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 sheetId="1" r:id="rId3"/>
    <sheet state="visible" name="Showing Work" sheetId="2" r:id="rId4"/>
    <sheet state="visible" name="Species Data" sheetId="3" r:id="rId5"/>
    <sheet state="visible" name="Basic Moves" sheetId="4" r:id="rId6"/>
    <sheet state="visible" name="Charged Moves" sheetId="5" r:id="rId7"/>
  </sheets>
  <definedNames>
    <definedName hidden="1" localSheetId="2" name="_xlnm._FilterDatabase">'Species Data'!$A$1:$G$152</definedName>
    <definedName hidden="1" localSheetId="3" name="_xlnm._FilterDatabase">'Basic Moves'!$A$1:$J$43</definedName>
    <definedName hidden="1" localSheetId="4" name="_xlnm._FilterDatabase">'Charged Moves'!$A$1:$J$1000</definedName>
    <definedName hidden="1" localSheetId="0" name="_xlnm._FilterDatabase">Results!$A$1:$P$1499</definedName>
    <definedName hidden="1" localSheetId="1" name="_xlnm._FilterDatabase">'Showing Work'!$A$1:$AG$1499</definedName>
  </definedNames>
  <calcPr/>
</workbook>
</file>

<file path=xl/comments1.xml><?xml version="1.0" encoding="utf-8"?>
<comments xmlns="http://schemas.openxmlformats.org/spreadsheetml/2006/main">
  <authors>
    <author/>
  </authors>
  <commentList>
    <comment authorId="0" ref="A1">
      <text>
        <t xml:space="preserve">Moveset ID, used for organization</t>
      </text>
    </comment>
    <comment authorId="0" ref="B1">
      <text>
        <t xml:space="preserve">Ranking of a Pokemon/Moveset's Gym Offense compared to all other Movesets for that Pokemon.</t>
      </text>
    </comment>
    <comment authorId="0" ref="C1">
      <text>
        <t xml:space="preserve">% of Gym Offense compared to the species's best Gym Offense moveset</t>
      </text>
    </comment>
    <comment authorId="0" ref="D1">
      <text>
        <t xml:space="preserve">Ranking of a Pokemon/Moveset's Gym Defense compared to all other Movesets for that Pokemon.</t>
      </text>
    </comment>
    <comment authorId="0" ref="E1">
      <text>
        <t xml:space="preserve">% of Gym Defense compared to the species's best Gym Defense moveset</t>
      </text>
    </comment>
    <comment authorId="0" ref="F1">
      <text>
        <t xml:space="preserve">Pokemon Number. Handy if you want to group a Pokemon's movesets together.</t>
      </text>
    </comment>
    <comment authorId="0" ref="G1">
      <text>
        <t xml:space="preserve">Pokemon Name. Handy for browsing or for finding all movesets of a Pokemon (using the Find functionality) when you're sorting.</t>
      </text>
    </comment>
    <comment authorId="0" ref="H1">
      <text>
        <t xml:space="preserve">Tankiness is basically Base HP * Base Def. An approximation of a Pokemon's relative ability to soak damage compared to other species.</t>
      </text>
    </comment>
    <comment authorId="0" ref="I1">
      <text>
        <t xml:space="preserve">Duel Ability is Tankiness * Gym Offense. A reasonable measure if you don't often/ever dodge, as then you can only attack for as long as you  can stay positive on HP.</t>
      </text>
    </comment>
    <comment authorId="0" ref="J1">
      <text>
        <t xml:space="preserve">Gym Offense takes the better of No Weave/Weave Damage over 100s and multiplies by the Pokemon's base attack to arrive at a ranking of raw damage output.</t>
      </text>
    </comment>
    <comment authorId="0" ref="K1">
      <text>
        <t xml:space="preserve">Gym Defense takes the calculated Gym Weave Damage over 100s and multiplies by Tankiness to arrive at a ranking of how much damage a Pokemon will output when defending a gym.</t>
      </text>
    </comment>
    <comment authorId="0" ref="L1">
      <text>
        <t xml:space="preserve">The Basic Attack in the moveset considered by the row.</t>
      </text>
    </comment>
    <comment authorId="0" ref="M1">
      <text>
        <t xml:space="preserve">No Weave Damage/100s is determined by figuring out the total Power achieved by doing nothing but spamming the basic attack over 100 seconds. It is highlighted in green if doing this is the best way to output damage for a moveset.</t>
      </text>
    </comment>
    <comment authorId="0" ref="N1">
      <text>
        <t xml:space="preserve">The Charge Attack in the moveset considered by the row.</t>
      </text>
    </comment>
    <comment authorId="0" ref="O1">
      <text>
        <t xml:space="preserve">Weave Damage/100s is determined by figuring out the total Power achieved over 100 seconds by using basic attack enough to charge up enough energy to do a charge attack, and then using charge attack as soon as possible to not waste energy. It is highlighted in green if doing this is the best way to output damage for a moveset.</t>
      </text>
    </comment>
    <comment authorId="0" ref="P1">
      <text>
        <t xml:space="preserve">Gym Weave Damage/100s is an approximation of damage output while defending a gym determined by taking into account the fact that gym defenders wait 2 seconds before initiating any attack after the first two.</t>
      </text>
    </comment>
  </commentList>
</comments>
</file>

<file path=xl/comments2.xml><?xml version="1.0" encoding="utf-8"?>
<comments xmlns="http://schemas.openxmlformats.org/spreadsheetml/2006/main">
  <authors>
    <author/>
  </authors>
  <commentList>
    <comment authorId="0" ref="A1">
      <text>
        <t xml:space="preserve">Moveset ID, used for organization</t>
      </text>
    </comment>
    <comment authorId="0" ref="B1">
      <text>
        <t xml:space="preserve">Ranking of a Pokemon/Moveset's Gym Offense compared to all other Movesets for that Pokemon.</t>
      </text>
    </comment>
    <comment authorId="0" ref="C1">
      <text>
        <t xml:space="preserve">% of Gym Offense compared to the species's best Gym Offense moveset</t>
      </text>
    </comment>
    <comment authorId="0" ref="D1">
      <text>
        <t xml:space="preserve">Ranking of a Pokemon/Moveset's Gym Defense compared to all other Movesets for that Pokemon.</t>
      </text>
    </comment>
    <comment authorId="0" ref="E1">
      <text>
        <t xml:space="preserve">% of Gym Defense compared to the species's best Gym Defense moveset</t>
      </text>
    </comment>
    <comment authorId="0" ref="F1">
      <text>
        <t xml:space="preserve">Pokemon Number. Handy if you want to group a Pokemon's movesets together.</t>
      </text>
    </comment>
    <comment authorId="0" ref="G1">
      <text>
        <t xml:space="preserve">Pokemon Name. Handy for browsing or for finding all movesets of a Pokemon (using the Find functionality) when you're sorting.</t>
      </text>
    </comment>
    <comment authorId="0" ref="H1">
      <text>
        <t xml:space="preserve">First type for the Pokemon. Our formula use this to check STAB in concert with the moves tables, but you can also sort on it if you want to.</t>
      </text>
    </comment>
    <comment authorId="0" ref="I1">
      <text>
        <t xml:space="preserve">Second type for the Pokemon. Our formula use this to check STAB in concert with the moves tables, but you can also sort on it if you want to.</t>
      </text>
    </comment>
    <comment authorId="0" ref="J1">
      <text>
        <t xml:space="preserve">Base HP for this species. Looked up from the Species Data sheet.</t>
      </text>
    </comment>
    <comment authorId="0" ref="K1">
      <text>
        <t xml:space="preserve">Base Atk for this species. Looked up from the Species Data sheet.</t>
      </text>
    </comment>
    <comment authorId="0" ref="L1">
      <text>
        <t xml:space="preserve">Base Def for this species. Looked up from the Species Data sheet.</t>
      </text>
    </comment>
    <comment authorId="0" ref="M1">
      <text>
        <t xml:space="preserve">Tankiness is basically Base HP * Base Def. An approximation of a Pokemon's relative ability to soak damage compared to other species.</t>
      </text>
    </comment>
    <comment authorId="0" ref="N1">
      <text>
        <t xml:space="preserve">Duel Ability is Tankiness * Gym Offense. A reasonable measure if you don't often/ever dodge, as then you can only attack for as long as you  can stay positive on HP.</t>
      </text>
    </comment>
    <comment authorId="0" ref="O1">
      <text>
        <t xml:space="preserve">Gym Offense takes the better of No Weave/Weave Damage over 100s and multiplies by the Pokemon's base attack to arrive at a ranking of raw damage output.</t>
      </text>
    </comment>
    <comment authorId="0" ref="P1">
      <text>
        <t xml:space="preserve">Gym Defense takes the calculated Gym Weave Damage over 100s and multiplies by Tankiness to arrive at a ranking of how much damage a Pokemon will output when defending a gym.</t>
      </text>
    </comment>
    <comment authorId="0" ref="Q1">
      <text>
        <t xml:space="preserve">The Quick Attack in the moveset considered by the row.</t>
      </text>
    </comment>
    <comment authorId="0" ref="R1">
      <text>
        <t xml:space="preserve">Power of the Basic Attack. Looked up from the Basic Moves sheet.</t>
      </text>
    </comment>
    <comment authorId="0" ref="S1">
      <text>
        <t xml:space="preserve">Whether or not the Basic Attack benefits from Same Type Attack Bonus (1 if so, 0 otherwise). Compares the Pokemon types columns to the looked-up move type from the Basic Moves sheet.</t>
      </text>
    </comment>
    <comment authorId="0" ref="T1">
      <text>
        <t xml:space="preserve">Attack animation duration of the Basic Attack. Determines how quickly you can do anything else (like use the move again) after you start. Looked up from the Basic Moves sheet.</t>
      </text>
    </comment>
    <comment authorId="0" ref="U1">
      <text>
        <t xml:space="preserve">Energy gained by using the Basic Attack. Looked up from the Basic Moves sheet.</t>
      </text>
    </comment>
    <comment authorId="0" ref="V1">
      <text>
        <t xml:space="preserve">No Weave Damage/100s is determined by figuring out the total Power achieved by doing nothing but spamming the basic attack over 100 seconds. It is highlighted in green if doing this is the best way to output damage for a moveset.</t>
      </text>
    </comment>
    <comment authorId="0" ref="W1">
      <text>
        <t xml:space="preserve">The Charge Attack in the moveset considered by the row.</t>
      </text>
    </comment>
    <comment authorId="0" ref="X1">
      <text>
        <t xml:space="preserve">Power of the Charged Attack. Looked up from the Basic Moves sheet.</t>
      </text>
    </comment>
    <comment authorId="0" ref="Y1">
      <text>
        <t xml:space="preserve">Whether or not the Charge Attack benefits from Same Type Attack Bonus (1 if so, 0 otherwise). Compares the Pokemon types columns to the looked-up move type from the Charged Moves sheet.</t>
      </text>
    </comment>
    <comment authorId="0" ref="Z1">
      <text>
        <t xml:space="preserve">The critical chance of the Charged Attack. Looked up from the Charged Moves sheet. Note that Basic Attacks can't crit.</t>
      </text>
    </comment>
    <comment authorId="0" ref="AA1">
      <text>
        <t xml:space="preserve">Attack animation duration of the Charged Attack. Determines how quickly you can do anything else (like use the move again) after you start. Looked up from the Charged Moves sheet.</t>
      </text>
    </comment>
    <comment authorId="0" ref="AB1">
      <text>
        <t xml:space="preserve">Energy spent in using the Charged Attack. Looked up from the Charged Moves sheet.</t>
      </text>
    </comment>
    <comment authorId="0" ref="AC1">
      <text>
        <t xml:space="preserve">How much Power is projected every time you use enough Basic Attacks to build the energy for one Charge Attack, then use the Charge Attack.</t>
      </text>
    </comment>
    <comment authorId="0" ref="AD1">
      <text>
        <t xml:space="preserve">How long it takes to use enough Basic Attacks to build the energy for one Charge Attack, then use the Charge Attack.</t>
      </text>
    </comment>
    <comment authorId="0" ref="AE1">
      <text>
        <t xml:space="preserve">Weave Damage/100s is determined by figuring out the total Power achieved over 100 seconds by using basic attack enough to charge up enough energy to do a charge attack, and then using charge attack as soon as possible to not waste energy. It is highlighted in green if doing this is the best way to output damage for a moveset.</t>
      </text>
    </comment>
    <comment authorId="0" ref="AF1">
      <text>
        <t xml:space="preserve">How long it takes for a gym defender (who waits an additional 2s between every action) to use enough Basic Attacks to build the energy for one Charge Attack, then use the Charge Attack.</t>
      </text>
    </comment>
    <comment authorId="0" ref="AG1">
      <text>
        <t xml:space="preserve">Gym Weave Damage/100s is an approximation of damage output while defending a gym determined by taking into account the fact that gym defenders wait 2 seconds before initiating any attack after the first two.</t>
      </text>
    </comment>
  </commentList>
</comments>
</file>

<file path=xl/sharedStrings.xml><?xml version="1.0" encoding="utf-8"?>
<sst xmlns="http://schemas.openxmlformats.org/spreadsheetml/2006/main" count="6775" uniqueCount="353">
  <si>
    <t>Name</t>
  </si>
  <si>
    <t>#</t>
  </si>
  <si>
    <t>HP Ratio</t>
  </si>
  <si>
    <t>Offense Rank</t>
  </si>
  <si>
    <t>Attack Ratio</t>
  </si>
  <si>
    <t>Defense Ratio</t>
  </si>
  <si>
    <t>Min CP Cap</t>
  </si>
  <si>
    <t>%ile</t>
  </si>
  <si>
    <t>Defense Rank</t>
  </si>
  <si>
    <t>Max CP Cap</t>
  </si>
  <si>
    <t>Bulbasaur</t>
  </si>
  <si>
    <t>PKMN #</t>
  </si>
  <si>
    <t>Type 1</t>
  </si>
  <si>
    <t>Type 2</t>
  </si>
  <si>
    <t>Tankiness</t>
  </si>
  <si>
    <t>HP</t>
  </si>
  <si>
    <t>Atk</t>
  </si>
  <si>
    <t>Def</t>
  </si>
  <si>
    <t>Duel Ability</t>
  </si>
  <si>
    <t>Gym Offense</t>
  </si>
  <si>
    <t>Gym Defense</t>
  </si>
  <si>
    <t>Basic Atk</t>
  </si>
  <si>
    <t>PW</t>
  </si>
  <si>
    <t>No Weave Dmg/100s</t>
  </si>
  <si>
    <t>STAB?</t>
  </si>
  <si>
    <t>Spd (ms)</t>
  </si>
  <si>
    <t>NRG</t>
  </si>
  <si>
    <t>Charge Atk</t>
  </si>
  <si>
    <t>Weave Damage/100s</t>
  </si>
  <si>
    <t>Gym Weave Damage/100s</t>
  </si>
  <si>
    <t>Crit%</t>
  </si>
  <si>
    <t>Weave Cycle Damage</t>
  </si>
  <si>
    <t>Weave Cycle Length (ms)</t>
  </si>
  <si>
    <t>Gym Weave Cycle Length (ms)</t>
  </si>
  <si>
    <t>Crit Damage Bonus</t>
  </si>
  <si>
    <t>Ivysaur</t>
  </si>
  <si>
    <t>Charge Delay (ms)</t>
  </si>
  <si>
    <t>Venusaur</t>
  </si>
  <si>
    <t>Charmander</t>
  </si>
  <si>
    <t>Charmeleon</t>
  </si>
  <si>
    <t>Charizard</t>
  </si>
  <si>
    <t>Squirtle</t>
  </si>
  <si>
    <t>Wartortle</t>
  </si>
  <si>
    <t>Blastoise</t>
  </si>
  <si>
    <t>Caterpie</t>
  </si>
  <si>
    <t>Metapod</t>
  </si>
  <si>
    <t>Butterfree</t>
  </si>
  <si>
    <t>Weedle</t>
  </si>
  <si>
    <t>Kakuna</t>
  </si>
  <si>
    <t>Mewtwo</t>
  </si>
  <si>
    <t>Psychic</t>
  </si>
  <si>
    <t>Beedrill</t>
  </si>
  <si>
    <t>Pidgey</t>
  </si>
  <si>
    <t>Pidgeotto</t>
  </si>
  <si>
    <t>Pidgeot</t>
  </si>
  <si>
    <t>Rattata</t>
  </si>
  <si>
    <t>Raticate</t>
  </si>
  <si>
    <t>Spearow</t>
  </si>
  <si>
    <t>Fearow</t>
  </si>
  <si>
    <t>Ekans</t>
  </si>
  <si>
    <t>Arbok</t>
  </si>
  <si>
    <t>Pikachu</t>
  </si>
  <si>
    <t>Raichu</t>
  </si>
  <si>
    <t>Sandshrew</t>
  </si>
  <si>
    <t>Sandslash</t>
  </si>
  <si>
    <t>Nidoran F</t>
  </si>
  <si>
    <t>Nidorina</t>
  </si>
  <si>
    <t>Nidoqueen</t>
  </si>
  <si>
    <t>Nidoran M</t>
  </si>
  <si>
    <t>Nidorino</t>
  </si>
  <si>
    <t>Nidoking</t>
  </si>
  <si>
    <t>Clefairy</t>
  </si>
  <si>
    <t>Clefable</t>
  </si>
  <si>
    <t>Vulpix</t>
  </si>
  <si>
    <t>Ninetales</t>
  </si>
  <si>
    <t>Jigglypuff</t>
  </si>
  <si>
    <t>Wigglytuff</t>
  </si>
  <si>
    <t>Zubat</t>
  </si>
  <si>
    <t>Golbat</t>
  </si>
  <si>
    <t>Oddish</t>
  </si>
  <si>
    <t>Gloom</t>
  </si>
  <si>
    <t>Vileplume</t>
  </si>
  <si>
    <t>Psycho Cut</t>
  </si>
  <si>
    <t>Paras</t>
  </si>
  <si>
    <t>Parasect</t>
  </si>
  <si>
    <t>Venonat</t>
  </si>
  <si>
    <t>Venomoth</t>
  </si>
  <si>
    <t>Diglett</t>
  </si>
  <si>
    <t>Confusion</t>
  </si>
  <si>
    <t>Dugtrio</t>
  </si>
  <si>
    <t>Meowth</t>
  </si>
  <si>
    <t>Hyper Beam</t>
  </si>
  <si>
    <t>Persian</t>
  </si>
  <si>
    <t>Psyduck</t>
  </si>
  <si>
    <t>Golduck</t>
  </si>
  <si>
    <t>Mankey</t>
  </si>
  <si>
    <t>Primeape</t>
  </si>
  <si>
    <t>Growlithe</t>
  </si>
  <si>
    <t>Dragonite</t>
  </si>
  <si>
    <t>Arcanine</t>
  </si>
  <si>
    <t>Dragon Breath</t>
  </si>
  <si>
    <t>Dragon Claw</t>
  </si>
  <si>
    <t>Poliwag</t>
  </si>
  <si>
    <t>Poliwhirl</t>
  </si>
  <si>
    <t>Poliwrath</t>
  </si>
  <si>
    <t>Abra</t>
  </si>
  <si>
    <t>Kadabra</t>
  </si>
  <si>
    <t>Dragon Pulse</t>
  </si>
  <si>
    <t>Alakazam</t>
  </si>
  <si>
    <t>Machop</t>
  </si>
  <si>
    <t>Shadow Ball</t>
  </si>
  <si>
    <t>Machoke</t>
  </si>
  <si>
    <t>Machamp</t>
  </si>
  <si>
    <t>Bellsprout</t>
  </si>
  <si>
    <t>Weepinbell</t>
  </si>
  <si>
    <t>Victreebel</t>
  </si>
  <si>
    <t>Fire Fang</t>
  </si>
  <si>
    <t>Fire Blast</t>
  </si>
  <si>
    <t>Tentacool</t>
  </si>
  <si>
    <t>Tentacruel</t>
  </si>
  <si>
    <t>Exeggutor</t>
  </si>
  <si>
    <t>Zen Headbutt</t>
  </si>
  <si>
    <t>Solar Beam</t>
  </si>
  <si>
    <t>Geodude</t>
  </si>
  <si>
    <t>Graveler</t>
  </si>
  <si>
    <t>Golem</t>
  </si>
  <si>
    <t>Bite</t>
  </si>
  <si>
    <t>Ponyta</t>
  </si>
  <si>
    <t>Rapidash</t>
  </si>
  <si>
    <t>Wing Attack</t>
  </si>
  <si>
    <t>Slowpoke</t>
  </si>
  <si>
    <t>Moltres</t>
  </si>
  <si>
    <t>Ember</t>
  </si>
  <si>
    <t>Slowbro</t>
  </si>
  <si>
    <t>Magnemite</t>
  </si>
  <si>
    <t>Flamethrower</t>
  </si>
  <si>
    <t>Magneton</t>
  </si>
  <si>
    <t>Farfetch'd</t>
  </si>
  <si>
    <t>Flareon</t>
  </si>
  <si>
    <t>Doduo</t>
  </si>
  <si>
    <t>Dodrio</t>
  </si>
  <si>
    <t>Seel</t>
  </si>
  <si>
    <t>Dewgong</t>
  </si>
  <si>
    <t>Grimer</t>
  </si>
  <si>
    <t>Acid</t>
  </si>
  <si>
    <t>Muk</t>
  </si>
  <si>
    <t>Shellder</t>
  </si>
  <si>
    <t>Razor Leaf</t>
  </si>
  <si>
    <t>Cloyster</t>
  </si>
  <si>
    <t>Gastly</t>
  </si>
  <si>
    <t>Haunter</t>
  </si>
  <si>
    <t>Water Gun</t>
  </si>
  <si>
    <t>Hydro Pump</t>
  </si>
  <si>
    <t>Gengar</t>
  </si>
  <si>
    <t>Starmie</t>
  </si>
  <si>
    <t>Onix</t>
  </si>
  <si>
    <t>Drowzee</t>
  </si>
  <si>
    <t>Hypno</t>
  </si>
  <si>
    <t>Zapdos</t>
  </si>
  <si>
    <t>Thunder Shock</t>
  </si>
  <si>
    <t>Thunder</t>
  </si>
  <si>
    <t>Krabby</t>
  </si>
  <si>
    <t>Kingler</t>
  </si>
  <si>
    <t>Poison Jab</t>
  </si>
  <si>
    <t>Earthquake</t>
  </si>
  <si>
    <t>Voltorb</t>
  </si>
  <si>
    <t>Electrode</t>
  </si>
  <si>
    <t>Exeggcute</t>
  </si>
  <si>
    <t>Cubone</t>
  </si>
  <si>
    <t>Steel Wing</t>
  </si>
  <si>
    <t>Marowak</t>
  </si>
  <si>
    <t>Hitmonlee</t>
  </si>
  <si>
    <t>Mew</t>
  </si>
  <si>
    <t>Pound</t>
  </si>
  <si>
    <t>Hitmonchan</t>
  </si>
  <si>
    <t>Lickitung</t>
  </si>
  <si>
    <t>Vine Whip</t>
  </si>
  <si>
    <t>Koffing</t>
  </si>
  <si>
    <t>Weezing</t>
  </si>
  <si>
    <t>Rhyhorn</t>
  </si>
  <si>
    <t>Seed Bomb</t>
  </si>
  <si>
    <t>Rhydon</t>
  </si>
  <si>
    <t>Chansey</t>
  </si>
  <si>
    <t>Heat Wave</t>
  </si>
  <si>
    <t>Tangela</t>
  </si>
  <si>
    <t>Kangaskhan</t>
  </si>
  <si>
    <t>Lapras</t>
  </si>
  <si>
    <t>Water</t>
  </si>
  <si>
    <t>Horsea</t>
  </si>
  <si>
    <t>Seadra</t>
  </si>
  <si>
    <t>Goldeen</t>
  </si>
  <si>
    <t>Ice</t>
  </si>
  <si>
    <t>Seaking</t>
  </si>
  <si>
    <t>Staryu</t>
  </si>
  <si>
    <t>Mr. Mime</t>
  </si>
  <si>
    <t>Scyther</t>
  </si>
  <si>
    <t>Jynx</t>
  </si>
  <si>
    <t>Leaf Blade</t>
  </si>
  <si>
    <t>Electabuzz</t>
  </si>
  <si>
    <t>Ice Shard</t>
  </si>
  <si>
    <t>Magmar</t>
  </si>
  <si>
    <t>Pinsir</t>
  </si>
  <si>
    <t>Tauros</t>
  </si>
  <si>
    <t>Magikarp</t>
  </si>
  <si>
    <t>Gyarados</t>
  </si>
  <si>
    <t>Ditto</t>
  </si>
  <si>
    <t>Ice Beam</t>
  </si>
  <si>
    <t>Eevee</t>
  </si>
  <si>
    <t>Vaporeon</t>
  </si>
  <si>
    <t>Jolteon</t>
  </si>
  <si>
    <t>Thunderbolt</t>
  </si>
  <si>
    <t>Porygon</t>
  </si>
  <si>
    <t>Omanyte</t>
  </si>
  <si>
    <t>Articuno</t>
  </si>
  <si>
    <t>Frost Breath</t>
  </si>
  <si>
    <t>Blizzard</t>
  </si>
  <si>
    <t>Omastar</t>
  </si>
  <si>
    <t>Kabuto</t>
  </si>
  <si>
    <t>Kabutops</t>
  </si>
  <si>
    <t>Aerodactyl</t>
  </si>
  <si>
    <t>Snorlax</t>
  </si>
  <si>
    <t>Mud Shot</t>
  </si>
  <si>
    <t>Stone Edge</t>
  </si>
  <si>
    <t>Dratini</t>
  </si>
  <si>
    <t>Sludge Bomb</t>
  </si>
  <si>
    <t>Dragonair</t>
  </si>
  <si>
    <t>Spark</t>
  </si>
  <si>
    <t>Bulldoze</t>
  </si>
  <si>
    <t>Petal Blizzard</t>
  </si>
  <si>
    <t>Fighting</t>
  </si>
  <si>
    <t>Bubble</t>
  </si>
  <si>
    <t>Shadow Claw</t>
  </si>
  <si>
    <t>Sludge Wave</t>
  </si>
  <si>
    <t>Megahorn</t>
  </si>
  <si>
    <t>Bug Bite</t>
  </si>
  <si>
    <t>Dragon</t>
  </si>
  <si>
    <t>Flying</t>
  </si>
  <si>
    <t>Normal</t>
  </si>
  <si>
    <t>Aqua Tail</t>
  </si>
  <si>
    <t>ID</t>
  </si>
  <si>
    <t>Type</t>
  </si>
  <si>
    <t>StaminaLossScalar (unsure if matters)</t>
  </si>
  <si>
    <t>Duration (ms)</t>
  </si>
  <si>
    <t>Damage Window (ms)</t>
  </si>
  <si>
    <t>NRGPS</t>
  </si>
  <si>
    <t>DPS</t>
  </si>
  <si>
    <t>StaminaLossScalar is always 0.01</t>
  </si>
  <si>
    <t>DamageWindow is always 200ms</t>
  </si>
  <si>
    <t>Fury Cutter</t>
  </si>
  <si>
    <t>Bug</t>
  </si>
  <si>
    <t>Dark</t>
  </si>
  <si>
    <t>Sucker Punch</t>
  </si>
  <si>
    <t>Electric</t>
  </si>
  <si>
    <t>Low Kick</t>
  </si>
  <si>
    <t>Karate Chop</t>
  </si>
  <si>
    <t>Fire</t>
  </si>
  <si>
    <t>Peck</t>
  </si>
  <si>
    <t>Lick</t>
  </si>
  <si>
    <t>Ghost</t>
  </si>
  <si>
    <t>Grass</t>
  </si>
  <si>
    <t>Ground</t>
  </si>
  <si>
    <t>Quick Attack</t>
  </si>
  <si>
    <t>Scratch</t>
  </si>
  <si>
    <t>Tackle</t>
  </si>
  <si>
    <t>Cut</t>
  </si>
  <si>
    <t>Poison</t>
  </si>
  <si>
    <t>Rock Throw</t>
  </si>
  <si>
    <t>Rock</t>
  </si>
  <si>
    <t>Metal Claw</t>
  </si>
  <si>
    <t>Steel</t>
  </si>
  <si>
    <t>Bullet Punch</t>
  </si>
  <si>
    <t>Splash</t>
  </si>
  <si>
    <t>Water Gun (Blastoise)</t>
  </si>
  <si>
    <t>Mud Slap</t>
  </si>
  <si>
    <t>Poison Sting</t>
  </si>
  <si>
    <t>Feint Attack</t>
  </si>
  <si>
    <t>Rock Smash</t>
  </si>
  <si>
    <t>Play Rough</t>
  </si>
  <si>
    <t>Hurricane</t>
  </si>
  <si>
    <t>StaminaLossScalar</t>
  </si>
  <si>
    <t>HealScalar</t>
  </si>
  <si>
    <t>Dodge Window (ms)</t>
  </si>
  <si>
    <t>NRG Cost</t>
  </si>
  <si>
    <t>Wrap</t>
  </si>
  <si>
    <t>Dark Pulse</t>
  </si>
  <si>
    <t>Sludge</t>
  </si>
  <si>
    <t>Vice Grip</t>
  </si>
  <si>
    <t>Flame Wheel</t>
  </si>
  <si>
    <t>Dig</t>
  </si>
  <si>
    <t>Cross Chop</t>
  </si>
  <si>
    <t>Psybeam</t>
  </si>
  <si>
    <t>Ice Punch</t>
  </si>
  <si>
    <t>Heart Stamp</t>
  </si>
  <si>
    <t>Discharge</t>
  </si>
  <si>
    <t>Gunk Shot</t>
  </si>
  <si>
    <t>Flash Cannon</t>
  </si>
  <si>
    <t>Drill Peck</t>
  </si>
  <si>
    <t>Aerial Ace</t>
  </si>
  <si>
    <t>Drill Run</t>
  </si>
  <si>
    <t>Bug Buzz</t>
  </si>
  <si>
    <t>Mega Drain</t>
  </si>
  <si>
    <t>Poison Fang</t>
  </si>
  <si>
    <t>Night Slash</t>
  </si>
  <si>
    <t>Bubble Beam</t>
  </si>
  <si>
    <t>Power Whip</t>
  </si>
  <si>
    <t>Submission</t>
  </si>
  <si>
    <t>Low Sweep</t>
  </si>
  <si>
    <t>Aqua Jet</t>
  </si>
  <si>
    <t>Psyshock</t>
  </si>
  <si>
    <t>Ancient Power</t>
  </si>
  <si>
    <t>Rock Tomb</t>
  </si>
  <si>
    <t>Rock Slide</t>
  </si>
  <si>
    <t>Power Gem</t>
  </si>
  <si>
    <t>Shadow Sneak</t>
  </si>
  <si>
    <t>Shadow Punch</t>
  </si>
  <si>
    <t>Ominous Wind</t>
  </si>
  <si>
    <t>Magnet Bomb</t>
  </si>
  <si>
    <t>Iron Head</t>
  </si>
  <si>
    <t>Parabolic Charge</t>
  </si>
  <si>
    <t>Thunder Punch</t>
  </si>
  <si>
    <t>Twister</t>
  </si>
  <si>
    <t>Disarming Voice</t>
  </si>
  <si>
    <t>Fairy</t>
  </si>
  <si>
    <t>Draining Kiss</t>
  </si>
  <si>
    <t>Dazzling Gleam</t>
  </si>
  <si>
    <t>Moonblast</t>
  </si>
  <si>
    <t>Cross Poison</t>
  </si>
  <si>
    <t>Bone Club</t>
  </si>
  <si>
    <t>Mud Bomb</t>
  </si>
  <si>
    <t>Signal Beam</t>
  </si>
  <si>
    <t>X-Scissor</t>
  </si>
  <si>
    <t>Flame Charge</t>
  </si>
  <si>
    <t>Flame Burst</t>
  </si>
  <si>
    <t>Brine</t>
  </si>
  <si>
    <t>Water Pulse</t>
  </si>
  <si>
    <t>Scald</t>
  </si>
  <si>
    <t>Psystrike</t>
  </si>
  <si>
    <t>Icy Wind</t>
  </si>
  <si>
    <t>Giga Drain</t>
  </si>
  <si>
    <t>Fire Punch</t>
  </si>
  <si>
    <t>Air Cutter</t>
  </si>
  <si>
    <t>Brick Break</t>
  </si>
  <si>
    <t>Swift</t>
  </si>
  <si>
    <t>Horn Attack</t>
  </si>
  <si>
    <t>Stomp</t>
  </si>
  <si>
    <t>Hyper Fang</t>
  </si>
  <si>
    <t>Body Slam</t>
  </si>
  <si>
    <t>Rest</t>
  </si>
  <si>
    <t>Struggle</t>
  </si>
  <si>
    <t>Scald (Blastoise)</t>
  </si>
  <si>
    <t>Hydro Pump (Blastoise)</t>
  </si>
  <si>
    <t>Wrap (Green)</t>
  </si>
  <si>
    <t>Wrap (Pink)</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</si>
</sst>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name val="Arial"/>
    </font>
    <font>
      <b/>
    </font>
    <font>
      <b/>
      <sz val="10.0"/>
      <color rgb="FF000000"/>
      <name val="Arial"/>
    </font>
    <font/>
    <font>
      <sz val="10.0"/>
      <name val="Arial"/>
    </font>
    <font>
      <u/>
      <color rgb="FF0000FF"/>
    </font>
    <font>
      <color rgb="FF000000"/>
      <name val="Arial"/>
    </font>
    <font>
      <u/>
      <color rgb="FF0000FF"/>
    </font>
    <font>
      <name val="Arial"/>
    </font>
  </fonts>
  <fills count="22">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85888"/>
        <bgColor rgb="FFF85888"/>
      </patternFill>
    </fill>
    <fill>
      <patternFill patternType="solid">
        <fgColor rgb="FF6890F0"/>
        <bgColor rgb="FF6890F0"/>
      </patternFill>
    </fill>
    <fill>
      <patternFill patternType="solid">
        <fgColor rgb="FF98D8D8"/>
        <bgColor rgb="FF98D8D8"/>
      </patternFill>
    </fill>
    <fill>
      <patternFill patternType="solid">
        <fgColor rgb="FFC03028"/>
        <bgColor rgb="FFC03028"/>
      </patternFill>
    </fill>
    <fill>
      <patternFill patternType="solid">
        <fgColor rgb="FF7038F8"/>
        <bgColor rgb="FF7038F8"/>
      </patternFill>
    </fill>
    <fill>
      <patternFill patternType="solid">
        <fgColor rgb="FFA890F0"/>
        <bgColor rgb="FFA890F0"/>
      </patternFill>
    </fill>
    <fill>
      <patternFill patternType="solid">
        <fgColor rgb="FFA8A878"/>
        <bgColor rgb="FFA8A878"/>
      </patternFill>
    </fill>
    <fill>
      <patternFill patternType="solid">
        <fgColor rgb="FFF08030"/>
        <bgColor rgb="FFF08030"/>
      </patternFill>
    </fill>
    <fill>
      <patternFill patternType="solid">
        <fgColor rgb="FF78C850"/>
        <bgColor rgb="FF78C850"/>
      </patternFill>
    </fill>
    <fill>
      <patternFill patternType="solid">
        <fgColor rgb="FFA040A0"/>
        <bgColor rgb="FFA040A0"/>
      </patternFill>
    </fill>
    <fill>
      <patternFill patternType="solid">
        <fgColor rgb="FFE0C068"/>
        <bgColor rgb="FFE0C068"/>
      </patternFill>
    </fill>
    <fill>
      <patternFill patternType="solid">
        <fgColor rgb="FFB8A038"/>
        <bgColor rgb="FFB8A038"/>
      </patternFill>
    </fill>
    <fill>
      <patternFill patternType="solid">
        <fgColor rgb="FFF8D030"/>
        <bgColor rgb="FFF8D030"/>
      </patternFill>
    </fill>
    <fill>
      <patternFill patternType="solid">
        <fgColor rgb="FFE7B6CC"/>
        <bgColor rgb="FFE7B6CC"/>
      </patternFill>
    </fill>
    <fill>
      <patternFill patternType="solid">
        <fgColor rgb="FFA8B820"/>
        <bgColor rgb="FFA8B820"/>
      </patternFill>
    </fill>
    <fill>
      <patternFill patternType="solid">
        <fgColor rgb="FF705898"/>
        <bgColor rgb="FF705898"/>
      </patternFill>
    </fill>
    <fill>
      <patternFill patternType="solid">
        <fgColor rgb="FFB8B8D0"/>
        <bgColor rgb="FFB8B8D0"/>
      </patternFill>
    </fill>
  </fills>
  <borders count="1">
    <border>
      <left/>
      <right/>
      <top/>
      <bottom/>
    </border>
  </borders>
  <cellStyleXfs count="1">
    <xf borderId="0" fillId="0" fontId="0" numFmtId="0" applyAlignment="1" applyFont="1"/>
  </cellStyleXfs>
  <cellXfs count="67">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0" fontId="0" numFmtId="0" xfId="0" applyAlignment="1" applyFont="1">
      <alignment/>
    </xf>
    <xf borderId="0" fillId="0" fontId="2" numFmtId="1" xfId="0" applyAlignment="1" applyFont="1" applyNumberFormat="1">
      <alignment/>
    </xf>
    <xf borderId="0" fillId="0" fontId="2" numFmtId="0" xfId="0" applyFont="1"/>
    <xf borderId="0" fillId="0" fontId="0" numFmtId="1" xfId="0" applyAlignment="1" applyFont="1" applyNumberFormat="1">
      <alignment/>
    </xf>
    <xf borderId="0" fillId="0" fontId="1" numFmtId="1" xfId="0" applyAlignment="1" applyFont="1" applyNumberFormat="1">
      <alignment horizontal="center"/>
    </xf>
    <xf borderId="0" fillId="0" fontId="1" numFmtId="0" xfId="0" applyAlignment="1" applyFont="1">
      <alignment horizontal="center"/>
    </xf>
    <xf borderId="0" fillId="0" fontId="4" numFmtId="1" xfId="0" applyAlignment="1" applyFont="1" applyNumberFormat="1">
      <alignment/>
    </xf>
    <xf borderId="0" fillId="0" fontId="1" numFmtId="0" xfId="0" applyAlignment="1" applyFont="1">
      <alignment horizontal="center"/>
    </xf>
    <xf borderId="0" fillId="0" fontId="5" numFmtId="0" xfId="0" applyAlignment="1" applyFont="1">
      <alignment horizontal="center"/>
    </xf>
    <xf borderId="0" fillId="0" fontId="1" numFmtId="1" xfId="0" applyAlignment="1" applyFont="1" applyNumberFormat="1">
      <alignment/>
    </xf>
    <xf borderId="0" fillId="0" fontId="1" numFmtId="0" xfId="0" applyAlignment="1" applyFont="1">
      <alignment/>
    </xf>
    <xf borderId="0" fillId="0" fontId="1" numFmtId="0" xfId="0" applyAlignment="1" applyFont="1">
      <alignment horizontal="center"/>
    </xf>
    <xf borderId="0" fillId="0" fontId="4" numFmtId="1" xfId="0" applyAlignment="1" applyFont="1" applyNumberFormat="1">
      <alignment/>
    </xf>
    <xf borderId="0" fillId="0" fontId="4" numFmtId="0" xfId="0" applyAlignment="1" applyFont="1">
      <alignment/>
    </xf>
    <xf borderId="0" fillId="3" fontId="6" numFmtId="0" xfId="0" applyAlignment="1" applyFill="1" applyFont="1">
      <alignment/>
    </xf>
    <xf borderId="0" fillId="0" fontId="7" numFmtId="0" xfId="0" applyAlignment="1" applyFont="1">
      <alignment horizontal="right"/>
    </xf>
    <xf borderId="0" fillId="0" fontId="7" numFmtId="9" xfId="0" applyAlignment="1" applyFont="1" applyNumberFormat="1">
      <alignment horizontal="right"/>
    </xf>
    <xf borderId="0" fillId="0" fontId="0" numFmtId="9" xfId="0" applyAlignment="1" applyFont="1" applyNumberFormat="1">
      <alignment/>
    </xf>
    <xf borderId="0" fillId="4" fontId="8" numFmtId="0" xfId="0" applyAlignment="1" applyFill="1" applyFont="1">
      <alignment/>
    </xf>
    <xf borderId="0" fillId="5" fontId="0" numFmtId="0" xfId="0" applyAlignment="1" applyFill="1" applyFont="1">
      <alignment/>
    </xf>
    <xf borderId="0" fillId="5" fontId="0" numFmtId="0" xfId="0" applyAlignment="1" applyFont="1">
      <alignment/>
    </xf>
    <xf borderId="0" fillId="0" fontId="7" numFmtId="1" xfId="0" applyAlignment="1" applyFont="1" applyNumberFormat="1">
      <alignment horizontal="right"/>
    </xf>
    <xf borderId="0" fillId="0" fontId="0" numFmtId="0" xfId="0" applyAlignment="1" applyFont="1">
      <alignment/>
    </xf>
    <xf borderId="0" fillId="0" fontId="5" numFmtId="1" xfId="0" applyAlignment="1" applyFont="1" applyNumberFormat="1">
      <alignment horizontal="center"/>
    </xf>
    <xf borderId="0" fillId="0" fontId="5" numFmtId="1" xfId="0" applyAlignment="1" applyFont="1" applyNumberFormat="1">
      <alignment horizontal="center"/>
    </xf>
    <xf borderId="0" fillId="0" fontId="5" numFmtId="0" xfId="0" applyAlignment="1" applyFont="1">
      <alignment horizontal="center"/>
    </xf>
    <xf borderId="0" fillId="0" fontId="5" numFmtId="0" xfId="0" applyAlignment="1" applyFont="1">
      <alignment/>
    </xf>
    <xf borderId="0" fillId="0" fontId="5" numFmtId="0" xfId="0" applyFont="1"/>
    <xf borderId="0" fillId="6" fontId="0" numFmtId="0" xfId="0" applyAlignment="1" applyFill="1" applyFont="1">
      <alignment/>
    </xf>
    <xf borderId="0" fillId="7" fontId="0" numFmtId="0" xfId="0" applyAlignment="1" applyFill="1" applyFont="1">
      <alignment/>
    </xf>
    <xf borderId="0" fillId="0" fontId="4" numFmtId="1" xfId="0" applyFont="1" applyNumberFormat="1"/>
    <xf borderId="0" fillId="8" fontId="0" numFmtId="0" xfId="0" applyAlignment="1" applyFill="1" applyFont="1">
      <alignment/>
    </xf>
    <xf borderId="0" fillId="9" fontId="0" numFmtId="0" xfId="0" applyAlignment="1" applyFill="1" applyFont="1">
      <alignment/>
    </xf>
    <xf borderId="0" fillId="10" fontId="0" numFmtId="0" xfId="0" applyAlignment="1" applyFill="1" applyFont="1">
      <alignment/>
    </xf>
    <xf borderId="0" fillId="11" fontId="0" numFmtId="0" xfId="0" applyAlignment="1" applyFill="1" applyFont="1">
      <alignment/>
    </xf>
    <xf borderId="0" fillId="11" fontId="0" numFmtId="0" xfId="0" applyAlignment="1" applyFont="1">
      <alignment/>
    </xf>
    <xf borderId="0" fillId="0" fontId="4" numFmtId="4" xfId="0" applyAlignment="1" applyFont="1" applyNumberFormat="1">
      <alignment/>
    </xf>
    <xf borderId="0" fillId="0" fontId="9" numFmtId="0" xfId="0" applyAlignment="1" applyFont="1">
      <alignment horizontal="right"/>
    </xf>
    <xf borderId="0" fillId="0" fontId="4" numFmtId="10" xfId="0" applyAlignment="1" applyFont="1" applyNumberFormat="1">
      <alignment/>
    </xf>
    <xf borderId="0" fillId="12" fontId="0" numFmtId="0" xfId="0" applyAlignment="1" applyFill="1" applyFont="1">
      <alignment/>
    </xf>
    <xf borderId="0" fillId="13" fontId="0" numFmtId="0" xfId="0" applyAlignment="1" applyFill="1" applyFont="1">
      <alignment/>
    </xf>
    <xf borderId="0" fillId="14" fontId="0" numFmtId="0" xfId="0" applyAlignment="1" applyFill="1" applyFont="1">
      <alignment/>
    </xf>
    <xf borderId="0" fillId="12" fontId="0" numFmtId="0" xfId="0" applyAlignment="1" applyFont="1">
      <alignment/>
    </xf>
    <xf borderId="0" fillId="14" fontId="0" numFmtId="0" xfId="0" applyAlignment="1" applyFont="1">
      <alignment/>
    </xf>
    <xf borderId="0" fillId="15" fontId="0" numFmtId="0" xfId="0" applyAlignment="1" applyFill="1" applyFont="1">
      <alignment/>
    </xf>
    <xf borderId="0" fillId="6" fontId="0" numFmtId="0" xfId="0" applyAlignment="1" applyFont="1">
      <alignment/>
    </xf>
    <xf borderId="0" fillId="16" fontId="0" numFmtId="0" xfId="0" applyAlignment="1" applyFill="1" applyFont="1">
      <alignment/>
    </xf>
    <xf borderId="0" fillId="17" fontId="0" numFmtId="0" xfId="0" applyAlignment="1" applyFill="1" applyFont="1">
      <alignment/>
    </xf>
    <xf borderId="0" fillId="18" fontId="0" numFmtId="0" xfId="0" applyAlignment="1" applyFill="1" applyFont="1">
      <alignment/>
    </xf>
    <xf borderId="0" fillId="18" fontId="0" numFmtId="0" xfId="0" applyAlignment="1" applyFont="1">
      <alignment/>
    </xf>
    <xf borderId="0" fillId="0" fontId="4" numFmtId="9" xfId="0" applyFont="1" applyNumberFormat="1"/>
    <xf borderId="0" fillId="0" fontId="4" numFmtId="1" xfId="0" applyFont="1" applyNumberFormat="1"/>
    <xf borderId="0" fillId="0" fontId="4" numFmtId="0" xfId="0" applyAlignment="1" applyFont="1">
      <alignment horizontal="center"/>
    </xf>
    <xf borderId="0" fillId="19" fontId="0" numFmtId="0" xfId="0" applyAlignment="1" applyFill="1" applyFont="1">
      <alignment/>
    </xf>
    <xf borderId="0" fillId="8" fontId="0" numFmtId="0" xfId="0" applyAlignment="1" applyFont="1">
      <alignment/>
    </xf>
    <xf borderId="0" fillId="15" fontId="0" numFmtId="0" xfId="0" applyAlignment="1" applyFont="1">
      <alignment/>
    </xf>
    <xf borderId="0" fillId="19" fontId="0" numFmtId="0" xfId="0" applyAlignment="1" applyFont="1">
      <alignment/>
    </xf>
    <xf borderId="0" fillId="20" fontId="0" numFmtId="0" xfId="0" applyAlignment="1" applyFill="1" applyFont="1">
      <alignment/>
    </xf>
    <xf borderId="0" fillId="17" fontId="0" numFmtId="0" xfId="0" applyAlignment="1" applyFont="1">
      <alignment/>
    </xf>
    <xf borderId="0" fillId="21" fontId="0" numFmtId="0" xfId="0" applyAlignment="1" applyFill="1" applyFont="1">
      <alignment/>
    </xf>
    <xf borderId="0" fillId="13" fontId="0" numFmtId="0" xfId="0" applyAlignment="1" applyFont="1">
      <alignment/>
    </xf>
    <xf borderId="0" fillId="9" fontId="0" numFmtId="0" xfId="0" applyAlignment="1" applyFont="1">
      <alignment/>
    </xf>
  </cellXfs>
  <cellStyles count="1">
    <cellStyle xfId="0" name="Normal" builtinId="0"/>
  </cellStyles>
  <dxfs count="2">
    <dxf>
      <font/>
      <fill>
        <patternFill patternType="solid">
          <fgColor rgb="FF00FF00"/>
          <bgColor rgb="FF00FF00"/>
        </patternFill>
      </fill>
      <alignment/>
      <border>
        <left/>
        <right/>
        <top/>
        <bottom/>
      </border>
    </dxf>
    <dxf>
      <font>
        <b/>
      </font>
      <fill>
        <patternFill patternType="solid">
          <fgColor rgb="FFA4C2F4"/>
          <bgColor rgb="FFA4C2F4"/>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oo.gl/vxGvJM" TargetMode="External"/><Relationship Id="rId3" Type="http://schemas.openxmlformats.org/officeDocument/2006/relationships/hyperlink" Target="https://docs.google.com/spreadsheets/d/1hcFo7-UGWx1k1u1BHOvDhq8foPeRr7YbX2jLjjJK0Qw/copy"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8.0"/>
    <col customWidth="1" min="3" max="3" width="5.86"/>
    <col customWidth="1" min="4" max="4" width="8.0"/>
    <col customWidth="1" min="5" max="5" width="5.71"/>
    <col customWidth="1" min="6" max="6" width="8.0"/>
    <col customWidth="1" min="7" max="7" width="11.29"/>
    <col customWidth="1" min="8" max="8" width="9.86"/>
    <col customWidth="1" min="9" max="10" width="12.43"/>
    <col customWidth="1" min="11" max="11" width="12.71"/>
    <col customWidth="1" min="12" max="12" width="13.57"/>
    <col customWidth="1" min="13" max="13" width="8.29"/>
    <col customWidth="1" min="14" max="14" width="14.43"/>
    <col customWidth="1" min="15" max="15" width="10.57"/>
    <col customWidth="1" min="16" max="16" width="9.86"/>
    <col customWidth="1" min="17" max="17" width="12.29"/>
    <col customWidth="1" min="18" max="18" width="30.86"/>
    <col customWidth="1" min="19" max="19" width="2.0"/>
    <col customWidth="1" min="21" max="21" width="5.0"/>
  </cols>
  <sheetData>
    <row r="1" ht="14.25" customHeight="1">
      <c r="A1" s="3" t="s">
        <v>1</v>
      </c>
      <c r="B1" s="5" t="s">
        <v>3</v>
      </c>
      <c r="C1" s="5" t="s">
        <v>7</v>
      </c>
      <c r="D1" s="8" t="s">
        <v>8</v>
      </c>
      <c r="E1" s="3" t="s">
        <v>7</v>
      </c>
      <c r="F1" s="3" t="s">
        <v>11</v>
      </c>
      <c r="G1" s="3" t="s">
        <v>0</v>
      </c>
      <c r="H1" s="9" t="s">
        <v>14</v>
      </c>
      <c r="I1" s="10" t="s">
        <v>18</v>
      </c>
      <c r="J1" s="10" t="s">
        <v>19</v>
      </c>
      <c r="K1" s="12" t="s">
        <v>20</v>
      </c>
      <c r="L1" s="13" t="s">
        <v>21</v>
      </c>
      <c r="M1" s="15" t="s">
        <v>23</v>
      </c>
      <c r="N1" s="16" t="s">
        <v>27</v>
      </c>
      <c r="O1" s="15" t="s">
        <v>28</v>
      </c>
      <c r="P1" s="2" t="s">
        <v>29</v>
      </c>
      <c r="Q1" s="19" t="str">
        <f>HYPERLINK("https://goo.gl/vxGvJM","Analysis here")</f>
        <v>Analysis here</v>
      </c>
      <c r="R1" s="23" t="str">
        <f>HYPERLINK("https://docs.google.com/spreadsheets/d/1hcFo7-UGWx1k1u1BHOvDhq8foPeRr7YbX2jLjjJK0Qw/copy","Copy this sheet to your Google here")</f>
        <v>Copy this sheet to your Google here</v>
      </c>
      <c r="S1" s="18"/>
      <c r="T1" s="18"/>
      <c r="U1" s="18"/>
    </row>
    <row r="2" ht="14.25" customHeight="1">
      <c r="A2" s="5">
        <v>838.0</v>
      </c>
      <c r="B2" s="20">
        <v>1.0</v>
      </c>
      <c r="C2" s="21">
        <v>1.0</v>
      </c>
      <c r="D2" s="26">
        <v>5.0</v>
      </c>
      <c r="E2" s="22">
        <v>0.69</v>
      </c>
      <c r="F2" s="5" t="str">
        <f>VLOOKUP(G2,'Species Data'!A$2:E$152,2,FALSE)</f>
        <v>150</v>
      </c>
      <c r="G2" s="5" t="s">
        <v>49</v>
      </c>
      <c r="H2" s="28">
        <v>42824.0</v>
      </c>
      <c r="I2" s="29">
        <v>2.1858183256E10</v>
      </c>
      <c r="J2" s="29">
        <v>510419.0</v>
      </c>
      <c r="K2" s="30">
        <v>6.610055696E9</v>
      </c>
      <c r="L2" s="30" t="s">
        <v>82</v>
      </c>
      <c r="M2" s="31">
        <v>1531.25</v>
      </c>
      <c r="N2" s="30" t="s">
        <v>91</v>
      </c>
      <c r="O2" s="32">
        <v>1797.25</v>
      </c>
      <c r="P2">
        <v>543.5</v>
      </c>
    </row>
    <row r="3" ht="14.25" customHeight="1">
      <c r="A3" s="5">
        <v>836.0</v>
      </c>
      <c r="B3" s="20">
        <v>2.0</v>
      </c>
      <c r="C3" s="21">
        <v>0.98</v>
      </c>
      <c r="D3" s="26">
        <v>4.0</v>
      </c>
      <c r="E3" s="22">
        <v>0.73</v>
      </c>
      <c r="F3" s="5" t="str">
        <f>VLOOKUP(G3,'Species Data'!A$2:E$152,2,FALSE)</f>
        <v>150</v>
      </c>
      <c r="G3" s="5" t="s">
        <v>49</v>
      </c>
      <c r="H3" s="28">
        <v>42824.0</v>
      </c>
      <c r="I3" s="29">
        <v>2.145835698E10</v>
      </c>
      <c r="J3" s="29">
        <v>501082.5</v>
      </c>
      <c r="K3" s="30">
        <v>6.93995038E9</v>
      </c>
      <c r="L3" s="30" t="s">
        <v>82</v>
      </c>
      <c r="M3" s="31">
        <v>1531.25</v>
      </c>
      <c r="N3" s="30" t="s">
        <v>50</v>
      </c>
      <c r="O3" s="32">
        <v>1764.375</v>
      </c>
      <c r="P3">
        <v>570.625</v>
      </c>
    </row>
    <row r="4" ht="14.25" customHeight="1">
      <c r="A4" s="5">
        <v>832.0</v>
      </c>
      <c r="B4" s="20">
        <v>1.0</v>
      </c>
      <c r="C4" s="21">
        <v>1.0</v>
      </c>
      <c r="D4" s="26">
        <v>6.0</v>
      </c>
      <c r="E4" s="22">
        <v>0.66</v>
      </c>
      <c r="F4" s="5" t="str">
        <f>VLOOKUP(G4,'Species Data'!A$2:E$152,2,FALSE)</f>
        <v>149</v>
      </c>
      <c r="G4" s="5" t="s">
        <v>98</v>
      </c>
      <c r="H4" s="28">
        <v>38584.0</v>
      </c>
      <c r="I4" s="29">
        <v>1.7435145E10</v>
      </c>
      <c r="J4" s="29">
        <v>451875.0</v>
      </c>
      <c r="K4" s="30">
        <v>4.50347625E9</v>
      </c>
      <c r="L4" s="30" t="s">
        <v>100</v>
      </c>
      <c r="M4" s="31">
        <v>1500.0</v>
      </c>
      <c r="N4" s="30" t="s">
        <v>101</v>
      </c>
      <c r="O4" s="32">
        <v>1807.5</v>
      </c>
      <c r="P4">
        <v>466.875</v>
      </c>
    </row>
    <row r="5" ht="14.25" customHeight="1">
      <c r="A5" s="5">
        <v>831.0</v>
      </c>
      <c r="B5" s="20">
        <v>2.0</v>
      </c>
      <c r="C5" s="21">
        <v>0.99</v>
      </c>
      <c r="D5" s="26">
        <v>5.0</v>
      </c>
      <c r="E5" s="22">
        <v>0.72</v>
      </c>
      <c r="F5" s="5" t="str">
        <f>VLOOKUP(G5,'Species Data'!A$2:E$152,2,FALSE)</f>
        <v>149</v>
      </c>
      <c r="G5" s="5" t="s">
        <v>98</v>
      </c>
      <c r="H5" s="28">
        <v>38584.0</v>
      </c>
      <c r="I5" s="29">
        <v>1.7203641E10</v>
      </c>
      <c r="J5" s="29">
        <v>445875.0</v>
      </c>
      <c r="K5" s="30">
        <v>4.904991E9</v>
      </c>
      <c r="L5" s="30" t="s">
        <v>100</v>
      </c>
      <c r="M5" s="31">
        <v>1500.0</v>
      </c>
      <c r="N5" s="30" t="s">
        <v>91</v>
      </c>
      <c r="O5" s="32">
        <v>1783.5</v>
      </c>
      <c r="P5">
        <v>508.5</v>
      </c>
    </row>
    <row r="6" ht="14.25" customHeight="1">
      <c r="A6" s="5">
        <v>830.0</v>
      </c>
      <c r="B6" s="20">
        <v>3.0</v>
      </c>
      <c r="C6" s="21">
        <v>0.97</v>
      </c>
      <c r="D6" s="26">
        <v>4.0</v>
      </c>
      <c r="E6" s="22">
        <v>0.82</v>
      </c>
      <c r="F6" s="5" t="str">
        <f>VLOOKUP(G6,'Species Data'!A$2:E$152,2,FALSE)</f>
        <v>149</v>
      </c>
      <c r="G6" s="5" t="s">
        <v>98</v>
      </c>
      <c r="H6" s="28">
        <v>38584.0</v>
      </c>
      <c r="I6" s="29">
        <v>1.694681625E10</v>
      </c>
      <c r="J6" s="29">
        <v>439218.75</v>
      </c>
      <c r="K6" s="30">
        <v>5.60070875E9</v>
      </c>
      <c r="L6" s="30" t="s">
        <v>100</v>
      </c>
      <c r="M6" s="31">
        <v>1500.0</v>
      </c>
      <c r="N6" s="30" t="s">
        <v>107</v>
      </c>
      <c r="O6" s="32">
        <v>1756.875</v>
      </c>
      <c r="P6">
        <v>580.625</v>
      </c>
    </row>
    <row r="7" ht="14.25" customHeight="1">
      <c r="A7" s="5">
        <v>837.0</v>
      </c>
      <c r="B7" s="20">
        <v>3.0</v>
      </c>
      <c r="C7" s="21">
        <v>0.85</v>
      </c>
      <c r="D7" s="26">
        <v>6.0</v>
      </c>
      <c r="E7" s="22">
        <v>0.69</v>
      </c>
      <c r="F7" s="5" t="str">
        <f>VLOOKUP(G7,'Species Data'!A$2:E$152,2,FALSE)</f>
        <v>150</v>
      </c>
      <c r="G7" s="5" t="s">
        <v>49</v>
      </c>
      <c r="H7" s="28">
        <v>42824.0</v>
      </c>
      <c r="I7" s="29">
        <v>1.8623087E10</v>
      </c>
      <c r="J7" s="29">
        <v>434875.0</v>
      </c>
      <c r="K7" s="30">
        <v>6.558367128E9</v>
      </c>
      <c r="L7" s="30" t="s">
        <v>82</v>
      </c>
      <c r="M7" s="31">
        <v>1531.25</v>
      </c>
      <c r="N7" s="30" t="s">
        <v>110</v>
      </c>
      <c r="O7" s="32">
        <v>1400.625</v>
      </c>
      <c r="P7">
        <v>539.25</v>
      </c>
    </row>
    <row r="8" ht="14.25" customHeight="1">
      <c r="A8" s="5">
        <v>839.0</v>
      </c>
      <c r="B8" s="20">
        <v>4.0</v>
      </c>
      <c r="C8" s="21">
        <v>0.85</v>
      </c>
      <c r="D8" s="26">
        <v>1.0</v>
      </c>
      <c r="E8" s="22">
        <v>1.0</v>
      </c>
      <c r="F8" s="5" t="str">
        <f>VLOOKUP(G8,'Species Data'!A$2:E$152,2,FALSE)</f>
        <v>150</v>
      </c>
      <c r="G8" s="5" t="s">
        <v>49</v>
      </c>
      <c r="H8" s="28">
        <v>42824.0</v>
      </c>
      <c r="I8" s="29">
        <v>1.860408385E10</v>
      </c>
      <c r="J8" s="29">
        <v>434431.25</v>
      </c>
      <c r="K8" s="30">
        <v>9.530079725E9</v>
      </c>
      <c r="L8" s="30" t="s">
        <v>88</v>
      </c>
      <c r="M8" s="31">
        <v>1237.5</v>
      </c>
      <c r="N8" s="30" t="s">
        <v>50</v>
      </c>
      <c r="O8" s="32">
        <v>1529.6875</v>
      </c>
      <c r="P8">
        <v>783.59375</v>
      </c>
    </row>
    <row r="9" ht="14.25" customHeight="1">
      <c r="A9" s="5">
        <v>841.0</v>
      </c>
      <c r="B9" s="20">
        <v>5.0</v>
      </c>
      <c r="C9" s="21">
        <v>0.84</v>
      </c>
      <c r="D9" s="26">
        <v>3.0</v>
      </c>
      <c r="E9" s="22">
        <v>0.91</v>
      </c>
      <c r="F9" s="5" t="str">
        <f>VLOOKUP(G9,'Species Data'!A$2:E$152,2,FALSE)</f>
        <v>150</v>
      </c>
      <c r="G9" s="5" t="s">
        <v>49</v>
      </c>
      <c r="H9" s="28">
        <v>42824.0</v>
      </c>
      <c r="I9" s="29">
        <v>1.842545424E10</v>
      </c>
      <c r="J9" s="29">
        <v>430260.0</v>
      </c>
      <c r="K9" s="30">
        <v>8.692800936E9</v>
      </c>
      <c r="L9" s="30" t="s">
        <v>88</v>
      </c>
      <c r="M9" s="31">
        <v>1237.5</v>
      </c>
      <c r="N9" s="30" t="s">
        <v>91</v>
      </c>
      <c r="O9" s="32">
        <v>1515.0</v>
      </c>
      <c r="P9">
        <v>714.75</v>
      </c>
    </row>
    <row r="10" ht="14.25" customHeight="1">
      <c r="A10" s="5">
        <v>333.0</v>
      </c>
      <c r="B10" s="20">
        <v>1.0</v>
      </c>
      <c r="C10" s="21">
        <v>1.0</v>
      </c>
      <c r="D10" s="26">
        <v>2.0</v>
      </c>
      <c r="E10" s="22">
        <v>0.98</v>
      </c>
      <c r="F10" s="5" t="str">
        <f>VLOOKUP(G10,'Species Data'!A$2:E$152,2,FALSE)</f>
        <v>59</v>
      </c>
      <c r="G10" s="5" t="s">
        <v>99</v>
      </c>
      <c r="H10" s="28">
        <v>32400.0</v>
      </c>
      <c r="I10" s="29">
        <v>1.3739625E10</v>
      </c>
      <c r="J10" s="29">
        <v>424062.5</v>
      </c>
      <c r="K10" s="30">
        <v>4.797225E9</v>
      </c>
      <c r="L10" s="30" t="s">
        <v>116</v>
      </c>
      <c r="M10" s="31">
        <v>1487.5</v>
      </c>
      <c r="N10" s="30" t="s">
        <v>117</v>
      </c>
      <c r="O10" s="32">
        <v>1843.75</v>
      </c>
      <c r="P10">
        <v>643.75</v>
      </c>
    </row>
    <row r="11" ht="14.25" customHeight="1">
      <c r="A11" s="5">
        <v>596.0</v>
      </c>
      <c r="B11" s="20">
        <v>1.0</v>
      </c>
      <c r="C11" s="21">
        <v>1.0</v>
      </c>
      <c r="D11" s="26">
        <v>4.0</v>
      </c>
      <c r="E11" s="22">
        <v>0.95</v>
      </c>
      <c r="F11" s="5" t="str">
        <f>VLOOKUP(G11,'Species Data'!A$2:E$152,2,FALSE)</f>
        <v>103</v>
      </c>
      <c r="G11" s="5" t="s">
        <v>120</v>
      </c>
      <c r="H11" s="28">
        <v>31160.0</v>
      </c>
      <c r="I11" s="29">
        <v>1.30395252E10</v>
      </c>
      <c r="J11" s="29">
        <v>418470.0</v>
      </c>
      <c r="K11" s="30">
        <v>5.3676216E9</v>
      </c>
      <c r="L11" s="30" t="s">
        <v>121</v>
      </c>
      <c r="M11" s="31">
        <v>1425.0</v>
      </c>
      <c r="N11" s="30" t="s">
        <v>122</v>
      </c>
      <c r="O11" s="32">
        <v>1803.75</v>
      </c>
      <c r="P11">
        <v>742.5</v>
      </c>
    </row>
    <row r="12" ht="14.25" customHeight="1">
      <c r="A12" s="5">
        <v>336.0</v>
      </c>
      <c r="B12" s="20">
        <v>2.0</v>
      </c>
      <c r="C12" s="21">
        <v>0.97</v>
      </c>
      <c r="D12" s="26">
        <v>5.0</v>
      </c>
      <c r="E12" s="22">
        <v>0.72</v>
      </c>
      <c r="F12" s="5" t="str">
        <f>VLOOKUP(G12,'Species Data'!A$2:E$152,2,FALSE)</f>
        <v>59</v>
      </c>
      <c r="G12" s="5" t="s">
        <v>99</v>
      </c>
      <c r="H12" s="28">
        <v>32400.0</v>
      </c>
      <c r="I12" s="29">
        <v>1.3272012E10</v>
      </c>
      <c r="J12" s="29">
        <v>409630.0</v>
      </c>
      <c r="K12" s="30">
        <v>3.519207E9</v>
      </c>
      <c r="L12" s="30" t="s">
        <v>126</v>
      </c>
      <c r="M12" s="31">
        <v>1200.0</v>
      </c>
      <c r="N12" s="30" t="s">
        <v>117</v>
      </c>
      <c r="O12" s="32">
        <v>1781.0</v>
      </c>
      <c r="P12">
        <v>472.25</v>
      </c>
    </row>
    <row r="13" ht="14.25" customHeight="1">
      <c r="A13" s="5">
        <v>34.0</v>
      </c>
      <c r="B13" s="20">
        <v>1.0</v>
      </c>
      <c r="C13" s="21">
        <v>1.0</v>
      </c>
      <c r="D13" s="26">
        <v>2.0</v>
      </c>
      <c r="E13" s="22">
        <v>0.91</v>
      </c>
      <c r="F13" s="5" t="str">
        <f>VLOOKUP(G13,'Species Data'!A$2:E$152,2,FALSE)</f>
        <v>6</v>
      </c>
      <c r="G13" s="5" t="s">
        <v>40</v>
      </c>
      <c r="H13" s="28">
        <v>28392.0</v>
      </c>
      <c r="I13" s="29">
        <v>1.112781852E10</v>
      </c>
      <c r="J13" s="29">
        <v>391935.0</v>
      </c>
      <c r="K13" s="30">
        <v>3.77698776E9</v>
      </c>
      <c r="L13" s="30" t="s">
        <v>129</v>
      </c>
      <c r="M13" s="31">
        <v>1496.25</v>
      </c>
      <c r="N13" s="30" t="s">
        <v>117</v>
      </c>
      <c r="O13" s="32">
        <v>1848.75</v>
      </c>
      <c r="P13">
        <v>627.5</v>
      </c>
    </row>
    <row r="14" ht="14.25" customHeight="1">
      <c r="A14" s="5">
        <v>821.0</v>
      </c>
      <c r="B14" s="20">
        <v>1.0</v>
      </c>
      <c r="C14" s="21">
        <v>1.0</v>
      </c>
      <c r="D14" s="26">
        <v>2.0</v>
      </c>
      <c r="E14" s="22">
        <v>0.9</v>
      </c>
      <c r="F14" s="5" t="str">
        <f>VLOOKUP(G14,'Species Data'!A$2:E$152,2,FALSE)</f>
        <v>146</v>
      </c>
      <c r="G14" s="5" t="s">
        <v>131</v>
      </c>
      <c r="H14" s="28">
        <v>34920.0</v>
      </c>
      <c r="I14" s="29">
        <v>1.36794735E10</v>
      </c>
      <c r="J14" s="29">
        <v>391737.5</v>
      </c>
      <c r="K14" s="30">
        <v>5.2288335E9</v>
      </c>
      <c r="L14" s="30" t="s">
        <v>132</v>
      </c>
      <c r="M14" s="31">
        <v>1187.5</v>
      </c>
      <c r="N14" s="30" t="s">
        <v>117</v>
      </c>
      <c r="O14" s="32">
        <v>1618.75</v>
      </c>
      <c r="P14">
        <v>618.75</v>
      </c>
    </row>
    <row r="15" ht="14.25" customHeight="1">
      <c r="A15" s="5">
        <v>593.0</v>
      </c>
      <c r="B15" s="20">
        <v>2.0</v>
      </c>
      <c r="C15" s="21">
        <v>0.93</v>
      </c>
      <c r="D15" s="26">
        <v>2.0</v>
      </c>
      <c r="E15" s="22">
        <v>0.99</v>
      </c>
      <c r="F15" s="5" t="str">
        <f>VLOOKUP(G15,'Species Data'!A$2:E$152,2,FALSE)</f>
        <v>103</v>
      </c>
      <c r="G15" s="5" t="s">
        <v>120</v>
      </c>
      <c r="H15" s="28">
        <v>31160.0</v>
      </c>
      <c r="I15" s="29">
        <v>1.2063594E10</v>
      </c>
      <c r="J15" s="29">
        <v>387150.0</v>
      </c>
      <c r="K15" s="30">
        <v>5.6116044E9</v>
      </c>
      <c r="L15" s="30" t="s">
        <v>88</v>
      </c>
      <c r="M15" s="31">
        <v>1237.5</v>
      </c>
      <c r="N15" s="30" t="s">
        <v>122</v>
      </c>
      <c r="O15" s="32">
        <v>1668.75</v>
      </c>
      <c r="P15">
        <v>776.25</v>
      </c>
    </row>
    <row r="16" ht="14.25" customHeight="1">
      <c r="A16" s="5">
        <v>334.0</v>
      </c>
      <c r="B16" s="20">
        <v>3.0</v>
      </c>
      <c r="C16" s="21">
        <v>0.91</v>
      </c>
      <c r="D16" s="26">
        <v>1.0</v>
      </c>
      <c r="E16" s="22">
        <v>1.0</v>
      </c>
      <c r="F16" s="5" t="str">
        <f>VLOOKUP(G16,'Species Data'!A$2:E$152,2,FALSE)</f>
        <v>59</v>
      </c>
      <c r="G16" s="5" t="s">
        <v>99</v>
      </c>
      <c r="H16" s="28">
        <v>32400.0</v>
      </c>
      <c r="I16" s="29">
        <v>1.251703125E10</v>
      </c>
      <c r="J16" s="29">
        <v>386328.125</v>
      </c>
      <c r="K16" s="30">
        <v>4.8950325E9</v>
      </c>
      <c r="L16" s="30" t="s">
        <v>116</v>
      </c>
      <c r="M16" s="31">
        <v>1487.5</v>
      </c>
      <c r="N16" s="30" t="s">
        <v>135</v>
      </c>
      <c r="O16" s="32">
        <v>1679.6875</v>
      </c>
      <c r="P16">
        <v>656.875</v>
      </c>
    </row>
    <row r="17" ht="14.25" customHeight="1">
      <c r="A17" s="5">
        <v>770.0</v>
      </c>
      <c r="B17" s="20">
        <v>1.0</v>
      </c>
      <c r="C17" s="21">
        <v>1.0</v>
      </c>
      <c r="D17" s="26">
        <v>2.0</v>
      </c>
      <c r="E17" s="22">
        <v>0.9</v>
      </c>
      <c r="F17" s="5" t="str">
        <f>VLOOKUP(G17,'Species Data'!A$2:E$152,2,FALSE)</f>
        <v>136</v>
      </c>
      <c r="G17" s="5" t="s">
        <v>138</v>
      </c>
      <c r="H17" s="28">
        <v>23140.0</v>
      </c>
      <c r="I17" s="29">
        <v>8.91497425E9</v>
      </c>
      <c r="J17" s="29">
        <v>385262.5</v>
      </c>
      <c r="K17" s="30">
        <v>3.40765425E9</v>
      </c>
      <c r="L17" s="30" t="s">
        <v>132</v>
      </c>
      <c r="M17" s="31">
        <v>1187.5</v>
      </c>
      <c r="N17" s="30" t="s">
        <v>117</v>
      </c>
      <c r="O17" s="32">
        <v>1618.75</v>
      </c>
      <c r="P17">
        <v>618.75</v>
      </c>
    </row>
    <row r="18" ht="14.25" customHeight="1">
      <c r="A18" s="5">
        <v>595.0</v>
      </c>
      <c r="B18" s="20">
        <v>3.0</v>
      </c>
      <c r="C18" s="21">
        <v>0.91</v>
      </c>
      <c r="D18" s="26">
        <v>6.0</v>
      </c>
      <c r="E18" s="22">
        <v>0.9</v>
      </c>
      <c r="F18" s="5" t="str">
        <f>VLOOKUP(G18,'Species Data'!A$2:E$152,2,FALSE)</f>
        <v>103</v>
      </c>
      <c r="G18" s="5" t="s">
        <v>120</v>
      </c>
      <c r="H18" s="28">
        <v>31160.0</v>
      </c>
      <c r="I18" s="29">
        <v>1.19257889E10</v>
      </c>
      <c r="J18" s="29">
        <v>382727.5</v>
      </c>
      <c r="K18" s="30">
        <v>5.0739386E9</v>
      </c>
      <c r="L18" s="30" t="s">
        <v>121</v>
      </c>
      <c r="M18" s="31">
        <v>1425.0</v>
      </c>
      <c r="N18" s="30" t="s">
        <v>50</v>
      </c>
      <c r="O18" s="32">
        <v>1649.6875</v>
      </c>
      <c r="P18">
        <v>701.875</v>
      </c>
    </row>
    <row r="19" ht="14.25" customHeight="1">
      <c r="A19" s="5">
        <v>407.0</v>
      </c>
      <c r="B19" s="20">
        <v>1.0</v>
      </c>
      <c r="C19" s="21">
        <v>1.0</v>
      </c>
      <c r="D19" s="26">
        <v>6.0</v>
      </c>
      <c r="E19" s="22">
        <v>0.86</v>
      </c>
      <c r="F19" s="5" t="str">
        <f>VLOOKUP(G19,'Species Data'!A$2:E$152,2,FALSE)</f>
        <v>71</v>
      </c>
      <c r="G19" s="5" t="s">
        <v>115</v>
      </c>
      <c r="H19" s="28">
        <v>24320.0</v>
      </c>
      <c r="I19" s="29">
        <v>9.2998464E9</v>
      </c>
      <c r="J19" s="29">
        <v>382395.0</v>
      </c>
      <c r="K19" s="30">
        <v>3.6173568E9</v>
      </c>
      <c r="L19" s="30" t="s">
        <v>144</v>
      </c>
      <c r="M19" s="31">
        <v>1187.5</v>
      </c>
      <c r="N19" s="30" t="s">
        <v>122</v>
      </c>
      <c r="O19" s="32">
        <v>1722.5</v>
      </c>
      <c r="P19">
        <v>670.0</v>
      </c>
    </row>
    <row r="20" ht="14.25" customHeight="1">
      <c r="A20" s="5">
        <v>404.0</v>
      </c>
      <c r="B20" s="20">
        <v>2.0</v>
      </c>
      <c r="C20" s="21">
        <v>0.99</v>
      </c>
      <c r="D20" s="26">
        <v>2.0</v>
      </c>
      <c r="E20" s="22">
        <v>1.0</v>
      </c>
      <c r="F20" s="5" t="str">
        <f>VLOOKUP(G20,'Species Data'!A$2:E$152,2,FALSE)</f>
        <v>71</v>
      </c>
      <c r="G20" s="5" t="s">
        <v>115</v>
      </c>
      <c r="H20" s="28">
        <v>24320.0</v>
      </c>
      <c r="I20" s="29">
        <v>9.212112E9</v>
      </c>
      <c r="J20" s="29">
        <v>378787.5</v>
      </c>
      <c r="K20" s="30">
        <v>4.1910048E9</v>
      </c>
      <c r="L20" s="30" t="s">
        <v>147</v>
      </c>
      <c r="M20" s="31">
        <v>1275.0</v>
      </c>
      <c r="N20" s="30" t="s">
        <v>122</v>
      </c>
      <c r="O20" s="32">
        <v>1706.25</v>
      </c>
      <c r="P20">
        <v>776.25</v>
      </c>
    </row>
    <row r="21" ht="14.25" customHeight="1">
      <c r="A21" s="5">
        <v>310.0</v>
      </c>
      <c r="B21" s="20">
        <v>1.0</v>
      </c>
      <c r="C21" s="21">
        <v>1.0</v>
      </c>
      <c r="D21" s="26">
        <v>5.0</v>
      </c>
      <c r="E21" s="22">
        <v>0.71</v>
      </c>
      <c r="F21" s="5" t="str">
        <f>VLOOKUP(G21,'Species Data'!A$2:E$152,2,FALSE)</f>
        <v>55</v>
      </c>
      <c r="G21" s="5" t="s">
        <v>94</v>
      </c>
      <c r="H21" s="28">
        <v>28160.0</v>
      </c>
      <c r="I21" s="29">
        <v>1.04070912E10</v>
      </c>
      <c r="J21" s="29">
        <v>369570.0</v>
      </c>
      <c r="K21" s="30">
        <v>2.7349344E9</v>
      </c>
      <c r="L21" s="30" t="s">
        <v>151</v>
      </c>
      <c r="M21" s="31">
        <v>1500.0</v>
      </c>
      <c r="N21" s="30" t="s">
        <v>152</v>
      </c>
      <c r="O21" s="32">
        <v>1905.0</v>
      </c>
      <c r="P21">
        <v>500.625</v>
      </c>
    </row>
    <row r="22" ht="14.25" customHeight="1">
      <c r="A22" s="5">
        <v>699.0</v>
      </c>
      <c r="B22" s="20">
        <v>1.0</v>
      </c>
      <c r="C22" s="21">
        <v>1.0</v>
      </c>
      <c r="D22" s="26">
        <v>4.0</v>
      </c>
      <c r="E22" s="22">
        <v>0.95</v>
      </c>
      <c r="F22" s="5" t="str">
        <f>VLOOKUP(G22,'Species Data'!A$2:E$152,2,FALSE)</f>
        <v>121</v>
      </c>
      <c r="G22" s="5" t="s">
        <v>154</v>
      </c>
      <c r="H22" s="28">
        <v>23040.0</v>
      </c>
      <c r="I22" s="29">
        <v>8.5148928E9</v>
      </c>
      <c r="J22" s="29">
        <v>369570.0</v>
      </c>
      <c r="K22" s="30">
        <v>2.2376736E9</v>
      </c>
      <c r="L22" s="30" t="s">
        <v>151</v>
      </c>
      <c r="M22" s="31">
        <v>1500.0</v>
      </c>
      <c r="N22" s="30" t="s">
        <v>152</v>
      </c>
      <c r="O22" s="32">
        <v>1905.0</v>
      </c>
      <c r="P22">
        <v>500.625</v>
      </c>
    </row>
    <row r="23" ht="14.25" customHeight="1">
      <c r="A23" s="5">
        <v>820.0</v>
      </c>
      <c r="B23" s="20">
        <v>1.0</v>
      </c>
      <c r="C23" s="21">
        <v>1.0</v>
      </c>
      <c r="D23" s="26">
        <v>2.0</v>
      </c>
      <c r="E23" s="22">
        <v>0.96</v>
      </c>
      <c r="F23" s="5" t="str">
        <f>VLOOKUP(G23,'Species Data'!A$2:E$152,2,FALSE)</f>
        <v>145</v>
      </c>
      <c r="G23" s="5" t="s">
        <v>158</v>
      </c>
      <c r="H23" s="28">
        <v>34920.0</v>
      </c>
      <c r="I23" s="29">
        <v>1.2835719E10</v>
      </c>
      <c r="J23" s="29">
        <v>367575.0</v>
      </c>
      <c r="K23" s="30">
        <v>3.79755E9</v>
      </c>
      <c r="L23" s="30" t="s">
        <v>159</v>
      </c>
      <c r="M23" s="31">
        <v>1037.5</v>
      </c>
      <c r="N23" s="30" t="s">
        <v>160</v>
      </c>
      <c r="O23" s="32">
        <v>1584.375</v>
      </c>
      <c r="P23">
        <v>468.75</v>
      </c>
    </row>
    <row r="24" ht="14.25" customHeight="1">
      <c r="A24" s="5">
        <v>823.0</v>
      </c>
      <c r="B24" s="20">
        <v>2.0</v>
      </c>
      <c r="C24" s="21">
        <v>0.93</v>
      </c>
      <c r="D24" s="26">
        <v>1.0</v>
      </c>
      <c r="E24" s="22">
        <v>1.0</v>
      </c>
      <c r="F24" s="5" t="str">
        <f>VLOOKUP(G24,'Species Data'!A$2:E$152,2,FALSE)</f>
        <v>146</v>
      </c>
      <c r="G24" s="5" t="s">
        <v>131</v>
      </c>
      <c r="H24" s="28">
        <v>34920.0</v>
      </c>
      <c r="I24" s="29">
        <v>1.27829134125E10</v>
      </c>
      <c r="J24" s="29">
        <v>366062.8125</v>
      </c>
      <c r="K24" s="30">
        <v>5.8296211875E9</v>
      </c>
      <c r="L24" s="30" t="s">
        <v>132</v>
      </c>
      <c r="M24" s="31">
        <v>1187.5</v>
      </c>
      <c r="N24" s="30" t="s">
        <v>135</v>
      </c>
      <c r="O24" s="32">
        <v>1512.65625</v>
      </c>
      <c r="P24">
        <v>689.84375</v>
      </c>
    </row>
    <row r="25" ht="14.25" customHeight="1">
      <c r="A25" s="5">
        <v>183.0</v>
      </c>
      <c r="B25" s="20">
        <v>1.0</v>
      </c>
      <c r="C25" s="21">
        <v>1.0</v>
      </c>
      <c r="D25" s="26">
        <v>1.0</v>
      </c>
      <c r="E25" s="22">
        <v>1.0</v>
      </c>
      <c r="F25" s="5" t="str">
        <f>VLOOKUP(G25,'Species Data'!A$2:E$152,2,FALSE)</f>
        <v>34</v>
      </c>
      <c r="G25" s="5" t="s">
        <v>70</v>
      </c>
      <c r="H25" s="28">
        <v>27540.0</v>
      </c>
      <c r="I25" s="29">
        <v>1.00494837E10</v>
      </c>
      <c r="J25" s="29">
        <v>364905.0</v>
      </c>
      <c r="K25" s="30">
        <v>3.8835531E9</v>
      </c>
      <c r="L25" s="30" t="s">
        <v>163</v>
      </c>
      <c r="M25" s="31">
        <v>1425.0</v>
      </c>
      <c r="N25" s="30" t="s">
        <v>164</v>
      </c>
      <c r="O25" s="32">
        <v>1788.75</v>
      </c>
      <c r="P25">
        <v>691.25</v>
      </c>
    </row>
    <row r="26" ht="14.25" customHeight="1">
      <c r="A26" s="5">
        <v>337.0</v>
      </c>
      <c r="B26" s="20">
        <v>4.0</v>
      </c>
      <c r="C26" s="21">
        <v>0.86</v>
      </c>
      <c r="D26" s="26">
        <v>4.0</v>
      </c>
      <c r="E26" s="22">
        <v>0.74</v>
      </c>
      <c r="F26" s="5" t="str">
        <f>VLOOKUP(G26,'Species Data'!A$2:E$152,2,FALSE)</f>
        <v>59</v>
      </c>
      <c r="G26" s="5" t="s">
        <v>99</v>
      </c>
      <c r="H26" s="28">
        <v>32400.0</v>
      </c>
      <c r="I26" s="29">
        <v>1.1789762625E10</v>
      </c>
      <c r="J26" s="29">
        <v>363881.5625</v>
      </c>
      <c r="K26" s="30">
        <v>3.6207405E9</v>
      </c>
      <c r="L26" s="30" t="s">
        <v>126</v>
      </c>
      <c r="M26" s="31">
        <v>1200.0</v>
      </c>
      <c r="N26" s="30" t="s">
        <v>135</v>
      </c>
      <c r="O26" s="32">
        <v>1582.09375</v>
      </c>
      <c r="P26">
        <v>485.875</v>
      </c>
    </row>
    <row r="27" ht="14.25" customHeight="1">
      <c r="A27" s="5">
        <v>833.0</v>
      </c>
      <c r="B27" s="20">
        <v>4.0</v>
      </c>
      <c r="C27" s="21">
        <v>0.8</v>
      </c>
      <c r="D27" s="26">
        <v>1.0</v>
      </c>
      <c r="E27" s="22">
        <v>1.0</v>
      </c>
      <c r="F27" s="5" t="str">
        <f>VLOOKUP(G27,'Species Data'!A$2:E$152,2,FALSE)</f>
        <v>149</v>
      </c>
      <c r="G27" s="5" t="s">
        <v>98</v>
      </c>
      <c r="H27" s="28">
        <v>38584.0</v>
      </c>
      <c r="I27" s="29">
        <v>1.40304084375E10</v>
      </c>
      <c r="J27" s="29">
        <v>363632.8125</v>
      </c>
      <c r="K27" s="30">
        <v>6.83057375E9</v>
      </c>
      <c r="L27" s="30" t="s">
        <v>169</v>
      </c>
      <c r="M27" s="31">
        <v>1125.0</v>
      </c>
      <c r="N27" s="30" t="s">
        <v>107</v>
      </c>
      <c r="O27" s="32">
        <v>1454.53125</v>
      </c>
      <c r="P27">
        <v>708.125</v>
      </c>
    </row>
    <row r="28" ht="14.25" customHeight="1">
      <c r="A28" s="5">
        <v>842.0</v>
      </c>
      <c r="B28" s="20">
        <v>1.0</v>
      </c>
      <c r="C28" s="21">
        <v>1.0</v>
      </c>
      <c r="D28" s="26">
        <v>1.0</v>
      </c>
      <c r="E28" s="22">
        <v>1.0</v>
      </c>
      <c r="F28" s="5" t="str">
        <f>VLOOKUP(G28,'Species Data'!A$2:E$152,2,FALSE)</f>
        <v>151</v>
      </c>
      <c r="G28" s="5" t="s">
        <v>172</v>
      </c>
      <c r="H28" s="28">
        <v>44000.0</v>
      </c>
      <c r="I28" s="29">
        <v>1.59825875E10</v>
      </c>
      <c r="J28" s="29">
        <v>363240.625</v>
      </c>
      <c r="K28" s="30">
        <v>5.03239E9</v>
      </c>
      <c r="L28" s="30" t="s">
        <v>173</v>
      </c>
      <c r="M28" s="31">
        <v>1295.0</v>
      </c>
      <c r="N28" s="30" t="s">
        <v>50</v>
      </c>
      <c r="O28" s="32">
        <v>1651.09375</v>
      </c>
      <c r="P28">
        <v>519.875</v>
      </c>
    </row>
    <row r="29" ht="14.25" customHeight="1">
      <c r="A29" s="5">
        <v>18.0</v>
      </c>
      <c r="B29" s="20">
        <v>1.0</v>
      </c>
      <c r="C29" s="21">
        <v>1.0</v>
      </c>
      <c r="D29" s="26">
        <v>5.0</v>
      </c>
      <c r="E29" s="22">
        <v>0.76</v>
      </c>
      <c r="F29" s="5" t="str">
        <f>VLOOKUP(G29,'Species Data'!A$2:E$152,2,FALSE)</f>
        <v>3</v>
      </c>
      <c r="G29" s="5" t="s">
        <v>37</v>
      </c>
      <c r="H29" s="28">
        <v>32000.0</v>
      </c>
      <c r="I29" s="29">
        <v>1.161072E10</v>
      </c>
      <c r="J29" s="29">
        <v>362835.0</v>
      </c>
      <c r="K29" s="30">
        <v>3.77784E9</v>
      </c>
      <c r="L29" s="30" t="s">
        <v>176</v>
      </c>
      <c r="M29" s="31">
        <v>1338.75</v>
      </c>
      <c r="N29" s="30" t="s">
        <v>122</v>
      </c>
      <c r="O29" s="32">
        <v>1832.5</v>
      </c>
      <c r="P29">
        <v>596.25</v>
      </c>
    </row>
    <row r="30" ht="14.25" customHeight="1">
      <c r="A30" s="5">
        <v>594.0</v>
      </c>
      <c r="B30" s="20">
        <v>4.0</v>
      </c>
      <c r="C30" s="21">
        <v>0.86</v>
      </c>
      <c r="D30" s="26">
        <v>5.0</v>
      </c>
      <c r="E30" s="22">
        <v>0.91</v>
      </c>
      <c r="F30" s="5" t="str">
        <f>VLOOKUP(G30,'Species Data'!A$2:E$152,2,FALSE)</f>
        <v>103</v>
      </c>
      <c r="G30" s="5" t="s">
        <v>120</v>
      </c>
      <c r="H30" s="28">
        <v>31160.0</v>
      </c>
      <c r="I30" s="29">
        <v>1.12593544E10</v>
      </c>
      <c r="J30" s="29">
        <v>361340.0</v>
      </c>
      <c r="K30" s="30">
        <v>5.150748E9</v>
      </c>
      <c r="L30" s="30" t="s">
        <v>121</v>
      </c>
      <c r="M30" s="31">
        <v>1425.0</v>
      </c>
      <c r="N30" s="30" t="s">
        <v>180</v>
      </c>
      <c r="O30" s="32">
        <v>1557.5</v>
      </c>
      <c r="P30">
        <v>712.5</v>
      </c>
    </row>
    <row r="31" ht="14.25" customHeight="1">
      <c r="A31" s="5">
        <v>822.0</v>
      </c>
      <c r="B31" s="20">
        <v>3.0</v>
      </c>
      <c r="C31" s="21">
        <v>0.92</v>
      </c>
      <c r="D31" s="26">
        <v>3.0</v>
      </c>
      <c r="E31" s="22">
        <v>0.82</v>
      </c>
      <c r="F31" s="5" t="str">
        <f>VLOOKUP(G31,'Species Data'!A$2:E$152,2,FALSE)</f>
        <v>146</v>
      </c>
      <c r="G31" s="5" t="s">
        <v>131</v>
      </c>
      <c r="H31" s="28">
        <v>34920.0</v>
      </c>
      <c r="I31" s="29">
        <v>1.25914536E10</v>
      </c>
      <c r="J31" s="29">
        <v>360580.0</v>
      </c>
      <c r="K31" s="30">
        <v>4.7957382E9</v>
      </c>
      <c r="L31" s="30" t="s">
        <v>132</v>
      </c>
      <c r="M31" s="31">
        <v>1187.5</v>
      </c>
      <c r="N31" s="30" t="s">
        <v>183</v>
      </c>
      <c r="O31" s="32">
        <v>1490.0</v>
      </c>
      <c r="P31">
        <v>567.5</v>
      </c>
    </row>
    <row r="32" ht="14.25" customHeight="1">
      <c r="A32" s="5">
        <v>771.0</v>
      </c>
      <c r="B32" s="20">
        <v>2.0</v>
      </c>
      <c r="C32" s="21">
        <v>0.93</v>
      </c>
      <c r="D32" s="26">
        <v>1.0</v>
      </c>
      <c r="E32" s="22">
        <v>1.0</v>
      </c>
      <c r="F32" s="5" t="str">
        <f>VLOOKUP(G32,'Species Data'!A$2:E$152,2,FALSE)</f>
        <v>136</v>
      </c>
      <c r="G32" s="5" t="s">
        <v>138</v>
      </c>
      <c r="H32" s="28">
        <v>23140.0</v>
      </c>
      <c r="I32" s="29">
        <v>8.33068201875E9</v>
      </c>
      <c r="J32" s="29">
        <v>360012.1875</v>
      </c>
      <c r="K32" s="30">
        <v>3.79919028125E9</v>
      </c>
      <c r="L32" s="30" t="s">
        <v>132</v>
      </c>
      <c r="M32" s="31">
        <v>1187.5</v>
      </c>
      <c r="N32" s="30" t="s">
        <v>135</v>
      </c>
      <c r="O32" s="32">
        <v>1512.65625</v>
      </c>
      <c r="P32">
        <v>689.84375</v>
      </c>
    </row>
    <row r="33" ht="14.25" customHeight="1">
      <c r="A33" s="5">
        <v>36.0</v>
      </c>
      <c r="B33" s="20">
        <v>2.0</v>
      </c>
      <c r="C33" s="21">
        <v>0.92</v>
      </c>
      <c r="D33" s="26">
        <v>4.0</v>
      </c>
      <c r="E33" s="22">
        <v>0.83</v>
      </c>
      <c r="F33" s="5" t="str">
        <f>VLOOKUP(G33,'Species Data'!A$2:E$152,2,FALSE)</f>
        <v>6</v>
      </c>
      <c r="G33" s="5" t="s">
        <v>40</v>
      </c>
      <c r="H33" s="28">
        <v>28392.0</v>
      </c>
      <c r="I33" s="29">
        <v>1.020050031E10</v>
      </c>
      <c r="J33" s="29">
        <v>359273.75</v>
      </c>
      <c r="K33" s="30">
        <v>3.439353645E9</v>
      </c>
      <c r="L33" s="30" t="s">
        <v>129</v>
      </c>
      <c r="M33" s="31">
        <v>1496.25</v>
      </c>
      <c r="N33" s="30" t="s">
        <v>135</v>
      </c>
      <c r="O33" s="32">
        <v>1694.6875</v>
      </c>
      <c r="P33">
        <v>571.40625</v>
      </c>
    </row>
    <row r="34" ht="14.25" customHeight="1">
      <c r="A34" s="5">
        <v>834.0</v>
      </c>
      <c r="B34" s="20">
        <v>5.0</v>
      </c>
      <c r="C34" s="21">
        <v>0.79</v>
      </c>
      <c r="D34" s="26">
        <v>3.0</v>
      </c>
      <c r="E34" s="22">
        <v>0.9</v>
      </c>
      <c r="F34" s="5" t="str">
        <f>VLOOKUP(G34,'Species Data'!A$2:E$152,2,FALSE)</f>
        <v>149</v>
      </c>
      <c r="G34" s="5" t="s">
        <v>98</v>
      </c>
      <c r="H34" s="28">
        <v>38584.0</v>
      </c>
      <c r="I34" s="29">
        <v>1.374555E10</v>
      </c>
      <c r="J34" s="29">
        <v>356250.0</v>
      </c>
      <c r="K34" s="30">
        <v>6.134856E9</v>
      </c>
      <c r="L34" s="30" t="s">
        <v>169</v>
      </c>
      <c r="M34" s="31">
        <v>1125.0</v>
      </c>
      <c r="N34" s="30" t="s">
        <v>91</v>
      </c>
      <c r="O34" s="32">
        <v>1425.0</v>
      </c>
      <c r="P34">
        <v>636.0</v>
      </c>
    </row>
    <row r="35" ht="14.25" customHeight="1">
      <c r="A35" s="5">
        <v>405.0</v>
      </c>
      <c r="B35" s="20">
        <v>3.0</v>
      </c>
      <c r="C35" s="21">
        <v>0.93</v>
      </c>
      <c r="D35" s="26">
        <v>4.0</v>
      </c>
      <c r="E35" s="22">
        <v>0.93</v>
      </c>
      <c r="F35" s="5" t="str">
        <f>VLOOKUP(G35,'Species Data'!A$2:E$152,2,FALSE)</f>
        <v>71</v>
      </c>
      <c r="G35" s="5" t="s">
        <v>115</v>
      </c>
      <c r="H35" s="28">
        <v>24320.0</v>
      </c>
      <c r="I35" s="29">
        <v>8.642682E9</v>
      </c>
      <c r="J35" s="29">
        <v>355373.4375</v>
      </c>
      <c r="K35" s="30">
        <v>3.910086E9</v>
      </c>
      <c r="L35" s="30" t="s">
        <v>144</v>
      </c>
      <c r="M35" s="31">
        <v>1187.5</v>
      </c>
      <c r="N35" s="30" t="s">
        <v>197</v>
      </c>
      <c r="O35" s="32">
        <v>1600.78125</v>
      </c>
      <c r="P35">
        <v>724.21875</v>
      </c>
    </row>
    <row r="36" ht="14.25" customHeight="1">
      <c r="A36" s="5">
        <v>592.0</v>
      </c>
      <c r="B36" s="20">
        <v>5.0</v>
      </c>
      <c r="C36" s="21">
        <v>0.85</v>
      </c>
      <c r="D36" s="26">
        <v>1.0</v>
      </c>
      <c r="E36" s="22">
        <v>1.0</v>
      </c>
      <c r="F36" s="5" t="str">
        <f>VLOOKUP(G36,'Species Data'!A$2:E$152,2,FALSE)</f>
        <v>103</v>
      </c>
      <c r="G36" s="5" t="s">
        <v>120</v>
      </c>
      <c r="H36" s="28">
        <v>31160.0</v>
      </c>
      <c r="I36" s="29">
        <v>1.10582945E10</v>
      </c>
      <c r="J36" s="29">
        <v>354887.5</v>
      </c>
      <c r="K36" s="30">
        <v>5.66469325E9</v>
      </c>
      <c r="L36" s="30" t="s">
        <v>88</v>
      </c>
      <c r="M36" s="31">
        <v>1237.5</v>
      </c>
      <c r="N36" s="30" t="s">
        <v>50</v>
      </c>
      <c r="O36" s="32">
        <v>1529.6875</v>
      </c>
      <c r="P36">
        <v>783.59375</v>
      </c>
    </row>
    <row r="37" ht="14.25" customHeight="1">
      <c r="A37" s="5">
        <v>772.0</v>
      </c>
      <c r="B37" s="20">
        <v>3.0</v>
      </c>
      <c r="C37" s="21">
        <v>0.92</v>
      </c>
      <c r="D37" s="26">
        <v>3.0</v>
      </c>
      <c r="E37" s="22">
        <v>0.82</v>
      </c>
      <c r="F37" s="5" t="str">
        <f>VLOOKUP(G37,'Species Data'!A$2:E$152,2,FALSE)</f>
        <v>136</v>
      </c>
      <c r="G37" s="5" t="s">
        <v>138</v>
      </c>
      <c r="H37" s="28">
        <v>23140.0</v>
      </c>
      <c r="I37" s="29">
        <v>8.2059068E9</v>
      </c>
      <c r="J37" s="29">
        <v>354620.0</v>
      </c>
      <c r="K37" s="30">
        <v>3.1254041E9</v>
      </c>
      <c r="L37" s="30" t="s">
        <v>132</v>
      </c>
      <c r="M37" s="31">
        <v>1187.5</v>
      </c>
      <c r="N37" s="30" t="s">
        <v>183</v>
      </c>
      <c r="O37" s="32">
        <v>1490.0</v>
      </c>
      <c r="P37">
        <v>567.5</v>
      </c>
    </row>
    <row r="38" ht="14.25" customHeight="1">
      <c r="A38" s="5">
        <v>402.0</v>
      </c>
      <c r="B38" s="20">
        <v>4.0</v>
      </c>
      <c r="C38" s="21">
        <v>0.93</v>
      </c>
      <c r="D38" s="26">
        <v>1.0</v>
      </c>
      <c r="E38" s="22">
        <v>1.0</v>
      </c>
      <c r="F38" s="5" t="str">
        <f>VLOOKUP(G38,'Species Data'!A$2:E$152,2,FALSE)</f>
        <v>71</v>
      </c>
      <c r="G38" s="5" t="s">
        <v>115</v>
      </c>
      <c r="H38" s="28">
        <v>24320.0</v>
      </c>
      <c r="I38" s="29">
        <v>8.617374E9</v>
      </c>
      <c r="J38" s="29">
        <v>354332.8125</v>
      </c>
      <c r="K38" s="30">
        <v>4.201128E9</v>
      </c>
      <c r="L38" s="30" t="s">
        <v>147</v>
      </c>
      <c r="M38" s="31">
        <v>1275.0</v>
      </c>
      <c r="N38" s="30" t="s">
        <v>197</v>
      </c>
      <c r="O38" s="32">
        <v>1596.09375</v>
      </c>
      <c r="P38">
        <v>778.125</v>
      </c>
    </row>
    <row r="39" ht="14.25" customHeight="1">
      <c r="A39" s="5">
        <v>51.0</v>
      </c>
      <c r="B39" s="20">
        <v>1.0</v>
      </c>
      <c r="C39" s="21">
        <v>1.0</v>
      </c>
      <c r="D39" s="26">
        <v>3.0</v>
      </c>
      <c r="E39" s="22">
        <v>0.93</v>
      </c>
      <c r="F39" s="5" t="str">
        <f>VLOOKUP(G39,'Species Data'!A$2:E$152,2,FALSE)</f>
        <v>9</v>
      </c>
      <c r="G39" s="5" t="s">
        <v>43</v>
      </c>
      <c r="H39" s="28">
        <v>35076.0</v>
      </c>
      <c r="I39" s="29">
        <v>1.242847908E10</v>
      </c>
      <c r="J39" s="29">
        <v>354330.0</v>
      </c>
      <c r="K39" s="30">
        <v>3.266145585E9</v>
      </c>
      <c r="L39" s="30" t="s">
        <v>151</v>
      </c>
      <c r="M39" s="31">
        <v>1500.0</v>
      </c>
      <c r="N39" s="30" t="s">
        <v>152</v>
      </c>
      <c r="O39" s="32">
        <v>1905.0</v>
      </c>
      <c r="P39">
        <v>500.625</v>
      </c>
    </row>
    <row r="40" ht="14.25" customHeight="1">
      <c r="A40" s="5">
        <v>765.0</v>
      </c>
      <c r="B40" s="20">
        <v>1.0</v>
      </c>
      <c r="C40" s="21">
        <v>1.0</v>
      </c>
      <c r="D40" s="26">
        <v>2.0</v>
      </c>
      <c r="E40" s="22">
        <v>0.94</v>
      </c>
      <c r="F40" s="5" t="str">
        <f>VLOOKUP(G40,'Species Data'!A$2:E$152,2,FALSE)</f>
        <v>134</v>
      </c>
      <c r="G40" s="5" t="s">
        <v>208</v>
      </c>
      <c r="H40" s="28">
        <v>43680.0</v>
      </c>
      <c r="I40" s="29">
        <v>1.54771344E10</v>
      </c>
      <c r="J40" s="29">
        <v>354330.0</v>
      </c>
      <c r="K40" s="30">
        <v>4.0673178E9</v>
      </c>
      <c r="L40" s="30" t="s">
        <v>151</v>
      </c>
      <c r="M40" s="31">
        <v>1500.0</v>
      </c>
      <c r="N40" s="30" t="s">
        <v>152</v>
      </c>
      <c r="O40" s="32">
        <v>1905.0</v>
      </c>
      <c r="P40">
        <v>500.625</v>
      </c>
    </row>
    <row r="41" ht="14.25" customHeight="1">
      <c r="A41" s="5">
        <v>840.0</v>
      </c>
      <c r="B41" s="20">
        <v>6.0</v>
      </c>
      <c r="C41" s="21">
        <v>0.69</v>
      </c>
      <c r="D41" s="26">
        <v>2.0</v>
      </c>
      <c r="E41" s="22">
        <v>0.91</v>
      </c>
      <c r="F41" s="5" t="str">
        <f>VLOOKUP(G41,'Species Data'!A$2:E$152,2,FALSE)</f>
        <v>150</v>
      </c>
      <c r="G41" s="5" t="s">
        <v>49</v>
      </c>
      <c r="H41" s="28">
        <v>42824.0</v>
      </c>
      <c r="I41" s="29">
        <v>1.5169074456E10</v>
      </c>
      <c r="J41" s="29">
        <v>354219.0</v>
      </c>
      <c r="K41" s="30">
        <v>8.715604716E9</v>
      </c>
      <c r="L41" s="30" t="s">
        <v>88</v>
      </c>
      <c r="M41" s="31">
        <v>1237.5</v>
      </c>
      <c r="N41" s="30" t="s">
        <v>110</v>
      </c>
      <c r="O41" s="32">
        <v>1247.25</v>
      </c>
      <c r="P41">
        <v>716.625</v>
      </c>
    </row>
    <row r="42" ht="14.25" customHeight="1">
      <c r="A42" s="5">
        <v>819.0</v>
      </c>
      <c r="B42" s="20">
        <v>2.0</v>
      </c>
      <c r="C42" s="21">
        <v>0.96</v>
      </c>
      <c r="D42" s="26">
        <v>1.0</v>
      </c>
      <c r="E42" s="22">
        <v>1.0</v>
      </c>
      <c r="F42" s="5" t="str">
        <f>VLOOKUP(G42,'Species Data'!A$2:E$152,2,FALSE)</f>
        <v>145</v>
      </c>
      <c r="G42" s="5" t="s">
        <v>158</v>
      </c>
      <c r="H42" s="28">
        <v>34920.0</v>
      </c>
      <c r="I42" s="29">
        <v>1.233317655E10</v>
      </c>
      <c r="J42" s="29">
        <v>353183.75</v>
      </c>
      <c r="K42" s="30">
        <v>3.9545154E9</v>
      </c>
      <c r="L42" s="30" t="s">
        <v>159</v>
      </c>
      <c r="M42" s="31">
        <v>1037.5</v>
      </c>
      <c r="N42" s="30" t="s">
        <v>210</v>
      </c>
      <c r="O42" s="32">
        <v>1522.34375</v>
      </c>
      <c r="P42">
        <v>488.125</v>
      </c>
    </row>
    <row r="43" ht="14.25" customHeight="1">
      <c r="A43" s="5">
        <v>835.0</v>
      </c>
      <c r="B43" s="20">
        <v>6.0</v>
      </c>
      <c r="C43" s="21">
        <v>0.78</v>
      </c>
      <c r="D43" s="26">
        <v>2.0</v>
      </c>
      <c r="E43" s="22">
        <v>0.92</v>
      </c>
      <c r="F43" s="5" t="str">
        <f>VLOOKUP(G43,'Species Data'!A$2:E$152,2,FALSE)</f>
        <v>149</v>
      </c>
      <c r="G43" s="5" t="s">
        <v>98</v>
      </c>
      <c r="H43" s="28">
        <v>38584.0</v>
      </c>
      <c r="I43" s="29">
        <v>1.36144246875E10</v>
      </c>
      <c r="J43" s="29">
        <v>352851.5625</v>
      </c>
      <c r="K43" s="30">
        <v>6.2804503125E9</v>
      </c>
      <c r="L43" s="30" t="s">
        <v>169</v>
      </c>
      <c r="M43" s="31">
        <v>1125.0</v>
      </c>
      <c r="N43" s="30" t="s">
        <v>101</v>
      </c>
      <c r="O43" s="32">
        <v>1411.40625</v>
      </c>
      <c r="P43">
        <v>651.09375</v>
      </c>
    </row>
    <row r="44" ht="14.25" customHeight="1">
      <c r="A44" s="5">
        <v>817.0</v>
      </c>
      <c r="B44" s="20">
        <v>1.0</v>
      </c>
      <c r="C44" s="21">
        <v>1.0</v>
      </c>
      <c r="D44" s="26">
        <v>1.0</v>
      </c>
      <c r="E44" s="22">
        <v>1.0</v>
      </c>
      <c r="F44" s="5" t="str">
        <f>VLOOKUP(G44,'Species Data'!A$2:E$152,2,FALSE)</f>
        <v>144</v>
      </c>
      <c r="G44" s="5" t="s">
        <v>213</v>
      </c>
      <c r="H44" s="28">
        <v>43560.0</v>
      </c>
      <c r="I44" s="29">
        <v>1.53630675E10</v>
      </c>
      <c r="J44" s="29">
        <v>352687.5</v>
      </c>
      <c r="K44" s="30">
        <v>5.3150823E9</v>
      </c>
      <c r="L44" s="30" t="s">
        <v>214</v>
      </c>
      <c r="M44" s="31">
        <v>1383.75</v>
      </c>
      <c r="N44" s="30" t="s">
        <v>215</v>
      </c>
      <c r="O44" s="32">
        <v>1781.25</v>
      </c>
      <c r="P44">
        <v>616.25</v>
      </c>
    </row>
    <row r="45" ht="14.25" customHeight="1">
      <c r="A45" s="5">
        <v>524.0</v>
      </c>
      <c r="B45" s="20">
        <v>1.0</v>
      </c>
      <c r="C45" s="21">
        <v>1.0</v>
      </c>
      <c r="D45" s="26">
        <v>4.0</v>
      </c>
      <c r="E45" s="22">
        <v>0.83</v>
      </c>
      <c r="F45" s="5" t="str">
        <f>VLOOKUP(G45,'Species Data'!A$2:E$152,2,FALSE)</f>
        <v>91</v>
      </c>
      <c r="G45" s="5" t="s">
        <v>148</v>
      </c>
      <c r="H45" s="28">
        <v>19600.0</v>
      </c>
      <c r="I45" s="29">
        <v>6.84285E9</v>
      </c>
      <c r="J45" s="29">
        <v>349125.0</v>
      </c>
      <c r="K45" s="30">
        <v>2.367386E9</v>
      </c>
      <c r="L45" s="30" t="s">
        <v>214</v>
      </c>
      <c r="M45" s="31">
        <v>1383.75</v>
      </c>
      <c r="N45" s="30" t="s">
        <v>215</v>
      </c>
      <c r="O45" s="32">
        <v>1781.25</v>
      </c>
      <c r="P45">
        <v>616.25</v>
      </c>
    </row>
    <row r="46" ht="14.25" customHeight="1">
      <c r="A46" s="5">
        <v>253.0</v>
      </c>
      <c r="B46" s="20">
        <v>1.0</v>
      </c>
      <c r="C46" s="21">
        <v>1.0</v>
      </c>
      <c r="D46" s="26">
        <v>4.0</v>
      </c>
      <c r="E46" s="22">
        <v>0.86</v>
      </c>
      <c r="F46" s="5" t="str">
        <f>VLOOKUP(G46,'Species Data'!A$2:E$152,2,FALSE)</f>
        <v>45</v>
      </c>
      <c r="G46" s="5" t="s">
        <v>81</v>
      </c>
      <c r="H46" s="28">
        <v>28500.0</v>
      </c>
      <c r="I46" s="29">
        <v>9.9164325E9</v>
      </c>
      <c r="J46" s="29">
        <v>347945.0</v>
      </c>
      <c r="K46" s="30">
        <v>3.85719E9</v>
      </c>
      <c r="L46" s="30" t="s">
        <v>144</v>
      </c>
      <c r="M46" s="31">
        <v>1187.5</v>
      </c>
      <c r="N46" s="30" t="s">
        <v>122</v>
      </c>
      <c r="O46" s="32">
        <v>1722.5</v>
      </c>
      <c r="P46">
        <v>670.0</v>
      </c>
    </row>
    <row r="47" ht="14.25" customHeight="1">
      <c r="A47" s="5">
        <v>220.0</v>
      </c>
      <c r="B47" s="20">
        <v>1.0</v>
      </c>
      <c r="C47" s="21">
        <v>1.0</v>
      </c>
      <c r="D47" s="26">
        <v>5.0</v>
      </c>
      <c r="E47" s="22">
        <v>0.91</v>
      </c>
      <c r="F47" s="5" t="str">
        <f>VLOOKUP(G47,'Species Data'!A$2:E$152,2,FALSE)</f>
        <v>40</v>
      </c>
      <c r="G47" s="5" t="s">
        <v>76</v>
      </c>
      <c r="H47" s="28">
        <v>30240.0</v>
      </c>
      <c r="I47" s="29">
        <v>1.04908608E10</v>
      </c>
      <c r="J47" s="29">
        <v>346920.0</v>
      </c>
      <c r="K47" s="30">
        <v>3.1180464E9</v>
      </c>
      <c r="L47" s="30" t="s">
        <v>173</v>
      </c>
      <c r="M47" s="31">
        <v>1618.75</v>
      </c>
      <c r="N47" s="30" t="s">
        <v>91</v>
      </c>
      <c r="O47" s="32">
        <v>2065.0</v>
      </c>
      <c r="P47">
        <v>613.75</v>
      </c>
    </row>
    <row r="48" ht="14.25" customHeight="1">
      <c r="A48" s="5">
        <v>726.0</v>
      </c>
      <c r="B48" s="20">
        <v>1.0</v>
      </c>
      <c r="C48" s="21">
        <v>1.0</v>
      </c>
      <c r="D48" s="26">
        <v>3.0</v>
      </c>
      <c r="E48" s="22">
        <v>0.9</v>
      </c>
      <c r="F48" s="5" t="str">
        <f>VLOOKUP(G48,'Species Data'!A$2:E$152,2,FALSE)</f>
        <v>126</v>
      </c>
      <c r="G48" s="5" t="s">
        <v>200</v>
      </c>
      <c r="H48" s="28">
        <v>20540.0</v>
      </c>
      <c r="I48" s="29">
        <v>7.11531275E9</v>
      </c>
      <c r="J48" s="29">
        <v>346412.5</v>
      </c>
      <c r="K48" s="30">
        <v>2.71975275E9</v>
      </c>
      <c r="L48" s="30" t="s">
        <v>132</v>
      </c>
      <c r="M48" s="31">
        <v>1187.5</v>
      </c>
      <c r="N48" s="30" t="s">
        <v>117</v>
      </c>
      <c r="O48" s="32">
        <v>1618.75</v>
      </c>
      <c r="P48">
        <v>618.75</v>
      </c>
    </row>
    <row r="49" ht="14.25" customHeight="1">
      <c r="A49" s="5">
        <v>435.0</v>
      </c>
      <c r="B49" s="20">
        <v>1.0</v>
      </c>
      <c r="C49" s="21">
        <v>1.0</v>
      </c>
      <c r="D49" s="26">
        <v>4.0</v>
      </c>
      <c r="E49" s="22">
        <v>0.68</v>
      </c>
      <c r="F49" s="5" t="str">
        <f>VLOOKUP(G49,'Species Data'!A$2:E$152,2,FALSE)</f>
        <v>76</v>
      </c>
      <c r="G49" s="5" t="s">
        <v>125</v>
      </c>
      <c r="H49" s="28">
        <v>31680.0</v>
      </c>
      <c r="I49" s="29">
        <v>1.09701504E10</v>
      </c>
      <c r="J49" s="29">
        <v>346280.0</v>
      </c>
      <c r="K49" s="30">
        <v>2.8993536E9</v>
      </c>
      <c r="L49" s="30" t="s">
        <v>221</v>
      </c>
      <c r="M49" s="31">
        <v>1357.5</v>
      </c>
      <c r="N49" s="30" t="s">
        <v>222</v>
      </c>
      <c r="O49" s="32">
        <v>1967.5</v>
      </c>
      <c r="P49">
        <v>520.0</v>
      </c>
    </row>
    <row r="50" ht="14.25" customHeight="1">
      <c r="A50" s="5">
        <v>403.0</v>
      </c>
      <c r="B50" s="20">
        <v>5.0</v>
      </c>
      <c r="C50" s="21">
        <v>0.9</v>
      </c>
      <c r="D50" s="26">
        <v>3.0</v>
      </c>
      <c r="E50" s="22">
        <v>0.96</v>
      </c>
      <c r="F50" s="5" t="str">
        <f>VLOOKUP(G50,'Species Data'!A$2:E$152,2,FALSE)</f>
        <v>71</v>
      </c>
      <c r="G50" s="5" t="s">
        <v>115</v>
      </c>
      <c r="H50" s="28">
        <v>24320.0</v>
      </c>
      <c r="I50" s="29">
        <v>8.3845404E9</v>
      </c>
      <c r="J50" s="29">
        <v>344759.0625</v>
      </c>
      <c r="K50" s="30">
        <v>4.0526544E9</v>
      </c>
      <c r="L50" s="30" t="s">
        <v>147</v>
      </c>
      <c r="M50" s="31">
        <v>1275.0</v>
      </c>
      <c r="N50" s="30" t="s">
        <v>224</v>
      </c>
      <c r="O50" s="32">
        <v>1552.96875</v>
      </c>
      <c r="P50">
        <v>750.625</v>
      </c>
    </row>
    <row r="51" ht="14.25" customHeight="1">
      <c r="A51" s="5">
        <v>250.0</v>
      </c>
      <c r="B51" s="20">
        <v>2.0</v>
      </c>
      <c r="C51" s="21">
        <v>0.99</v>
      </c>
      <c r="D51" s="26">
        <v>2.0</v>
      </c>
      <c r="E51" s="22">
        <v>0.99</v>
      </c>
      <c r="F51" s="5" t="str">
        <f>VLOOKUP(G51,'Species Data'!A$2:E$152,2,FALSE)</f>
        <v>45</v>
      </c>
      <c r="G51" s="5" t="s">
        <v>81</v>
      </c>
      <c r="H51" s="28">
        <v>28500.0</v>
      </c>
      <c r="I51" s="29">
        <v>9.82288125E9</v>
      </c>
      <c r="J51" s="29">
        <v>344662.5</v>
      </c>
      <c r="K51" s="30">
        <v>4.46887125E9</v>
      </c>
      <c r="L51" s="30" t="s">
        <v>147</v>
      </c>
      <c r="M51" s="31">
        <v>1275.0</v>
      </c>
      <c r="N51" s="30" t="s">
        <v>122</v>
      </c>
      <c r="O51" s="32">
        <v>1706.25</v>
      </c>
      <c r="P51">
        <v>776.25</v>
      </c>
    </row>
    <row r="52" ht="14.25" customHeight="1">
      <c r="A52" s="5">
        <v>406.0</v>
      </c>
      <c r="B52" s="20">
        <v>6.0</v>
      </c>
      <c r="C52" s="21">
        <v>0.9</v>
      </c>
      <c r="D52" s="26">
        <v>5.0</v>
      </c>
      <c r="E52" s="22">
        <v>0.89</v>
      </c>
      <c r="F52" s="5" t="str">
        <f>VLOOKUP(G52,'Species Data'!A$2:E$152,2,FALSE)</f>
        <v>71</v>
      </c>
      <c r="G52" s="5" t="s">
        <v>115</v>
      </c>
      <c r="H52" s="28">
        <v>24320.0</v>
      </c>
      <c r="I52" s="29">
        <v>8.3693556E9</v>
      </c>
      <c r="J52" s="29">
        <v>344134.6875</v>
      </c>
      <c r="K52" s="30">
        <v>3.724494E9</v>
      </c>
      <c r="L52" s="30" t="s">
        <v>144</v>
      </c>
      <c r="M52" s="31">
        <v>1187.5</v>
      </c>
      <c r="N52" s="30" t="s">
        <v>224</v>
      </c>
      <c r="O52" s="32">
        <v>1550.15625</v>
      </c>
      <c r="P52">
        <v>689.84375</v>
      </c>
    </row>
    <row r="53" ht="14.25" customHeight="1">
      <c r="A53" s="5">
        <v>140.0</v>
      </c>
      <c r="B53" s="20">
        <v>1.0</v>
      </c>
      <c r="C53" s="21">
        <v>1.0</v>
      </c>
      <c r="D53" s="26">
        <v>2.0</v>
      </c>
      <c r="E53" s="22">
        <v>0.96</v>
      </c>
      <c r="F53" s="5" t="str">
        <f>VLOOKUP(G53,'Species Data'!A$2:E$152,2,FALSE)</f>
        <v>26</v>
      </c>
      <c r="G53" s="5" t="s">
        <v>62</v>
      </c>
      <c r="H53" s="28">
        <v>18480.0</v>
      </c>
      <c r="I53" s="29">
        <v>6.35481E9</v>
      </c>
      <c r="J53" s="29">
        <v>343875.0</v>
      </c>
      <c r="K53" s="30">
        <v>2.01432E9</v>
      </c>
      <c r="L53" s="30" t="s">
        <v>226</v>
      </c>
      <c r="M53" s="31">
        <v>1242.5</v>
      </c>
      <c r="N53" s="30" t="s">
        <v>160</v>
      </c>
      <c r="O53" s="32">
        <v>1719.375</v>
      </c>
      <c r="P53">
        <v>545.0</v>
      </c>
    </row>
    <row r="54" ht="14.25" customHeight="1">
      <c r="A54" s="5">
        <v>31.0</v>
      </c>
      <c r="B54" s="20">
        <v>3.0</v>
      </c>
      <c r="C54" s="21">
        <v>0.88</v>
      </c>
      <c r="D54" s="26">
        <v>3.0</v>
      </c>
      <c r="E54" s="22">
        <v>0.9</v>
      </c>
      <c r="F54" s="5" t="str">
        <f>VLOOKUP(G54,'Species Data'!A$2:E$152,2,FALSE)</f>
        <v>6</v>
      </c>
      <c r="G54" s="5" t="s">
        <v>40</v>
      </c>
      <c r="H54" s="28">
        <v>28392.0</v>
      </c>
      <c r="I54" s="29">
        <v>9.7434246E9</v>
      </c>
      <c r="J54" s="29">
        <v>343175.0</v>
      </c>
      <c r="K54" s="30">
        <v>3.7243206E9</v>
      </c>
      <c r="L54" s="30" t="s">
        <v>132</v>
      </c>
      <c r="M54" s="31">
        <v>1187.5</v>
      </c>
      <c r="N54" s="30" t="s">
        <v>117</v>
      </c>
      <c r="O54" s="32">
        <v>1618.75</v>
      </c>
      <c r="P54">
        <v>618.75</v>
      </c>
    </row>
    <row r="55" ht="14.25" customHeight="1">
      <c r="A55" s="5">
        <v>789.0</v>
      </c>
      <c r="B55" s="20">
        <v>1.0</v>
      </c>
      <c r="C55" s="21">
        <v>1.0</v>
      </c>
      <c r="D55" s="26">
        <v>6.0</v>
      </c>
      <c r="E55" s="22">
        <v>0.64</v>
      </c>
      <c r="F55" s="5" t="str">
        <f>VLOOKUP(G55,'Species Data'!A$2:E$152,2,FALSE)</f>
        <v>139</v>
      </c>
      <c r="G55" s="5" t="s">
        <v>216</v>
      </c>
      <c r="H55" s="28">
        <v>28280.0</v>
      </c>
      <c r="I55" s="29">
        <v>9.697212E9</v>
      </c>
      <c r="J55" s="29">
        <v>342900.0</v>
      </c>
      <c r="K55" s="30">
        <v>2.5483815E9</v>
      </c>
      <c r="L55" s="30" t="s">
        <v>151</v>
      </c>
      <c r="M55" s="31">
        <v>1500.0</v>
      </c>
      <c r="N55" s="30" t="s">
        <v>152</v>
      </c>
      <c r="O55" s="32">
        <v>1905.0</v>
      </c>
      <c r="P55">
        <v>500.625</v>
      </c>
    </row>
    <row r="56" ht="14.25" customHeight="1">
      <c r="A56" s="5">
        <v>335.0</v>
      </c>
      <c r="B56" s="20">
        <v>5.0</v>
      </c>
      <c r="C56" s="21">
        <v>0.81</v>
      </c>
      <c r="D56" s="26">
        <v>3.0</v>
      </c>
      <c r="E56" s="22">
        <v>0.82</v>
      </c>
      <c r="F56" s="5" t="str">
        <f>VLOOKUP(G56,'Species Data'!A$2:E$152,2,FALSE)</f>
        <v>59</v>
      </c>
      <c r="G56" s="5" t="s">
        <v>99</v>
      </c>
      <c r="H56" s="28">
        <v>32400.0</v>
      </c>
      <c r="I56" s="29">
        <v>1.108485E10</v>
      </c>
      <c r="J56" s="29">
        <v>342125.0</v>
      </c>
      <c r="K56" s="30">
        <v>4.025943E9</v>
      </c>
      <c r="L56" s="30" t="s">
        <v>116</v>
      </c>
      <c r="M56" s="31">
        <v>1487.5</v>
      </c>
      <c r="N56" s="30" t="s">
        <v>227</v>
      </c>
      <c r="O56" s="32">
        <v>1191.375</v>
      </c>
      <c r="P56">
        <v>540.25</v>
      </c>
    </row>
    <row r="57" ht="14.25" customHeight="1">
      <c r="A57" s="5">
        <v>35.0</v>
      </c>
      <c r="B57" s="20">
        <v>4.0</v>
      </c>
      <c r="C57" s="21">
        <v>0.87</v>
      </c>
      <c r="D57" s="26">
        <v>6.0</v>
      </c>
      <c r="E57" s="22">
        <v>0.77</v>
      </c>
      <c r="F57" s="5" t="str">
        <f>VLOOKUP(G57,'Species Data'!A$2:E$152,2,FALSE)</f>
        <v>6</v>
      </c>
      <c r="G57" s="5" t="s">
        <v>40</v>
      </c>
      <c r="H57" s="28">
        <v>28392.0</v>
      </c>
      <c r="I57" s="29">
        <v>9.68323356E9</v>
      </c>
      <c r="J57" s="29">
        <v>341055.0</v>
      </c>
      <c r="K57" s="30">
        <v>3.18260124E9</v>
      </c>
      <c r="L57" s="30" t="s">
        <v>129</v>
      </c>
      <c r="M57" s="31">
        <v>1496.25</v>
      </c>
      <c r="N57" s="30" t="s">
        <v>101</v>
      </c>
      <c r="O57" s="32">
        <v>1608.75</v>
      </c>
      <c r="P57">
        <v>528.75</v>
      </c>
    </row>
    <row r="58" ht="14.25" customHeight="1">
      <c r="A58" s="5">
        <v>17.0</v>
      </c>
      <c r="B58" s="20">
        <v>2.0</v>
      </c>
      <c r="C58" s="21">
        <v>0.93</v>
      </c>
      <c r="D58" s="26">
        <v>4.0</v>
      </c>
      <c r="E58" s="22">
        <v>0.78</v>
      </c>
      <c r="F58" s="5" t="str">
        <f>VLOOKUP(G58,'Species Data'!A$2:E$152,2,FALSE)</f>
        <v>3</v>
      </c>
      <c r="G58" s="5" t="s">
        <v>37</v>
      </c>
      <c r="H58" s="28">
        <v>32000.0</v>
      </c>
      <c r="I58" s="29">
        <v>1.084941E10</v>
      </c>
      <c r="J58" s="29">
        <v>339044.0625</v>
      </c>
      <c r="K58" s="30">
        <v>3.88476E9</v>
      </c>
      <c r="L58" s="30" t="s">
        <v>176</v>
      </c>
      <c r="M58" s="31">
        <v>1338.75</v>
      </c>
      <c r="N58" s="30" t="s">
        <v>228</v>
      </c>
      <c r="O58" s="32">
        <v>1712.34375</v>
      </c>
      <c r="P58">
        <v>613.125</v>
      </c>
    </row>
    <row r="59" ht="14.25" customHeight="1">
      <c r="A59" s="5">
        <v>15.0</v>
      </c>
      <c r="B59" s="20">
        <v>3.0</v>
      </c>
      <c r="C59" s="21">
        <v>0.93</v>
      </c>
      <c r="D59" s="26">
        <v>2.0</v>
      </c>
      <c r="E59" s="22">
        <v>0.99</v>
      </c>
      <c r="F59" s="5" t="str">
        <f>VLOOKUP(G59,'Species Data'!A$2:E$152,2,FALSE)</f>
        <v>3</v>
      </c>
      <c r="G59" s="5" t="s">
        <v>37</v>
      </c>
      <c r="H59" s="28">
        <v>32000.0</v>
      </c>
      <c r="I59" s="29">
        <v>1.08108E10</v>
      </c>
      <c r="J59" s="29">
        <v>337837.5</v>
      </c>
      <c r="K59" s="30">
        <v>4.91832E9</v>
      </c>
      <c r="L59" s="30" t="s">
        <v>147</v>
      </c>
      <c r="M59" s="31">
        <v>1275.0</v>
      </c>
      <c r="N59" s="30" t="s">
        <v>122</v>
      </c>
      <c r="O59" s="32">
        <v>1706.25</v>
      </c>
      <c r="P59">
        <v>776.25</v>
      </c>
    </row>
    <row r="60" ht="14.25" customHeight="1">
      <c r="A60" s="5">
        <v>799.0</v>
      </c>
      <c r="B60" s="20">
        <v>1.0</v>
      </c>
      <c r="C60" s="21">
        <v>1.0</v>
      </c>
      <c r="D60" s="26">
        <v>2.0</v>
      </c>
      <c r="E60" s="22">
        <v>0.97</v>
      </c>
      <c r="F60" s="5" t="str">
        <f>VLOOKUP(G60,'Species Data'!A$2:E$152,2,FALSE)</f>
        <v>141</v>
      </c>
      <c r="G60" s="5" t="s">
        <v>218</v>
      </c>
      <c r="H60" s="28">
        <v>22800.0</v>
      </c>
      <c r="I60" s="29">
        <v>7.684968E9</v>
      </c>
      <c r="J60" s="29">
        <v>337060.0</v>
      </c>
      <c r="K60" s="30">
        <v>2.018712E9</v>
      </c>
      <c r="L60" s="30" t="s">
        <v>221</v>
      </c>
      <c r="M60" s="31">
        <v>1086.0</v>
      </c>
      <c r="N60" s="30" t="s">
        <v>222</v>
      </c>
      <c r="O60" s="32">
        <v>1774.0</v>
      </c>
      <c r="P60">
        <v>466.0</v>
      </c>
    </row>
    <row r="61" ht="14.25" customHeight="1">
      <c r="A61" s="5">
        <v>523.0</v>
      </c>
      <c r="B61" s="20">
        <v>2.0</v>
      </c>
      <c r="C61" s="21">
        <v>0.96</v>
      </c>
      <c r="D61" s="26">
        <v>5.0</v>
      </c>
      <c r="E61" s="22">
        <v>0.79</v>
      </c>
      <c r="F61" s="5" t="str">
        <f>VLOOKUP(G61,'Species Data'!A$2:E$152,2,FALSE)</f>
        <v>91</v>
      </c>
      <c r="G61" s="5" t="s">
        <v>148</v>
      </c>
      <c r="H61" s="28">
        <v>19600.0</v>
      </c>
      <c r="I61" s="29">
        <v>6.590745E9</v>
      </c>
      <c r="J61" s="29">
        <v>336262.5</v>
      </c>
      <c r="K61" s="30">
        <v>2.268945E9</v>
      </c>
      <c r="L61" s="30" t="s">
        <v>214</v>
      </c>
      <c r="M61" s="31">
        <v>1383.75</v>
      </c>
      <c r="N61" s="30" t="s">
        <v>152</v>
      </c>
      <c r="O61" s="32">
        <v>1715.625</v>
      </c>
      <c r="P61">
        <v>590.625</v>
      </c>
    </row>
    <row r="62" ht="14.25" customHeight="1">
      <c r="A62" s="5">
        <v>674.0</v>
      </c>
      <c r="B62" s="20">
        <v>1.0</v>
      </c>
      <c r="C62" s="21">
        <v>1.0</v>
      </c>
      <c r="D62" s="26">
        <v>2.0</v>
      </c>
      <c r="E62" s="22">
        <v>0.97</v>
      </c>
      <c r="F62" s="5" t="str">
        <f>VLOOKUP(G62,'Species Data'!A$2:E$152,2,FALSE)</f>
        <v>117</v>
      </c>
      <c r="G62" s="5" t="s">
        <v>189</v>
      </c>
      <c r="H62" s="28">
        <v>16500.0</v>
      </c>
      <c r="I62" s="29">
        <v>5.53212E9</v>
      </c>
      <c r="J62" s="29">
        <v>335280.0</v>
      </c>
      <c r="K62" s="30">
        <v>1.453815E9</v>
      </c>
      <c r="L62" s="30" t="s">
        <v>151</v>
      </c>
      <c r="M62" s="31">
        <v>1500.0</v>
      </c>
      <c r="N62" s="30" t="s">
        <v>152</v>
      </c>
      <c r="O62" s="32">
        <v>1905.0</v>
      </c>
      <c r="P62">
        <v>500.625</v>
      </c>
    </row>
    <row r="63" ht="14.25" customHeight="1">
      <c r="A63" s="5">
        <v>545.0</v>
      </c>
      <c r="B63" s="20">
        <v>1.0</v>
      </c>
      <c r="C63" s="21">
        <v>1.0</v>
      </c>
      <c r="D63" s="26">
        <v>2.0</v>
      </c>
      <c r="E63" s="22">
        <v>0.92</v>
      </c>
      <c r="F63" s="5" t="str">
        <f>VLOOKUP(G63,'Species Data'!A$2:E$152,2,FALSE)</f>
        <v>94</v>
      </c>
      <c r="G63" s="5" t="s">
        <v>153</v>
      </c>
      <c r="H63" s="28">
        <v>18720.0</v>
      </c>
      <c r="I63" s="29">
        <v>6.2558028E9</v>
      </c>
      <c r="J63" s="29">
        <v>334177.5</v>
      </c>
      <c r="K63" s="30">
        <v>2.3128092E9</v>
      </c>
      <c r="L63" s="30" t="s">
        <v>231</v>
      </c>
      <c r="M63" s="31">
        <v>1443.75</v>
      </c>
      <c r="N63" s="30" t="s">
        <v>232</v>
      </c>
      <c r="O63" s="32">
        <v>1638.125</v>
      </c>
      <c r="P63">
        <v>605.625</v>
      </c>
    </row>
    <row r="64" ht="14.25" customHeight="1">
      <c r="A64" s="5">
        <v>16.0</v>
      </c>
      <c r="B64" s="20">
        <v>4.0</v>
      </c>
      <c r="C64" s="21">
        <v>0.92</v>
      </c>
      <c r="D64" s="26">
        <v>6.0</v>
      </c>
      <c r="E64" s="22">
        <v>0.73</v>
      </c>
      <c r="F64" s="5" t="str">
        <f>VLOOKUP(G64,'Species Data'!A$2:E$152,2,FALSE)</f>
        <v>3</v>
      </c>
      <c r="G64" s="5" t="s">
        <v>37</v>
      </c>
      <c r="H64" s="28">
        <v>32000.0</v>
      </c>
      <c r="I64" s="29">
        <v>1.068012E10</v>
      </c>
      <c r="J64" s="29">
        <v>333753.75</v>
      </c>
      <c r="K64" s="30">
        <v>3.61548E9</v>
      </c>
      <c r="L64" s="30" t="s">
        <v>176</v>
      </c>
      <c r="M64" s="31">
        <v>1338.75</v>
      </c>
      <c r="N64" s="30" t="s">
        <v>224</v>
      </c>
      <c r="O64" s="32">
        <v>1685.625</v>
      </c>
      <c r="P64">
        <v>570.625</v>
      </c>
    </row>
    <row r="65" ht="14.25" customHeight="1">
      <c r="A65" s="5">
        <v>591.0</v>
      </c>
      <c r="B65" s="20">
        <v>6.0</v>
      </c>
      <c r="C65" s="21">
        <v>0.8</v>
      </c>
      <c r="D65" s="26">
        <v>3.0</v>
      </c>
      <c r="E65" s="22">
        <v>0.98</v>
      </c>
      <c r="F65" s="5" t="str">
        <f>VLOOKUP(G65,'Species Data'!A$2:E$152,2,FALSE)</f>
        <v>103</v>
      </c>
      <c r="G65" s="5" t="s">
        <v>120</v>
      </c>
      <c r="H65" s="28">
        <v>31160.0</v>
      </c>
      <c r="I65" s="29">
        <v>1.03737872E10</v>
      </c>
      <c r="J65" s="29">
        <v>332920.0</v>
      </c>
      <c r="K65" s="30">
        <v>5.5754588E9</v>
      </c>
      <c r="L65" s="30" t="s">
        <v>88</v>
      </c>
      <c r="M65" s="31">
        <v>1237.5</v>
      </c>
      <c r="N65" s="30" t="s">
        <v>180</v>
      </c>
      <c r="O65" s="32">
        <v>1435.0</v>
      </c>
      <c r="P65">
        <v>771.25</v>
      </c>
    </row>
    <row r="66" ht="14.25" customHeight="1">
      <c r="A66" s="5">
        <v>753.0</v>
      </c>
      <c r="B66" s="20">
        <v>1.0</v>
      </c>
      <c r="C66" s="21">
        <v>1.0</v>
      </c>
      <c r="D66" s="26">
        <v>4.0</v>
      </c>
      <c r="E66" s="22">
        <v>0.79</v>
      </c>
      <c r="F66" s="5" t="str">
        <f>VLOOKUP(G66,'Species Data'!A$2:E$152,2,FALSE)</f>
        <v>131</v>
      </c>
      <c r="G66" s="5" t="s">
        <v>186</v>
      </c>
      <c r="H66" s="28">
        <v>49400.0</v>
      </c>
      <c r="I66" s="29">
        <v>1.63668375E10</v>
      </c>
      <c r="J66" s="29">
        <v>331312.5</v>
      </c>
      <c r="K66" s="30">
        <v>5.6623515E9</v>
      </c>
      <c r="L66" s="30" t="s">
        <v>214</v>
      </c>
      <c r="M66" s="31">
        <v>1383.75</v>
      </c>
      <c r="N66" s="30" t="s">
        <v>215</v>
      </c>
      <c r="O66" s="32">
        <v>1781.25</v>
      </c>
      <c r="P66">
        <v>616.25</v>
      </c>
    </row>
    <row r="67" ht="14.25" customHeight="1">
      <c r="A67" s="5">
        <v>185.0</v>
      </c>
      <c r="B67" s="20">
        <v>2.0</v>
      </c>
      <c r="C67" s="21">
        <v>0.91</v>
      </c>
      <c r="D67" s="26">
        <v>3.0</v>
      </c>
      <c r="E67" s="22">
        <v>0.89</v>
      </c>
      <c r="F67" s="5" t="str">
        <f>VLOOKUP(G67,'Species Data'!A$2:E$152,2,FALSE)</f>
        <v>34</v>
      </c>
      <c r="G67" s="5" t="s">
        <v>70</v>
      </c>
      <c r="H67" s="28">
        <v>27540.0</v>
      </c>
      <c r="I67" s="29">
        <v>9.12389184E9</v>
      </c>
      <c r="J67" s="29">
        <v>331296.0</v>
      </c>
      <c r="K67" s="30">
        <v>3.44955024E9</v>
      </c>
      <c r="L67" s="30" t="s">
        <v>163</v>
      </c>
      <c r="M67" s="31">
        <v>1425.0</v>
      </c>
      <c r="N67" s="30" t="s">
        <v>233</v>
      </c>
      <c r="O67" s="32">
        <v>1624.0</v>
      </c>
      <c r="P67">
        <v>614.0</v>
      </c>
    </row>
    <row r="68" ht="14.25" customHeight="1">
      <c r="A68" s="5">
        <v>184.0</v>
      </c>
      <c r="B68" s="20">
        <v>3.0</v>
      </c>
      <c r="C68" s="21">
        <v>0.9</v>
      </c>
      <c r="D68" s="26">
        <v>2.0</v>
      </c>
      <c r="E68" s="22">
        <v>0.91</v>
      </c>
      <c r="F68" s="5" t="str">
        <f>VLOOKUP(G68,'Species Data'!A$2:E$152,2,FALSE)</f>
        <v>34</v>
      </c>
      <c r="G68" s="5" t="s">
        <v>70</v>
      </c>
      <c r="H68" s="28">
        <v>27540.0</v>
      </c>
      <c r="I68" s="29">
        <v>9.09088515E9</v>
      </c>
      <c r="J68" s="29">
        <v>330097.5</v>
      </c>
      <c r="K68" s="30">
        <v>3.53592945E9</v>
      </c>
      <c r="L68" s="30" t="s">
        <v>163</v>
      </c>
      <c r="M68" s="31">
        <v>1425.0</v>
      </c>
      <c r="N68" s="30" t="s">
        <v>232</v>
      </c>
      <c r="O68" s="32">
        <v>1618.125</v>
      </c>
      <c r="P68">
        <v>629.375</v>
      </c>
    </row>
    <row r="69" ht="14.25" customHeight="1">
      <c r="A69" s="5">
        <v>165.0</v>
      </c>
      <c r="B69" s="20">
        <v>1.0</v>
      </c>
      <c r="C69" s="21">
        <v>1.0</v>
      </c>
      <c r="D69" s="26">
        <v>1.0</v>
      </c>
      <c r="E69" s="22">
        <v>1.0</v>
      </c>
      <c r="F69" s="5" t="str">
        <f>VLOOKUP(G69,'Species Data'!A$2:E$152,2,FALSE)</f>
        <v>31</v>
      </c>
      <c r="G69" s="5" t="s">
        <v>67</v>
      </c>
      <c r="H69" s="28">
        <v>34200.0</v>
      </c>
      <c r="I69" s="29">
        <v>1.1256246E10</v>
      </c>
      <c r="J69" s="29">
        <v>329130.0</v>
      </c>
      <c r="K69" s="30">
        <v>4.349898E9</v>
      </c>
      <c r="L69" s="30" t="s">
        <v>163</v>
      </c>
      <c r="M69" s="31">
        <v>1425.0</v>
      </c>
      <c r="N69" s="30" t="s">
        <v>164</v>
      </c>
      <c r="O69" s="32">
        <v>1788.75</v>
      </c>
      <c r="P69">
        <v>691.25</v>
      </c>
    </row>
    <row r="70" ht="14.25" customHeight="1">
      <c r="A70" s="5">
        <v>366.0</v>
      </c>
      <c r="B70" s="20">
        <v>1.0</v>
      </c>
      <c r="C70" s="21">
        <v>1.0</v>
      </c>
      <c r="D70" s="26">
        <v>4.0</v>
      </c>
      <c r="E70" s="22">
        <v>0.73</v>
      </c>
      <c r="F70" s="5" t="str">
        <f>VLOOKUP(G70,'Species Data'!A$2:E$152,2,FALSE)</f>
        <v>65</v>
      </c>
      <c r="G70" s="5" t="s">
        <v>108</v>
      </c>
      <c r="H70" s="28">
        <v>16720.0</v>
      </c>
      <c r="I70" s="29">
        <v>5.4870651E9</v>
      </c>
      <c r="J70" s="29">
        <v>328173.75</v>
      </c>
      <c r="K70" s="30">
        <v>1.7745981E9</v>
      </c>
      <c r="L70" s="30" t="s">
        <v>82</v>
      </c>
      <c r="M70" s="31">
        <v>1531.25</v>
      </c>
      <c r="N70" s="30" t="s">
        <v>50</v>
      </c>
      <c r="O70" s="32">
        <v>1764.375</v>
      </c>
      <c r="P70">
        <v>570.625</v>
      </c>
    </row>
    <row r="71" ht="14.25" customHeight="1">
      <c r="A71" s="5">
        <v>745.0</v>
      </c>
      <c r="B71" s="20">
        <v>1.0</v>
      </c>
      <c r="C71" s="21">
        <v>1.0</v>
      </c>
      <c r="D71" s="26">
        <v>3.0</v>
      </c>
      <c r="E71" s="22">
        <v>0.96</v>
      </c>
      <c r="F71" s="5" t="str">
        <f>VLOOKUP(G71,'Species Data'!A$2:E$152,2,FALSE)</f>
        <v>130</v>
      </c>
      <c r="G71" s="5" t="s">
        <v>204</v>
      </c>
      <c r="H71" s="28">
        <v>37240.0</v>
      </c>
      <c r="I71" s="29">
        <v>1.221591168E10</v>
      </c>
      <c r="J71" s="29">
        <v>328032.0</v>
      </c>
      <c r="K71" s="30">
        <v>3.19340448E9</v>
      </c>
      <c r="L71" s="30" t="s">
        <v>100</v>
      </c>
      <c r="M71" s="31">
        <v>1200.0</v>
      </c>
      <c r="N71" s="30" t="s">
        <v>152</v>
      </c>
      <c r="O71" s="32">
        <v>1708.5</v>
      </c>
      <c r="P71">
        <v>446.625</v>
      </c>
    </row>
    <row r="72" ht="14.25" customHeight="1">
      <c r="A72" s="5">
        <v>748.0</v>
      </c>
      <c r="B72" s="20">
        <v>1.0</v>
      </c>
      <c r="C72" s="21">
        <v>1.0</v>
      </c>
      <c r="D72" s="26">
        <v>3.0</v>
      </c>
      <c r="E72" s="22">
        <v>0.96</v>
      </c>
      <c r="F72" s="5" t="str">
        <f>VLOOKUP(G72,'Species Data'!A$2:E$152,2,FALSE)</f>
        <v>130</v>
      </c>
      <c r="G72" s="5" t="s">
        <v>204</v>
      </c>
      <c r="H72" s="28">
        <v>37240.0</v>
      </c>
      <c r="I72" s="29">
        <v>1.221591168E10</v>
      </c>
      <c r="J72" s="29">
        <v>328032.0</v>
      </c>
      <c r="K72" s="30">
        <v>3.19340448E9</v>
      </c>
      <c r="L72" s="30" t="s">
        <v>126</v>
      </c>
      <c r="M72" s="31">
        <v>1200.0</v>
      </c>
      <c r="N72" s="30" t="s">
        <v>152</v>
      </c>
      <c r="O72" s="32">
        <v>1708.5</v>
      </c>
      <c r="P72">
        <v>446.625</v>
      </c>
    </row>
    <row r="73" ht="14.25" customHeight="1">
      <c r="A73" s="5">
        <v>527.0</v>
      </c>
      <c r="B73" s="20">
        <v>3.0</v>
      </c>
      <c r="C73" s="21">
        <v>0.94</v>
      </c>
      <c r="D73" s="26">
        <v>1.0</v>
      </c>
      <c r="E73" s="22">
        <v>1.0</v>
      </c>
      <c r="F73" s="5" t="str">
        <f>VLOOKUP(G73,'Species Data'!A$2:E$152,2,FALSE)</f>
        <v>91</v>
      </c>
      <c r="G73" s="5" t="s">
        <v>148</v>
      </c>
      <c r="H73" s="28">
        <v>19600.0</v>
      </c>
      <c r="I73" s="29">
        <v>6.422675E9</v>
      </c>
      <c r="J73" s="29">
        <v>327687.5</v>
      </c>
      <c r="K73" s="30">
        <v>2.85719E9</v>
      </c>
      <c r="L73" s="30" t="s">
        <v>199</v>
      </c>
      <c r="M73" s="31">
        <v>1331.25</v>
      </c>
      <c r="N73" s="30" t="s">
        <v>215</v>
      </c>
      <c r="O73" s="32">
        <v>1671.875</v>
      </c>
      <c r="P73">
        <v>743.75</v>
      </c>
    </row>
    <row r="74" ht="14.25" customHeight="1">
      <c r="A74" s="5">
        <v>263.0</v>
      </c>
      <c r="B74" s="20">
        <v>1.0</v>
      </c>
      <c r="C74" s="21">
        <v>1.0</v>
      </c>
      <c r="D74" s="26">
        <v>1.0</v>
      </c>
      <c r="E74" s="22">
        <v>1.0</v>
      </c>
      <c r="F74" s="5" t="str">
        <f>VLOOKUP(G74,'Species Data'!A$2:E$152,2,FALSE)</f>
        <v>47</v>
      </c>
      <c r="G74" s="5" t="s">
        <v>84</v>
      </c>
      <c r="H74" s="28">
        <v>20400.0</v>
      </c>
      <c r="I74" s="29">
        <v>6.667434E9</v>
      </c>
      <c r="J74" s="29">
        <v>326835.0</v>
      </c>
      <c r="K74" s="30">
        <v>1.759806E9</v>
      </c>
      <c r="L74" s="30" t="s">
        <v>234</v>
      </c>
      <c r="M74" s="31">
        <v>1387.5</v>
      </c>
      <c r="N74" s="30" t="s">
        <v>122</v>
      </c>
      <c r="O74" s="32">
        <v>2017.5</v>
      </c>
      <c r="P74">
        <v>532.5</v>
      </c>
    </row>
    <row r="75" ht="14.25" customHeight="1">
      <c r="A75" s="5">
        <v>252.0</v>
      </c>
      <c r="B75" s="20">
        <v>3.0</v>
      </c>
      <c r="C75" s="21">
        <v>0.94</v>
      </c>
      <c r="D75" s="26">
        <v>3.0</v>
      </c>
      <c r="E75" s="22">
        <v>0.95</v>
      </c>
      <c r="F75" s="5" t="str">
        <f>VLOOKUP(G75,'Species Data'!A$2:E$152,2,FALSE)</f>
        <v>45</v>
      </c>
      <c r="G75" s="5" t="s">
        <v>81</v>
      </c>
      <c r="H75" s="28">
        <v>28500.0</v>
      </c>
      <c r="I75" s="29">
        <v>9.30385171875E9</v>
      </c>
      <c r="J75" s="29">
        <v>326450.9375</v>
      </c>
      <c r="K75" s="30">
        <v>4.26827578125E9</v>
      </c>
      <c r="L75" s="30" t="s">
        <v>144</v>
      </c>
      <c r="M75" s="31">
        <v>1187.5</v>
      </c>
      <c r="N75" s="30" t="s">
        <v>228</v>
      </c>
      <c r="O75" s="32">
        <v>1616.09375</v>
      </c>
      <c r="P75">
        <v>741.40625</v>
      </c>
    </row>
    <row r="76" ht="14.25" customHeight="1">
      <c r="A76" s="5">
        <v>457.0</v>
      </c>
      <c r="B76" s="20">
        <v>1.0</v>
      </c>
      <c r="C76" s="21">
        <v>1.0</v>
      </c>
      <c r="D76" s="26">
        <v>4.0</v>
      </c>
      <c r="E76" s="22">
        <v>0.69</v>
      </c>
      <c r="F76" s="5" t="str">
        <f>VLOOKUP(G76,'Species Data'!A$2:E$152,2,FALSE)</f>
        <v>80</v>
      </c>
      <c r="G76" s="5" t="s">
        <v>133</v>
      </c>
      <c r="H76" s="28">
        <v>37620.0</v>
      </c>
      <c r="I76" s="29">
        <v>1.2259652625E10</v>
      </c>
      <c r="J76" s="29">
        <v>325881.25</v>
      </c>
      <c r="K76" s="30">
        <v>3.7162917E9</v>
      </c>
      <c r="L76" s="30" t="s">
        <v>151</v>
      </c>
      <c r="M76" s="31">
        <v>1500.0</v>
      </c>
      <c r="N76" s="30" t="s">
        <v>50</v>
      </c>
      <c r="O76" s="32">
        <v>1771.09375</v>
      </c>
      <c r="P76">
        <v>536.875</v>
      </c>
    </row>
    <row r="77" ht="14.25" customHeight="1">
      <c r="A77" s="5">
        <v>249.0</v>
      </c>
      <c r="B77" s="20">
        <v>4.0</v>
      </c>
      <c r="C77" s="21">
        <v>0.94</v>
      </c>
      <c r="D77" s="26">
        <v>1.0</v>
      </c>
      <c r="E77" s="22">
        <v>1.0</v>
      </c>
      <c r="F77" s="5" t="str">
        <f>VLOOKUP(G77,'Species Data'!A$2:E$152,2,FALSE)</f>
        <v>45</v>
      </c>
      <c r="G77" s="5" t="s">
        <v>81</v>
      </c>
      <c r="H77" s="28">
        <v>28500.0</v>
      </c>
      <c r="I77" s="29">
        <v>9.28046390625E9</v>
      </c>
      <c r="J77" s="29">
        <v>325630.3125</v>
      </c>
      <c r="K77" s="30">
        <v>4.508450625E9</v>
      </c>
      <c r="L77" s="30" t="s">
        <v>147</v>
      </c>
      <c r="M77" s="31">
        <v>1275.0</v>
      </c>
      <c r="N77" s="30" t="s">
        <v>228</v>
      </c>
      <c r="O77" s="32">
        <v>1612.03125</v>
      </c>
      <c r="P77">
        <v>783.125</v>
      </c>
    </row>
    <row r="78" ht="14.25" customHeight="1">
      <c r="A78" s="5">
        <v>168.0</v>
      </c>
      <c r="B78" s="20">
        <v>2.0</v>
      </c>
      <c r="C78" s="21">
        <v>0.99</v>
      </c>
      <c r="D78" s="26">
        <v>4.0</v>
      </c>
      <c r="E78" s="22">
        <v>0.68</v>
      </c>
      <c r="F78" s="5" t="str">
        <f>VLOOKUP(G78,'Species Data'!A$2:E$152,2,FALSE)</f>
        <v>31</v>
      </c>
      <c r="G78" s="5" t="s">
        <v>67</v>
      </c>
      <c r="H78" s="28">
        <v>34200.0</v>
      </c>
      <c r="I78" s="29">
        <v>1.11319632E10</v>
      </c>
      <c r="J78" s="29">
        <v>325496.0</v>
      </c>
      <c r="K78" s="30">
        <v>2.9717748E9</v>
      </c>
      <c r="L78" s="30" t="s">
        <v>126</v>
      </c>
      <c r="M78" s="31">
        <v>1200.0</v>
      </c>
      <c r="N78" s="30" t="s">
        <v>164</v>
      </c>
      <c r="O78" s="32">
        <v>1769.0</v>
      </c>
      <c r="P78">
        <v>472.25</v>
      </c>
    </row>
    <row r="79" ht="14.25" customHeight="1">
      <c r="A79" s="5">
        <v>167.0</v>
      </c>
      <c r="B79" s="20">
        <v>3.0</v>
      </c>
      <c r="C79" s="21">
        <v>0.99</v>
      </c>
      <c r="D79" s="26">
        <v>2.0</v>
      </c>
      <c r="E79" s="22">
        <v>0.94</v>
      </c>
      <c r="F79" s="5" t="str">
        <f>VLOOKUP(G79,'Species Data'!A$2:E$152,2,FALSE)</f>
        <v>31</v>
      </c>
      <c r="G79" s="5" t="s">
        <v>67</v>
      </c>
      <c r="H79" s="28">
        <v>34200.0</v>
      </c>
      <c r="I79" s="29">
        <v>1.1106792E10</v>
      </c>
      <c r="J79" s="29">
        <v>324760.0</v>
      </c>
      <c r="K79" s="30">
        <v>4.09032E9</v>
      </c>
      <c r="L79" s="30" t="s">
        <v>163</v>
      </c>
      <c r="M79" s="31">
        <v>1425.0</v>
      </c>
      <c r="N79" s="30" t="s">
        <v>222</v>
      </c>
      <c r="O79" s="32">
        <v>1765.0</v>
      </c>
      <c r="P79">
        <v>650.0</v>
      </c>
    </row>
    <row r="80" ht="14.25" customHeight="1">
      <c r="A80" s="5">
        <v>447.0</v>
      </c>
      <c r="B80" s="20">
        <v>1.0</v>
      </c>
      <c r="C80" s="21">
        <v>1.0</v>
      </c>
      <c r="D80" s="26">
        <v>2.0</v>
      </c>
      <c r="E80" s="22">
        <v>0.95</v>
      </c>
      <c r="F80" s="5" t="str">
        <f>VLOOKUP(G80,'Species Data'!A$2:E$152,2,FALSE)</f>
        <v>78</v>
      </c>
      <c r="G80" s="5" t="s">
        <v>128</v>
      </c>
      <c r="H80" s="28">
        <v>22100.0</v>
      </c>
      <c r="I80" s="29">
        <v>7.154875E9</v>
      </c>
      <c r="J80" s="29">
        <v>323750.0</v>
      </c>
      <c r="K80" s="30">
        <v>2.734875E9</v>
      </c>
      <c r="L80" s="30" t="s">
        <v>132</v>
      </c>
      <c r="M80" s="31">
        <v>1187.5</v>
      </c>
      <c r="N80" s="30" t="s">
        <v>117</v>
      </c>
      <c r="O80" s="32">
        <v>1618.75</v>
      </c>
      <c r="P80">
        <v>618.75</v>
      </c>
    </row>
    <row r="81" ht="14.25" customHeight="1">
      <c r="A81" s="5">
        <v>728.0</v>
      </c>
      <c r="B81" s="20">
        <v>2.0</v>
      </c>
      <c r="C81" s="21">
        <v>0.93</v>
      </c>
      <c r="D81" s="26">
        <v>1.0</v>
      </c>
      <c r="E81" s="22">
        <v>1.0</v>
      </c>
      <c r="F81" s="5" t="str">
        <f>VLOOKUP(G81,'Species Data'!A$2:E$152,2,FALSE)</f>
        <v>126</v>
      </c>
      <c r="G81" s="5" t="s">
        <v>200</v>
      </c>
      <c r="H81" s="28">
        <v>20540.0</v>
      </c>
      <c r="I81" s="29">
        <v>6.64897130625E9</v>
      </c>
      <c r="J81" s="29">
        <v>323708.4375</v>
      </c>
      <c r="K81" s="30">
        <v>3.03224959375E9</v>
      </c>
      <c r="L81" s="30" t="s">
        <v>132</v>
      </c>
      <c r="M81" s="31">
        <v>1187.5</v>
      </c>
      <c r="N81" s="30" t="s">
        <v>135</v>
      </c>
      <c r="O81" s="32">
        <v>1512.65625</v>
      </c>
      <c r="P81">
        <v>689.84375</v>
      </c>
    </row>
    <row r="82" ht="14.25" customHeight="1">
      <c r="A82" s="5">
        <v>33.0</v>
      </c>
      <c r="B82" s="20">
        <v>5.0</v>
      </c>
      <c r="C82" s="21">
        <v>0.82</v>
      </c>
      <c r="D82" s="26">
        <v>1.0</v>
      </c>
      <c r="E82" s="22">
        <v>1.0</v>
      </c>
      <c r="F82" s="5" t="str">
        <f>VLOOKUP(G82,'Species Data'!A$2:E$152,2,FALSE)</f>
        <v>6</v>
      </c>
      <c r="G82" s="5" t="s">
        <v>40</v>
      </c>
      <c r="H82" s="28">
        <v>28392.0</v>
      </c>
      <c r="I82" s="29">
        <v>9.104835285E9</v>
      </c>
      <c r="J82" s="29">
        <v>320683.125</v>
      </c>
      <c r="K82" s="30">
        <v>4.152241275E9</v>
      </c>
      <c r="L82" s="30" t="s">
        <v>132</v>
      </c>
      <c r="M82" s="31">
        <v>1187.5</v>
      </c>
      <c r="N82" s="30" t="s">
        <v>135</v>
      </c>
      <c r="O82" s="32">
        <v>1512.65625</v>
      </c>
      <c r="P82">
        <v>689.84375</v>
      </c>
    </row>
    <row r="83" ht="14.25" customHeight="1">
      <c r="A83" s="5">
        <v>815.0</v>
      </c>
      <c r="B83" s="20">
        <v>2.0</v>
      </c>
      <c r="C83" s="21">
        <v>0.91</v>
      </c>
      <c r="D83" s="26">
        <v>2.0</v>
      </c>
      <c r="E83" s="22">
        <v>0.97</v>
      </c>
      <c r="F83" s="5" t="str">
        <f>VLOOKUP(G83,'Species Data'!A$2:E$152,2,FALSE)</f>
        <v>144</v>
      </c>
      <c r="G83" s="5" t="s">
        <v>213</v>
      </c>
      <c r="H83" s="28">
        <v>43560.0</v>
      </c>
      <c r="I83" s="29">
        <v>1.39359193875E10</v>
      </c>
      <c r="J83" s="29">
        <v>319924.6875</v>
      </c>
      <c r="K83" s="30">
        <v>5.1627992625E9</v>
      </c>
      <c r="L83" s="30" t="s">
        <v>214</v>
      </c>
      <c r="M83" s="31">
        <v>1383.75</v>
      </c>
      <c r="N83" s="30" t="s">
        <v>206</v>
      </c>
      <c r="O83" s="32">
        <v>1615.78125</v>
      </c>
      <c r="P83">
        <v>598.59375</v>
      </c>
    </row>
    <row r="84" ht="14.25" customHeight="1">
      <c r="A84" s="5">
        <v>14.0</v>
      </c>
      <c r="B84" s="20">
        <v>5.0</v>
      </c>
      <c r="C84" s="21">
        <v>0.88</v>
      </c>
      <c r="D84" s="26">
        <v>1.0</v>
      </c>
      <c r="E84" s="22">
        <v>1.0</v>
      </c>
      <c r="F84" s="5" t="str">
        <f>VLOOKUP(G84,'Species Data'!A$2:E$152,2,FALSE)</f>
        <v>3</v>
      </c>
      <c r="G84" s="5" t="s">
        <v>37</v>
      </c>
      <c r="H84" s="28">
        <v>32000.0</v>
      </c>
      <c r="I84" s="29">
        <v>1.021383E10</v>
      </c>
      <c r="J84" s="29">
        <v>319182.1875</v>
      </c>
      <c r="K84" s="30">
        <v>4.96188E9</v>
      </c>
      <c r="L84" s="30" t="s">
        <v>147</v>
      </c>
      <c r="M84" s="31">
        <v>1275.0</v>
      </c>
      <c r="N84" s="30" t="s">
        <v>228</v>
      </c>
      <c r="O84" s="32">
        <v>1612.03125</v>
      </c>
      <c r="P84">
        <v>783.125</v>
      </c>
    </row>
    <row r="85" ht="14.25" customHeight="1">
      <c r="A85" s="5">
        <v>437.0</v>
      </c>
      <c r="B85" s="20">
        <v>2.0</v>
      </c>
      <c r="C85" s="21">
        <v>0.92</v>
      </c>
      <c r="D85" s="26">
        <v>5.0</v>
      </c>
      <c r="E85" s="22">
        <v>0.68</v>
      </c>
      <c r="F85" s="5" t="str">
        <f>VLOOKUP(G85,'Species Data'!A$2:E$152,2,FALSE)</f>
        <v>76</v>
      </c>
      <c r="G85" s="5" t="s">
        <v>125</v>
      </c>
      <c r="H85" s="28">
        <v>31680.0</v>
      </c>
      <c r="I85" s="29">
        <v>1.01024352E10</v>
      </c>
      <c r="J85" s="29">
        <v>318890.0</v>
      </c>
      <c r="K85" s="30">
        <v>2.892384E9</v>
      </c>
      <c r="L85" s="30" t="s">
        <v>221</v>
      </c>
      <c r="M85" s="31">
        <v>1357.5</v>
      </c>
      <c r="N85" s="30" t="s">
        <v>164</v>
      </c>
      <c r="O85" s="32">
        <v>1811.875</v>
      </c>
      <c r="P85">
        <v>518.75</v>
      </c>
    </row>
    <row r="86" ht="14.25" customHeight="1">
      <c r="A86" s="5">
        <v>526.0</v>
      </c>
      <c r="B86" s="20">
        <v>4.0</v>
      </c>
      <c r="C86" s="21">
        <v>0.91</v>
      </c>
      <c r="D86" s="26">
        <v>2.0</v>
      </c>
      <c r="E86" s="22">
        <v>0.97</v>
      </c>
      <c r="F86" s="5" t="str">
        <f>VLOOKUP(G86,'Species Data'!A$2:E$152,2,FALSE)</f>
        <v>91</v>
      </c>
      <c r="G86" s="5" t="s">
        <v>148</v>
      </c>
      <c r="H86" s="28">
        <v>19600.0</v>
      </c>
      <c r="I86" s="29">
        <v>6.2486025E9</v>
      </c>
      <c r="J86" s="29">
        <v>318806.25</v>
      </c>
      <c r="K86" s="30">
        <v>2.758749E9</v>
      </c>
      <c r="L86" s="30" t="s">
        <v>199</v>
      </c>
      <c r="M86" s="31">
        <v>1331.25</v>
      </c>
      <c r="N86" s="30" t="s">
        <v>152</v>
      </c>
      <c r="O86" s="32">
        <v>1626.5625</v>
      </c>
      <c r="P86">
        <v>718.125</v>
      </c>
    </row>
    <row r="87" ht="14.25" customHeight="1">
      <c r="A87" s="5">
        <v>54.0</v>
      </c>
      <c r="B87" s="20">
        <v>2.0</v>
      </c>
      <c r="C87" s="21">
        <v>0.9</v>
      </c>
      <c r="D87" s="26">
        <v>6.0</v>
      </c>
      <c r="E87" s="22">
        <v>0.83</v>
      </c>
      <c r="F87" s="5" t="str">
        <f>VLOOKUP(G87,'Species Data'!A$2:E$152,2,FALSE)</f>
        <v>9</v>
      </c>
      <c r="G87" s="5" t="s">
        <v>43</v>
      </c>
      <c r="H87" s="28">
        <v>35076.0</v>
      </c>
      <c r="I87" s="29">
        <v>1.1146486356E10</v>
      </c>
      <c r="J87" s="29">
        <v>317781.0</v>
      </c>
      <c r="K87" s="30">
        <v>2.913842241E9</v>
      </c>
      <c r="L87" s="30" t="s">
        <v>126</v>
      </c>
      <c r="M87" s="31">
        <v>1200.0</v>
      </c>
      <c r="N87" s="30" t="s">
        <v>152</v>
      </c>
      <c r="O87" s="32">
        <v>1708.5</v>
      </c>
      <c r="P87">
        <v>446.625</v>
      </c>
    </row>
    <row r="88" ht="14.25" customHeight="1">
      <c r="A88" s="5">
        <v>766.0</v>
      </c>
      <c r="B88" s="20">
        <v>2.0</v>
      </c>
      <c r="C88" s="21">
        <v>0.9</v>
      </c>
      <c r="D88" s="26">
        <v>3.0</v>
      </c>
      <c r="E88" s="22">
        <v>0.93</v>
      </c>
      <c r="F88" s="5" t="str">
        <f>VLOOKUP(G88,'Species Data'!A$2:E$152,2,FALSE)</f>
        <v>134</v>
      </c>
      <c r="G88" s="5" t="s">
        <v>208</v>
      </c>
      <c r="H88" s="28">
        <v>43680.0</v>
      </c>
      <c r="I88" s="29">
        <v>1.38700107E10</v>
      </c>
      <c r="J88" s="29">
        <v>317536.875</v>
      </c>
      <c r="K88" s="30">
        <v>4.0063842E9</v>
      </c>
      <c r="L88" s="30" t="s">
        <v>151</v>
      </c>
      <c r="M88" s="31">
        <v>1500.0</v>
      </c>
      <c r="N88" s="30" t="s">
        <v>238</v>
      </c>
      <c r="O88" s="32">
        <v>1707.1875</v>
      </c>
      <c r="P88">
        <v>493.125</v>
      </c>
    </row>
    <row r="89" ht="14.25" customHeight="1">
      <c r="A89" s="5">
        <v>137.0</v>
      </c>
      <c r="B89" s="20">
        <v>2.0</v>
      </c>
      <c r="C89" s="21">
        <v>0.92</v>
      </c>
      <c r="D89" s="26">
        <v>5.0</v>
      </c>
      <c r="E89" s="22">
        <v>0.82</v>
      </c>
      <c r="F89" s="5" t="str">
        <f>VLOOKUP(G89,'Species Data'!A$2:E$152,2,FALSE)</f>
        <v>26</v>
      </c>
      <c r="G89" s="5" t="s">
        <v>62</v>
      </c>
      <c r="H89" s="28">
        <v>18480.0</v>
      </c>
      <c r="I89" s="29">
        <v>5.85585E9</v>
      </c>
      <c r="J89" s="29">
        <v>316875.0</v>
      </c>
      <c r="K89" s="30">
        <v>1.7325E9</v>
      </c>
      <c r="L89" s="30" t="s">
        <v>159</v>
      </c>
      <c r="M89" s="31">
        <v>1037.5</v>
      </c>
      <c r="N89" s="30" t="s">
        <v>160</v>
      </c>
      <c r="O89" s="32">
        <v>1584.375</v>
      </c>
      <c r="P89">
        <v>468.75</v>
      </c>
    </row>
    <row r="90" ht="14.25" customHeight="1">
      <c r="A90" s="5">
        <v>170.0</v>
      </c>
      <c r="B90" s="20">
        <v>4.0</v>
      </c>
      <c r="C90" s="21">
        <v>0.96</v>
      </c>
      <c r="D90" s="26">
        <v>5.0</v>
      </c>
      <c r="E90" s="22">
        <v>0.61</v>
      </c>
      <c r="F90" s="5" t="str">
        <f>VLOOKUP(G90,'Species Data'!A$2:E$152,2,FALSE)</f>
        <v>31</v>
      </c>
      <c r="G90" s="5" t="s">
        <v>67</v>
      </c>
      <c r="H90" s="28">
        <v>34200.0</v>
      </c>
      <c r="I90" s="29">
        <v>1.0760688E10</v>
      </c>
      <c r="J90" s="29">
        <v>314640.0</v>
      </c>
      <c r="K90" s="30">
        <v>2.6555616E9</v>
      </c>
      <c r="L90" s="30" t="s">
        <v>126</v>
      </c>
      <c r="M90" s="31">
        <v>1200.0</v>
      </c>
      <c r="N90" s="30" t="s">
        <v>222</v>
      </c>
      <c r="O90" s="32">
        <v>1710.0</v>
      </c>
      <c r="P90">
        <v>422.0</v>
      </c>
    </row>
    <row r="91" ht="14.25" customHeight="1">
      <c r="A91" s="5">
        <v>672.0</v>
      </c>
      <c r="B91" s="20">
        <v>2.0</v>
      </c>
      <c r="C91" s="21">
        <v>0.94</v>
      </c>
      <c r="D91" s="26">
        <v>3.0</v>
      </c>
      <c r="E91" s="22">
        <v>0.92</v>
      </c>
      <c r="F91" s="5" t="str">
        <f>VLOOKUP(G91,'Species Data'!A$2:E$152,2,FALSE)</f>
        <v>117</v>
      </c>
      <c r="G91" s="5" t="s">
        <v>189</v>
      </c>
      <c r="H91" s="28">
        <v>16500.0</v>
      </c>
      <c r="I91" s="29">
        <v>5.1909E9</v>
      </c>
      <c r="J91" s="29">
        <v>314600.0</v>
      </c>
      <c r="K91" s="30">
        <v>1.3794E9</v>
      </c>
      <c r="L91" s="30" t="s">
        <v>151</v>
      </c>
      <c r="M91" s="31">
        <v>1500.0</v>
      </c>
      <c r="N91" s="30" t="s">
        <v>215</v>
      </c>
      <c r="O91" s="32">
        <v>1787.5</v>
      </c>
      <c r="P91">
        <v>475.0</v>
      </c>
    </row>
    <row r="92" ht="14.25" customHeight="1">
      <c r="A92" s="5">
        <v>351.0</v>
      </c>
      <c r="B92" s="20">
        <v>1.0</v>
      </c>
      <c r="C92" s="21">
        <v>1.0</v>
      </c>
      <c r="D92" s="26">
        <v>1.0</v>
      </c>
      <c r="E92" s="22">
        <v>1.0</v>
      </c>
      <c r="F92" s="5" t="str">
        <f>VLOOKUP(G92,'Species Data'!A$2:E$152,2,FALSE)</f>
        <v>62</v>
      </c>
      <c r="G92" s="5" t="s">
        <v>104</v>
      </c>
      <c r="H92" s="28">
        <v>36360.0</v>
      </c>
      <c r="I92" s="29">
        <v>1.141863075E10</v>
      </c>
      <c r="J92" s="29">
        <v>314043.75</v>
      </c>
      <c r="K92" s="30">
        <v>6.904764E9</v>
      </c>
      <c r="L92" s="30" t="s">
        <v>230</v>
      </c>
      <c r="M92" s="31">
        <v>1343.75</v>
      </c>
      <c r="N92" s="30" t="s">
        <v>152</v>
      </c>
      <c r="O92" s="32">
        <v>1744.6875</v>
      </c>
      <c r="P92">
        <v>1055.0</v>
      </c>
    </row>
    <row r="93" ht="14.25" customHeight="1">
      <c r="A93" s="5">
        <v>722.0</v>
      </c>
      <c r="B93" s="20">
        <v>1.0</v>
      </c>
      <c r="C93" s="21">
        <v>1.0</v>
      </c>
      <c r="D93" s="26">
        <v>3.0</v>
      </c>
      <c r="E93" s="22">
        <v>0.94</v>
      </c>
      <c r="F93" s="5" t="str">
        <f>VLOOKUP(G93,'Species Data'!A$2:E$152,2,FALSE)</f>
        <v>125</v>
      </c>
      <c r="G93" s="5" t="s">
        <v>198</v>
      </c>
      <c r="H93" s="28">
        <v>20800.0</v>
      </c>
      <c r="I93" s="29">
        <v>6.52509E9</v>
      </c>
      <c r="J93" s="29">
        <v>313706.25</v>
      </c>
      <c r="K93" s="30">
        <v>1.9305E9</v>
      </c>
      <c r="L93" s="30" t="s">
        <v>159</v>
      </c>
      <c r="M93" s="31">
        <v>1037.5</v>
      </c>
      <c r="N93" s="30" t="s">
        <v>160</v>
      </c>
      <c r="O93" s="32">
        <v>1584.375</v>
      </c>
      <c r="P93">
        <v>468.75</v>
      </c>
    </row>
    <row r="94" ht="14.25" customHeight="1">
      <c r="A94" s="5">
        <v>756.0</v>
      </c>
      <c r="B94" s="20">
        <v>2.0</v>
      </c>
      <c r="C94" s="21">
        <v>0.94</v>
      </c>
      <c r="D94" s="26">
        <v>2.0</v>
      </c>
      <c r="E94" s="22">
        <v>0.95</v>
      </c>
      <c r="F94" s="5" t="str">
        <f>VLOOKUP(G94,'Species Data'!A$2:E$152,2,FALSE)</f>
        <v>131</v>
      </c>
      <c r="G94" s="5" t="s">
        <v>186</v>
      </c>
      <c r="H94" s="28">
        <v>49400.0</v>
      </c>
      <c r="I94" s="29">
        <v>1.536185625E10</v>
      </c>
      <c r="J94" s="29">
        <v>310968.75</v>
      </c>
      <c r="K94" s="30">
        <v>6.8338725E9</v>
      </c>
      <c r="L94" s="30" t="s">
        <v>199</v>
      </c>
      <c r="M94" s="31">
        <v>1331.25</v>
      </c>
      <c r="N94" s="30" t="s">
        <v>215</v>
      </c>
      <c r="O94" s="32">
        <v>1671.875</v>
      </c>
      <c r="P94">
        <v>743.75</v>
      </c>
    </row>
    <row r="95" ht="14.25" customHeight="1">
      <c r="A95" s="5">
        <v>802.0</v>
      </c>
      <c r="B95" s="20">
        <v>2.0</v>
      </c>
      <c r="C95" s="21">
        <v>0.92</v>
      </c>
      <c r="D95" s="26">
        <v>5.0</v>
      </c>
      <c r="E95" s="22">
        <v>0.76</v>
      </c>
      <c r="F95" s="5" t="str">
        <f>VLOOKUP(G95,'Species Data'!A$2:E$152,2,FALSE)</f>
        <v>141</v>
      </c>
      <c r="G95" s="5" t="s">
        <v>218</v>
      </c>
      <c r="H95" s="28">
        <v>22800.0</v>
      </c>
      <c r="I95" s="29">
        <v>7.069824E9</v>
      </c>
      <c r="J95" s="29">
        <v>310080.0</v>
      </c>
      <c r="K95" s="30">
        <v>1.576848E9</v>
      </c>
      <c r="L95" s="30" t="s">
        <v>248</v>
      </c>
      <c r="M95" s="31">
        <v>750.0</v>
      </c>
      <c r="N95" s="30" t="s">
        <v>222</v>
      </c>
      <c r="O95" s="32">
        <v>1632.0</v>
      </c>
      <c r="P95">
        <v>364.0</v>
      </c>
    </row>
    <row r="96" ht="14.25" customHeight="1">
      <c r="A96" s="5">
        <v>543.0</v>
      </c>
      <c r="B96" s="20">
        <v>2.0</v>
      </c>
      <c r="C96" s="21">
        <v>0.93</v>
      </c>
      <c r="D96" s="26">
        <v>1.0</v>
      </c>
      <c r="E96" s="22">
        <v>1.0</v>
      </c>
      <c r="F96" s="5" t="str">
        <f>VLOOKUP(G96,'Species Data'!A$2:E$152,2,FALSE)</f>
        <v>94</v>
      </c>
      <c r="G96" s="5" t="s">
        <v>153</v>
      </c>
      <c r="H96" s="28">
        <v>18720.0</v>
      </c>
      <c r="I96" s="29">
        <v>5.7927636E9</v>
      </c>
      <c r="J96" s="29">
        <v>309442.5</v>
      </c>
      <c r="K96" s="30">
        <v>2.5186707E9</v>
      </c>
      <c r="L96" s="30" t="s">
        <v>231</v>
      </c>
      <c r="M96" s="31">
        <v>1443.75</v>
      </c>
      <c r="N96" s="30" t="s">
        <v>110</v>
      </c>
      <c r="O96" s="32">
        <v>1516.875</v>
      </c>
      <c r="P96">
        <v>659.53125</v>
      </c>
    </row>
    <row r="97" ht="14.25" customHeight="1">
      <c r="A97" s="5">
        <v>309.0</v>
      </c>
      <c r="B97" s="20">
        <v>2.0</v>
      </c>
      <c r="C97" s="21">
        <v>0.83</v>
      </c>
      <c r="D97" s="26">
        <v>6.0</v>
      </c>
      <c r="E97" s="22">
        <v>0.68</v>
      </c>
      <c r="F97" s="5" t="str">
        <f>VLOOKUP(G97,'Species Data'!A$2:E$152,2,FALSE)</f>
        <v>55</v>
      </c>
      <c r="G97" s="5" t="s">
        <v>94</v>
      </c>
      <c r="H97" s="28">
        <v>28160.0</v>
      </c>
      <c r="I97" s="29">
        <v>8.67462464E9</v>
      </c>
      <c r="J97" s="29">
        <v>308047.75</v>
      </c>
      <c r="K97" s="30">
        <v>2.62499072E9</v>
      </c>
      <c r="L97" s="30" t="s">
        <v>151</v>
      </c>
      <c r="M97" s="31">
        <v>1500.0</v>
      </c>
      <c r="N97" s="30" t="s">
        <v>50</v>
      </c>
      <c r="O97" s="32">
        <v>1587.875</v>
      </c>
      <c r="P97">
        <v>480.5</v>
      </c>
    </row>
    <row r="98" ht="14.25" customHeight="1">
      <c r="A98" s="5">
        <v>13.0</v>
      </c>
      <c r="B98" s="20">
        <v>6.0</v>
      </c>
      <c r="C98" s="21">
        <v>0.85</v>
      </c>
      <c r="D98" s="26">
        <v>3.0</v>
      </c>
      <c r="E98" s="22">
        <v>0.96</v>
      </c>
      <c r="F98" s="5" t="str">
        <f>VLOOKUP(G98,'Species Data'!A$2:E$152,2,FALSE)</f>
        <v>3</v>
      </c>
      <c r="G98" s="5" t="s">
        <v>37</v>
      </c>
      <c r="H98" s="28">
        <v>32000.0</v>
      </c>
      <c r="I98" s="29">
        <v>9.83961E9</v>
      </c>
      <c r="J98" s="29">
        <v>307487.8125</v>
      </c>
      <c r="K98" s="30">
        <v>4.75596E9</v>
      </c>
      <c r="L98" s="30" t="s">
        <v>147</v>
      </c>
      <c r="M98" s="31">
        <v>1275.0</v>
      </c>
      <c r="N98" s="30" t="s">
        <v>224</v>
      </c>
      <c r="O98" s="32">
        <v>1552.96875</v>
      </c>
      <c r="P98">
        <v>750.625</v>
      </c>
    </row>
    <row r="99" ht="14.25" customHeight="1">
      <c r="A99" s="5">
        <v>647.0</v>
      </c>
      <c r="B99" s="20">
        <v>1.0</v>
      </c>
      <c r="C99" s="21">
        <v>1.0</v>
      </c>
      <c r="D99" s="26">
        <v>2.0</v>
      </c>
      <c r="E99" s="22">
        <v>0.99</v>
      </c>
      <c r="F99" s="5" t="str">
        <f>VLOOKUP(G99,'Species Data'!A$2:E$152,2,FALSE)</f>
        <v>112</v>
      </c>
      <c r="G99" s="5" t="s">
        <v>181</v>
      </c>
      <c r="H99" s="28">
        <v>33600.0</v>
      </c>
      <c r="I99" s="29">
        <v>1.024884E10</v>
      </c>
      <c r="J99" s="29">
        <v>305025.0</v>
      </c>
      <c r="K99" s="30">
        <v>4.21806E9</v>
      </c>
      <c r="L99" s="30" t="s">
        <v>273</v>
      </c>
      <c r="M99" s="31">
        <v>1387.5</v>
      </c>
      <c r="N99" s="30" t="s">
        <v>222</v>
      </c>
      <c r="O99" s="32">
        <v>1837.5</v>
      </c>
      <c r="P99">
        <v>756.25</v>
      </c>
    </row>
    <row r="100" ht="14.25" customHeight="1">
      <c r="A100" s="5">
        <v>186.0</v>
      </c>
      <c r="B100" s="20">
        <v>4.0</v>
      </c>
      <c r="C100" s="21">
        <v>0.83</v>
      </c>
      <c r="D100" s="26">
        <v>4.0</v>
      </c>
      <c r="E100" s="22">
        <v>0.53</v>
      </c>
      <c r="F100" s="5" t="str">
        <f>VLOOKUP(G100,'Species Data'!A$2:E$152,2,FALSE)</f>
        <v>34</v>
      </c>
      <c r="G100" s="5" t="s">
        <v>70</v>
      </c>
      <c r="H100" s="28">
        <v>27540.0</v>
      </c>
      <c r="I100" s="29">
        <v>8.38791288E9</v>
      </c>
      <c r="J100" s="29">
        <v>304572.0</v>
      </c>
      <c r="K100" s="30">
        <v>2.06326926E9</v>
      </c>
      <c r="L100" s="30" t="s">
        <v>248</v>
      </c>
      <c r="M100" s="31">
        <v>750.0</v>
      </c>
      <c r="N100" s="30" t="s">
        <v>164</v>
      </c>
      <c r="O100" s="32">
        <v>1493.0</v>
      </c>
      <c r="P100">
        <v>367.25</v>
      </c>
    </row>
    <row r="101" ht="14.25" customHeight="1">
      <c r="A101" s="5">
        <v>813.0</v>
      </c>
      <c r="B101" s="20">
        <v>1.0</v>
      </c>
      <c r="C101" s="21">
        <v>1.0</v>
      </c>
      <c r="D101" s="26">
        <v>4.0</v>
      </c>
      <c r="E101" s="22">
        <v>0.74</v>
      </c>
      <c r="F101" s="5" t="str">
        <f>VLOOKUP(G101,'Species Data'!A$2:E$152,2,FALSE)</f>
        <v>143</v>
      </c>
      <c r="G101" s="5" t="s">
        <v>220</v>
      </c>
      <c r="H101" s="28">
        <v>57600.0</v>
      </c>
      <c r="I101" s="29">
        <v>1.753488E10</v>
      </c>
      <c r="J101" s="29">
        <v>304425.0</v>
      </c>
      <c r="K101" s="30">
        <v>5.00256E9</v>
      </c>
      <c r="L101" s="30" t="s">
        <v>257</v>
      </c>
      <c r="M101" s="31">
        <v>1000.0</v>
      </c>
      <c r="N101" s="30" t="s">
        <v>91</v>
      </c>
      <c r="O101" s="32">
        <v>1691.25</v>
      </c>
      <c r="P101">
        <v>482.5</v>
      </c>
    </row>
    <row r="102" ht="14.25" customHeight="1">
      <c r="A102" s="5">
        <v>769.0</v>
      </c>
      <c r="B102" s="20">
        <v>1.0</v>
      </c>
      <c r="C102" s="21">
        <v>1.0</v>
      </c>
      <c r="D102" s="26">
        <v>2.0</v>
      </c>
      <c r="E102" s="22">
        <v>0.96</v>
      </c>
      <c r="F102" s="5" t="str">
        <f>VLOOKUP(G102,'Species Data'!A$2:E$152,2,FALSE)</f>
        <v>135</v>
      </c>
      <c r="G102" s="5" t="s">
        <v>209</v>
      </c>
      <c r="H102" s="28">
        <v>22620.0</v>
      </c>
      <c r="I102" s="29">
        <v>6.881004E9</v>
      </c>
      <c r="J102" s="29">
        <v>304200.0</v>
      </c>
      <c r="K102" s="30">
        <v>2.0358E9</v>
      </c>
      <c r="L102" s="30" t="s">
        <v>159</v>
      </c>
      <c r="M102" s="31">
        <v>1037.5</v>
      </c>
      <c r="N102" s="30" t="s">
        <v>160</v>
      </c>
      <c r="O102" s="32">
        <v>1584.375</v>
      </c>
      <c r="P102">
        <v>468.75</v>
      </c>
    </row>
    <row r="103" ht="14.25" customHeight="1">
      <c r="A103" s="5">
        <v>221.0</v>
      </c>
      <c r="B103" s="20">
        <v>2.0</v>
      </c>
      <c r="C103" s="21">
        <v>0.87</v>
      </c>
      <c r="D103" s="26">
        <v>6.0</v>
      </c>
      <c r="E103" s="22">
        <v>0.86</v>
      </c>
      <c r="F103" s="5" t="str">
        <f>VLOOKUP(G103,'Species Data'!A$2:E$152,2,FALSE)</f>
        <v>40</v>
      </c>
      <c r="G103" s="5" t="s">
        <v>76</v>
      </c>
      <c r="H103" s="28">
        <v>30240.0</v>
      </c>
      <c r="I103" s="29">
        <v>9.1414008E9</v>
      </c>
      <c r="J103" s="29">
        <v>302295.0</v>
      </c>
      <c r="K103" s="30">
        <v>2.9434104E9</v>
      </c>
      <c r="L103" s="30" t="s">
        <v>173</v>
      </c>
      <c r="M103" s="31">
        <v>1618.75</v>
      </c>
      <c r="N103" s="30" t="s">
        <v>277</v>
      </c>
      <c r="O103" s="32">
        <v>1799.375</v>
      </c>
      <c r="P103">
        <v>579.375</v>
      </c>
    </row>
    <row r="104" ht="14.25" customHeight="1">
      <c r="A104" s="5">
        <v>87.0</v>
      </c>
      <c r="B104" s="20">
        <v>1.0</v>
      </c>
      <c r="C104" s="21">
        <v>1.0</v>
      </c>
      <c r="D104" s="26">
        <v>4.0</v>
      </c>
      <c r="E104" s="22">
        <v>0.92</v>
      </c>
      <c r="F104" s="5" t="str">
        <f>VLOOKUP(G104,'Species Data'!A$2:E$152,2,FALSE)</f>
        <v>18</v>
      </c>
      <c r="G104" s="5" t="s">
        <v>54</v>
      </c>
      <c r="H104" s="28">
        <v>27556.0</v>
      </c>
      <c r="I104" s="29">
        <v>8.30916735E9</v>
      </c>
      <c r="J104" s="29">
        <v>301537.5</v>
      </c>
      <c r="K104" s="30">
        <v>2.69945465E9</v>
      </c>
      <c r="L104" s="30" t="s">
        <v>129</v>
      </c>
      <c r="M104" s="31">
        <v>1496.25</v>
      </c>
      <c r="N104" s="30" t="s">
        <v>278</v>
      </c>
      <c r="O104" s="32">
        <v>1773.75</v>
      </c>
      <c r="P104">
        <v>576.25</v>
      </c>
    </row>
    <row r="105" ht="14.25" customHeight="1">
      <c r="A105" s="5">
        <v>721.0</v>
      </c>
      <c r="B105" s="20">
        <v>2.0</v>
      </c>
      <c r="C105" s="21">
        <v>0.96</v>
      </c>
      <c r="D105" s="26">
        <v>2.0</v>
      </c>
      <c r="E105" s="22">
        <v>0.97</v>
      </c>
      <c r="F105" s="5" t="str">
        <f>VLOOKUP(G105,'Species Data'!A$2:E$152,2,FALSE)</f>
        <v>125</v>
      </c>
      <c r="G105" s="5" t="s">
        <v>198</v>
      </c>
      <c r="H105" s="28">
        <v>20800.0</v>
      </c>
      <c r="I105" s="29">
        <v>6.2696205E9</v>
      </c>
      <c r="J105" s="29">
        <v>301424.0625</v>
      </c>
      <c r="K105" s="30">
        <v>2.010294E9</v>
      </c>
      <c r="L105" s="30" t="s">
        <v>159</v>
      </c>
      <c r="M105" s="31">
        <v>1037.5</v>
      </c>
      <c r="N105" s="30" t="s">
        <v>210</v>
      </c>
      <c r="O105" s="32">
        <v>1522.34375</v>
      </c>
      <c r="P105">
        <v>488.125</v>
      </c>
    </row>
    <row r="106" ht="14.25" customHeight="1">
      <c r="A106" s="5">
        <v>677.0</v>
      </c>
      <c r="B106" s="20">
        <v>3.0</v>
      </c>
      <c r="C106" s="21">
        <v>0.9</v>
      </c>
      <c r="D106" s="26">
        <v>5.0</v>
      </c>
      <c r="E106" s="22">
        <v>0.87</v>
      </c>
      <c r="F106" s="5" t="str">
        <f>VLOOKUP(G106,'Species Data'!A$2:E$152,2,FALSE)</f>
        <v>117</v>
      </c>
      <c r="G106" s="5" t="s">
        <v>189</v>
      </c>
      <c r="H106" s="28">
        <v>16500.0</v>
      </c>
      <c r="I106" s="29">
        <v>4.961484E9</v>
      </c>
      <c r="J106" s="29">
        <v>300696.0</v>
      </c>
      <c r="K106" s="30">
        <v>1.296999E9</v>
      </c>
      <c r="L106" s="30" t="s">
        <v>100</v>
      </c>
      <c r="M106" s="31">
        <v>1200.0</v>
      </c>
      <c r="N106" s="30" t="s">
        <v>152</v>
      </c>
      <c r="O106" s="32">
        <v>1708.5</v>
      </c>
      <c r="P106">
        <v>446.625</v>
      </c>
    </row>
    <row r="107" ht="14.25" customHeight="1">
      <c r="A107" s="5">
        <v>311.0</v>
      </c>
      <c r="B107" s="20">
        <v>3.0</v>
      </c>
      <c r="C107" s="21">
        <v>0.81</v>
      </c>
      <c r="D107" s="26">
        <v>4.0</v>
      </c>
      <c r="E107" s="22">
        <v>0.73</v>
      </c>
      <c r="F107" s="5" t="str">
        <f>VLOOKUP(G107,'Species Data'!A$2:E$152,2,FALSE)</f>
        <v>55</v>
      </c>
      <c r="G107" s="5" t="s">
        <v>94</v>
      </c>
      <c r="H107" s="28">
        <v>28160.0</v>
      </c>
      <c r="I107" s="29">
        <v>8.46498048E9</v>
      </c>
      <c r="J107" s="29">
        <v>300603.0</v>
      </c>
      <c r="K107" s="30">
        <v>2.80800256E9</v>
      </c>
      <c r="L107" s="30" t="s">
        <v>151</v>
      </c>
      <c r="M107" s="31">
        <v>1500.0</v>
      </c>
      <c r="N107" s="30" t="s">
        <v>206</v>
      </c>
      <c r="O107" s="32">
        <v>1549.5</v>
      </c>
      <c r="P107">
        <v>514.0</v>
      </c>
    </row>
    <row r="108" ht="14.25" customHeight="1">
      <c r="A108" s="5">
        <v>752.0</v>
      </c>
      <c r="B108" s="20">
        <v>3.0</v>
      </c>
      <c r="C108" s="21">
        <v>0.91</v>
      </c>
      <c r="D108" s="26">
        <v>5.0</v>
      </c>
      <c r="E108" s="22">
        <v>0.76</v>
      </c>
      <c r="F108" s="5" t="str">
        <f>VLOOKUP(G108,'Species Data'!A$2:E$152,2,FALSE)</f>
        <v>131</v>
      </c>
      <c r="G108" s="5" t="s">
        <v>186</v>
      </c>
      <c r="H108" s="28">
        <v>49400.0</v>
      </c>
      <c r="I108" s="29">
        <v>1.48464444375E10</v>
      </c>
      <c r="J108" s="29">
        <v>300535.3125</v>
      </c>
      <c r="K108" s="30">
        <v>5.5001188125E9</v>
      </c>
      <c r="L108" s="30" t="s">
        <v>214</v>
      </c>
      <c r="M108" s="31">
        <v>1383.75</v>
      </c>
      <c r="N108" s="30" t="s">
        <v>206</v>
      </c>
      <c r="O108" s="32">
        <v>1615.78125</v>
      </c>
      <c r="P108">
        <v>598.59375</v>
      </c>
    </row>
    <row r="109" ht="14.25" customHeight="1">
      <c r="A109" s="5">
        <v>659.0</v>
      </c>
      <c r="B109" s="20">
        <v>1.0</v>
      </c>
      <c r="C109" s="21">
        <v>1.0</v>
      </c>
      <c r="D109" s="26">
        <v>1.0</v>
      </c>
      <c r="E109" s="22">
        <v>1.0</v>
      </c>
      <c r="F109" s="5" t="str">
        <f>VLOOKUP(G109,'Species Data'!A$2:E$152,2,FALSE)</f>
        <v>114</v>
      </c>
      <c r="G109" s="5" t="s">
        <v>184</v>
      </c>
      <c r="H109" s="28">
        <v>19760.0</v>
      </c>
      <c r="I109" s="29">
        <v>5.9384728E9</v>
      </c>
      <c r="J109" s="29">
        <v>300530.0</v>
      </c>
      <c r="K109" s="30">
        <v>1.9322316E9</v>
      </c>
      <c r="L109" s="30" t="s">
        <v>176</v>
      </c>
      <c r="M109" s="31">
        <v>1338.75</v>
      </c>
      <c r="N109" s="30" t="s">
        <v>122</v>
      </c>
      <c r="O109" s="32">
        <v>1832.5</v>
      </c>
      <c r="P109">
        <v>596.25</v>
      </c>
    </row>
    <row r="110" ht="14.25" customHeight="1">
      <c r="A110" s="5">
        <v>432.0</v>
      </c>
      <c r="B110" s="20">
        <v>3.0</v>
      </c>
      <c r="C110" s="21">
        <v>0.86</v>
      </c>
      <c r="D110" s="26">
        <v>1.0</v>
      </c>
      <c r="E110" s="22">
        <v>1.0</v>
      </c>
      <c r="F110" s="5" t="str">
        <f>VLOOKUP(G110,'Species Data'!A$2:E$152,2,FALSE)</f>
        <v>76</v>
      </c>
      <c r="G110" s="5" t="s">
        <v>125</v>
      </c>
      <c r="H110" s="28">
        <v>31680.0</v>
      </c>
      <c r="I110" s="29">
        <v>9.478656E9</v>
      </c>
      <c r="J110" s="29">
        <v>299200.0</v>
      </c>
      <c r="K110" s="30">
        <v>4.2653952E9</v>
      </c>
      <c r="L110" s="30" t="s">
        <v>266</v>
      </c>
      <c r="M110" s="31">
        <v>1095.0</v>
      </c>
      <c r="N110" s="30" t="s">
        <v>222</v>
      </c>
      <c r="O110" s="32">
        <v>1700.0</v>
      </c>
      <c r="P110">
        <v>765.0</v>
      </c>
    </row>
    <row r="111" ht="14.25" customHeight="1">
      <c r="A111" s="5">
        <v>829.0</v>
      </c>
      <c r="B111" s="20">
        <v>1.0</v>
      </c>
      <c r="C111" s="21">
        <v>1.0</v>
      </c>
      <c r="D111" s="26">
        <v>1.0</v>
      </c>
      <c r="E111" s="22">
        <v>1.0</v>
      </c>
      <c r="F111" s="5" t="str">
        <f>VLOOKUP(G111,'Species Data'!A$2:E$152,2,FALSE)</f>
        <v>148</v>
      </c>
      <c r="G111" s="5" t="s">
        <v>225</v>
      </c>
      <c r="H111" s="28">
        <v>18544.0</v>
      </c>
      <c r="I111" s="29">
        <v>5.5385133E9</v>
      </c>
      <c r="J111" s="29">
        <v>298668.75</v>
      </c>
      <c r="K111" s="30">
        <v>1.8304087E9</v>
      </c>
      <c r="L111" s="30" t="s">
        <v>100</v>
      </c>
      <c r="M111" s="31">
        <v>1500.0</v>
      </c>
      <c r="N111" s="30" t="s">
        <v>107</v>
      </c>
      <c r="O111" s="32">
        <v>1756.875</v>
      </c>
      <c r="P111">
        <v>580.625</v>
      </c>
    </row>
    <row r="112" ht="14.25" customHeight="1">
      <c r="A112" s="5">
        <v>449.0</v>
      </c>
      <c r="B112" s="20">
        <v>2.0</v>
      </c>
      <c r="C112" s="21">
        <v>0.92</v>
      </c>
      <c r="D112" s="26">
        <v>3.0</v>
      </c>
      <c r="E112" s="22">
        <v>0.87</v>
      </c>
      <c r="F112" s="5" t="str">
        <f>VLOOKUP(G112,'Species Data'!A$2:E$152,2,FALSE)</f>
        <v>78</v>
      </c>
      <c r="G112" s="5" t="s">
        <v>128</v>
      </c>
      <c r="H112" s="28">
        <v>22100.0</v>
      </c>
      <c r="I112" s="29">
        <v>6.5858E9</v>
      </c>
      <c r="J112" s="29">
        <v>298000.0</v>
      </c>
      <c r="K112" s="30">
        <v>2.50835E9</v>
      </c>
      <c r="L112" s="30" t="s">
        <v>132</v>
      </c>
      <c r="M112" s="31">
        <v>1187.5</v>
      </c>
      <c r="N112" s="30" t="s">
        <v>183</v>
      </c>
      <c r="O112" s="32">
        <v>1490.0</v>
      </c>
      <c r="P112">
        <v>567.5</v>
      </c>
    </row>
    <row r="113" ht="14.25" customHeight="1">
      <c r="A113" s="5">
        <v>166.0</v>
      </c>
      <c r="B113" s="20">
        <v>5.0</v>
      </c>
      <c r="C113" s="21">
        <v>0.9</v>
      </c>
      <c r="D113" s="26">
        <v>3.0</v>
      </c>
      <c r="E113" s="22">
        <v>0.91</v>
      </c>
      <c r="F113" s="5" t="str">
        <f>VLOOKUP(G113,'Species Data'!A$2:E$152,2,FALSE)</f>
        <v>31</v>
      </c>
      <c r="G113" s="5" t="s">
        <v>67</v>
      </c>
      <c r="H113" s="28">
        <v>34200.0</v>
      </c>
      <c r="I113" s="29">
        <v>1.0182537E10</v>
      </c>
      <c r="J113" s="29">
        <v>297735.0</v>
      </c>
      <c r="K113" s="30">
        <v>3.960531E9</v>
      </c>
      <c r="L113" s="30" t="s">
        <v>163</v>
      </c>
      <c r="M113" s="31">
        <v>1425.0</v>
      </c>
      <c r="N113" s="30" t="s">
        <v>232</v>
      </c>
      <c r="O113" s="32">
        <v>1618.125</v>
      </c>
      <c r="P113">
        <v>629.375</v>
      </c>
    </row>
    <row r="114" ht="14.25" customHeight="1">
      <c r="A114" s="5">
        <v>514.0</v>
      </c>
      <c r="B114" s="20">
        <v>1.0</v>
      </c>
      <c r="C114" s="21">
        <v>1.0</v>
      </c>
      <c r="D114" s="26">
        <v>3.0</v>
      </c>
      <c r="E114" s="22">
        <v>0.97</v>
      </c>
      <c r="F114" s="5" t="str">
        <f>VLOOKUP(G114,'Species Data'!A$2:E$152,2,FALSE)</f>
        <v>89</v>
      </c>
      <c r="G114" s="5" t="s">
        <v>145</v>
      </c>
      <c r="H114" s="28">
        <v>39480.0</v>
      </c>
      <c r="I114" s="29">
        <v>1.1711125125E10</v>
      </c>
      <c r="J114" s="29">
        <v>296634.375</v>
      </c>
      <c r="K114" s="30">
        <v>4.38153975E9</v>
      </c>
      <c r="L114" s="30" t="s">
        <v>163</v>
      </c>
      <c r="M114" s="31">
        <v>1425.0</v>
      </c>
      <c r="N114" s="30" t="s">
        <v>294</v>
      </c>
      <c r="O114" s="32">
        <v>1647.96875</v>
      </c>
      <c r="P114">
        <v>616.5625</v>
      </c>
    </row>
    <row r="115" ht="14.25" customHeight="1">
      <c r="A115" s="5">
        <v>417.0</v>
      </c>
      <c r="B115" s="20">
        <v>1.0</v>
      </c>
      <c r="C115" s="21">
        <v>1.0</v>
      </c>
      <c r="D115" s="26">
        <v>1.0</v>
      </c>
      <c r="E115" s="22">
        <v>1.0</v>
      </c>
      <c r="F115" s="5" t="str">
        <f>VLOOKUP(G115,'Species Data'!A$2:E$152,2,FALSE)</f>
        <v>73</v>
      </c>
      <c r="G115" s="5" t="s">
        <v>119</v>
      </c>
      <c r="H115" s="28">
        <v>31360.0</v>
      </c>
      <c r="I115" s="29">
        <v>9.286284E9</v>
      </c>
      <c r="J115" s="29">
        <v>296118.75</v>
      </c>
      <c r="K115" s="30">
        <v>3.54858E9</v>
      </c>
      <c r="L115" s="30" t="s">
        <v>163</v>
      </c>
      <c r="M115" s="31">
        <v>1425.0</v>
      </c>
      <c r="N115" s="30" t="s">
        <v>152</v>
      </c>
      <c r="O115" s="32">
        <v>1741.875</v>
      </c>
      <c r="P115">
        <v>665.625</v>
      </c>
    </row>
    <row r="116" ht="14.25" customHeight="1">
      <c r="A116" s="5">
        <v>275.0</v>
      </c>
      <c r="B116" s="20">
        <v>1.0</v>
      </c>
      <c r="C116" s="21">
        <v>1.0</v>
      </c>
      <c r="D116" s="26">
        <v>4.0</v>
      </c>
      <c r="E116" s="22">
        <v>0.74</v>
      </c>
      <c r="F116" s="5" t="str">
        <f>VLOOKUP(G116,'Species Data'!A$2:E$152,2,FALSE)</f>
        <v>49</v>
      </c>
      <c r="G116" s="5" t="s">
        <v>86</v>
      </c>
      <c r="H116" s="28">
        <v>21560.0</v>
      </c>
      <c r="I116" s="29">
        <v>6.376572125E9</v>
      </c>
      <c r="J116" s="29">
        <v>295759.375</v>
      </c>
      <c r="K116" s="30">
        <v>2.1902265E9</v>
      </c>
      <c r="L116" s="30" t="s">
        <v>234</v>
      </c>
      <c r="M116" s="31">
        <v>1387.5</v>
      </c>
      <c r="N116" s="30" t="s">
        <v>299</v>
      </c>
      <c r="O116" s="32">
        <v>1719.53125</v>
      </c>
      <c r="P116">
        <v>590.625</v>
      </c>
    </row>
    <row r="117" ht="14.25" customHeight="1">
      <c r="A117" s="5">
        <v>396.0</v>
      </c>
      <c r="B117" s="20">
        <v>1.0</v>
      </c>
      <c r="C117" s="21">
        <v>1.0</v>
      </c>
      <c r="D117" s="26">
        <v>4.0</v>
      </c>
      <c r="E117" s="22">
        <v>0.86</v>
      </c>
      <c r="F117" s="5" t="str">
        <f>VLOOKUP(G117,'Species Data'!A$2:E$152,2,FALSE)</f>
        <v>70</v>
      </c>
      <c r="G117" s="5" t="s">
        <v>114</v>
      </c>
      <c r="H117" s="28">
        <v>14300.0</v>
      </c>
      <c r="I117" s="29">
        <v>4.22833125E9</v>
      </c>
      <c r="J117" s="29">
        <v>295687.5</v>
      </c>
      <c r="K117" s="30">
        <v>1.85095625E9</v>
      </c>
      <c r="L117" s="30" t="s">
        <v>147</v>
      </c>
      <c r="M117" s="31">
        <v>1275.0</v>
      </c>
      <c r="N117" s="30" t="s">
        <v>304</v>
      </c>
      <c r="O117" s="32">
        <v>1556.25</v>
      </c>
      <c r="P117">
        <v>681.25</v>
      </c>
    </row>
    <row r="118" ht="14.25" customHeight="1">
      <c r="A118" s="5">
        <v>397.0</v>
      </c>
      <c r="B118" s="20">
        <v>2.0</v>
      </c>
      <c r="C118" s="21">
        <v>1.0</v>
      </c>
      <c r="D118" s="26">
        <v>2.0</v>
      </c>
      <c r="E118" s="22">
        <v>0.95</v>
      </c>
      <c r="F118" s="5" t="str">
        <f>VLOOKUP(G118,'Species Data'!A$2:E$152,2,FALSE)</f>
        <v>70</v>
      </c>
      <c r="G118" s="5" t="s">
        <v>114</v>
      </c>
      <c r="H118" s="28">
        <v>14300.0</v>
      </c>
      <c r="I118" s="29">
        <v>4.21941609375E9</v>
      </c>
      <c r="J118" s="29">
        <v>295064.0625</v>
      </c>
      <c r="K118" s="30">
        <v>2.039448125E9</v>
      </c>
      <c r="L118" s="30" t="s">
        <v>147</v>
      </c>
      <c r="M118" s="31">
        <v>1275.0</v>
      </c>
      <c r="N118" s="30" t="s">
        <v>224</v>
      </c>
      <c r="O118" s="32">
        <v>1552.96875</v>
      </c>
      <c r="P118">
        <v>750.625</v>
      </c>
    </row>
    <row r="119" ht="14.25" customHeight="1">
      <c r="A119" s="5">
        <v>400.0</v>
      </c>
      <c r="B119" s="20">
        <v>3.0</v>
      </c>
      <c r="C119" s="21">
        <v>1.0</v>
      </c>
      <c r="D119" s="26">
        <v>3.0</v>
      </c>
      <c r="E119" s="22">
        <v>0.87</v>
      </c>
      <c r="F119" s="5" t="str">
        <f>VLOOKUP(G119,'Species Data'!A$2:E$152,2,FALSE)</f>
        <v>70</v>
      </c>
      <c r="G119" s="5" t="s">
        <v>114</v>
      </c>
      <c r="H119" s="28">
        <v>14300.0</v>
      </c>
      <c r="I119" s="29">
        <v>4.21177453125E9</v>
      </c>
      <c r="J119" s="29">
        <v>294529.6875</v>
      </c>
      <c r="K119" s="30">
        <v>1.87430546875E9</v>
      </c>
      <c r="L119" s="30" t="s">
        <v>144</v>
      </c>
      <c r="M119" s="31">
        <v>1187.5</v>
      </c>
      <c r="N119" s="30" t="s">
        <v>224</v>
      </c>
      <c r="O119" s="32">
        <v>1550.15625</v>
      </c>
      <c r="P119">
        <v>689.84375</v>
      </c>
    </row>
    <row r="120" ht="14.25" customHeight="1">
      <c r="A120" s="5">
        <v>633.0</v>
      </c>
      <c r="B120" s="20">
        <v>1.0</v>
      </c>
      <c r="C120" s="21">
        <v>1.0</v>
      </c>
      <c r="D120" s="26">
        <v>1.0</v>
      </c>
      <c r="E120" s="22">
        <v>1.0</v>
      </c>
      <c r="F120" s="5" t="str">
        <f>VLOOKUP(G120,'Species Data'!A$2:E$152,2,FALSE)</f>
        <v>110</v>
      </c>
      <c r="G120" s="5" t="s">
        <v>178</v>
      </c>
      <c r="H120" s="28">
        <v>25740.0</v>
      </c>
      <c r="I120" s="29">
        <v>7.58119415625E9</v>
      </c>
      <c r="J120" s="29">
        <v>294529.6875</v>
      </c>
      <c r="K120" s="30">
        <v>3.37374984375E9</v>
      </c>
      <c r="L120" s="30" t="s">
        <v>144</v>
      </c>
      <c r="M120" s="31">
        <v>1187.5</v>
      </c>
      <c r="N120" s="30" t="s">
        <v>224</v>
      </c>
      <c r="O120" s="32">
        <v>1550.15625</v>
      </c>
      <c r="P120">
        <v>689.84375</v>
      </c>
    </row>
    <row r="121" ht="14.25" customHeight="1">
      <c r="A121" s="5">
        <v>544.0</v>
      </c>
      <c r="B121" s="20">
        <v>3.0</v>
      </c>
      <c r="C121" s="21">
        <v>0.88</v>
      </c>
      <c r="D121" s="26">
        <v>3.0</v>
      </c>
      <c r="E121" s="22">
        <v>0.91</v>
      </c>
      <c r="F121" s="5" t="str">
        <f>VLOOKUP(G121,'Species Data'!A$2:E$152,2,FALSE)</f>
        <v>94</v>
      </c>
      <c r="G121" s="5" t="s">
        <v>153</v>
      </c>
      <c r="H121" s="28">
        <v>18720.0</v>
      </c>
      <c r="I121" s="29">
        <v>5.513508E9</v>
      </c>
      <c r="J121" s="29">
        <v>294525.0</v>
      </c>
      <c r="K121" s="30">
        <v>2.2984884E9</v>
      </c>
      <c r="L121" s="30" t="s">
        <v>231</v>
      </c>
      <c r="M121" s="31">
        <v>1443.75</v>
      </c>
      <c r="N121" s="30" t="s">
        <v>284</v>
      </c>
      <c r="O121" s="32">
        <v>1304.875</v>
      </c>
      <c r="P121">
        <v>601.875</v>
      </c>
    </row>
    <row r="122" ht="14.25" customHeight="1">
      <c r="A122" s="5">
        <v>32.0</v>
      </c>
      <c r="B122" s="20">
        <v>6.0</v>
      </c>
      <c r="C122" s="21">
        <v>0.75</v>
      </c>
      <c r="D122" s="26">
        <v>5.0</v>
      </c>
      <c r="E122" s="22">
        <v>0.81</v>
      </c>
      <c r="F122" s="5" t="str">
        <f>VLOOKUP(G122,'Species Data'!A$2:E$152,2,FALSE)</f>
        <v>6</v>
      </c>
      <c r="G122" s="5" t="s">
        <v>40</v>
      </c>
      <c r="H122" s="28">
        <v>28392.0</v>
      </c>
      <c r="I122" s="29">
        <v>8.34774486E9</v>
      </c>
      <c r="J122" s="29">
        <v>294017.5</v>
      </c>
      <c r="K122" s="30">
        <v>3.3669363E9</v>
      </c>
      <c r="L122" s="30" t="s">
        <v>132</v>
      </c>
      <c r="M122" s="31">
        <v>1187.5</v>
      </c>
      <c r="N122" s="30" t="s">
        <v>101</v>
      </c>
      <c r="O122" s="32">
        <v>1386.875</v>
      </c>
      <c r="P122">
        <v>559.375</v>
      </c>
    </row>
    <row r="123" ht="14.25" customHeight="1">
      <c r="A123" s="5">
        <v>790.0</v>
      </c>
      <c r="B123" s="20">
        <v>2.0</v>
      </c>
      <c r="C123" s="21">
        <v>0.86</v>
      </c>
      <c r="D123" s="26">
        <v>4.0</v>
      </c>
      <c r="E123" s="22">
        <v>0.79</v>
      </c>
      <c r="F123" s="5" t="str">
        <f>VLOOKUP(G123,'Species Data'!A$2:E$152,2,FALSE)</f>
        <v>139</v>
      </c>
      <c r="G123" s="5" t="s">
        <v>216</v>
      </c>
      <c r="H123" s="28">
        <v>28280.0</v>
      </c>
      <c r="I123" s="29">
        <v>8.310078E9</v>
      </c>
      <c r="J123" s="29">
        <v>293850.0</v>
      </c>
      <c r="K123" s="30">
        <v>3.1401405E9</v>
      </c>
      <c r="L123" s="30" t="s">
        <v>151</v>
      </c>
      <c r="M123" s="31">
        <v>1500.0</v>
      </c>
      <c r="N123" s="30" t="s">
        <v>311</v>
      </c>
      <c r="O123" s="32">
        <v>1632.5</v>
      </c>
      <c r="P123">
        <v>616.875</v>
      </c>
    </row>
    <row r="124" ht="14.25" customHeight="1">
      <c r="A124" s="5">
        <v>139.0</v>
      </c>
      <c r="B124" s="20">
        <v>3.0</v>
      </c>
      <c r="C124" s="21">
        <v>0.85</v>
      </c>
      <c r="D124" s="26">
        <v>1.0</v>
      </c>
      <c r="E124" s="22">
        <v>1.0</v>
      </c>
      <c r="F124" s="5" t="str">
        <f>VLOOKUP(G124,'Species Data'!A$2:E$152,2,FALSE)</f>
        <v>26</v>
      </c>
      <c r="G124" s="5" t="s">
        <v>62</v>
      </c>
      <c r="H124" s="28">
        <v>18480.0</v>
      </c>
      <c r="I124" s="29">
        <v>5.4285E9</v>
      </c>
      <c r="J124" s="29">
        <v>293750.0</v>
      </c>
      <c r="K124" s="30">
        <v>2.10672E9</v>
      </c>
      <c r="L124" s="30" t="s">
        <v>226</v>
      </c>
      <c r="M124" s="31">
        <v>1242.5</v>
      </c>
      <c r="N124" s="30" t="s">
        <v>319</v>
      </c>
      <c r="O124" s="32">
        <v>1468.75</v>
      </c>
      <c r="P124">
        <v>570.0</v>
      </c>
    </row>
    <row r="125" ht="14.25" customHeight="1">
      <c r="A125" s="5">
        <v>444.0</v>
      </c>
      <c r="B125" s="20">
        <v>3.0</v>
      </c>
      <c r="C125" s="21">
        <v>0.9</v>
      </c>
      <c r="D125" s="26">
        <v>5.0</v>
      </c>
      <c r="E125" s="22">
        <v>0.66</v>
      </c>
      <c r="F125" s="5" t="str">
        <f>VLOOKUP(G125,'Species Data'!A$2:E$152,2,FALSE)</f>
        <v>78</v>
      </c>
      <c r="G125" s="5" t="s">
        <v>128</v>
      </c>
      <c r="H125" s="28">
        <v>22100.0</v>
      </c>
      <c r="I125" s="29">
        <v>6.4614875E9</v>
      </c>
      <c r="J125" s="29">
        <v>292375.0</v>
      </c>
      <c r="K125" s="30">
        <v>1.884025E9</v>
      </c>
      <c r="L125" s="30" t="s">
        <v>253</v>
      </c>
      <c r="M125" s="31">
        <v>830.0</v>
      </c>
      <c r="N125" s="30" t="s">
        <v>117</v>
      </c>
      <c r="O125" s="32">
        <v>1461.875</v>
      </c>
      <c r="P125">
        <v>426.25</v>
      </c>
    </row>
    <row r="126" ht="14.25" customHeight="1">
      <c r="A126" s="5">
        <v>768.0</v>
      </c>
      <c r="B126" s="20">
        <v>2.0</v>
      </c>
      <c r="C126" s="21">
        <v>0.96</v>
      </c>
      <c r="D126" s="26">
        <v>1.0</v>
      </c>
      <c r="E126" s="22">
        <v>1.0</v>
      </c>
      <c r="F126" s="5" t="str">
        <f>VLOOKUP(G126,'Species Data'!A$2:E$152,2,FALSE)</f>
        <v>135</v>
      </c>
      <c r="G126" s="5" t="s">
        <v>209</v>
      </c>
      <c r="H126" s="28">
        <v>22620.0</v>
      </c>
      <c r="I126" s="29">
        <v>6.6115998E9</v>
      </c>
      <c r="J126" s="29">
        <v>292290.0</v>
      </c>
      <c r="K126" s="30">
        <v>2.1199464E9</v>
      </c>
      <c r="L126" s="30" t="s">
        <v>159</v>
      </c>
      <c r="M126" s="31">
        <v>1037.5</v>
      </c>
      <c r="N126" s="30" t="s">
        <v>210</v>
      </c>
      <c r="O126" s="32">
        <v>1522.34375</v>
      </c>
      <c r="P126">
        <v>488.125</v>
      </c>
    </row>
    <row r="127" ht="14.25" customHeight="1">
      <c r="A127" s="5">
        <v>536.0</v>
      </c>
      <c r="B127" s="20">
        <v>1.0</v>
      </c>
      <c r="C127" s="21">
        <v>1.0</v>
      </c>
      <c r="D127" s="26">
        <v>1.0</v>
      </c>
      <c r="E127" s="22">
        <v>1.0</v>
      </c>
      <c r="F127" s="5" t="str">
        <f>VLOOKUP(G127,'Species Data'!A$2:E$152,2,FALSE)</f>
        <v>93</v>
      </c>
      <c r="G127" s="5" t="s">
        <v>150</v>
      </c>
      <c r="H127" s="28">
        <v>10620.0</v>
      </c>
      <c r="I127" s="29">
        <v>3.095583975E9</v>
      </c>
      <c r="J127" s="29">
        <v>291486.25</v>
      </c>
      <c r="K127" s="30">
        <v>1.24325685E9</v>
      </c>
      <c r="L127" s="30" t="s">
        <v>231</v>
      </c>
      <c r="M127" s="31">
        <v>1443.75</v>
      </c>
      <c r="N127" s="30" t="s">
        <v>224</v>
      </c>
      <c r="O127" s="32">
        <v>1694.6875</v>
      </c>
      <c r="P127">
        <v>680.625</v>
      </c>
    </row>
    <row r="128" ht="14.25" customHeight="1">
      <c r="A128" s="5">
        <v>197.0</v>
      </c>
      <c r="B128" s="20">
        <v>1.0</v>
      </c>
      <c r="C128" s="21">
        <v>1.0</v>
      </c>
      <c r="D128" s="26">
        <v>6.0</v>
      </c>
      <c r="E128" s="22">
        <v>0.71</v>
      </c>
      <c r="F128" s="5" t="str">
        <f>VLOOKUP(G128,'Species Data'!A$2:E$152,2,FALSE)</f>
        <v>36</v>
      </c>
      <c r="G128" s="5" t="s">
        <v>72</v>
      </c>
      <c r="H128" s="28">
        <v>33820.0</v>
      </c>
      <c r="I128" s="29">
        <v>9.85674388125E9</v>
      </c>
      <c r="J128" s="29">
        <v>291447.1875</v>
      </c>
      <c r="K128" s="30">
        <v>2.7861127375E9</v>
      </c>
      <c r="L128" s="30" t="s">
        <v>173</v>
      </c>
      <c r="M128" s="31">
        <v>1295.0</v>
      </c>
      <c r="N128" s="30" t="s">
        <v>325</v>
      </c>
      <c r="O128" s="32">
        <v>1637.34375</v>
      </c>
      <c r="P128">
        <v>462.8125</v>
      </c>
    </row>
    <row r="129" ht="14.25" customHeight="1">
      <c r="A129" s="5">
        <v>515.0</v>
      </c>
      <c r="B129" s="20">
        <v>2.0</v>
      </c>
      <c r="C129" s="21">
        <v>0.98</v>
      </c>
      <c r="D129" s="26">
        <v>2.0</v>
      </c>
      <c r="E129" s="22">
        <v>0.99</v>
      </c>
      <c r="F129" s="5" t="str">
        <f>VLOOKUP(G129,'Species Data'!A$2:E$152,2,FALSE)</f>
        <v>89</v>
      </c>
      <c r="G129" s="5" t="s">
        <v>145</v>
      </c>
      <c r="H129" s="28">
        <v>39480.0</v>
      </c>
      <c r="I129" s="29">
        <v>1.14990435E10</v>
      </c>
      <c r="J129" s="29">
        <v>291262.5</v>
      </c>
      <c r="K129" s="30">
        <v>4.4725905E9</v>
      </c>
      <c r="L129" s="30" t="s">
        <v>163</v>
      </c>
      <c r="M129" s="31">
        <v>1425.0</v>
      </c>
      <c r="N129" s="30" t="s">
        <v>232</v>
      </c>
      <c r="O129" s="32">
        <v>1618.125</v>
      </c>
      <c r="P129">
        <v>629.375</v>
      </c>
    </row>
    <row r="130" ht="14.25" customHeight="1">
      <c r="A130" s="5">
        <v>818.0</v>
      </c>
      <c r="B130" s="20">
        <v>3.0</v>
      </c>
      <c r="C130" s="21">
        <v>0.79</v>
      </c>
      <c r="D130" s="26">
        <v>3.0</v>
      </c>
      <c r="E130" s="22">
        <v>0.95</v>
      </c>
      <c r="F130" s="5" t="str">
        <f>VLOOKUP(G130,'Species Data'!A$2:E$152,2,FALSE)</f>
        <v>145</v>
      </c>
      <c r="G130" s="5" t="s">
        <v>158</v>
      </c>
      <c r="H130" s="28">
        <v>34920.0</v>
      </c>
      <c r="I130" s="29">
        <v>1.01673072E10</v>
      </c>
      <c r="J130" s="29">
        <v>291160.0</v>
      </c>
      <c r="K130" s="30">
        <v>3.7494477E9</v>
      </c>
      <c r="L130" s="30" t="s">
        <v>159</v>
      </c>
      <c r="M130" s="31">
        <v>1037.5</v>
      </c>
      <c r="N130" s="30" t="s">
        <v>293</v>
      </c>
      <c r="O130" s="32">
        <v>1255.0</v>
      </c>
      <c r="P130">
        <v>462.8125</v>
      </c>
    </row>
    <row r="131" ht="14.25" customHeight="1">
      <c r="A131" s="5">
        <v>808.0</v>
      </c>
      <c r="B131" s="20">
        <v>1.0</v>
      </c>
      <c r="C131" s="21">
        <v>1.0</v>
      </c>
      <c r="D131" s="26">
        <v>5.0</v>
      </c>
      <c r="E131" s="22">
        <v>0.72</v>
      </c>
      <c r="F131" s="5" t="str">
        <f>VLOOKUP(G131,'Species Data'!A$2:E$152,2,FALSE)</f>
        <v>142</v>
      </c>
      <c r="G131" s="5" t="s">
        <v>219</v>
      </c>
      <c r="H131" s="28">
        <v>25920.0</v>
      </c>
      <c r="I131" s="29">
        <v>7.54318656E9</v>
      </c>
      <c r="J131" s="29">
        <v>291018.0</v>
      </c>
      <c r="K131" s="30">
        <v>2.15115264E9</v>
      </c>
      <c r="L131" s="30" t="s">
        <v>126</v>
      </c>
      <c r="M131" s="31">
        <v>1200.0</v>
      </c>
      <c r="N131" s="30" t="s">
        <v>91</v>
      </c>
      <c r="O131" s="32">
        <v>1599.0</v>
      </c>
      <c r="P131">
        <v>456.0</v>
      </c>
    </row>
    <row r="132" ht="14.25" customHeight="1">
      <c r="A132" s="5">
        <v>700.0</v>
      </c>
      <c r="B132" s="20">
        <v>2.0</v>
      </c>
      <c r="C132" s="21">
        <v>0.79</v>
      </c>
      <c r="D132" s="26">
        <v>6.0</v>
      </c>
      <c r="E132" s="22">
        <v>0.91</v>
      </c>
      <c r="F132" s="5" t="str">
        <f>VLOOKUP(G132,'Species Data'!A$2:E$152,2,FALSE)</f>
        <v>121</v>
      </c>
      <c r="G132" s="5" t="s">
        <v>154</v>
      </c>
      <c r="H132" s="28">
        <v>23040.0</v>
      </c>
      <c r="I132" s="29">
        <v>6.70464E9</v>
      </c>
      <c r="J132" s="29">
        <v>291000.0</v>
      </c>
      <c r="K132" s="30">
        <v>2.13878016E9</v>
      </c>
      <c r="L132" s="30" t="s">
        <v>151</v>
      </c>
      <c r="M132" s="31">
        <v>1500.0</v>
      </c>
      <c r="N132" s="30" t="s">
        <v>312</v>
      </c>
      <c r="O132" s="32">
        <v>1338.5</v>
      </c>
      <c r="P132">
        <v>478.5</v>
      </c>
    </row>
    <row r="133" ht="14.25" customHeight="1">
      <c r="A133" s="5">
        <v>701.0</v>
      </c>
      <c r="B133" s="20">
        <v>2.0</v>
      </c>
      <c r="C133" s="21">
        <v>0.79</v>
      </c>
      <c r="D133" s="26">
        <v>2.0</v>
      </c>
      <c r="E133" s="22">
        <v>1.0</v>
      </c>
      <c r="F133" s="5" t="str">
        <f>VLOOKUP(G133,'Species Data'!A$2:E$152,2,FALSE)</f>
        <v>121</v>
      </c>
      <c r="G133" s="5" t="s">
        <v>154</v>
      </c>
      <c r="H133" s="28">
        <v>23040.0</v>
      </c>
      <c r="I133" s="29">
        <v>6.70464E9</v>
      </c>
      <c r="J133" s="29">
        <v>291000.0</v>
      </c>
      <c r="K133" s="30">
        <v>2.346624E9</v>
      </c>
      <c r="L133" s="30" t="s">
        <v>151</v>
      </c>
      <c r="M133" s="31">
        <v>1500.0</v>
      </c>
      <c r="N133" s="30" t="s">
        <v>290</v>
      </c>
      <c r="O133" s="32">
        <v>1301.25</v>
      </c>
      <c r="P133">
        <v>525.0</v>
      </c>
    </row>
    <row r="134" ht="14.25" customHeight="1">
      <c r="A134" s="5">
        <v>399.0</v>
      </c>
      <c r="B134" s="20">
        <v>4.0</v>
      </c>
      <c r="C134" s="21">
        <v>0.98</v>
      </c>
      <c r="D134" s="26">
        <v>6.0</v>
      </c>
      <c r="E134" s="22">
        <v>0.7</v>
      </c>
      <c r="F134" s="5" t="str">
        <f>VLOOKUP(G134,'Species Data'!A$2:E$152,2,FALSE)</f>
        <v>70</v>
      </c>
      <c r="G134" s="5" t="s">
        <v>114</v>
      </c>
      <c r="H134" s="28">
        <v>14300.0</v>
      </c>
      <c r="I134" s="29">
        <v>4.143425E9</v>
      </c>
      <c r="J134" s="29">
        <v>289750.0</v>
      </c>
      <c r="K134" s="30">
        <v>1.49435E9</v>
      </c>
      <c r="L134" s="30" t="s">
        <v>144</v>
      </c>
      <c r="M134" s="31">
        <v>1187.5</v>
      </c>
      <c r="N134" s="30" t="s">
        <v>304</v>
      </c>
      <c r="O134" s="32">
        <v>1525.0</v>
      </c>
      <c r="P134">
        <v>550.0</v>
      </c>
    </row>
    <row r="135" ht="14.25" customHeight="1">
      <c r="A135" s="5">
        <v>251.0</v>
      </c>
      <c r="B135" s="20">
        <v>5.0</v>
      </c>
      <c r="C135" s="21">
        <v>0.83</v>
      </c>
      <c r="D135" s="26">
        <v>5.0</v>
      </c>
      <c r="E135" s="22">
        <v>0.85</v>
      </c>
      <c r="F135" s="5" t="str">
        <f>VLOOKUP(G135,'Species Data'!A$2:E$152,2,FALSE)</f>
        <v>45</v>
      </c>
      <c r="G135" s="5" t="s">
        <v>81</v>
      </c>
      <c r="H135" s="28">
        <v>28500.0</v>
      </c>
      <c r="I135" s="29">
        <v>8.228911875E9</v>
      </c>
      <c r="J135" s="29">
        <v>288733.75</v>
      </c>
      <c r="K135" s="30">
        <v>3.80969475E9</v>
      </c>
      <c r="L135" s="30" t="s">
        <v>147</v>
      </c>
      <c r="M135" s="31">
        <v>1275.0</v>
      </c>
      <c r="N135" s="30" t="s">
        <v>325</v>
      </c>
      <c r="O135" s="32">
        <v>1429.375</v>
      </c>
      <c r="P135">
        <v>661.75</v>
      </c>
    </row>
    <row r="136" ht="14.25" customHeight="1">
      <c r="A136" s="5">
        <v>50.0</v>
      </c>
      <c r="B136" s="20">
        <v>3.0</v>
      </c>
      <c r="C136" s="21">
        <v>0.81</v>
      </c>
      <c r="D136" s="26">
        <v>2.0</v>
      </c>
      <c r="E136" s="22">
        <v>0.95</v>
      </c>
      <c r="F136" s="5" t="str">
        <f>VLOOKUP(G136,'Species Data'!A$2:E$152,2,FALSE)</f>
        <v>9</v>
      </c>
      <c r="G136" s="5" t="s">
        <v>43</v>
      </c>
      <c r="H136" s="28">
        <v>35076.0</v>
      </c>
      <c r="I136" s="29">
        <v>1.0109148732E10</v>
      </c>
      <c r="J136" s="29">
        <v>288207.0</v>
      </c>
      <c r="K136" s="30">
        <v>3.353405904E9</v>
      </c>
      <c r="L136" s="30" t="s">
        <v>151</v>
      </c>
      <c r="M136" s="31">
        <v>1500.0</v>
      </c>
      <c r="N136" s="30" t="s">
        <v>206</v>
      </c>
      <c r="O136" s="32">
        <v>1549.5</v>
      </c>
      <c r="P136">
        <v>514.0</v>
      </c>
    </row>
    <row r="137" ht="14.25" customHeight="1">
      <c r="A137" s="5">
        <v>755.0</v>
      </c>
      <c r="B137" s="20">
        <v>4.0</v>
      </c>
      <c r="C137" s="21">
        <v>0.87</v>
      </c>
      <c r="D137" s="26">
        <v>1.0</v>
      </c>
      <c r="E137" s="22">
        <v>1.0</v>
      </c>
      <c r="F137" s="5" t="str">
        <f>VLOOKUP(G137,'Species Data'!A$2:E$152,2,FALSE)</f>
        <v>131</v>
      </c>
      <c r="G137" s="5" t="s">
        <v>186</v>
      </c>
      <c r="H137" s="28">
        <v>49400.0</v>
      </c>
      <c r="I137" s="29">
        <v>1.4219049E10</v>
      </c>
      <c r="J137" s="29">
        <v>287835.0</v>
      </c>
      <c r="K137" s="30">
        <v>7.19566575E9</v>
      </c>
      <c r="L137" s="30" t="s">
        <v>199</v>
      </c>
      <c r="M137" s="31">
        <v>1331.25</v>
      </c>
      <c r="N137" s="30" t="s">
        <v>206</v>
      </c>
      <c r="O137" s="32">
        <v>1547.5</v>
      </c>
      <c r="P137">
        <v>783.125</v>
      </c>
    </row>
    <row r="138" ht="14.25" customHeight="1">
      <c r="A138" s="5">
        <v>810.0</v>
      </c>
      <c r="B138" s="20">
        <v>2.0</v>
      </c>
      <c r="C138" s="21">
        <v>0.94</v>
      </c>
      <c r="D138" s="26">
        <v>1.0</v>
      </c>
      <c r="E138" s="22">
        <v>1.0</v>
      </c>
      <c r="F138" s="5" t="str">
        <f>VLOOKUP(G138,'Species Data'!A$2:E$152,2,FALSE)</f>
        <v>143</v>
      </c>
      <c r="G138" s="5" t="s">
        <v>220</v>
      </c>
      <c r="H138" s="28">
        <v>57600.0</v>
      </c>
      <c r="I138" s="29">
        <v>1.6555104E10</v>
      </c>
      <c r="J138" s="29">
        <v>287415.0</v>
      </c>
      <c r="K138" s="30">
        <v>6.796224E9</v>
      </c>
      <c r="L138" s="30" t="s">
        <v>121</v>
      </c>
      <c r="M138" s="31">
        <v>1140.0</v>
      </c>
      <c r="N138" s="30" t="s">
        <v>91</v>
      </c>
      <c r="O138" s="32">
        <v>1596.75</v>
      </c>
      <c r="P138">
        <v>655.5</v>
      </c>
    </row>
    <row r="139" ht="14.25" customHeight="1">
      <c r="A139" s="5">
        <v>434.0</v>
      </c>
      <c r="B139" s="20">
        <v>4.0</v>
      </c>
      <c r="C139" s="21">
        <v>0.83</v>
      </c>
      <c r="D139" s="26">
        <v>2.0</v>
      </c>
      <c r="E139" s="22">
        <v>0.99</v>
      </c>
      <c r="F139" s="5" t="str">
        <f>VLOOKUP(G139,'Species Data'!A$2:E$152,2,FALSE)</f>
        <v>76</v>
      </c>
      <c r="G139" s="5" t="s">
        <v>125</v>
      </c>
      <c r="H139" s="28">
        <v>31680.0</v>
      </c>
      <c r="I139" s="29">
        <v>9.0988128E9</v>
      </c>
      <c r="J139" s="29">
        <v>287210.0</v>
      </c>
      <c r="K139" s="30">
        <v>4.234032E9</v>
      </c>
      <c r="L139" s="30" t="s">
        <v>266</v>
      </c>
      <c r="M139" s="31">
        <v>1095.0</v>
      </c>
      <c r="N139" s="30" t="s">
        <v>164</v>
      </c>
      <c r="O139" s="32">
        <v>1631.875</v>
      </c>
      <c r="P139">
        <v>759.375</v>
      </c>
    </row>
    <row r="140" ht="14.25" customHeight="1">
      <c r="A140" s="5">
        <v>727.0</v>
      </c>
      <c r="B140" s="20">
        <v>3.0</v>
      </c>
      <c r="C140" s="21">
        <v>0.83</v>
      </c>
      <c r="D140" s="26">
        <v>2.0</v>
      </c>
      <c r="E140" s="22">
        <v>0.92</v>
      </c>
      <c r="F140" s="5" t="str">
        <f>VLOOKUP(G140,'Species Data'!A$2:E$152,2,FALSE)</f>
        <v>126</v>
      </c>
      <c r="G140" s="5" t="s">
        <v>200</v>
      </c>
      <c r="H140" s="28">
        <v>20540.0</v>
      </c>
      <c r="I140" s="29">
        <v>5.89554485E9</v>
      </c>
      <c r="J140" s="29">
        <v>287027.5</v>
      </c>
      <c r="K140" s="30">
        <v>2.7801917E9</v>
      </c>
      <c r="L140" s="30" t="s">
        <v>132</v>
      </c>
      <c r="M140" s="31">
        <v>1187.5</v>
      </c>
      <c r="N140" s="30" t="s">
        <v>339</v>
      </c>
      <c r="O140" s="32">
        <v>1341.25</v>
      </c>
      <c r="P140">
        <v>632.5</v>
      </c>
    </row>
    <row r="141" ht="14.25" customHeight="1">
      <c r="A141" s="5">
        <v>725.0</v>
      </c>
      <c r="B141" s="20">
        <v>3.0</v>
      </c>
      <c r="C141" s="21">
        <v>0.91</v>
      </c>
      <c r="D141" s="26">
        <v>6.0</v>
      </c>
      <c r="E141" s="22">
        <v>0.85</v>
      </c>
      <c r="F141" s="5" t="str">
        <f>VLOOKUP(G141,'Species Data'!A$2:E$152,2,FALSE)</f>
        <v>125</v>
      </c>
      <c r="G141" s="5" t="s">
        <v>198</v>
      </c>
      <c r="H141" s="28">
        <v>20800.0</v>
      </c>
      <c r="I141" s="29">
        <v>5.95881E9</v>
      </c>
      <c r="J141" s="29">
        <v>286481.25</v>
      </c>
      <c r="K141" s="30">
        <v>1.755468E9</v>
      </c>
      <c r="L141" s="30" t="s">
        <v>253</v>
      </c>
      <c r="M141" s="31">
        <v>830.0</v>
      </c>
      <c r="N141" s="30" t="s">
        <v>160</v>
      </c>
      <c r="O141" s="32">
        <v>1446.875</v>
      </c>
      <c r="P141">
        <v>426.25</v>
      </c>
    </row>
    <row r="142" ht="14.25" customHeight="1">
      <c r="A142" s="5">
        <v>542.0</v>
      </c>
      <c r="B142" s="20">
        <v>4.0</v>
      </c>
      <c r="C142" s="21">
        <v>0.86</v>
      </c>
      <c r="D142" s="26">
        <v>6.0</v>
      </c>
      <c r="E142" s="22">
        <v>0.63</v>
      </c>
      <c r="F142" s="5" t="str">
        <f>VLOOKUP(G142,'Species Data'!A$2:E$152,2,FALSE)</f>
        <v>94</v>
      </c>
      <c r="G142" s="5" t="s">
        <v>153</v>
      </c>
      <c r="H142" s="28">
        <v>18720.0</v>
      </c>
      <c r="I142" s="29">
        <v>5.35979808E9</v>
      </c>
      <c r="J142" s="29">
        <v>286314.0</v>
      </c>
      <c r="K142" s="30">
        <v>1.59390504E9</v>
      </c>
      <c r="L142" s="30" t="s">
        <v>251</v>
      </c>
      <c r="M142" s="31">
        <v>994.0</v>
      </c>
      <c r="N142" s="30" t="s">
        <v>232</v>
      </c>
      <c r="O142" s="32">
        <v>1403.5</v>
      </c>
      <c r="P142">
        <v>417.375</v>
      </c>
    </row>
    <row r="143" ht="14.25" customHeight="1">
      <c r="A143" s="5">
        <v>11.0</v>
      </c>
      <c r="B143" s="20">
        <v>1.0</v>
      </c>
      <c r="C143" s="21">
        <v>1.0</v>
      </c>
      <c r="D143" s="26">
        <v>4.0</v>
      </c>
      <c r="E143" s="22">
        <v>0.77</v>
      </c>
      <c r="F143" s="5" t="str">
        <f>VLOOKUP(G143,'Species Data'!A$2:E$152,2,FALSE)</f>
        <v>2</v>
      </c>
      <c r="G143" s="5" t="s">
        <v>35</v>
      </c>
      <c r="H143" s="28">
        <v>18960.0</v>
      </c>
      <c r="I143" s="29">
        <v>5.4200952E9</v>
      </c>
      <c r="J143" s="29">
        <v>285870.0</v>
      </c>
      <c r="K143" s="30">
        <v>1.7635644E9</v>
      </c>
      <c r="L143" s="30" t="s">
        <v>176</v>
      </c>
      <c r="M143" s="31">
        <v>1338.75</v>
      </c>
      <c r="N143" s="30" t="s">
        <v>122</v>
      </c>
      <c r="O143" s="32">
        <v>1832.5</v>
      </c>
      <c r="P143">
        <v>596.25</v>
      </c>
    </row>
    <row r="144" ht="14.25" customHeight="1">
      <c r="A144" s="5">
        <v>266.0</v>
      </c>
      <c r="B144" s="20">
        <v>2.0</v>
      </c>
      <c r="C144" s="21">
        <v>0.87</v>
      </c>
      <c r="D144" s="26">
        <v>3.0</v>
      </c>
      <c r="E144" s="22">
        <v>0.84</v>
      </c>
      <c r="F144" s="5" t="str">
        <f>VLOOKUP(G144,'Species Data'!A$2:E$152,2,FALSE)</f>
        <v>47</v>
      </c>
      <c r="G144" s="5" t="s">
        <v>84</v>
      </c>
      <c r="H144" s="28">
        <v>20400.0</v>
      </c>
      <c r="I144" s="29">
        <v>5.82471E9</v>
      </c>
      <c r="J144" s="29">
        <v>285525.0</v>
      </c>
      <c r="K144" s="30">
        <v>1.474767E9</v>
      </c>
      <c r="L144" s="30" t="s">
        <v>248</v>
      </c>
      <c r="M144" s="31">
        <v>937.5</v>
      </c>
      <c r="N144" s="30" t="s">
        <v>122</v>
      </c>
      <c r="O144" s="32">
        <v>1762.5</v>
      </c>
      <c r="P144">
        <v>446.25</v>
      </c>
    </row>
    <row r="145" ht="14.25" customHeight="1">
      <c r="A145" s="5">
        <v>539.0</v>
      </c>
      <c r="B145" s="20">
        <v>2.0</v>
      </c>
      <c r="C145" s="21">
        <v>0.98</v>
      </c>
      <c r="D145" s="26">
        <v>5.0</v>
      </c>
      <c r="E145" s="22">
        <v>0.64</v>
      </c>
      <c r="F145" s="5" t="str">
        <f>VLOOKUP(G145,'Species Data'!A$2:E$152,2,FALSE)</f>
        <v>93</v>
      </c>
      <c r="G145" s="5" t="s">
        <v>150</v>
      </c>
      <c r="H145" s="28">
        <v>10620.0</v>
      </c>
      <c r="I145" s="29">
        <v>3.0319369875E9</v>
      </c>
      <c r="J145" s="29">
        <v>285493.125</v>
      </c>
      <c r="K145" s="30">
        <v>7.971571125E8</v>
      </c>
      <c r="L145" s="30" t="s">
        <v>257</v>
      </c>
      <c r="M145" s="31">
        <v>1250.0</v>
      </c>
      <c r="N145" s="30" t="s">
        <v>224</v>
      </c>
      <c r="O145" s="32">
        <v>1659.84375</v>
      </c>
      <c r="P145">
        <v>436.40625</v>
      </c>
    </row>
    <row r="146" ht="14.25" customHeight="1">
      <c r="A146" s="5">
        <v>458.0</v>
      </c>
      <c r="B146" s="20">
        <v>2.0</v>
      </c>
      <c r="C146" s="21">
        <v>0.87</v>
      </c>
      <c r="D146" s="26">
        <v>6.0</v>
      </c>
      <c r="E146" s="22">
        <v>0.66</v>
      </c>
      <c r="F146" s="5" t="str">
        <f>VLOOKUP(G146,'Species Data'!A$2:E$152,2,FALSE)</f>
        <v>80</v>
      </c>
      <c r="G146" s="5" t="s">
        <v>133</v>
      </c>
      <c r="H146" s="28">
        <v>37620.0</v>
      </c>
      <c r="I146" s="29">
        <v>1.072576296E10</v>
      </c>
      <c r="J146" s="29">
        <v>285108.0</v>
      </c>
      <c r="K146" s="30">
        <v>3.55794912E9</v>
      </c>
      <c r="L146" s="30" t="s">
        <v>151</v>
      </c>
      <c r="M146" s="31">
        <v>1500.0</v>
      </c>
      <c r="N146" s="30" t="s">
        <v>206</v>
      </c>
      <c r="O146" s="32">
        <v>1549.5</v>
      </c>
      <c r="P146">
        <v>514.0</v>
      </c>
    </row>
    <row r="147" ht="14.25" customHeight="1">
      <c r="A147" s="5">
        <v>212.0</v>
      </c>
      <c r="B147" s="20">
        <v>1.0</v>
      </c>
      <c r="C147" s="21">
        <v>1.0</v>
      </c>
      <c r="D147" s="26">
        <v>3.0</v>
      </c>
      <c r="E147" s="22">
        <v>0.9</v>
      </c>
      <c r="F147" s="5" t="str">
        <f>VLOOKUP(G147,'Species Data'!A$2:E$152,2,FALSE)</f>
        <v>38</v>
      </c>
      <c r="G147" s="5" t="s">
        <v>74</v>
      </c>
      <c r="H147" s="28">
        <v>28324.0</v>
      </c>
      <c r="I147" s="29">
        <v>8.0695076E9</v>
      </c>
      <c r="J147" s="29">
        <v>284900.0</v>
      </c>
      <c r="K147" s="30">
        <v>3.0844836E9</v>
      </c>
      <c r="L147" s="30" t="s">
        <v>132</v>
      </c>
      <c r="M147" s="31">
        <v>1187.5</v>
      </c>
      <c r="N147" s="30" t="s">
        <v>117</v>
      </c>
      <c r="O147" s="32">
        <v>1618.75</v>
      </c>
      <c r="P147">
        <v>618.75</v>
      </c>
    </row>
    <row r="148" ht="14.25" customHeight="1">
      <c r="A148" s="5">
        <v>368.0</v>
      </c>
      <c r="B148" s="20">
        <v>2.0</v>
      </c>
      <c r="C148" s="21">
        <v>0.87</v>
      </c>
      <c r="D148" s="26">
        <v>5.0</v>
      </c>
      <c r="E148" s="22">
        <v>0.69</v>
      </c>
      <c r="F148" s="5" t="str">
        <f>VLOOKUP(G148,'Species Data'!A$2:E$152,2,FALSE)</f>
        <v>65</v>
      </c>
      <c r="G148" s="5" t="s">
        <v>108</v>
      </c>
      <c r="H148" s="28">
        <v>16720.0</v>
      </c>
      <c r="I148" s="29">
        <v>4.762065E9</v>
      </c>
      <c r="J148" s="29">
        <v>284812.5</v>
      </c>
      <c r="K148" s="30">
        <v>1.67702436E9</v>
      </c>
      <c r="L148" s="30" t="s">
        <v>82</v>
      </c>
      <c r="M148" s="31">
        <v>1531.25</v>
      </c>
      <c r="N148" s="30" t="s">
        <v>110</v>
      </c>
      <c r="O148" s="32">
        <v>1400.625</v>
      </c>
      <c r="P148">
        <v>539.25</v>
      </c>
    </row>
    <row r="149" ht="14.25" customHeight="1">
      <c r="A149" s="5">
        <v>367.0</v>
      </c>
      <c r="B149" s="20">
        <v>2.0</v>
      </c>
      <c r="C149" s="21">
        <v>0.87</v>
      </c>
      <c r="D149" s="26">
        <v>6.0</v>
      </c>
      <c r="E149" s="22">
        <v>0.68</v>
      </c>
      <c r="F149" s="5" t="str">
        <f>VLOOKUP(G149,'Species Data'!A$2:E$152,2,FALSE)</f>
        <v>65</v>
      </c>
      <c r="G149" s="5" t="s">
        <v>108</v>
      </c>
      <c r="H149" s="28">
        <v>16720.0</v>
      </c>
      <c r="I149" s="29">
        <v>4.762065E9</v>
      </c>
      <c r="J149" s="29">
        <v>284812.5</v>
      </c>
      <c r="K149" s="30">
        <v>1.6657509E9</v>
      </c>
      <c r="L149" s="30" t="s">
        <v>82</v>
      </c>
      <c r="M149" s="31">
        <v>1531.25</v>
      </c>
      <c r="N149" s="30" t="s">
        <v>324</v>
      </c>
      <c r="O149" s="32">
        <v>1327.875</v>
      </c>
      <c r="P149">
        <v>535.625</v>
      </c>
    </row>
    <row r="150" ht="14.25" customHeight="1">
      <c r="A150" s="5">
        <v>369.0</v>
      </c>
      <c r="B150" s="20">
        <v>4.0</v>
      </c>
      <c r="C150" s="21">
        <v>0.87</v>
      </c>
      <c r="D150" s="26">
        <v>1.0</v>
      </c>
      <c r="E150" s="22">
        <v>1.0</v>
      </c>
      <c r="F150" s="5" t="str">
        <f>VLOOKUP(G150,'Species Data'!A$2:E$152,2,FALSE)</f>
        <v>65</v>
      </c>
      <c r="G150" s="5" t="s">
        <v>108</v>
      </c>
      <c r="H150" s="28">
        <v>16720.0</v>
      </c>
      <c r="I150" s="29">
        <v>4.75720575E9</v>
      </c>
      <c r="J150" s="29">
        <v>284521.875</v>
      </c>
      <c r="K150" s="30">
        <v>2.436913875E9</v>
      </c>
      <c r="L150" s="30" t="s">
        <v>88</v>
      </c>
      <c r="M150" s="31">
        <v>1237.5</v>
      </c>
      <c r="N150" s="30" t="s">
        <v>50</v>
      </c>
      <c r="O150" s="32">
        <v>1529.6875</v>
      </c>
      <c r="P150">
        <v>783.59375</v>
      </c>
    </row>
    <row r="151" ht="14.25" customHeight="1">
      <c r="A151" s="5">
        <v>223.0</v>
      </c>
      <c r="B151" s="20">
        <v>3.0</v>
      </c>
      <c r="C151" s="21">
        <v>0.82</v>
      </c>
      <c r="D151" s="26">
        <v>2.0</v>
      </c>
      <c r="E151" s="22">
        <v>0.97</v>
      </c>
      <c r="F151" s="5" t="str">
        <f>VLOOKUP(G151,'Species Data'!A$2:E$152,2,FALSE)</f>
        <v>40</v>
      </c>
      <c r="G151" s="5" t="s">
        <v>76</v>
      </c>
      <c r="H151" s="28">
        <v>30240.0</v>
      </c>
      <c r="I151" s="29">
        <v>8.58828096E9</v>
      </c>
      <c r="J151" s="29">
        <v>284004.0</v>
      </c>
      <c r="K151" s="30">
        <v>3.33014976E9</v>
      </c>
      <c r="L151" s="30" t="s">
        <v>275</v>
      </c>
      <c r="M151" s="31">
        <v>1152.0</v>
      </c>
      <c r="N151" s="30" t="s">
        <v>91</v>
      </c>
      <c r="O151" s="32">
        <v>1690.5</v>
      </c>
      <c r="P151">
        <v>655.5</v>
      </c>
    </row>
    <row r="152" ht="14.25" customHeight="1">
      <c r="A152" s="5">
        <v>169.0</v>
      </c>
      <c r="B152" s="20">
        <v>6.0</v>
      </c>
      <c r="C152" s="21">
        <v>0.86</v>
      </c>
      <c r="D152" s="26">
        <v>6.0</v>
      </c>
      <c r="E152" s="22">
        <v>0.57</v>
      </c>
      <c r="F152" s="5" t="str">
        <f>VLOOKUP(G152,'Species Data'!A$2:E$152,2,FALSE)</f>
        <v>31</v>
      </c>
      <c r="G152" s="5" t="s">
        <v>67</v>
      </c>
      <c r="H152" s="28">
        <v>34200.0</v>
      </c>
      <c r="I152" s="29">
        <v>9.6877656E9</v>
      </c>
      <c r="J152" s="29">
        <v>283268.0</v>
      </c>
      <c r="K152" s="30">
        <v>2.4880158E9</v>
      </c>
      <c r="L152" s="30" t="s">
        <v>126</v>
      </c>
      <c r="M152" s="31">
        <v>1200.0</v>
      </c>
      <c r="N152" s="30" t="s">
        <v>232</v>
      </c>
      <c r="O152" s="32">
        <v>1539.5</v>
      </c>
      <c r="P152">
        <v>395.375</v>
      </c>
    </row>
    <row r="153" ht="14.25" customHeight="1">
      <c r="A153" s="5">
        <v>419.0</v>
      </c>
      <c r="B153" s="20">
        <v>2.0</v>
      </c>
      <c r="C153" s="21">
        <v>0.96</v>
      </c>
      <c r="D153" s="26">
        <v>2.0</v>
      </c>
      <c r="E153" s="22">
        <v>0.96</v>
      </c>
      <c r="F153" s="5" t="str">
        <f>VLOOKUP(G153,'Species Data'!A$2:E$152,2,FALSE)</f>
        <v>73</v>
      </c>
      <c r="G153" s="5" t="s">
        <v>119</v>
      </c>
      <c r="H153" s="28">
        <v>31360.0</v>
      </c>
      <c r="I153" s="29">
        <v>8.876448E9</v>
      </c>
      <c r="J153" s="29">
        <v>283050.0</v>
      </c>
      <c r="K153" s="30">
        <v>3.411968E9</v>
      </c>
      <c r="L153" s="30" t="s">
        <v>163</v>
      </c>
      <c r="M153" s="31">
        <v>1425.0</v>
      </c>
      <c r="N153" s="30" t="s">
        <v>215</v>
      </c>
      <c r="O153" s="32">
        <v>1665.0</v>
      </c>
      <c r="P153">
        <v>640.0</v>
      </c>
    </row>
    <row r="154" ht="14.25" customHeight="1">
      <c r="A154" s="5">
        <v>786.0</v>
      </c>
      <c r="B154" s="20">
        <v>3.0</v>
      </c>
      <c r="C154" s="21">
        <v>0.83</v>
      </c>
      <c r="D154" s="26">
        <v>2.0</v>
      </c>
      <c r="E154" s="22">
        <v>0.93</v>
      </c>
      <c r="F154" s="5" t="str">
        <f>VLOOKUP(G154,'Species Data'!A$2:E$152,2,FALSE)</f>
        <v>139</v>
      </c>
      <c r="G154" s="5" t="s">
        <v>216</v>
      </c>
      <c r="H154" s="28">
        <v>28280.0</v>
      </c>
      <c r="I154" s="29">
        <v>8.00306325E9</v>
      </c>
      <c r="J154" s="29">
        <v>282993.75</v>
      </c>
      <c r="K154" s="30">
        <v>3.66986025E9</v>
      </c>
      <c r="L154" s="30" t="s">
        <v>266</v>
      </c>
      <c r="M154" s="31">
        <v>1095.0</v>
      </c>
      <c r="N154" s="30" t="s">
        <v>152</v>
      </c>
      <c r="O154" s="32">
        <v>1572.1875</v>
      </c>
      <c r="P154">
        <v>720.9375</v>
      </c>
    </row>
    <row r="155" ht="14.25" customHeight="1">
      <c r="A155" s="5">
        <v>354.0</v>
      </c>
      <c r="B155" s="20">
        <v>2.0</v>
      </c>
      <c r="C155" s="21">
        <v>0.9</v>
      </c>
      <c r="D155" s="26">
        <v>4.0</v>
      </c>
      <c r="E155" s="22">
        <v>0.42</v>
      </c>
      <c r="F155" s="5" t="str">
        <f>VLOOKUP(G155,'Species Data'!A$2:E$152,2,FALSE)</f>
        <v>62</v>
      </c>
      <c r="G155" s="5" t="s">
        <v>104</v>
      </c>
      <c r="H155" s="28">
        <v>36360.0</v>
      </c>
      <c r="I155" s="29">
        <v>1.027001835E10</v>
      </c>
      <c r="J155" s="29">
        <v>282453.75</v>
      </c>
      <c r="K155" s="30">
        <v>2.8838025E9</v>
      </c>
      <c r="L155" s="30" t="s">
        <v>221</v>
      </c>
      <c r="M155" s="31">
        <v>1086.0</v>
      </c>
      <c r="N155" s="30" t="s">
        <v>152</v>
      </c>
      <c r="O155" s="32">
        <v>1569.1875</v>
      </c>
      <c r="P155">
        <v>440.625</v>
      </c>
    </row>
    <row r="156" ht="14.25" customHeight="1">
      <c r="A156" s="5">
        <v>636.0</v>
      </c>
      <c r="B156" s="20">
        <v>2.0</v>
      </c>
      <c r="C156" s="21">
        <v>0.96</v>
      </c>
      <c r="D156" s="26">
        <v>2.0</v>
      </c>
      <c r="E156" s="22">
        <v>0.98</v>
      </c>
      <c r="F156" s="5" t="str">
        <f>VLOOKUP(G156,'Species Data'!A$2:E$152,2,FALSE)</f>
        <v>110</v>
      </c>
      <c r="G156" s="5" t="s">
        <v>178</v>
      </c>
      <c r="H156" s="28">
        <v>25740.0</v>
      </c>
      <c r="I156" s="29">
        <v>7.25352395625E9</v>
      </c>
      <c r="J156" s="29">
        <v>281799.6875</v>
      </c>
      <c r="K156" s="30">
        <v>3.30772674375E9</v>
      </c>
      <c r="L156" s="30" t="s">
        <v>263</v>
      </c>
      <c r="M156" s="31">
        <v>1080.0</v>
      </c>
      <c r="N156" s="30" t="s">
        <v>224</v>
      </c>
      <c r="O156" s="32">
        <v>1483.15625</v>
      </c>
      <c r="P156">
        <v>676.34375</v>
      </c>
    </row>
    <row r="157" ht="14.25" customHeight="1">
      <c r="A157" s="5">
        <v>460.0</v>
      </c>
      <c r="B157" s="20">
        <v>3.0</v>
      </c>
      <c r="C157" s="21">
        <v>0.86</v>
      </c>
      <c r="D157" s="26">
        <v>1.0</v>
      </c>
      <c r="E157" s="22">
        <v>1.0</v>
      </c>
      <c r="F157" s="5" t="str">
        <f>VLOOKUP(G157,'Species Data'!A$2:E$152,2,FALSE)</f>
        <v>80</v>
      </c>
      <c r="G157" s="5" t="s">
        <v>133</v>
      </c>
      <c r="H157" s="28">
        <v>37620.0</v>
      </c>
      <c r="I157" s="29">
        <v>1.058861925E10</v>
      </c>
      <c r="J157" s="29">
        <v>281462.5</v>
      </c>
      <c r="K157" s="30">
        <v>5.424098625E9</v>
      </c>
      <c r="L157" s="30" t="s">
        <v>88</v>
      </c>
      <c r="M157" s="31">
        <v>1237.5</v>
      </c>
      <c r="N157" s="30" t="s">
        <v>50</v>
      </c>
      <c r="O157" s="32">
        <v>1529.6875</v>
      </c>
      <c r="P157">
        <v>783.59375</v>
      </c>
    </row>
    <row r="158" ht="14.25" customHeight="1">
      <c r="A158" s="5">
        <v>209.0</v>
      </c>
      <c r="B158" s="20">
        <v>2.0</v>
      </c>
      <c r="C158" s="21">
        <v>0.99</v>
      </c>
      <c r="D158" s="26">
        <v>4.0</v>
      </c>
      <c r="E158" s="22">
        <v>0.88</v>
      </c>
      <c r="F158" s="5" t="str">
        <f>VLOOKUP(G158,'Species Data'!A$2:E$152,2,FALSE)</f>
        <v>38</v>
      </c>
      <c r="G158" s="5" t="s">
        <v>74</v>
      </c>
      <c r="H158" s="28">
        <v>28324.0</v>
      </c>
      <c r="I158" s="29">
        <v>7.959837072E9</v>
      </c>
      <c r="J158" s="29">
        <v>281028.0</v>
      </c>
      <c r="K158" s="30">
        <v>3.012200752E9</v>
      </c>
      <c r="L158" s="30" t="s">
        <v>275</v>
      </c>
      <c r="M158" s="31">
        <v>1152.0</v>
      </c>
      <c r="N158" s="30" t="s">
        <v>117</v>
      </c>
      <c r="O158" s="32">
        <v>1596.75</v>
      </c>
      <c r="P158">
        <v>604.25</v>
      </c>
    </row>
    <row r="159" ht="14.25" customHeight="1">
      <c r="A159" s="5">
        <v>646.0</v>
      </c>
      <c r="B159" s="20">
        <v>2.0</v>
      </c>
      <c r="C159" s="21">
        <v>0.92</v>
      </c>
      <c r="D159" s="26">
        <v>1.0</v>
      </c>
      <c r="E159" s="22">
        <v>1.0</v>
      </c>
      <c r="F159" s="5" t="str">
        <f>VLOOKUP(G159,'Species Data'!A$2:E$152,2,FALSE)</f>
        <v>112</v>
      </c>
      <c r="G159" s="5" t="s">
        <v>181</v>
      </c>
      <c r="H159" s="28">
        <v>33600.0</v>
      </c>
      <c r="I159" s="29">
        <v>9.42963E9</v>
      </c>
      <c r="J159" s="29">
        <v>280643.75</v>
      </c>
      <c r="K159" s="30">
        <v>4.25292E9</v>
      </c>
      <c r="L159" s="30" t="s">
        <v>273</v>
      </c>
      <c r="M159" s="31">
        <v>1387.5</v>
      </c>
      <c r="N159" s="30" t="s">
        <v>164</v>
      </c>
      <c r="O159" s="32">
        <v>1690.625</v>
      </c>
      <c r="P159">
        <v>762.5</v>
      </c>
    </row>
    <row r="160" ht="14.25" customHeight="1">
      <c r="A160" s="5">
        <v>470.0</v>
      </c>
      <c r="B160" s="20">
        <v>1.0</v>
      </c>
      <c r="C160" s="21">
        <v>1.0</v>
      </c>
      <c r="D160" s="26">
        <v>1.0</v>
      </c>
      <c r="E160" s="22">
        <v>1.0</v>
      </c>
      <c r="F160" s="5" t="str">
        <f>VLOOKUP(G160,'Species Data'!A$2:E$152,2,FALSE)</f>
        <v>82</v>
      </c>
      <c r="G160" s="5" t="s">
        <v>136</v>
      </c>
      <c r="H160" s="28">
        <v>18000.0</v>
      </c>
      <c r="I160" s="29">
        <v>5.051295E9</v>
      </c>
      <c r="J160" s="29">
        <v>280627.5</v>
      </c>
      <c r="K160" s="30">
        <v>2.1071475E9</v>
      </c>
      <c r="L160" s="30" t="s">
        <v>226</v>
      </c>
      <c r="M160" s="31">
        <v>1242.5</v>
      </c>
      <c r="N160" s="30" t="s">
        <v>295</v>
      </c>
      <c r="O160" s="32">
        <v>1508.75</v>
      </c>
      <c r="P160">
        <v>629.375</v>
      </c>
    </row>
    <row r="161" ht="14.25" customHeight="1">
      <c r="A161" s="5">
        <v>675.0</v>
      </c>
      <c r="B161" s="20">
        <v>4.0</v>
      </c>
      <c r="C161" s="21">
        <v>0.84</v>
      </c>
      <c r="D161" s="26">
        <v>6.0</v>
      </c>
      <c r="E161" s="22">
        <v>0.82</v>
      </c>
      <c r="F161" s="5" t="str">
        <f>VLOOKUP(G161,'Species Data'!A$2:E$152,2,FALSE)</f>
        <v>117</v>
      </c>
      <c r="G161" s="5" t="s">
        <v>189</v>
      </c>
      <c r="H161" s="28">
        <v>16500.0</v>
      </c>
      <c r="I161" s="29">
        <v>4.628976E9</v>
      </c>
      <c r="J161" s="29">
        <v>280544.0</v>
      </c>
      <c r="K161" s="30">
        <v>1.222584E9</v>
      </c>
      <c r="L161" s="30" t="s">
        <v>100</v>
      </c>
      <c r="M161" s="31">
        <v>1200.0</v>
      </c>
      <c r="N161" s="30" t="s">
        <v>215</v>
      </c>
      <c r="O161" s="32">
        <v>1594.0</v>
      </c>
      <c r="P161">
        <v>421.0</v>
      </c>
    </row>
    <row r="162" ht="14.25" customHeight="1">
      <c r="A162" s="5">
        <v>729.0</v>
      </c>
      <c r="B162" s="20">
        <v>4.0</v>
      </c>
      <c r="C162" s="21">
        <v>0.81</v>
      </c>
      <c r="D162" s="26">
        <v>5.0</v>
      </c>
      <c r="E162" s="22">
        <v>0.65</v>
      </c>
      <c r="F162" s="5" t="str">
        <f>VLOOKUP(G162,'Species Data'!A$2:E$152,2,FALSE)</f>
        <v>126</v>
      </c>
      <c r="G162" s="5" t="s">
        <v>200</v>
      </c>
      <c r="H162" s="28">
        <v>20540.0</v>
      </c>
      <c r="I162" s="29">
        <v>5.75268915E9</v>
      </c>
      <c r="J162" s="29">
        <v>280072.5</v>
      </c>
      <c r="K162" s="30">
        <v>1.97030977E9</v>
      </c>
      <c r="L162" s="30" t="s">
        <v>254</v>
      </c>
      <c r="M162" s="31">
        <v>750.0</v>
      </c>
      <c r="N162" s="30" t="s">
        <v>117</v>
      </c>
      <c r="O162" s="32">
        <v>1308.75</v>
      </c>
      <c r="P162">
        <v>448.25</v>
      </c>
    </row>
    <row r="163" ht="14.25" customHeight="1">
      <c r="A163" s="5">
        <v>430.0</v>
      </c>
      <c r="B163" s="20">
        <v>1.0</v>
      </c>
      <c r="C163" s="21">
        <v>1.0</v>
      </c>
      <c r="D163" s="26">
        <v>6.0</v>
      </c>
      <c r="E163" s="22">
        <v>0.64</v>
      </c>
      <c r="F163" s="5" t="str">
        <f>VLOOKUP(G163,'Species Data'!A$2:E$152,2,FALSE)</f>
        <v>75</v>
      </c>
      <c r="G163" s="5" t="s">
        <v>124</v>
      </c>
      <c r="H163" s="28">
        <v>17160.0</v>
      </c>
      <c r="I163" s="29">
        <v>4.7942466E9</v>
      </c>
      <c r="J163" s="29">
        <v>279385.0</v>
      </c>
      <c r="K163" s="30">
        <v>1.2670944E9</v>
      </c>
      <c r="L163" s="30" t="s">
        <v>221</v>
      </c>
      <c r="M163" s="31">
        <v>1357.5</v>
      </c>
      <c r="N163" s="30" t="s">
        <v>222</v>
      </c>
      <c r="O163" s="32">
        <v>1967.5</v>
      </c>
      <c r="P163">
        <v>520.0</v>
      </c>
    </row>
    <row r="164" ht="14.25" customHeight="1">
      <c r="A164" s="5">
        <v>49.0</v>
      </c>
      <c r="B164" s="20">
        <v>4.0</v>
      </c>
      <c r="C164" s="21">
        <v>0.79</v>
      </c>
      <c r="D164" s="26">
        <v>1.0</v>
      </c>
      <c r="E164" s="22">
        <v>1.0</v>
      </c>
      <c r="F164" s="5" t="str">
        <f>VLOOKUP(G164,'Species Data'!A$2:E$152,2,FALSE)</f>
        <v>9</v>
      </c>
      <c r="G164" s="5" t="s">
        <v>43</v>
      </c>
      <c r="H164" s="28">
        <v>35076.0</v>
      </c>
      <c r="I164" s="29">
        <v>9.786204E9</v>
      </c>
      <c r="J164" s="29">
        <v>279000.0</v>
      </c>
      <c r="K164" s="30">
        <v>3.52303344E9</v>
      </c>
      <c r="L164" s="30" t="s">
        <v>151</v>
      </c>
      <c r="M164" s="31">
        <v>1500.0</v>
      </c>
      <c r="N164" s="30" t="s">
        <v>295</v>
      </c>
      <c r="O164" s="32">
        <v>1431.0</v>
      </c>
      <c r="P164">
        <v>540.0</v>
      </c>
    </row>
    <row r="165" ht="14.25" customHeight="1">
      <c r="A165" s="5">
        <v>764.0</v>
      </c>
      <c r="B165" s="20">
        <v>3.0</v>
      </c>
      <c r="C165" s="21">
        <v>0.79</v>
      </c>
      <c r="D165" s="26">
        <v>1.0</v>
      </c>
      <c r="E165" s="22">
        <v>1.0</v>
      </c>
      <c r="F165" s="5" t="str">
        <f>VLOOKUP(G165,'Species Data'!A$2:E$152,2,FALSE)</f>
        <v>134</v>
      </c>
      <c r="G165" s="5" t="s">
        <v>208</v>
      </c>
      <c r="H165" s="28">
        <v>43680.0</v>
      </c>
      <c r="I165" s="29">
        <v>1.218672E10</v>
      </c>
      <c r="J165" s="29">
        <v>279000.0</v>
      </c>
      <c r="K165" s="30">
        <v>4.31739945E9</v>
      </c>
      <c r="L165" s="30" t="s">
        <v>151</v>
      </c>
      <c r="M165" s="31">
        <v>1500.0</v>
      </c>
      <c r="N165" s="30" t="s">
        <v>334</v>
      </c>
      <c r="O165" s="32">
        <v>1287.34375</v>
      </c>
      <c r="P165">
        <v>531.40625</v>
      </c>
    </row>
    <row r="166" ht="14.25" customHeight="1">
      <c r="A166" s="5">
        <v>500.0</v>
      </c>
      <c r="B166" s="20">
        <v>1.0</v>
      </c>
      <c r="C166" s="21">
        <v>1.0</v>
      </c>
      <c r="D166" s="26">
        <v>4.0</v>
      </c>
      <c r="E166" s="22">
        <v>0.83</v>
      </c>
      <c r="F166" s="5" t="str">
        <f>VLOOKUP(G166,'Species Data'!A$2:E$152,2,FALSE)</f>
        <v>87</v>
      </c>
      <c r="G166" s="5" t="s">
        <v>142</v>
      </c>
      <c r="H166" s="28">
        <v>34560.0</v>
      </c>
      <c r="I166" s="29">
        <v>9.60336E9</v>
      </c>
      <c r="J166" s="29">
        <v>277875.0</v>
      </c>
      <c r="K166" s="30">
        <v>3.3224256E9</v>
      </c>
      <c r="L166" s="30" t="s">
        <v>214</v>
      </c>
      <c r="M166" s="31">
        <v>1383.75</v>
      </c>
      <c r="N166" s="30" t="s">
        <v>215</v>
      </c>
      <c r="O166" s="32">
        <v>1781.25</v>
      </c>
      <c r="P166">
        <v>616.25</v>
      </c>
    </row>
    <row r="167" ht="14.25" customHeight="1">
      <c r="A167" s="5">
        <v>254.0</v>
      </c>
      <c r="B167" s="20">
        <v>6.0</v>
      </c>
      <c r="C167" s="21">
        <v>0.8</v>
      </c>
      <c r="D167" s="26">
        <v>6.0</v>
      </c>
      <c r="E167" s="22">
        <v>0.69</v>
      </c>
      <c r="F167" s="5" t="str">
        <f>VLOOKUP(G167,'Species Data'!A$2:E$152,2,FALSE)</f>
        <v>45</v>
      </c>
      <c r="G167" s="5" t="s">
        <v>81</v>
      </c>
      <c r="H167" s="28">
        <v>28500.0</v>
      </c>
      <c r="I167" s="29">
        <v>7.90292175E9</v>
      </c>
      <c r="J167" s="29">
        <v>277295.5</v>
      </c>
      <c r="K167" s="30">
        <v>3.09006975E9</v>
      </c>
      <c r="L167" s="30" t="s">
        <v>144</v>
      </c>
      <c r="M167" s="31">
        <v>1187.5</v>
      </c>
      <c r="N167" s="30" t="s">
        <v>325</v>
      </c>
      <c r="O167" s="32">
        <v>1372.75</v>
      </c>
      <c r="P167">
        <v>536.75</v>
      </c>
    </row>
    <row r="168" ht="14.25" customHeight="1">
      <c r="A168" s="5">
        <v>313.0</v>
      </c>
      <c r="B168" s="20">
        <v>4.0</v>
      </c>
      <c r="C168" s="21">
        <v>0.75</v>
      </c>
      <c r="D168" s="26">
        <v>1.0</v>
      </c>
      <c r="E168" s="22">
        <v>1.0</v>
      </c>
      <c r="F168" s="5" t="str">
        <f>VLOOKUP(G168,'Species Data'!A$2:E$152,2,FALSE)</f>
        <v>55</v>
      </c>
      <c r="G168" s="5" t="s">
        <v>94</v>
      </c>
      <c r="H168" s="28">
        <v>28160.0</v>
      </c>
      <c r="I168" s="29">
        <v>7.7950752E9</v>
      </c>
      <c r="J168" s="29">
        <v>276813.75</v>
      </c>
      <c r="K168" s="30">
        <v>3.8565648E9</v>
      </c>
      <c r="L168" s="30" t="s">
        <v>88</v>
      </c>
      <c r="M168" s="31">
        <v>990.0</v>
      </c>
      <c r="N168" s="30" t="s">
        <v>152</v>
      </c>
      <c r="O168" s="32">
        <v>1426.875</v>
      </c>
      <c r="P168">
        <v>705.9375</v>
      </c>
    </row>
    <row r="169" ht="14.25" customHeight="1">
      <c r="A169" s="5">
        <v>387.0</v>
      </c>
      <c r="B169" s="20">
        <v>1.0</v>
      </c>
      <c r="C169" s="21">
        <v>1.0</v>
      </c>
      <c r="D169" s="26">
        <v>5.0</v>
      </c>
      <c r="E169" s="22">
        <v>0.91</v>
      </c>
      <c r="F169" s="5" t="str">
        <f>VLOOKUP(G169,'Species Data'!A$2:E$152,2,FALSE)</f>
        <v>68</v>
      </c>
      <c r="G169" s="5" t="s">
        <v>112</v>
      </c>
      <c r="H169" s="28">
        <v>32400.0</v>
      </c>
      <c r="I169" s="29">
        <v>8.965242E9</v>
      </c>
      <c r="J169" s="29">
        <v>276705.0</v>
      </c>
      <c r="K169" s="30">
        <v>2.870802E9</v>
      </c>
      <c r="L169" s="30" t="s">
        <v>254</v>
      </c>
      <c r="M169" s="31">
        <v>937.5</v>
      </c>
      <c r="N169" s="30" t="s">
        <v>222</v>
      </c>
      <c r="O169" s="32">
        <v>1397.5</v>
      </c>
      <c r="P169">
        <v>447.5</v>
      </c>
    </row>
    <row r="170" ht="14.25" customHeight="1">
      <c r="A170" s="5">
        <v>398.0</v>
      </c>
      <c r="B170" s="20">
        <v>5.0</v>
      </c>
      <c r="C170" s="21">
        <v>0.93</v>
      </c>
      <c r="D170" s="26">
        <v>1.0</v>
      </c>
      <c r="E170" s="22">
        <v>1.0</v>
      </c>
      <c r="F170" s="5" t="str">
        <f>VLOOKUP(G170,'Species Data'!A$2:E$152,2,FALSE)</f>
        <v>70</v>
      </c>
      <c r="G170" s="5" t="s">
        <v>114</v>
      </c>
      <c r="H170" s="28">
        <v>14300.0</v>
      </c>
      <c r="I170" s="29">
        <v>3.94983875E9</v>
      </c>
      <c r="J170" s="29">
        <v>276212.5</v>
      </c>
      <c r="K170" s="30">
        <v>2.14643E9</v>
      </c>
      <c r="L170" s="30" t="s">
        <v>147</v>
      </c>
      <c r="M170" s="31">
        <v>1275.0</v>
      </c>
      <c r="N170" s="30" t="s">
        <v>180</v>
      </c>
      <c r="O170" s="32">
        <v>1453.75</v>
      </c>
      <c r="P170">
        <v>790.0</v>
      </c>
    </row>
    <row r="171" ht="14.25" customHeight="1">
      <c r="A171" s="5">
        <v>456.0</v>
      </c>
      <c r="B171" s="20">
        <v>4.0</v>
      </c>
      <c r="C171" s="21">
        <v>0.85</v>
      </c>
      <c r="D171" s="26">
        <v>5.0</v>
      </c>
      <c r="E171" s="22">
        <v>0.68</v>
      </c>
      <c r="F171" s="5" t="str">
        <f>VLOOKUP(G171,'Species Data'!A$2:E$152,2,FALSE)</f>
        <v>80</v>
      </c>
      <c r="G171" s="5" t="s">
        <v>133</v>
      </c>
      <c r="H171" s="28">
        <v>37620.0</v>
      </c>
      <c r="I171" s="29">
        <v>1.038312E10</v>
      </c>
      <c r="J171" s="29">
        <v>276000.0</v>
      </c>
      <c r="K171" s="30">
        <v>3.678436575E9</v>
      </c>
      <c r="L171" s="30" t="s">
        <v>151</v>
      </c>
      <c r="M171" s="31">
        <v>1500.0</v>
      </c>
      <c r="N171" s="30" t="s">
        <v>334</v>
      </c>
      <c r="O171" s="32">
        <v>1287.34375</v>
      </c>
      <c r="P171">
        <v>531.40625</v>
      </c>
    </row>
    <row r="172" ht="14.25" customHeight="1">
      <c r="A172" s="5">
        <v>338.0</v>
      </c>
      <c r="B172" s="20">
        <v>6.0</v>
      </c>
      <c r="C172" s="21">
        <v>0.65</v>
      </c>
      <c r="D172" s="26">
        <v>6.0</v>
      </c>
      <c r="E172" s="22">
        <v>0.65</v>
      </c>
      <c r="F172" s="5" t="str">
        <f>VLOOKUP(G172,'Species Data'!A$2:E$152,2,FALSE)</f>
        <v>59</v>
      </c>
      <c r="G172" s="5" t="s">
        <v>99</v>
      </c>
      <c r="H172" s="28">
        <v>32400.0</v>
      </c>
      <c r="I172" s="29">
        <v>8.9424E9</v>
      </c>
      <c r="J172" s="29">
        <v>276000.0</v>
      </c>
      <c r="K172" s="30">
        <v>3.1680315E9</v>
      </c>
      <c r="L172" s="30" t="s">
        <v>126</v>
      </c>
      <c r="M172" s="31">
        <v>1200.0</v>
      </c>
      <c r="N172" s="30" t="s">
        <v>227</v>
      </c>
      <c r="O172" s="32">
        <v>1024.0</v>
      </c>
      <c r="P172">
        <v>425.125</v>
      </c>
    </row>
    <row r="173" ht="14.25" customHeight="1">
      <c r="A173" s="5">
        <v>136.0</v>
      </c>
      <c r="B173" s="20">
        <v>4.0</v>
      </c>
      <c r="C173" s="21">
        <v>0.8</v>
      </c>
      <c r="D173" s="26">
        <v>3.0</v>
      </c>
      <c r="E173" s="22">
        <v>0.88</v>
      </c>
      <c r="F173" s="5" t="str">
        <f>VLOOKUP(G173,'Species Data'!A$2:E$152,2,FALSE)</f>
        <v>26</v>
      </c>
      <c r="G173" s="5" t="s">
        <v>62</v>
      </c>
      <c r="H173" s="28">
        <v>18480.0</v>
      </c>
      <c r="I173" s="29">
        <v>5.08662E9</v>
      </c>
      <c r="J173" s="29">
        <v>275250.0</v>
      </c>
      <c r="K173" s="30">
        <v>1.85262E9</v>
      </c>
      <c r="L173" s="30" t="s">
        <v>159</v>
      </c>
      <c r="M173" s="31">
        <v>1037.5</v>
      </c>
      <c r="N173" s="30" t="s">
        <v>319</v>
      </c>
      <c r="O173" s="32">
        <v>1376.25</v>
      </c>
      <c r="P173">
        <v>501.25</v>
      </c>
    </row>
    <row r="174" ht="14.25" customHeight="1">
      <c r="A174" s="5">
        <v>418.0</v>
      </c>
      <c r="B174" s="20">
        <v>3.0</v>
      </c>
      <c r="C174" s="21">
        <v>0.93</v>
      </c>
      <c r="D174" s="26">
        <v>3.0</v>
      </c>
      <c r="E174" s="22">
        <v>0.95</v>
      </c>
      <c r="F174" s="5" t="str">
        <f>VLOOKUP(G174,'Species Data'!A$2:E$152,2,FALSE)</f>
        <v>73</v>
      </c>
      <c r="G174" s="5" t="s">
        <v>119</v>
      </c>
      <c r="H174" s="28">
        <v>31360.0</v>
      </c>
      <c r="I174" s="29">
        <v>8.626548E9</v>
      </c>
      <c r="J174" s="29">
        <v>275081.25</v>
      </c>
      <c r="K174" s="30">
        <v>3.355324E9</v>
      </c>
      <c r="L174" s="30" t="s">
        <v>163</v>
      </c>
      <c r="M174" s="31">
        <v>1425.0</v>
      </c>
      <c r="N174" s="30" t="s">
        <v>232</v>
      </c>
      <c r="O174" s="32">
        <v>1618.125</v>
      </c>
      <c r="P174">
        <v>629.375</v>
      </c>
    </row>
    <row r="175" ht="14.25" customHeight="1">
      <c r="A175" s="5">
        <v>45.0</v>
      </c>
      <c r="B175" s="20">
        <v>1.0</v>
      </c>
      <c r="C175" s="21">
        <v>1.0</v>
      </c>
      <c r="D175" s="26">
        <v>3.0</v>
      </c>
      <c r="E175" s="22">
        <v>0.97</v>
      </c>
      <c r="F175" s="5" t="str">
        <f>VLOOKUP(G175,'Species Data'!A$2:E$152,2,FALSE)</f>
        <v>8</v>
      </c>
      <c r="G175" s="5" t="s">
        <v>42</v>
      </c>
      <c r="H175" s="28">
        <v>20768.0</v>
      </c>
      <c r="I175" s="29">
        <v>5.69707776E9</v>
      </c>
      <c r="J175" s="29">
        <v>274320.0</v>
      </c>
      <c r="K175" s="30">
        <v>1.49716512E9</v>
      </c>
      <c r="L175" s="30" t="s">
        <v>151</v>
      </c>
      <c r="M175" s="31">
        <v>1500.0</v>
      </c>
      <c r="N175" s="30" t="s">
        <v>152</v>
      </c>
      <c r="O175" s="32">
        <v>1905.0</v>
      </c>
      <c r="P175">
        <v>500.625</v>
      </c>
    </row>
    <row r="176" ht="14.25" customHeight="1">
      <c r="A176" s="5">
        <v>673.0</v>
      </c>
      <c r="B176" s="20">
        <v>5.0</v>
      </c>
      <c r="C176" s="21">
        <v>0.82</v>
      </c>
      <c r="D176" s="26">
        <v>1.0</v>
      </c>
      <c r="E176" s="22">
        <v>1.0</v>
      </c>
      <c r="F176" s="5" t="str">
        <f>VLOOKUP(G176,'Species Data'!A$2:E$152,2,FALSE)</f>
        <v>117</v>
      </c>
      <c r="G176" s="5" t="s">
        <v>189</v>
      </c>
      <c r="H176" s="28">
        <v>16500.0</v>
      </c>
      <c r="I176" s="29">
        <v>4.521528E9</v>
      </c>
      <c r="J176" s="29">
        <v>274032.0</v>
      </c>
      <c r="K176" s="30">
        <v>1.492656E9</v>
      </c>
      <c r="L176" s="30" t="s">
        <v>151</v>
      </c>
      <c r="M176" s="31">
        <v>1500.0</v>
      </c>
      <c r="N176" s="30" t="s">
        <v>107</v>
      </c>
      <c r="O176" s="32">
        <v>1557.0</v>
      </c>
      <c r="P176">
        <v>514.0</v>
      </c>
    </row>
    <row r="177" ht="14.25" customHeight="1">
      <c r="A177" s="5">
        <v>138.0</v>
      </c>
      <c r="B177" s="20">
        <v>5.0</v>
      </c>
      <c r="C177" s="21">
        <v>0.8</v>
      </c>
      <c r="D177" s="26">
        <v>4.0</v>
      </c>
      <c r="E177" s="22">
        <v>0.85</v>
      </c>
      <c r="F177" s="5" t="str">
        <f>VLOOKUP(G177,'Species Data'!A$2:E$152,2,FALSE)</f>
        <v>26</v>
      </c>
      <c r="G177" s="5" t="s">
        <v>62</v>
      </c>
      <c r="H177" s="28">
        <v>18480.0</v>
      </c>
      <c r="I177" s="29">
        <v>5.06352E9</v>
      </c>
      <c r="J177" s="29">
        <v>274000.0</v>
      </c>
      <c r="K177" s="30">
        <v>1.78332E9</v>
      </c>
      <c r="L177" s="30" t="s">
        <v>226</v>
      </c>
      <c r="M177" s="31">
        <v>1242.5</v>
      </c>
      <c r="N177" s="30" t="s">
        <v>341</v>
      </c>
      <c r="O177" s="32">
        <v>1370.0</v>
      </c>
      <c r="P177">
        <v>482.5</v>
      </c>
    </row>
    <row r="178" ht="14.25" customHeight="1">
      <c r="A178" s="5">
        <v>816.0</v>
      </c>
      <c r="B178" s="20">
        <v>3.0</v>
      </c>
      <c r="C178" s="21">
        <v>0.78</v>
      </c>
      <c r="D178" s="26">
        <v>3.0</v>
      </c>
      <c r="E178" s="22">
        <v>0.8</v>
      </c>
      <c r="F178" s="5" t="str">
        <f>VLOOKUP(G178,'Species Data'!A$2:E$152,2,FALSE)</f>
        <v>144</v>
      </c>
      <c r="G178" s="5" t="s">
        <v>213</v>
      </c>
      <c r="H178" s="28">
        <v>43560.0</v>
      </c>
      <c r="I178" s="29">
        <v>1.19346777E10</v>
      </c>
      <c r="J178" s="29">
        <v>273982.5</v>
      </c>
      <c r="K178" s="30">
        <v>4.2625774125E9</v>
      </c>
      <c r="L178" s="30" t="s">
        <v>214</v>
      </c>
      <c r="M178" s="31">
        <v>1383.75</v>
      </c>
      <c r="N178" s="30" t="s">
        <v>337</v>
      </c>
      <c r="O178" s="32">
        <v>999.6875</v>
      </c>
      <c r="P178">
        <v>494.21875</v>
      </c>
    </row>
    <row r="179" ht="14.25" customHeight="1">
      <c r="A179" s="5">
        <v>751.0</v>
      </c>
      <c r="B179" s="20">
        <v>5.0</v>
      </c>
      <c r="C179" s="21">
        <v>0.82</v>
      </c>
      <c r="D179" s="26">
        <v>6.0</v>
      </c>
      <c r="E179" s="22">
        <v>0.7</v>
      </c>
      <c r="F179" s="5" t="str">
        <f>VLOOKUP(G179,'Species Data'!A$2:E$152,2,FALSE)</f>
        <v>131</v>
      </c>
      <c r="G179" s="5" t="s">
        <v>186</v>
      </c>
      <c r="H179" s="28">
        <v>49400.0</v>
      </c>
      <c r="I179" s="29">
        <v>1.346904585E10</v>
      </c>
      <c r="J179" s="29">
        <v>272652.75</v>
      </c>
      <c r="K179" s="30">
        <v>5.04098595E9</v>
      </c>
      <c r="L179" s="30" t="s">
        <v>214</v>
      </c>
      <c r="M179" s="31">
        <v>1383.75</v>
      </c>
      <c r="N179" s="30" t="s">
        <v>107</v>
      </c>
      <c r="O179" s="32">
        <v>1465.875</v>
      </c>
      <c r="P179">
        <v>548.625</v>
      </c>
    </row>
    <row r="180" ht="14.25" customHeight="1">
      <c r="A180" s="5">
        <v>720.0</v>
      </c>
      <c r="B180" s="20">
        <v>4.0</v>
      </c>
      <c r="C180" s="21">
        <v>0.87</v>
      </c>
      <c r="D180" s="26">
        <v>1.0</v>
      </c>
      <c r="E180" s="22">
        <v>1.0</v>
      </c>
      <c r="F180" s="5" t="str">
        <f>VLOOKUP(G180,'Species Data'!A$2:E$152,2,FALSE)</f>
        <v>125</v>
      </c>
      <c r="G180" s="5" t="s">
        <v>198</v>
      </c>
      <c r="H180" s="28">
        <v>20800.0</v>
      </c>
      <c r="I180" s="29">
        <v>5.667948E9</v>
      </c>
      <c r="J180" s="29">
        <v>272497.5</v>
      </c>
      <c r="K180" s="30">
        <v>2.064348E9</v>
      </c>
      <c r="L180" s="30" t="s">
        <v>159</v>
      </c>
      <c r="M180" s="31">
        <v>1037.5</v>
      </c>
      <c r="N180" s="30" t="s">
        <v>319</v>
      </c>
      <c r="O180" s="32">
        <v>1376.25</v>
      </c>
      <c r="P180">
        <v>501.25</v>
      </c>
    </row>
    <row r="181" ht="14.25" customHeight="1">
      <c r="A181" s="5">
        <v>443.0</v>
      </c>
      <c r="B181" s="20">
        <v>1.0</v>
      </c>
      <c r="C181" s="21">
        <v>1.0</v>
      </c>
      <c r="D181" s="26">
        <v>2.0</v>
      </c>
      <c r="E181" s="22">
        <v>1.0</v>
      </c>
      <c r="F181" s="5" t="str">
        <f>VLOOKUP(G181,'Species Data'!A$2:E$152,2,FALSE)</f>
        <v>77</v>
      </c>
      <c r="G181" s="5" t="s">
        <v>127</v>
      </c>
      <c r="H181" s="28">
        <v>13800.0</v>
      </c>
      <c r="I181" s="29">
        <v>3.75291E9</v>
      </c>
      <c r="J181" s="29">
        <v>271950.0</v>
      </c>
      <c r="K181" s="30">
        <v>1.43451E9</v>
      </c>
      <c r="L181" s="30" t="s">
        <v>132</v>
      </c>
      <c r="M181" s="31">
        <v>1187.5</v>
      </c>
      <c r="N181" s="30" t="s">
        <v>117</v>
      </c>
      <c r="O181" s="32">
        <v>1618.75</v>
      </c>
      <c r="P181">
        <v>618.75</v>
      </c>
    </row>
    <row r="182" ht="14.25" customHeight="1">
      <c r="A182" s="5">
        <v>219.0</v>
      </c>
      <c r="B182" s="20">
        <v>4.0</v>
      </c>
      <c r="C182" s="21">
        <v>0.78</v>
      </c>
      <c r="D182" s="26">
        <v>4.0</v>
      </c>
      <c r="E182" s="22">
        <v>0.91</v>
      </c>
      <c r="F182" s="5" t="str">
        <f>VLOOKUP(G182,'Species Data'!A$2:E$152,2,FALSE)</f>
        <v>40</v>
      </c>
      <c r="G182" s="5" t="s">
        <v>76</v>
      </c>
      <c r="H182" s="28">
        <v>30240.0</v>
      </c>
      <c r="I182" s="29">
        <v>8.223768E9</v>
      </c>
      <c r="J182" s="29">
        <v>271950.0</v>
      </c>
      <c r="K182" s="30">
        <v>3.123603E9</v>
      </c>
      <c r="L182" s="30" t="s">
        <v>173</v>
      </c>
      <c r="M182" s="31">
        <v>1618.75</v>
      </c>
      <c r="N182" s="30" t="s">
        <v>324</v>
      </c>
      <c r="O182" s="32">
        <v>1546.09375</v>
      </c>
      <c r="P182">
        <v>614.84375</v>
      </c>
    </row>
    <row r="183" ht="14.25" customHeight="1">
      <c r="A183" s="5">
        <v>150.0</v>
      </c>
      <c r="B183" s="20">
        <v>1.0</v>
      </c>
      <c r="C183" s="21">
        <v>1.0</v>
      </c>
      <c r="D183" s="26">
        <v>3.0</v>
      </c>
      <c r="E183" s="22">
        <v>0.98</v>
      </c>
      <c r="F183" s="5" t="str">
        <f>VLOOKUP(G183,'Species Data'!A$2:E$152,2,FALSE)</f>
        <v>28</v>
      </c>
      <c r="G183" s="5" t="s">
        <v>64</v>
      </c>
      <c r="H183" s="28">
        <v>25800.0</v>
      </c>
      <c r="I183" s="29">
        <v>7.01195625E9</v>
      </c>
      <c r="J183" s="29">
        <v>271781.25</v>
      </c>
      <c r="K183" s="30">
        <v>2.0075625E9</v>
      </c>
      <c r="L183" s="30" t="s">
        <v>221</v>
      </c>
      <c r="M183" s="31">
        <v>1357.5</v>
      </c>
      <c r="N183" s="30" t="s">
        <v>164</v>
      </c>
      <c r="O183" s="32">
        <v>1811.875</v>
      </c>
      <c r="P183">
        <v>518.75</v>
      </c>
    </row>
    <row r="184" ht="14.25" customHeight="1">
      <c r="A184" s="5">
        <v>522.0</v>
      </c>
      <c r="B184" s="20">
        <v>5.0</v>
      </c>
      <c r="C184" s="21">
        <v>0.78</v>
      </c>
      <c r="D184" s="26">
        <v>6.0</v>
      </c>
      <c r="E184" s="22">
        <v>0.66</v>
      </c>
      <c r="F184" s="5" t="str">
        <f>VLOOKUP(G184,'Species Data'!A$2:E$152,2,FALSE)</f>
        <v>91</v>
      </c>
      <c r="G184" s="5" t="s">
        <v>148</v>
      </c>
      <c r="H184" s="28">
        <v>19600.0</v>
      </c>
      <c r="I184" s="29">
        <v>5.315814E9</v>
      </c>
      <c r="J184" s="29">
        <v>271215.0</v>
      </c>
      <c r="K184" s="30">
        <v>1.89859075E9</v>
      </c>
      <c r="L184" s="30" t="s">
        <v>214</v>
      </c>
      <c r="M184" s="31">
        <v>1383.75</v>
      </c>
      <c r="N184" s="30" t="s">
        <v>337</v>
      </c>
      <c r="O184" s="32">
        <v>999.6875</v>
      </c>
      <c r="P184">
        <v>494.21875</v>
      </c>
    </row>
    <row r="185" ht="14.25" customHeight="1">
      <c r="A185" s="5">
        <v>540.0</v>
      </c>
      <c r="B185" s="20">
        <v>5.0</v>
      </c>
      <c r="C185" s="21">
        <v>0.81</v>
      </c>
      <c r="D185" s="26">
        <v>4.0</v>
      </c>
      <c r="E185" s="22">
        <v>0.83</v>
      </c>
      <c r="F185" s="5" t="str">
        <f>VLOOKUP(G185,'Species Data'!A$2:E$152,2,FALSE)</f>
        <v>94</v>
      </c>
      <c r="G185" s="5" t="s">
        <v>153</v>
      </c>
      <c r="H185" s="28">
        <v>18720.0</v>
      </c>
      <c r="I185" s="29">
        <v>5.06705706E9</v>
      </c>
      <c r="J185" s="29">
        <v>270676.125</v>
      </c>
      <c r="K185" s="30">
        <v>2.09632644E9</v>
      </c>
      <c r="L185" s="30" t="s">
        <v>251</v>
      </c>
      <c r="M185" s="31">
        <v>994.0</v>
      </c>
      <c r="N185" s="30" t="s">
        <v>110</v>
      </c>
      <c r="O185" s="32">
        <v>1326.84375</v>
      </c>
      <c r="P185">
        <v>548.9375</v>
      </c>
    </row>
    <row r="186" ht="14.25" customHeight="1">
      <c r="A186" s="5">
        <v>788.0</v>
      </c>
      <c r="B186" s="20">
        <v>4.0</v>
      </c>
      <c r="C186" s="21">
        <v>0.79</v>
      </c>
      <c r="D186" s="26">
        <v>5.0</v>
      </c>
      <c r="E186" s="22">
        <v>0.67</v>
      </c>
      <c r="F186" s="5" t="str">
        <f>VLOOKUP(G186,'Species Data'!A$2:E$152,2,FALSE)</f>
        <v>139</v>
      </c>
      <c r="G186" s="5" t="s">
        <v>216</v>
      </c>
      <c r="H186" s="28">
        <v>28280.0</v>
      </c>
      <c r="I186" s="29">
        <v>7.6356E9</v>
      </c>
      <c r="J186" s="29">
        <v>270000.0</v>
      </c>
      <c r="K186" s="30">
        <v>2.666892375E9</v>
      </c>
      <c r="L186" s="30" t="s">
        <v>151</v>
      </c>
      <c r="M186" s="31">
        <v>1500.0</v>
      </c>
      <c r="N186" s="30" t="s">
        <v>309</v>
      </c>
      <c r="O186" s="32">
        <v>1227.5</v>
      </c>
      <c r="P186">
        <v>523.90625</v>
      </c>
    </row>
    <row r="187" ht="14.25" customHeight="1">
      <c r="A187" s="5">
        <v>389.0</v>
      </c>
      <c r="B187" s="20">
        <v>2.0</v>
      </c>
      <c r="C187" s="21">
        <v>0.98</v>
      </c>
      <c r="D187" s="26">
        <v>6.0</v>
      </c>
      <c r="E187" s="22">
        <v>0.85</v>
      </c>
      <c r="F187" s="5" t="str">
        <f>VLOOKUP(G187,'Species Data'!A$2:E$152,2,FALSE)</f>
        <v>68</v>
      </c>
      <c r="G187" s="5" t="s">
        <v>112</v>
      </c>
      <c r="H187" s="28">
        <v>32400.0</v>
      </c>
      <c r="I187" s="29">
        <v>8.7447195E9</v>
      </c>
      <c r="J187" s="29">
        <v>269898.75</v>
      </c>
      <c r="K187" s="30">
        <v>2.670327E9</v>
      </c>
      <c r="L187" s="30" t="s">
        <v>254</v>
      </c>
      <c r="M187" s="31">
        <v>937.5</v>
      </c>
      <c r="N187" s="30" t="s">
        <v>289</v>
      </c>
      <c r="O187" s="32">
        <v>1363.125</v>
      </c>
      <c r="P187">
        <v>416.25</v>
      </c>
    </row>
    <row r="188" ht="14.25" customHeight="1">
      <c r="A188" s="5">
        <v>747.0</v>
      </c>
      <c r="B188" s="20">
        <v>3.0</v>
      </c>
      <c r="C188" s="21">
        <v>0.82</v>
      </c>
      <c r="D188" s="26">
        <v>1.0</v>
      </c>
      <c r="E188" s="22">
        <v>1.0</v>
      </c>
      <c r="F188" s="5" t="str">
        <f>VLOOKUP(G188,'Species Data'!A$2:E$152,2,FALSE)</f>
        <v>130</v>
      </c>
      <c r="G188" s="5" t="s">
        <v>204</v>
      </c>
      <c r="H188" s="28">
        <v>37240.0</v>
      </c>
      <c r="I188" s="29">
        <v>1.004943744E10</v>
      </c>
      <c r="J188" s="29">
        <v>269856.0</v>
      </c>
      <c r="K188" s="30">
        <v>3.32121216E9</v>
      </c>
      <c r="L188" s="30" t="s">
        <v>100</v>
      </c>
      <c r="M188" s="31">
        <v>1200.0</v>
      </c>
      <c r="N188" s="30" t="s">
        <v>107</v>
      </c>
      <c r="O188" s="32">
        <v>1405.5</v>
      </c>
      <c r="P188">
        <v>464.5</v>
      </c>
    </row>
    <row r="189" ht="14.25" customHeight="1">
      <c r="A189" s="5">
        <v>750.0</v>
      </c>
      <c r="B189" s="20">
        <v>3.0</v>
      </c>
      <c r="C189" s="21">
        <v>0.82</v>
      </c>
      <c r="D189" s="26">
        <v>1.0</v>
      </c>
      <c r="E189" s="22">
        <v>1.0</v>
      </c>
      <c r="F189" s="5" t="str">
        <f>VLOOKUP(G189,'Species Data'!A$2:E$152,2,FALSE)</f>
        <v>130</v>
      </c>
      <c r="G189" s="5" t="s">
        <v>204</v>
      </c>
      <c r="H189" s="28">
        <v>37240.0</v>
      </c>
      <c r="I189" s="29">
        <v>1.004943744E10</v>
      </c>
      <c r="J189" s="29">
        <v>269856.0</v>
      </c>
      <c r="K189" s="30">
        <v>3.32121216E9</v>
      </c>
      <c r="L189" s="30" t="s">
        <v>126</v>
      </c>
      <c r="M189" s="31">
        <v>1200.0</v>
      </c>
      <c r="N189" s="30" t="s">
        <v>107</v>
      </c>
      <c r="O189" s="32">
        <v>1405.5</v>
      </c>
      <c r="P189">
        <v>464.5</v>
      </c>
    </row>
    <row r="190" ht="14.25" customHeight="1">
      <c r="A190" s="5">
        <v>657.0</v>
      </c>
      <c r="B190" s="20">
        <v>2.0</v>
      </c>
      <c r="C190" s="21">
        <v>0.9</v>
      </c>
      <c r="D190" s="26">
        <v>3.0</v>
      </c>
      <c r="E190" s="22">
        <v>0.81</v>
      </c>
      <c r="F190" s="5" t="str">
        <f>VLOOKUP(G190,'Species Data'!A$2:E$152,2,FALSE)</f>
        <v>114</v>
      </c>
      <c r="G190" s="5" t="s">
        <v>184</v>
      </c>
      <c r="H190" s="28">
        <v>19760.0</v>
      </c>
      <c r="I190" s="29">
        <v>5.3308528E9</v>
      </c>
      <c r="J190" s="29">
        <v>269780.0</v>
      </c>
      <c r="K190" s="30">
        <v>1.559558E9</v>
      </c>
      <c r="L190" s="30" t="s">
        <v>176</v>
      </c>
      <c r="M190" s="31">
        <v>1338.75</v>
      </c>
      <c r="N190" s="30" t="s">
        <v>304</v>
      </c>
      <c r="O190" s="32">
        <v>1645.0</v>
      </c>
      <c r="P190">
        <v>481.25</v>
      </c>
    </row>
    <row r="191" ht="14.25" customHeight="1">
      <c r="A191" s="5">
        <v>401.0</v>
      </c>
      <c r="B191" s="20">
        <v>6.0</v>
      </c>
      <c r="C191" s="21">
        <v>0.91</v>
      </c>
      <c r="D191" s="26">
        <v>5.0</v>
      </c>
      <c r="E191" s="22">
        <v>0.82</v>
      </c>
      <c r="F191" s="5" t="str">
        <f>VLOOKUP(G191,'Species Data'!A$2:E$152,2,FALSE)</f>
        <v>70</v>
      </c>
      <c r="G191" s="5" t="s">
        <v>114</v>
      </c>
      <c r="H191" s="28">
        <v>14300.0</v>
      </c>
      <c r="I191" s="29">
        <v>3.8513475E9</v>
      </c>
      <c r="J191" s="29">
        <v>269325.0</v>
      </c>
      <c r="K191" s="30">
        <v>1.752465E9</v>
      </c>
      <c r="L191" s="30" t="s">
        <v>144</v>
      </c>
      <c r="M191" s="31">
        <v>1187.5</v>
      </c>
      <c r="N191" s="30" t="s">
        <v>180</v>
      </c>
      <c r="O191" s="32">
        <v>1417.5</v>
      </c>
      <c r="P191">
        <v>645.0</v>
      </c>
    </row>
    <row r="192" ht="14.25" customHeight="1">
      <c r="A192" s="5">
        <v>754.0</v>
      </c>
      <c r="B192" s="20">
        <v>6.0</v>
      </c>
      <c r="C192" s="21">
        <v>0.81</v>
      </c>
      <c r="D192" s="26">
        <v>3.0</v>
      </c>
      <c r="E192" s="22">
        <v>0.91</v>
      </c>
      <c r="F192" s="5" t="str">
        <f>VLOOKUP(G192,'Species Data'!A$2:E$152,2,FALSE)</f>
        <v>131</v>
      </c>
      <c r="G192" s="5" t="s">
        <v>186</v>
      </c>
      <c r="H192" s="28">
        <v>49400.0</v>
      </c>
      <c r="I192" s="29">
        <v>1.326230685E10</v>
      </c>
      <c r="J192" s="29">
        <v>268467.75</v>
      </c>
      <c r="K192" s="30">
        <v>6.5834886E9</v>
      </c>
      <c r="L192" s="30" t="s">
        <v>199</v>
      </c>
      <c r="M192" s="31">
        <v>1331.25</v>
      </c>
      <c r="N192" s="30" t="s">
        <v>107</v>
      </c>
      <c r="O192" s="32">
        <v>1443.375</v>
      </c>
      <c r="P192">
        <v>716.5</v>
      </c>
    </row>
    <row r="193" ht="14.25" customHeight="1">
      <c r="A193" s="5">
        <v>473.0</v>
      </c>
      <c r="B193" s="20">
        <v>2.0</v>
      </c>
      <c r="C193" s="21">
        <v>0.96</v>
      </c>
      <c r="D193" s="26">
        <v>2.0</v>
      </c>
      <c r="E193" s="22">
        <v>0.91</v>
      </c>
      <c r="F193" s="5" t="str">
        <f>VLOOKUP(G193,'Species Data'!A$2:E$152,2,FALSE)</f>
        <v>82</v>
      </c>
      <c r="G193" s="5" t="s">
        <v>136</v>
      </c>
      <c r="H193" s="28">
        <v>18000.0</v>
      </c>
      <c r="I193" s="29">
        <v>4.8315825E9</v>
      </c>
      <c r="J193" s="29">
        <v>268421.25</v>
      </c>
      <c r="K193" s="30">
        <v>1.9146375E9</v>
      </c>
      <c r="L193" s="30" t="s">
        <v>159</v>
      </c>
      <c r="M193" s="31">
        <v>1037.5</v>
      </c>
      <c r="N193" s="30" t="s">
        <v>295</v>
      </c>
      <c r="O193" s="32">
        <v>1443.125</v>
      </c>
      <c r="P193">
        <v>571.875</v>
      </c>
    </row>
    <row r="194" ht="14.25" customHeight="1">
      <c r="A194" s="5">
        <v>724.0</v>
      </c>
      <c r="B194" s="20">
        <v>5.0</v>
      </c>
      <c r="C194" s="21">
        <v>0.86</v>
      </c>
      <c r="D194" s="26">
        <v>5.0</v>
      </c>
      <c r="E194" s="22">
        <v>0.89</v>
      </c>
      <c r="F194" s="5" t="str">
        <f>VLOOKUP(G194,'Species Data'!A$2:E$152,2,FALSE)</f>
        <v>125</v>
      </c>
      <c r="G194" s="5" t="s">
        <v>198</v>
      </c>
      <c r="H194" s="28">
        <v>20800.0</v>
      </c>
      <c r="I194" s="29">
        <v>5.583006E9</v>
      </c>
      <c r="J194" s="29">
        <v>268413.75</v>
      </c>
      <c r="K194" s="30">
        <v>1.84041E9</v>
      </c>
      <c r="L194" s="30" t="s">
        <v>253</v>
      </c>
      <c r="M194" s="31">
        <v>830.0</v>
      </c>
      <c r="N194" s="30" t="s">
        <v>210</v>
      </c>
      <c r="O194" s="32">
        <v>1355.625</v>
      </c>
      <c r="P194">
        <v>446.875</v>
      </c>
    </row>
    <row r="195" ht="14.25" customHeight="1">
      <c r="A195" s="5">
        <v>288.0</v>
      </c>
      <c r="B195" s="20">
        <v>1.0</v>
      </c>
      <c r="C195" s="21">
        <v>1.0</v>
      </c>
      <c r="D195" s="26">
        <v>1.0</v>
      </c>
      <c r="E195" s="22">
        <v>1.0</v>
      </c>
      <c r="F195" s="5" t="str">
        <f>VLOOKUP(G195,'Species Data'!A$2:E$152,2,FALSE)</f>
        <v>51</v>
      </c>
      <c r="G195" s="5" t="s">
        <v>89</v>
      </c>
      <c r="H195" s="28">
        <v>9800.0</v>
      </c>
      <c r="I195" s="29">
        <v>2.6279435E9</v>
      </c>
      <c r="J195" s="29">
        <v>268157.5</v>
      </c>
      <c r="K195" s="30">
        <v>7.52395E8</v>
      </c>
      <c r="L195" s="30" t="s">
        <v>221</v>
      </c>
      <c r="M195" s="31">
        <v>1357.5</v>
      </c>
      <c r="N195" s="30" t="s">
        <v>164</v>
      </c>
      <c r="O195" s="32">
        <v>1811.875</v>
      </c>
      <c r="P195">
        <v>518.75</v>
      </c>
    </row>
    <row r="196" ht="14.25" customHeight="1">
      <c r="A196" s="5">
        <v>321.0</v>
      </c>
      <c r="B196" s="20">
        <v>1.0</v>
      </c>
      <c r="C196" s="21">
        <v>1.0</v>
      </c>
      <c r="D196" s="26">
        <v>6.0</v>
      </c>
      <c r="E196" s="22">
        <v>0.82</v>
      </c>
      <c r="F196" s="5" t="str">
        <f>VLOOKUP(G196,'Species Data'!A$2:E$152,2,FALSE)</f>
        <v>57</v>
      </c>
      <c r="G196" s="5" t="s">
        <v>96</v>
      </c>
      <c r="H196" s="28">
        <v>19500.0</v>
      </c>
      <c r="I196" s="29">
        <v>5.22819375E9</v>
      </c>
      <c r="J196" s="29">
        <v>268112.5</v>
      </c>
      <c r="K196" s="30">
        <v>1.36670625E9</v>
      </c>
      <c r="L196" s="30" t="s">
        <v>253</v>
      </c>
      <c r="M196" s="31">
        <v>1037.5</v>
      </c>
      <c r="N196" s="30" t="s">
        <v>289</v>
      </c>
      <c r="O196" s="32">
        <v>1506.25</v>
      </c>
      <c r="P196">
        <v>393.75</v>
      </c>
    </row>
    <row r="197" ht="14.25" customHeight="1">
      <c r="A197" s="5">
        <v>559.0</v>
      </c>
      <c r="B197" s="20">
        <v>1.0</v>
      </c>
      <c r="C197" s="21">
        <v>1.0</v>
      </c>
      <c r="D197" s="26">
        <v>4.0</v>
      </c>
      <c r="E197" s="22">
        <v>0.9</v>
      </c>
      <c r="F197" s="5" t="str">
        <f>VLOOKUP(G197,'Species Data'!A$2:E$152,2,FALSE)</f>
        <v>97</v>
      </c>
      <c r="G197" s="5" t="s">
        <v>157</v>
      </c>
      <c r="H197" s="28">
        <v>33320.0</v>
      </c>
      <c r="I197" s="29">
        <v>8.904749175E9</v>
      </c>
      <c r="J197" s="29">
        <v>267249.375</v>
      </c>
      <c r="K197" s="30">
        <v>3.78860895E9</v>
      </c>
      <c r="L197" s="30" t="s">
        <v>121</v>
      </c>
      <c r="M197" s="31">
        <v>1425.0</v>
      </c>
      <c r="N197" s="30" t="s">
        <v>50</v>
      </c>
      <c r="O197" s="32">
        <v>1649.6875</v>
      </c>
      <c r="P197">
        <v>701.875</v>
      </c>
    </row>
    <row r="198" ht="14.25" customHeight="1">
      <c r="A198" s="5">
        <v>414.0</v>
      </c>
      <c r="B198" s="20">
        <v>4.0</v>
      </c>
      <c r="C198" s="21">
        <v>0.9</v>
      </c>
      <c r="D198" s="26">
        <v>4.0</v>
      </c>
      <c r="E198" s="22">
        <v>0.89</v>
      </c>
      <c r="F198" s="5" t="str">
        <f>VLOOKUP(G198,'Species Data'!A$2:E$152,2,FALSE)</f>
        <v>73</v>
      </c>
      <c r="G198" s="5" t="s">
        <v>119</v>
      </c>
      <c r="H198" s="28">
        <v>31360.0</v>
      </c>
      <c r="I198" s="29">
        <v>8.353324E9</v>
      </c>
      <c r="J198" s="29">
        <v>266368.75</v>
      </c>
      <c r="K198" s="30">
        <v>3.162068E9</v>
      </c>
      <c r="L198" s="30" t="s">
        <v>144</v>
      </c>
      <c r="M198" s="31">
        <v>1187.5</v>
      </c>
      <c r="N198" s="30" t="s">
        <v>152</v>
      </c>
      <c r="O198" s="32">
        <v>1566.875</v>
      </c>
      <c r="P198">
        <v>593.125</v>
      </c>
    </row>
    <row r="199" ht="14.25" customHeight="1">
      <c r="A199" s="5">
        <v>391.0</v>
      </c>
      <c r="B199" s="20">
        <v>1.0</v>
      </c>
      <c r="C199" s="21">
        <v>1.0</v>
      </c>
      <c r="D199" s="26">
        <v>2.0</v>
      </c>
      <c r="E199" s="22">
        <v>0.83</v>
      </c>
      <c r="F199" s="5" t="str">
        <f>VLOOKUP(G199,'Species Data'!A$2:E$152,2,FALSE)</f>
        <v>69</v>
      </c>
      <c r="G199" s="5" t="s">
        <v>113</v>
      </c>
      <c r="H199" s="28">
        <v>7800.0</v>
      </c>
      <c r="I199" s="29">
        <v>2.07736425E9</v>
      </c>
      <c r="J199" s="29">
        <v>266328.75</v>
      </c>
      <c r="K199" s="30">
        <v>7.0323825E8</v>
      </c>
      <c r="L199" s="30" t="s">
        <v>176</v>
      </c>
      <c r="M199" s="31">
        <v>1338.75</v>
      </c>
      <c r="N199" s="30" t="s">
        <v>224</v>
      </c>
      <c r="O199" s="32">
        <v>1685.625</v>
      </c>
      <c r="P199">
        <v>570.625</v>
      </c>
    </row>
    <row r="200" ht="14.25" customHeight="1">
      <c r="A200" s="5">
        <v>211.0</v>
      </c>
      <c r="B200" s="20">
        <v>3.0</v>
      </c>
      <c r="C200" s="21">
        <v>0.93</v>
      </c>
      <c r="D200" s="26">
        <v>1.0</v>
      </c>
      <c r="E200" s="22">
        <v>1.0</v>
      </c>
      <c r="F200" s="5" t="str">
        <f>VLOOKUP(G200,'Species Data'!A$2:E$152,2,FALSE)</f>
        <v>38</v>
      </c>
      <c r="G200" s="5" t="s">
        <v>74</v>
      </c>
      <c r="H200" s="28">
        <v>28324.0</v>
      </c>
      <c r="I200" s="29">
        <v>7.54062771E9</v>
      </c>
      <c r="J200" s="29">
        <v>266227.5</v>
      </c>
      <c r="K200" s="30">
        <v>3.43888765E9</v>
      </c>
      <c r="L200" s="30" t="s">
        <v>132</v>
      </c>
      <c r="M200" s="31">
        <v>1187.5</v>
      </c>
      <c r="N200" s="30" t="s">
        <v>135</v>
      </c>
      <c r="O200" s="32">
        <v>1512.65625</v>
      </c>
      <c r="P200">
        <v>689.84375</v>
      </c>
    </row>
    <row r="201" ht="14.25" customHeight="1">
      <c r="A201" s="5">
        <v>8.0</v>
      </c>
      <c r="B201" s="20">
        <v>2.0</v>
      </c>
      <c r="C201" s="21">
        <v>0.93</v>
      </c>
      <c r="D201" s="26">
        <v>1.0</v>
      </c>
      <c r="E201" s="22">
        <v>1.0</v>
      </c>
      <c r="F201" s="5" t="str">
        <f>VLOOKUP(G201,'Species Data'!A$2:E$152,2,FALSE)</f>
        <v>2</v>
      </c>
      <c r="G201" s="5" t="s">
        <v>35</v>
      </c>
      <c r="H201" s="28">
        <v>18960.0</v>
      </c>
      <c r="I201" s="29">
        <v>5.046678E9</v>
      </c>
      <c r="J201" s="29">
        <v>266175.0</v>
      </c>
      <c r="K201" s="30">
        <v>2.2959612E9</v>
      </c>
      <c r="L201" s="30" t="s">
        <v>147</v>
      </c>
      <c r="M201" s="31">
        <v>1275.0</v>
      </c>
      <c r="N201" s="30" t="s">
        <v>122</v>
      </c>
      <c r="O201" s="32">
        <v>1706.25</v>
      </c>
      <c r="P201">
        <v>776.25</v>
      </c>
    </row>
    <row r="202" ht="14.25" customHeight="1">
      <c r="A202" s="5">
        <v>731.0</v>
      </c>
      <c r="B202" s="20">
        <v>5.0</v>
      </c>
      <c r="C202" s="21">
        <v>0.77</v>
      </c>
      <c r="D202" s="26">
        <v>4.0</v>
      </c>
      <c r="E202" s="22">
        <v>0.67</v>
      </c>
      <c r="F202" s="5" t="str">
        <f>VLOOKUP(G202,'Species Data'!A$2:E$152,2,FALSE)</f>
        <v>126</v>
      </c>
      <c r="G202" s="5" t="s">
        <v>200</v>
      </c>
      <c r="H202" s="28">
        <v>20540.0</v>
      </c>
      <c r="I202" s="29">
        <v>5.46436788625E9</v>
      </c>
      <c r="J202" s="29">
        <v>266035.4375</v>
      </c>
      <c r="K202" s="30">
        <v>2.030199275E9</v>
      </c>
      <c r="L202" s="30" t="s">
        <v>254</v>
      </c>
      <c r="M202" s="31">
        <v>750.0</v>
      </c>
      <c r="N202" s="30" t="s">
        <v>135</v>
      </c>
      <c r="O202" s="32">
        <v>1243.15625</v>
      </c>
      <c r="P202">
        <v>461.875</v>
      </c>
    </row>
    <row r="203" ht="14.25" customHeight="1">
      <c r="A203" s="5">
        <v>101.0</v>
      </c>
      <c r="B203" s="20">
        <v>1.0</v>
      </c>
      <c r="C203" s="21">
        <v>1.0</v>
      </c>
      <c r="D203" s="26">
        <v>5.0</v>
      </c>
      <c r="E203" s="22">
        <v>0.79</v>
      </c>
      <c r="F203" s="5" t="str">
        <f>VLOOKUP(G203,'Species Data'!A$2:E$152,2,FALSE)</f>
        <v>20</v>
      </c>
      <c r="G203" s="5" t="s">
        <v>56</v>
      </c>
      <c r="H203" s="28">
        <v>16500.0</v>
      </c>
      <c r="I203" s="29">
        <v>4.37052825E9</v>
      </c>
      <c r="J203" s="29">
        <v>264880.5</v>
      </c>
      <c r="K203" s="30">
        <v>1.2466575E9</v>
      </c>
      <c r="L203" s="30" t="s">
        <v>126</v>
      </c>
      <c r="M203" s="31">
        <v>1200.0</v>
      </c>
      <c r="N203" s="30" t="s">
        <v>91</v>
      </c>
      <c r="O203" s="32">
        <v>1814.25</v>
      </c>
      <c r="P203">
        <v>517.5</v>
      </c>
    </row>
    <row r="204" ht="14.25" customHeight="1">
      <c r="A204" s="5">
        <v>511.0</v>
      </c>
      <c r="B204" s="20">
        <v>3.0</v>
      </c>
      <c r="C204" s="21">
        <v>0.89</v>
      </c>
      <c r="D204" s="26">
        <v>6.0</v>
      </c>
      <c r="E204" s="22">
        <v>0.85</v>
      </c>
      <c r="F204" s="5" t="str">
        <f>VLOOKUP(G204,'Species Data'!A$2:E$152,2,FALSE)</f>
        <v>89</v>
      </c>
      <c r="G204" s="5" t="s">
        <v>145</v>
      </c>
      <c r="H204" s="28">
        <v>39480.0</v>
      </c>
      <c r="I204" s="29">
        <v>1.0449739125E10</v>
      </c>
      <c r="J204" s="29">
        <v>264684.375</v>
      </c>
      <c r="K204" s="30">
        <v>3.84855975E9</v>
      </c>
      <c r="L204" s="30" t="s">
        <v>144</v>
      </c>
      <c r="M204" s="31">
        <v>1187.5</v>
      </c>
      <c r="N204" s="30" t="s">
        <v>294</v>
      </c>
      <c r="O204" s="32">
        <v>1470.46875</v>
      </c>
      <c r="P204">
        <v>541.5625</v>
      </c>
    </row>
    <row r="205" ht="14.25" customHeight="1">
      <c r="A205" s="5">
        <v>710.0</v>
      </c>
      <c r="B205" s="20">
        <v>1.0</v>
      </c>
      <c r="C205" s="21">
        <v>1.0</v>
      </c>
      <c r="D205" s="26">
        <v>4.0</v>
      </c>
      <c r="E205" s="22">
        <v>0.56</v>
      </c>
      <c r="F205" s="5" t="str">
        <f>VLOOKUP(G205,'Species Data'!A$2:E$152,2,FALSE)</f>
        <v>123</v>
      </c>
      <c r="G205" s="5" t="s">
        <v>195</v>
      </c>
      <c r="H205" s="28">
        <v>25200.0</v>
      </c>
      <c r="I205" s="29">
        <v>6.667353E9</v>
      </c>
      <c r="J205" s="29">
        <v>264577.5</v>
      </c>
      <c r="K205" s="30">
        <v>1.860705E9</v>
      </c>
      <c r="L205" s="30" t="s">
        <v>248</v>
      </c>
      <c r="M205" s="31">
        <v>937.5</v>
      </c>
      <c r="N205" s="30" t="s">
        <v>299</v>
      </c>
      <c r="O205" s="32">
        <v>1503.28125</v>
      </c>
      <c r="P205">
        <v>419.53125</v>
      </c>
    </row>
    <row r="206" ht="14.25" customHeight="1">
      <c r="A206" s="5">
        <v>187.0</v>
      </c>
      <c r="B206" s="20">
        <v>5.0</v>
      </c>
      <c r="C206" s="21">
        <v>0.72</v>
      </c>
      <c r="D206" s="26">
        <v>5.0</v>
      </c>
      <c r="E206" s="22">
        <v>0.42</v>
      </c>
      <c r="F206" s="5" t="str">
        <f>VLOOKUP(G206,'Species Data'!A$2:E$152,2,FALSE)</f>
        <v>34</v>
      </c>
      <c r="G206" s="5" t="s">
        <v>70</v>
      </c>
      <c r="H206" s="28">
        <v>27540.0</v>
      </c>
      <c r="I206" s="29">
        <v>7.265334285E9</v>
      </c>
      <c r="J206" s="29">
        <v>263810.25</v>
      </c>
      <c r="K206" s="30">
        <v>1.64822769E9</v>
      </c>
      <c r="L206" s="30" t="s">
        <v>248</v>
      </c>
      <c r="M206" s="31">
        <v>750.0</v>
      </c>
      <c r="N206" s="30" t="s">
        <v>232</v>
      </c>
      <c r="O206" s="32">
        <v>1293.1875</v>
      </c>
      <c r="P206">
        <v>293.375</v>
      </c>
    </row>
    <row r="207" ht="14.25" customHeight="1">
      <c r="A207" s="5">
        <v>274.0</v>
      </c>
      <c r="B207" s="20">
        <v>2.0</v>
      </c>
      <c r="C207" s="21">
        <v>0.89</v>
      </c>
      <c r="D207" s="26">
        <v>6.0</v>
      </c>
      <c r="E207" s="22">
        <v>0.56</v>
      </c>
      <c r="F207" s="5" t="str">
        <f>VLOOKUP(G207,'Species Data'!A$2:E$152,2,FALSE)</f>
        <v>49</v>
      </c>
      <c r="G207" s="5" t="s">
        <v>86</v>
      </c>
      <c r="H207" s="28">
        <v>21560.0</v>
      </c>
      <c r="I207" s="29">
        <v>5.68485456E9</v>
      </c>
      <c r="J207" s="29">
        <v>263676.0</v>
      </c>
      <c r="K207" s="30">
        <v>1.64742116E9</v>
      </c>
      <c r="L207" s="30" t="s">
        <v>234</v>
      </c>
      <c r="M207" s="31">
        <v>1387.5</v>
      </c>
      <c r="N207" s="30" t="s">
        <v>50</v>
      </c>
      <c r="O207" s="32">
        <v>1533.0</v>
      </c>
      <c r="P207">
        <v>444.25</v>
      </c>
    </row>
    <row r="208" ht="14.25" customHeight="1">
      <c r="A208" s="5">
        <v>208.0</v>
      </c>
      <c r="B208" s="20">
        <v>4.0</v>
      </c>
      <c r="C208" s="21">
        <v>0.92</v>
      </c>
      <c r="D208" s="26">
        <v>2.0</v>
      </c>
      <c r="E208" s="22">
        <v>0.98</v>
      </c>
      <c r="F208" s="5" t="str">
        <f>VLOOKUP(G208,'Species Data'!A$2:E$152,2,FALSE)</f>
        <v>38</v>
      </c>
      <c r="G208" s="5" t="s">
        <v>74</v>
      </c>
      <c r="H208" s="28">
        <v>28324.0</v>
      </c>
      <c r="I208" s="29">
        <v>7.45338979E9</v>
      </c>
      <c r="J208" s="29">
        <v>263147.5</v>
      </c>
      <c r="K208" s="30">
        <v>3.371589826E9</v>
      </c>
      <c r="L208" s="30" t="s">
        <v>275</v>
      </c>
      <c r="M208" s="31">
        <v>1152.0</v>
      </c>
      <c r="N208" s="30" t="s">
        <v>135</v>
      </c>
      <c r="O208" s="32">
        <v>1495.15625</v>
      </c>
      <c r="P208">
        <v>676.34375</v>
      </c>
    </row>
    <row r="209" ht="14.25" customHeight="1">
      <c r="A209" s="5">
        <v>10.0</v>
      </c>
      <c r="B209" s="20">
        <v>3.0</v>
      </c>
      <c r="C209" s="21">
        <v>0.92</v>
      </c>
      <c r="D209" s="26">
        <v>5.0</v>
      </c>
      <c r="E209" s="22">
        <v>0.74</v>
      </c>
      <c r="F209" s="5" t="str">
        <f>VLOOKUP(G209,'Species Data'!A$2:E$152,2,FALSE)</f>
        <v>2</v>
      </c>
      <c r="G209" s="5" t="s">
        <v>35</v>
      </c>
      <c r="H209" s="28">
        <v>18960.0</v>
      </c>
      <c r="I209" s="29">
        <v>4.9856742E9</v>
      </c>
      <c r="J209" s="29">
        <v>262957.5</v>
      </c>
      <c r="K209" s="30">
        <v>1.6877718E9</v>
      </c>
      <c r="L209" s="30" t="s">
        <v>176</v>
      </c>
      <c r="M209" s="31">
        <v>1338.75</v>
      </c>
      <c r="N209" s="30" t="s">
        <v>224</v>
      </c>
      <c r="O209" s="32">
        <v>1685.625</v>
      </c>
      <c r="P209">
        <v>570.625</v>
      </c>
    </row>
    <row r="210" ht="14.25" customHeight="1">
      <c r="A210" s="5">
        <v>828.0</v>
      </c>
      <c r="B210" s="20">
        <v>2.0</v>
      </c>
      <c r="C210" s="21">
        <v>0.88</v>
      </c>
      <c r="D210" s="26">
        <v>2.0</v>
      </c>
      <c r="E210" s="22">
        <v>0.77</v>
      </c>
      <c r="F210" s="5" t="str">
        <f>VLOOKUP(G210,'Species Data'!A$2:E$152,2,FALSE)</f>
        <v>148</v>
      </c>
      <c r="G210" s="5" t="s">
        <v>225</v>
      </c>
      <c r="H210" s="28">
        <v>18544.0</v>
      </c>
      <c r="I210" s="29">
        <v>4.87294596E9</v>
      </c>
      <c r="J210" s="29">
        <v>262777.5</v>
      </c>
      <c r="K210" s="30">
        <v>1.40915856E9</v>
      </c>
      <c r="L210" s="30" t="s">
        <v>100</v>
      </c>
      <c r="M210" s="31">
        <v>1500.0</v>
      </c>
      <c r="N210" s="30" t="s">
        <v>238</v>
      </c>
      <c r="O210" s="32">
        <v>1545.75</v>
      </c>
      <c r="P210">
        <v>447.0</v>
      </c>
    </row>
    <row r="211" ht="14.25" customHeight="1">
      <c r="A211" s="5">
        <v>812.0</v>
      </c>
      <c r="B211" s="20">
        <v>3.0</v>
      </c>
      <c r="C211" s="21">
        <v>0.86</v>
      </c>
      <c r="D211" s="26">
        <v>5.0</v>
      </c>
      <c r="E211" s="22">
        <v>0.59</v>
      </c>
      <c r="F211" s="5" t="str">
        <f>VLOOKUP(G211,'Species Data'!A$2:E$152,2,FALSE)</f>
        <v>143</v>
      </c>
      <c r="G211" s="5" t="s">
        <v>220</v>
      </c>
      <c r="H211" s="28">
        <v>57600.0</v>
      </c>
      <c r="I211" s="29">
        <v>1.512432E10</v>
      </c>
      <c r="J211" s="29">
        <v>262575.0</v>
      </c>
      <c r="K211" s="30">
        <v>3.99168E9</v>
      </c>
      <c r="L211" s="30" t="s">
        <v>257</v>
      </c>
      <c r="M211" s="31">
        <v>1000.0</v>
      </c>
      <c r="N211" s="30" t="s">
        <v>346</v>
      </c>
      <c r="O211" s="32">
        <v>1458.75</v>
      </c>
      <c r="P211">
        <v>385.0</v>
      </c>
    </row>
    <row r="212" ht="14.25" customHeight="1">
      <c r="A212" s="5">
        <v>210.0</v>
      </c>
      <c r="B212" s="20">
        <v>5.0</v>
      </c>
      <c r="C212" s="21">
        <v>0.92</v>
      </c>
      <c r="D212" s="26">
        <v>5.0</v>
      </c>
      <c r="E212" s="22">
        <v>0.82</v>
      </c>
      <c r="F212" s="5" t="str">
        <f>VLOOKUP(G212,'Species Data'!A$2:E$152,2,FALSE)</f>
        <v>38</v>
      </c>
      <c r="G212" s="5" t="s">
        <v>74</v>
      </c>
      <c r="H212" s="28">
        <v>28324.0</v>
      </c>
      <c r="I212" s="29">
        <v>7.42768576E9</v>
      </c>
      <c r="J212" s="29">
        <v>262240.0</v>
      </c>
      <c r="K212" s="30">
        <v>2.82900112E9</v>
      </c>
      <c r="L212" s="30" t="s">
        <v>132</v>
      </c>
      <c r="M212" s="31">
        <v>1187.5</v>
      </c>
      <c r="N212" s="30" t="s">
        <v>183</v>
      </c>
      <c r="O212" s="32">
        <v>1490.0</v>
      </c>
      <c r="P212">
        <v>567.5</v>
      </c>
    </row>
    <row r="213" ht="14.25" customHeight="1">
      <c r="A213" s="5">
        <v>246.0</v>
      </c>
      <c r="B213" s="20">
        <v>1.0</v>
      </c>
      <c r="C213" s="21">
        <v>1.0</v>
      </c>
      <c r="D213" s="26">
        <v>3.0</v>
      </c>
      <c r="E213" s="22">
        <v>0.95</v>
      </c>
      <c r="F213" s="5" t="str">
        <f>VLOOKUP(G213,'Species Data'!A$2:E$152,2,FALSE)</f>
        <v>44</v>
      </c>
      <c r="G213" s="5" t="s">
        <v>80</v>
      </c>
      <c r="H213" s="28">
        <v>18960.0</v>
      </c>
      <c r="I213" s="29">
        <v>4.963864275E9</v>
      </c>
      <c r="J213" s="29">
        <v>261807.1875</v>
      </c>
      <c r="K213" s="30">
        <v>2.277244125E9</v>
      </c>
      <c r="L213" s="30" t="s">
        <v>144</v>
      </c>
      <c r="M213" s="31">
        <v>1187.5</v>
      </c>
      <c r="N213" s="30" t="s">
        <v>228</v>
      </c>
      <c r="O213" s="32">
        <v>1616.09375</v>
      </c>
      <c r="P213">
        <v>741.40625</v>
      </c>
    </row>
    <row r="214" ht="14.25" customHeight="1">
      <c r="A214" s="5">
        <v>147.0</v>
      </c>
      <c r="B214" s="20">
        <v>2.0</v>
      </c>
      <c r="C214" s="21">
        <v>0.96</v>
      </c>
      <c r="D214" s="26">
        <v>1.0</v>
      </c>
      <c r="E214" s="22">
        <v>1.0</v>
      </c>
      <c r="F214" s="5" t="str">
        <f>VLOOKUP(G214,'Species Data'!A$2:E$152,2,FALSE)</f>
        <v>28</v>
      </c>
      <c r="G214" s="5" t="s">
        <v>64</v>
      </c>
      <c r="H214" s="28">
        <v>25800.0</v>
      </c>
      <c r="I214" s="29">
        <v>6.75266625E9</v>
      </c>
      <c r="J214" s="29">
        <v>261731.25</v>
      </c>
      <c r="K214" s="30">
        <v>2.0443275E9</v>
      </c>
      <c r="L214" s="30" t="s">
        <v>268</v>
      </c>
      <c r="M214" s="31">
        <v>1264.0</v>
      </c>
      <c r="N214" s="30" t="s">
        <v>164</v>
      </c>
      <c r="O214" s="32">
        <v>1744.875</v>
      </c>
      <c r="P214">
        <v>528.25</v>
      </c>
    </row>
    <row r="215" ht="14.25" customHeight="1">
      <c r="A215" s="5">
        <v>290.0</v>
      </c>
      <c r="B215" s="20">
        <v>2.0</v>
      </c>
      <c r="C215" s="21">
        <v>0.98</v>
      </c>
      <c r="D215" s="26">
        <v>5.0</v>
      </c>
      <c r="E215" s="22">
        <v>0.91</v>
      </c>
      <c r="F215" s="5" t="str">
        <f>VLOOKUP(G215,'Species Data'!A$2:E$152,2,FALSE)</f>
        <v>51</v>
      </c>
      <c r="G215" s="5" t="s">
        <v>89</v>
      </c>
      <c r="H215" s="28">
        <v>9800.0</v>
      </c>
      <c r="I215" s="29">
        <v>2.563582E9</v>
      </c>
      <c r="J215" s="29">
        <v>261590.0</v>
      </c>
      <c r="K215" s="30">
        <v>6.81688E8</v>
      </c>
      <c r="L215" s="30" t="s">
        <v>221</v>
      </c>
      <c r="M215" s="31">
        <v>1357.5</v>
      </c>
      <c r="N215" s="30" t="s">
        <v>222</v>
      </c>
      <c r="O215" s="32">
        <v>1767.5</v>
      </c>
      <c r="P215">
        <v>470.0</v>
      </c>
    </row>
    <row r="216" ht="14.25" customHeight="1">
      <c r="A216" s="5">
        <v>650.0</v>
      </c>
      <c r="B216" s="20">
        <v>3.0</v>
      </c>
      <c r="C216" s="21">
        <v>0.86</v>
      </c>
      <c r="D216" s="26">
        <v>4.0</v>
      </c>
      <c r="E216" s="22">
        <v>0.86</v>
      </c>
      <c r="F216" s="5" t="str">
        <f>VLOOKUP(G216,'Species Data'!A$2:E$152,2,FALSE)</f>
        <v>112</v>
      </c>
      <c r="G216" s="5" t="s">
        <v>181</v>
      </c>
      <c r="H216" s="28">
        <v>33600.0</v>
      </c>
      <c r="I216" s="29">
        <v>8.78472E9</v>
      </c>
      <c r="J216" s="29">
        <v>261450.0</v>
      </c>
      <c r="K216" s="30">
        <v>3.653328E9</v>
      </c>
      <c r="L216" s="30" t="s">
        <v>276</v>
      </c>
      <c r="M216" s="31">
        <v>1050.0</v>
      </c>
      <c r="N216" s="30" t="s">
        <v>222</v>
      </c>
      <c r="O216" s="32">
        <v>1575.0</v>
      </c>
      <c r="P216">
        <v>655.0</v>
      </c>
    </row>
    <row r="217" ht="14.25" customHeight="1">
      <c r="A217" s="5">
        <v>196.0</v>
      </c>
      <c r="B217" s="20">
        <v>2.0</v>
      </c>
      <c r="C217" s="21">
        <v>0.9</v>
      </c>
      <c r="D217" s="26">
        <v>5.0</v>
      </c>
      <c r="E217" s="22">
        <v>0.71</v>
      </c>
      <c r="F217" s="5" t="str">
        <f>VLOOKUP(G217,'Species Data'!A$2:E$152,2,FALSE)</f>
        <v>36</v>
      </c>
      <c r="G217" s="5" t="s">
        <v>72</v>
      </c>
      <c r="H217" s="28">
        <v>33820.0</v>
      </c>
      <c r="I217" s="29">
        <v>8.836548785E9</v>
      </c>
      <c r="J217" s="29">
        <v>261281.75</v>
      </c>
      <c r="K217" s="30">
        <v>2.79025146E9</v>
      </c>
      <c r="L217" s="30" t="s">
        <v>173</v>
      </c>
      <c r="M217" s="31">
        <v>1295.0</v>
      </c>
      <c r="N217" s="30" t="s">
        <v>50</v>
      </c>
      <c r="O217" s="32">
        <v>1467.875</v>
      </c>
      <c r="P217">
        <v>463.5</v>
      </c>
    </row>
    <row r="218" ht="14.25" customHeight="1">
      <c r="A218" s="5">
        <v>243.0</v>
      </c>
      <c r="B218" s="20">
        <v>2.0</v>
      </c>
      <c r="C218" s="21">
        <v>1.0</v>
      </c>
      <c r="D218" s="26">
        <v>1.0</v>
      </c>
      <c r="E218" s="22">
        <v>1.0</v>
      </c>
      <c r="F218" s="5" t="str">
        <f>VLOOKUP(G218,'Species Data'!A$2:E$152,2,FALSE)</f>
        <v>44</v>
      </c>
      <c r="G218" s="5" t="s">
        <v>80</v>
      </c>
      <c r="H218" s="28">
        <v>18960.0</v>
      </c>
      <c r="I218" s="29">
        <v>4.951386225E9</v>
      </c>
      <c r="J218" s="29">
        <v>261149.0625</v>
      </c>
      <c r="K218" s="30">
        <v>2.4053841E9</v>
      </c>
      <c r="L218" s="30" t="s">
        <v>147</v>
      </c>
      <c r="M218" s="31">
        <v>1275.0</v>
      </c>
      <c r="N218" s="30" t="s">
        <v>228</v>
      </c>
      <c r="O218" s="32">
        <v>1612.03125</v>
      </c>
      <c r="P218">
        <v>783.125</v>
      </c>
    </row>
    <row r="219" ht="14.25" customHeight="1">
      <c r="A219" s="5">
        <v>525.0</v>
      </c>
      <c r="B219" s="20">
        <v>6.0</v>
      </c>
      <c r="C219" s="21">
        <v>0.75</v>
      </c>
      <c r="D219" s="26">
        <v>3.0</v>
      </c>
      <c r="E219" s="22">
        <v>0.84</v>
      </c>
      <c r="F219" s="5" t="str">
        <f>VLOOKUP(G219,'Species Data'!A$2:E$152,2,FALSE)</f>
        <v>91</v>
      </c>
      <c r="G219" s="5" t="s">
        <v>148</v>
      </c>
      <c r="H219" s="28">
        <v>19600.0</v>
      </c>
      <c r="I219" s="29">
        <v>5.11413E9</v>
      </c>
      <c r="J219" s="29">
        <v>260925.0</v>
      </c>
      <c r="K219" s="30">
        <v>2.40400125E9</v>
      </c>
      <c r="L219" s="30" t="s">
        <v>199</v>
      </c>
      <c r="M219" s="31">
        <v>1331.25</v>
      </c>
      <c r="N219" s="30" t="s">
        <v>337</v>
      </c>
      <c r="O219" s="32">
        <v>973.4375</v>
      </c>
      <c r="P219">
        <v>625.78125</v>
      </c>
    </row>
    <row r="220" ht="14.25" customHeight="1">
      <c r="A220" s="5">
        <v>534.0</v>
      </c>
      <c r="B220" s="20">
        <v>3.0</v>
      </c>
      <c r="C220" s="21">
        <v>0.9</v>
      </c>
      <c r="D220" s="26">
        <v>2.0</v>
      </c>
      <c r="E220" s="22">
        <v>0.97</v>
      </c>
      <c r="F220" s="5" t="str">
        <f>VLOOKUP(G220,'Species Data'!A$2:E$152,2,FALSE)</f>
        <v>93</v>
      </c>
      <c r="G220" s="5" t="s">
        <v>150</v>
      </c>
      <c r="H220" s="28">
        <v>10620.0</v>
      </c>
      <c r="I220" s="29">
        <v>2.77078455E9</v>
      </c>
      <c r="J220" s="29">
        <v>260902.5</v>
      </c>
      <c r="K220" s="30">
        <v>1.2047261625E9</v>
      </c>
      <c r="L220" s="30" t="s">
        <v>231</v>
      </c>
      <c r="M220" s="31">
        <v>1443.75</v>
      </c>
      <c r="N220" s="30" t="s">
        <v>110</v>
      </c>
      <c r="O220" s="32">
        <v>1516.875</v>
      </c>
      <c r="P220">
        <v>659.53125</v>
      </c>
    </row>
    <row r="221" ht="14.25" customHeight="1">
      <c r="A221" s="5">
        <v>125.0</v>
      </c>
      <c r="B221" s="20">
        <v>1.0</v>
      </c>
      <c r="C221" s="21">
        <v>1.0</v>
      </c>
      <c r="D221" s="26">
        <v>6.0</v>
      </c>
      <c r="E221" s="22">
        <v>0.67</v>
      </c>
      <c r="F221" s="5" t="str">
        <f>VLOOKUP(G221,'Species Data'!A$2:E$152,2,FALSE)</f>
        <v>24</v>
      </c>
      <c r="G221" s="5" t="s">
        <v>60</v>
      </c>
      <c r="H221" s="28">
        <v>19920.0</v>
      </c>
      <c r="I221" s="29">
        <v>5.196613815E9</v>
      </c>
      <c r="J221" s="29">
        <v>260874.1875</v>
      </c>
      <c r="K221" s="30">
        <v>1.28486739E9</v>
      </c>
      <c r="L221" s="30" t="s">
        <v>126</v>
      </c>
      <c r="M221" s="31">
        <v>1200.0</v>
      </c>
      <c r="N221" s="30" t="s">
        <v>294</v>
      </c>
      <c r="O221" s="32">
        <v>1571.53125</v>
      </c>
      <c r="P221">
        <v>388.5625</v>
      </c>
    </row>
    <row r="222" ht="14.25" customHeight="1">
      <c r="A222" s="5">
        <v>503.0</v>
      </c>
      <c r="B222" s="20">
        <v>2.0</v>
      </c>
      <c r="C222" s="21">
        <v>0.94</v>
      </c>
      <c r="D222" s="26">
        <v>1.0</v>
      </c>
      <c r="E222" s="22">
        <v>1.0</v>
      </c>
      <c r="F222" s="5" t="str">
        <f>VLOOKUP(G222,'Species Data'!A$2:E$152,2,FALSE)</f>
        <v>87</v>
      </c>
      <c r="G222" s="5" t="s">
        <v>142</v>
      </c>
      <c r="H222" s="28">
        <v>34560.0</v>
      </c>
      <c r="I222" s="29">
        <v>9.01368E9</v>
      </c>
      <c r="J222" s="29">
        <v>260812.5</v>
      </c>
      <c r="K222" s="30">
        <v>4.009824E9</v>
      </c>
      <c r="L222" s="30" t="s">
        <v>199</v>
      </c>
      <c r="M222" s="31">
        <v>1331.25</v>
      </c>
      <c r="N222" s="30" t="s">
        <v>215</v>
      </c>
      <c r="O222" s="32">
        <v>1671.875</v>
      </c>
      <c r="P222">
        <v>743.75</v>
      </c>
    </row>
    <row r="223" ht="14.25" customHeight="1">
      <c r="A223" s="5">
        <v>53.0</v>
      </c>
      <c r="B223" s="20">
        <v>5.0</v>
      </c>
      <c r="C223" s="21">
        <v>0.73</v>
      </c>
      <c r="D223" s="26">
        <v>5.0</v>
      </c>
      <c r="E223" s="22">
        <v>0.86</v>
      </c>
      <c r="F223" s="5" t="str">
        <f>VLOOKUP(G223,'Species Data'!A$2:E$152,2,FALSE)</f>
        <v>9</v>
      </c>
      <c r="G223" s="5" t="s">
        <v>43</v>
      </c>
      <c r="H223" s="28">
        <v>35076.0</v>
      </c>
      <c r="I223" s="29">
        <v>9.130528332E9</v>
      </c>
      <c r="J223" s="29">
        <v>260307.0</v>
      </c>
      <c r="K223" s="30">
        <v>3.030461172E9</v>
      </c>
      <c r="L223" s="30" t="s">
        <v>126</v>
      </c>
      <c r="M223" s="31">
        <v>1200.0</v>
      </c>
      <c r="N223" s="30" t="s">
        <v>206</v>
      </c>
      <c r="O223" s="32">
        <v>1399.5</v>
      </c>
      <c r="P223">
        <v>464.5</v>
      </c>
    </row>
    <row r="224" ht="14.25" customHeight="1">
      <c r="A224" s="5">
        <v>440.0</v>
      </c>
      <c r="B224" s="20">
        <v>2.0</v>
      </c>
      <c r="C224" s="21">
        <v>0.96</v>
      </c>
      <c r="D224" s="26">
        <v>3.0</v>
      </c>
      <c r="E224" s="22">
        <v>0.97</v>
      </c>
      <c r="F224" s="5" t="str">
        <f>VLOOKUP(G224,'Species Data'!A$2:E$152,2,FALSE)</f>
        <v>77</v>
      </c>
      <c r="G224" s="5" t="s">
        <v>127</v>
      </c>
      <c r="H224" s="28">
        <v>13800.0</v>
      </c>
      <c r="I224" s="29">
        <v>3.590622E9</v>
      </c>
      <c r="J224" s="29">
        <v>260190.0</v>
      </c>
      <c r="K224" s="30">
        <v>1.4008932E9</v>
      </c>
      <c r="L224" s="30" t="s">
        <v>263</v>
      </c>
      <c r="M224" s="31">
        <v>1080.0</v>
      </c>
      <c r="N224" s="30" t="s">
        <v>117</v>
      </c>
      <c r="O224" s="32">
        <v>1548.75</v>
      </c>
      <c r="P224">
        <v>604.25</v>
      </c>
    </row>
    <row r="225" ht="14.25" customHeight="1">
      <c r="A225" s="5">
        <v>448.0</v>
      </c>
      <c r="B225" s="20">
        <v>4.0</v>
      </c>
      <c r="C225" s="21">
        <v>0.8</v>
      </c>
      <c r="D225" s="26">
        <v>1.0</v>
      </c>
      <c r="E225" s="22">
        <v>1.0</v>
      </c>
      <c r="F225" s="5" t="str">
        <f>VLOOKUP(G225,'Species Data'!A$2:E$152,2,FALSE)</f>
        <v>78</v>
      </c>
      <c r="G225" s="5" t="s">
        <v>128</v>
      </c>
      <c r="H225" s="28">
        <v>22100.0</v>
      </c>
      <c r="I225" s="29">
        <v>5.746E9</v>
      </c>
      <c r="J225" s="29">
        <v>260000.0</v>
      </c>
      <c r="K225" s="30">
        <v>2.873E9</v>
      </c>
      <c r="L225" s="30" t="s">
        <v>132</v>
      </c>
      <c r="M225" s="31">
        <v>1187.5</v>
      </c>
      <c r="N225" s="30" t="s">
        <v>298</v>
      </c>
      <c r="O225" s="32">
        <v>1300.0</v>
      </c>
      <c r="P225">
        <v>650.0</v>
      </c>
    </row>
    <row r="226" ht="14.25" customHeight="1">
      <c r="A226" s="5">
        <v>390.0</v>
      </c>
      <c r="B226" s="20">
        <v>2.0</v>
      </c>
      <c r="C226" s="21">
        <v>0.98</v>
      </c>
      <c r="D226" s="26">
        <v>4.0</v>
      </c>
      <c r="E226" s="22">
        <v>0.7</v>
      </c>
      <c r="F226" s="5" t="str">
        <f>VLOOKUP(G226,'Species Data'!A$2:E$152,2,FALSE)</f>
        <v>69</v>
      </c>
      <c r="G226" s="5" t="s">
        <v>113</v>
      </c>
      <c r="H226" s="28">
        <v>7800.0</v>
      </c>
      <c r="I226" s="29">
        <v>2.027298E9</v>
      </c>
      <c r="J226" s="29">
        <v>259910.0</v>
      </c>
      <c r="K226" s="30">
        <v>5.930925E8</v>
      </c>
      <c r="L226" s="30" t="s">
        <v>176</v>
      </c>
      <c r="M226" s="31">
        <v>1338.75</v>
      </c>
      <c r="N226" s="30" t="s">
        <v>304</v>
      </c>
      <c r="O226" s="32">
        <v>1645.0</v>
      </c>
      <c r="P226">
        <v>481.25</v>
      </c>
    </row>
    <row r="227" ht="14.25" customHeight="1">
      <c r="A227" s="5">
        <v>446.0</v>
      </c>
      <c r="B227" s="20">
        <v>5.0</v>
      </c>
      <c r="C227" s="21">
        <v>0.8</v>
      </c>
      <c r="D227" s="26">
        <v>6.0</v>
      </c>
      <c r="E227" s="22">
        <v>0.58</v>
      </c>
      <c r="F227" s="5" t="str">
        <f>VLOOKUP(G227,'Species Data'!A$2:E$152,2,FALSE)</f>
        <v>78</v>
      </c>
      <c r="G227" s="5" t="s">
        <v>128</v>
      </c>
      <c r="H227" s="28">
        <v>22100.0</v>
      </c>
      <c r="I227" s="29">
        <v>5.73495E9</v>
      </c>
      <c r="J227" s="29">
        <v>259500.0</v>
      </c>
      <c r="K227" s="30">
        <v>1.6796E9</v>
      </c>
      <c r="L227" s="30" t="s">
        <v>253</v>
      </c>
      <c r="M227" s="31">
        <v>830.0</v>
      </c>
      <c r="N227" s="30" t="s">
        <v>183</v>
      </c>
      <c r="O227" s="32">
        <v>1297.5</v>
      </c>
      <c r="P227">
        <v>380.0</v>
      </c>
    </row>
    <row r="228" ht="14.25" customHeight="1">
      <c r="A228" s="5">
        <v>805.0</v>
      </c>
      <c r="B228" s="20">
        <v>2.0</v>
      </c>
      <c r="C228" s="21">
        <v>0.89</v>
      </c>
      <c r="D228" s="26">
        <v>1.0</v>
      </c>
      <c r="E228" s="22">
        <v>1.0</v>
      </c>
      <c r="F228" s="5" t="str">
        <f>VLOOKUP(G228,'Species Data'!A$2:E$152,2,FALSE)</f>
        <v>142</v>
      </c>
      <c r="G228" s="5" t="s">
        <v>219</v>
      </c>
      <c r="H228" s="28">
        <v>25920.0</v>
      </c>
      <c r="I228" s="29">
        <v>6.722352E9</v>
      </c>
      <c r="J228" s="29">
        <v>259350.0</v>
      </c>
      <c r="K228" s="30">
        <v>3.00029184E9</v>
      </c>
      <c r="L228" s="30" t="s">
        <v>169</v>
      </c>
      <c r="M228" s="31">
        <v>1125.0</v>
      </c>
      <c r="N228" s="30" t="s">
        <v>91</v>
      </c>
      <c r="O228" s="32">
        <v>1425.0</v>
      </c>
      <c r="P228">
        <v>636.0</v>
      </c>
    </row>
    <row r="229" ht="14.25" customHeight="1">
      <c r="A229" s="5">
        <v>809.0</v>
      </c>
      <c r="B229" s="20">
        <v>4.0</v>
      </c>
      <c r="C229" s="21">
        <v>0.85</v>
      </c>
      <c r="D229" s="26">
        <v>2.0</v>
      </c>
      <c r="E229" s="22">
        <v>0.86</v>
      </c>
      <c r="F229" s="5" t="str">
        <f>VLOOKUP(G229,'Species Data'!A$2:E$152,2,FALSE)</f>
        <v>143</v>
      </c>
      <c r="G229" s="5" t="s">
        <v>220</v>
      </c>
      <c r="H229" s="28">
        <v>57600.0</v>
      </c>
      <c r="I229" s="29">
        <v>1.4927328E10</v>
      </c>
      <c r="J229" s="29">
        <v>259155.0</v>
      </c>
      <c r="K229" s="30">
        <v>5.85792E9</v>
      </c>
      <c r="L229" s="30" t="s">
        <v>121</v>
      </c>
      <c r="M229" s="31">
        <v>1140.0</v>
      </c>
      <c r="N229" s="30" t="s">
        <v>346</v>
      </c>
      <c r="O229" s="32">
        <v>1439.75</v>
      </c>
      <c r="P229">
        <v>565.0</v>
      </c>
    </row>
    <row r="230" ht="14.25" customHeight="1">
      <c r="A230" s="5">
        <v>645.0</v>
      </c>
      <c r="B230" s="20">
        <v>4.0</v>
      </c>
      <c r="C230" s="21">
        <v>0.85</v>
      </c>
      <c r="D230" s="26">
        <v>3.0</v>
      </c>
      <c r="E230" s="22">
        <v>0.88</v>
      </c>
      <c r="F230" s="5" t="str">
        <f>VLOOKUP(G230,'Species Data'!A$2:E$152,2,FALSE)</f>
        <v>112</v>
      </c>
      <c r="G230" s="5" t="s">
        <v>181</v>
      </c>
      <c r="H230" s="28">
        <v>33600.0</v>
      </c>
      <c r="I230" s="29">
        <v>8.7052392E9</v>
      </c>
      <c r="J230" s="29">
        <v>259084.5</v>
      </c>
      <c r="K230" s="30">
        <v>3.7383864E9</v>
      </c>
      <c r="L230" s="30" t="s">
        <v>273</v>
      </c>
      <c r="M230" s="31">
        <v>1387.5</v>
      </c>
      <c r="N230" s="30" t="s">
        <v>233</v>
      </c>
      <c r="O230" s="32">
        <v>1560.75</v>
      </c>
      <c r="P230">
        <v>670.25</v>
      </c>
    </row>
    <row r="231" ht="14.25" customHeight="1">
      <c r="A231" s="5">
        <v>512.0</v>
      </c>
      <c r="B231" s="20">
        <v>4.0</v>
      </c>
      <c r="C231" s="21">
        <v>0.87</v>
      </c>
      <c r="D231" s="26">
        <v>5.0</v>
      </c>
      <c r="E231" s="22">
        <v>0.87</v>
      </c>
      <c r="F231" s="5" t="str">
        <f>VLOOKUP(G231,'Species Data'!A$2:E$152,2,FALSE)</f>
        <v>89</v>
      </c>
      <c r="G231" s="5" t="s">
        <v>145</v>
      </c>
      <c r="H231" s="28">
        <v>39480.0</v>
      </c>
      <c r="I231" s="29">
        <v>1.02198915E10</v>
      </c>
      <c r="J231" s="29">
        <v>258862.5</v>
      </c>
      <c r="K231" s="30">
        <v>3.9396105E9</v>
      </c>
      <c r="L231" s="30" t="s">
        <v>144</v>
      </c>
      <c r="M231" s="31">
        <v>1187.5</v>
      </c>
      <c r="N231" s="30" t="s">
        <v>232</v>
      </c>
      <c r="O231" s="32">
        <v>1438.125</v>
      </c>
      <c r="P231">
        <v>554.375</v>
      </c>
    </row>
    <row r="232" ht="14.25" customHeight="1">
      <c r="A232" s="5">
        <v>207.0</v>
      </c>
      <c r="B232" s="20">
        <v>6.0</v>
      </c>
      <c r="C232" s="21">
        <v>0.91</v>
      </c>
      <c r="D232" s="26">
        <v>6.0</v>
      </c>
      <c r="E232" s="22">
        <v>0.82</v>
      </c>
      <c r="F232" s="5" t="str">
        <f>VLOOKUP(G232,'Species Data'!A$2:E$152,2,FALSE)</f>
        <v>38</v>
      </c>
      <c r="G232" s="5" t="s">
        <v>74</v>
      </c>
      <c r="H232" s="28">
        <v>28324.0</v>
      </c>
      <c r="I232" s="29">
        <v>7.313030208E9</v>
      </c>
      <c r="J232" s="29">
        <v>258192.0</v>
      </c>
      <c r="K232" s="30">
        <v>2.81653856E9</v>
      </c>
      <c r="L232" s="30" t="s">
        <v>275</v>
      </c>
      <c r="M232" s="31">
        <v>1152.0</v>
      </c>
      <c r="N232" s="30" t="s">
        <v>183</v>
      </c>
      <c r="O232" s="32">
        <v>1467.0</v>
      </c>
      <c r="P232">
        <v>565.0</v>
      </c>
    </row>
    <row r="233" ht="14.25" customHeight="1">
      <c r="A233" s="5">
        <v>713.0</v>
      </c>
      <c r="B233" s="20">
        <v>2.0</v>
      </c>
      <c r="C233" s="21">
        <v>0.97</v>
      </c>
      <c r="D233" s="26">
        <v>1.0</v>
      </c>
      <c r="E233" s="22">
        <v>1.0</v>
      </c>
      <c r="F233" s="5" t="str">
        <f>VLOOKUP(G233,'Species Data'!A$2:E$152,2,FALSE)</f>
        <v>123</v>
      </c>
      <c r="G233" s="5" t="s">
        <v>195</v>
      </c>
      <c r="H233" s="28">
        <v>25200.0</v>
      </c>
      <c r="I233" s="29">
        <v>6.469848E9</v>
      </c>
      <c r="J233" s="29">
        <v>256740.0</v>
      </c>
      <c r="K233" s="30">
        <v>3.301452E9</v>
      </c>
      <c r="L233" s="30" t="s">
        <v>169</v>
      </c>
      <c r="M233" s="31">
        <v>1125.0</v>
      </c>
      <c r="N233" s="30" t="s">
        <v>299</v>
      </c>
      <c r="O233" s="32">
        <v>1458.75</v>
      </c>
      <c r="P233">
        <v>744.375</v>
      </c>
    </row>
    <row r="234" ht="14.25" customHeight="1">
      <c r="A234" s="5">
        <v>12.0</v>
      </c>
      <c r="B234" s="20">
        <v>4.0</v>
      </c>
      <c r="C234" s="21">
        <v>0.9</v>
      </c>
      <c r="D234" s="26">
        <v>6.0</v>
      </c>
      <c r="E234" s="22">
        <v>0.62</v>
      </c>
      <c r="F234" s="5" t="str">
        <f>VLOOKUP(G234,'Species Data'!A$2:E$152,2,FALSE)</f>
        <v>2</v>
      </c>
      <c r="G234" s="5" t="s">
        <v>35</v>
      </c>
      <c r="H234" s="28">
        <v>18960.0</v>
      </c>
      <c r="I234" s="29">
        <v>4.8655152E9</v>
      </c>
      <c r="J234" s="29">
        <v>256620.0</v>
      </c>
      <c r="K234" s="30">
        <v>1.423422E9</v>
      </c>
      <c r="L234" s="30" t="s">
        <v>176</v>
      </c>
      <c r="M234" s="31">
        <v>1338.75</v>
      </c>
      <c r="N234" s="30" t="s">
        <v>304</v>
      </c>
      <c r="O234" s="32">
        <v>1645.0</v>
      </c>
      <c r="P234">
        <v>481.25</v>
      </c>
    </row>
    <row r="235" ht="14.25" customHeight="1">
      <c r="A235" s="5">
        <v>513.0</v>
      </c>
      <c r="B235" s="20">
        <v>5.0</v>
      </c>
      <c r="C235" s="21">
        <v>0.86</v>
      </c>
      <c r="D235" s="26">
        <v>1.0</v>
      </c>
      <c r="E235" s="22">
        <v>1.0</v>
      </c>
      <c r="F235" s="5" t="str">
        <f>VLOOKUP(G235,'Species Data'!A$2:E$152,2,FALSE)</f>
        <v>89</v>
      </c>
      <c r="G235" s="5" t="s">
        <v>145</v>
      </c>
      <c r="H235" s="28">
        <v>39480.0</v>
      </c>
      <c r="I235" s="29">
        <v>1.012662E10</v>
      </c>
      <c r="J235" s="29">
        <v>256500.0</v>
      </c>
      <c r="K235" s="30">
        <v>4.5250002E9</v>
      </c>
      <c r="L235" s="30" t="s">
        <v>163</v>
      </c>
      <c r="M235" s="31">
        <v>1425.0</v>
      </c>
      <c r="N235" s="30" t="s">
        <v>284</v>
      </c>
      <c r="O235" s="32">
        <v>1288.5</v>
      </c>
      <c r="P235">
        <v>636.75</v>
      </c>
    </row>
    <row r="236" ht="14.25" customHeight="1">
      <c r="A236" s="5">
        <v>124.0</v>
      </c>
      <c r="B236" s="20">
        <v>2.0</v>
      </c>
      <c r="C236" s="21">
        <v>0.98</v>
      </c>
      <c r="D236" s="26">
        <v>5.0</v>
      </c>
      <c r="E236" s="22">
        <v>0.69</v>
      </c>
      <c r="F236" s="5" t="str">
        <f>VLOOKUP(G236,'Species Data'!A$2:E$152,2,FALSE)</f>
        <v>24</v>
      </c>
      <c r="G236" s="5" t="s">
        <v>60</v>
      </c>
      <c r="H236" s="28">
        <v>19920.0</v>
      </c>
      <c r="I236" s="29">
        <v>5.09069544E9</v>
      </c>
      <c r="J236" s="29">
        <v>255557.0</v>
      </c>
      <c r="K236" s="30">
        <v>1.30739442E9</v>
      </c>
      <c r="L236" s="30" t="s">
        <v>126</v>
      </c>
      <c r="M236" s="31">
        <v>1200.0</v>
      </c>
      <c r="N236" s="30" t="s">
        <v>232</v>
      </c>
      <c r="O236" s="32">
        <v>1539.5</v>
      </c>
      <c r="P236">
        <v>395.375</v>
      </c>
    </row>
    <row r="237" ht="14.25" customHeight="1">
      <c r="A237" s="5">
        <v>827.0</v>
      </c>
      <c r="B237" s="20">
        <v>3.0</v>
      </c>
      <c r="C237" s="21">
        <v>0.85</v>
      </c>
      <c r="D237" s="26">
        <v>3.0</v>
      </c>
      <c r="E237" s="22">
        <v>0.68</v>
      </c>
      <c r="F237" s="5" t="str">
        <f>VLOOKUP(G237,'Species Data'!A$2:E$152,2,FALSE)</f>
        <v>148</v>
      </c>
      <c r="G237" s="5" t="s">
        <v>225</v>
      </c>
      <c r="H237" s="28">
        <v>18544.0</v>
      </c>
      <c r="I237" s="29">
        <v>4.72872E9</v>
      </c>
      <c r="J237" s="29">
        <v>255000.0</v>
      </c>
      <c r="K237" s="30">
        <v>1.2373484E9</v>
      </c>
      <c r="L237" s="30" t="s">
        <v>100</v>
      </c>
      <c r="M237" s="31">
        <v>1500.0</v>
      </c>
      <c r="N237" s="30" t="s">
        <v>283</v>
      </c>
      <c r="O237" s="32">
        <v>830.0</v>
      </c>
      <c r="P237">
        <v>392.5</v>
      </c>
    </row>
    <row r="238" ht="14.25" customHeight="1">
      <c r="A238" s="5">
        <v>69.0</v>
      </c>
      <c r="B238" s="20">
        <v>1.0</v>
      </c>
      <c r="C238" s="21">
        <v>1.0</v>
      </c>
      <c r="D238" s="26">
        <v>4.0</v>
      </c>
      <c r="E238" s="22">
        <v>0.66</v>
      </c>
      <c r="F238" s="5" t="str">
        <f>VLOOKUP(G238,'Species Data'!A$2:E$152,2,FALSE)</f>
        <v>15</v>
      </c>
      <c r="G238" s="5" t="s">
        <v>51</v>
      </c>
      <c r="H238" s="28">
        <v>16900.0</v>
      </c>
      <c r="I238" s="29">
        <v>4.3021485E9</v>
      </c>
      <c r="J238" s="29">
        <v>254565.0</v>
      </c>
      <c r="K238" s="30">
        <v>1.218321E9</v>
      </c>
      <c r="L238" s="30" t="s">
        <v>234</v>
      </c>
      <c r="M238" s="31">
        <v>1387.5</v>
      </c>
      <c r="N238" s="30" t="s">
        <v>224</v>
      </c>
      <c r="O238" s="32">
        <v>1767.8125</v>
      </c>
      <c r="P238">
        <v>500.625</v>
      </c>
    </row>
    <row r="239" ht="14.25" customHeight="1">
      <c r="A239" s="5">
        <v>88.0</v>
      </c>
      <c r="B239" s="20">
        <v>2.0</v>
      </c>
      <c r="C239" s="21">
        <v>0.84</v>
      </c>
      <c r="D239" s="26">
        <v>6.0</v>
      </c>
      <c r="E239" s="22">
        <v>0.87</v>
      </c>
      <c r="F239" s="5" t="str">
        <f>VLOOKUP(G239,'Species Data'!A$2:E$152,2,FALSE)</f>
        <v>18</v>
      </c>
      <c r="G239" s="5" t="s">
        <v>54</v>
      </c>
      <c r="H239" s="28">
        <v>27556.0</v>
      </c>
      <c r="I239" s="29">
        <v>7.00921305E9</v>
      </c>
      <c r="J239" s="29">
        <v>254362.5</v>
      </c>
      <c r="K239" s="30">
        <v>2.555991225E9</v>
      </c>
      <c r="L239" s="30" t="s">
        <v>129</v>
      </c>
      <c r="M239" s="31">
        <v>1496.25</v>
      </c>
      <c r="N239" s="30" t="s">
        <v>297</v>
      </c>
      <c r="O239" s="32">
        <v>1307.8125</v>
      </c>
      <c r="P239">
        <v>545.625</v>
      </c>
    </row>
    <row r="240" ht="14.25" customHeight="1">
      <c r="A240" s="5">
        <v>89.0</v>
      </c>
      <c r="B240" s="20">
        <v>2.0</v>
      </c>
      <c r="C240" s="21">
        <v>0.84</v>
      </c>
      <c r="D240" s="26">
        <v>5.0</v>
      </c>
      <c r="E240" s="22">
        <v>0.91</v>
      </c>
      <c r="F240" s="5" t="str">
        <f>VLOOKUP(G240,'Species Data'!A$2:E$152,2,FALSE)</f>
        <v>18</v>
      </c>
      <c r="G240" s="5" t="s">
        <v>54</v>
      </c>
      <c r="H240" s="28">
        <v>27556.0</v>
      </c>
      <c r="I240" s="29">
        <v>7.00921305E9</v>
      </c>
      <c r="J240" s="29">
        <v>254362.5</v>
      </c>
      <c r="K240" s="30">
        <v>2.661392925E9</v>
      </c>
      <c r="L240" s="30" t="s">
        <v>129</v>
      </c>
      <c r="M240" s="31">
        <v>1496.25</v>
      </c>
      <c r="N240" s="30" t="s">
        <v>340</v>
      </c>
      <c r="O240" s="32">
        <v>1288.125</v>
      </c>
      <c r="P240">
        <v>568.125</v>
      </c>
    </row>
    <row r="241" ht="14.25" customHeight="1">
      <c r="A241" s="5">
        <v>706.0</v>
      </c>
      <c r="B241" s="20">
        <v>1.0</v>
      </c>
      <c r="C241" s="21">
        <v>1.0</v>
      </c>
      <c r="D241" s="26">
        <v>4.0</v>
      </c>
      <c r="E241" s="22">
        <v>0.9</v>
      </c>
      <c r="F241" s="5" t="str">
        <f>VLOOKUP(G241,'Species Data'!A$2:E$152,2,FALSE)</f>
        <v>122</v>
      </c>
      <c r="G241" s="5" t="s">
        <v>194</v>
      </c>
      <c r="H241" s="28">
        <v>15680.0</v>
      </c>
      <c r="I241" s="29">
        <v>3.9835334E9</v>
      </c>
      <c r="J241" s="29">
        <v>254051.875</v>
      </c>
      <c r="K241" s="30">
        <v>1.6948316E9</v>
      </c>
      <c r="L241" s="30" t="s">
        <v>121</v>
      </c>
      <c r="M241" s="31">
        <v>1425.0</v>
      </c>
      <c r="N241" s="30" t="s">
        <v>50</v>
      </c>
      <c r="O241" s="32">
        <v>1649.6875</v>
      </c>
      <c r="P241">
        <v>701.875</v>
      </c>
    </row>
    <row r="242" ht="14.25" customHeight="1">
      <c r="A242" s="5">
        <v>716.0</v>
      </c>
      <c r="B242" s="20">
        <v>1.0</v>
      </c>
      <c r="C242" s="21">
        <v>1.0</v>
      </c>
      <c r="D242" s="26">
        <v>2.0</v>
      </c>
      <c r="E242" s="22">
        <v>0.97</v>
      </c>
      <c r="F242" s="5" t="str">
        <f>VLOOKUP(G242,'Species Data'!A$2:E$152,2,FALSE)</f>
        <v>124</v>
      </c>
      <c r="G242" s="5" t="s">
        <v>196</v>
      </c>
      <c r="H242" s="28">
        <v>17420.0</v>
      </c>
      <c r="I242" s="29">
        <v>4.4231993E9</v>
      </c>
      <c r="J242" s="29">
        <v>253915.0</v>
      </c>
      <c r="K242" s="30">
        <v>1.7453098E9</v>
      </c>
      <c r="L242" s="30" t="s">
        <v>214</v>
      </c>
      <c r="M242" s="31">
        <v>1383.75</v>
      </c>
      <c r="N242" s="30" t="s">
        <v>308</v>
      </c>
      <c r="O242" s="32">
        <v>1476.25</v>
      </c>
      <c r="P242">
        <v>582.5</v>
      </c>
    </row>
    <row r="243" ht="14.25" customHeight="1">
      <c r="A243" s="5">
        <v>416.0</v>
      </c>
      <c r="B243" s="20">
        <v>5.0</v>
      </c>
      <c r="C243" s="21">
        <v>0.86</v>
      </c>
      <c r="D243" s="26">
        <v>5.0</v>
      </c>
      <c r="E243" s="22">
        <v>0.85</v>
      </c>
      <c r="F243" s="5" t="str">
        <f>VLOOKUP(G243,'Species Data'!A$2:E$152,2,FALSE)</f>
        <v>73</v>
      </c>
      <c r="G243" s="5" t="s">
        <v>119</v>
      </c>
      <c r="H243" s="28">
        <v>31360.0</v>
      </c>
      <c r="I243" s="29">
        <v>7.943488E9</v>
      </c>
      <c r="J243" s="29">
        <v>253300.0</v>
      </c>
      <c r="K243" s="30">
        <v>3.025456E9</v>
      </c>
      <c r="L243" s="30" t="s">
        <v>144</v>
      </c>
      <c r="M243" s="31">
        <v>1187.5</v>
      </c>
      <c r="N243" s="30" t="s">
        <v>215</v>
      </c>
      <c r="O243" s="32">
        <v>1490.0</v>
      </c>
      <c r="P243">
        <v>567.5</v>
      </c>
    </row>
    <row r="244" ht="14.25" customHeight="1">
      <c r="A244" s="5">
        <v>135.0</v>
      </c>
      <c r="B244" s="20">
        <v>6.0</v>
      </c>
      <c r="C244" s="21">
        <v>0.74</v>
      </c>
      <c r="D244" s="26">
        <v>6.0</v>
      </c>
      <c r="E244" s="22">
        <v>0.72</v>
      </c>
      <c r="F244" s="5" t="str">
        <f>VLOOKUP(G244,'Species Data'!A$2:E$152,2,FALSE)</f>
        <v>26</v>
      </c>
      <c r="G244" s="5" t="s">
        <v>62</v>
      </c>
      <c r="H244" s="28">
        <v>18480.0</v>
      </c>
      <c r="I244" s="29">
        <v>4.68006E9</v>
      </c>
      <c r="J244" s="29">
        <v>253250.0</v>
      </c>
      <c r="K244" s="30">
        <v>1.51074E9</v>
      </c>
      <c r="L244" s="30" t="s">
        <v>159</v>
      </c>
      <c r="M244" s="31">
        <v>1037.5</v>
      </c>
      <c r="N244" s="30" t="s">
        <v>341</v>
      </c>
      <c r="O244" s="32">
        <v>1266.25</v>
      </c>
      <c r="P244">
        <v>408.75</v>
      </c>
    </row>
    <row r="245" ht="14.25" customHeight="1">
      <c r="A245" s="5">
        <v>30.0</v>
      </c>
      <c r="B245" s="20">
        <v>1.0</v>
      </c>
      <c r="C245" s="21">
        <v>1.0</v>
      </c>
      <c r="D245" s="26">
        <v>5.0</v>
      </c>
      <c r="E245" s="22">
        <v>0.7</v>
      </c>
      <c r="F245" s="5" t="str">
        <f>VLOOKUP(G245,'Species Data'!A$2:E$152,2,FALSE)</f>
        <v>5</v>
      </c>
      <c r="G245" s="5" t="s">
        <v>39</v>
      </c>
      <c r="H245" s="28">
        <v>16240.0</v>
      </c>
      <c r="I245" s="29">
        <v>4.1109124E9</v>
      </c>
      <c r="J245" s="29">
        <v>253135.0</v>
      </c>
      <c r="K245" s="30">
        <v>1.2624976E9</v>
      </c>
      <c r="L245" s="30" t="s">
        <v>262</v>
      </c>
      <c r="M245" s="31">
        <v>1200.0</v>
      </c>
      <c r="N245" s="30" t="s">
        <v>135</v>
      </c>
      <c r="O245" s="32">
        <v>1582.09375</v>
      </c>
      <c r="P245">
        <v>485.875</v>
      </c>
    </row>
    <row r="246" ht="14.25" customHeight="1">
      <c r="A246" s="5">
        <v>200.0</v>
      </c>
      <c r="B246" s="20">
        <v>3.0</v>
      </c>
      <c r="C246" s="21">
        <v>0.87</v>
      </c>
      <c r="D246" s="26">
        <v>2.0</v>
      </c>
      <c r="E246" s="22">
        <v>0.87</v>
      </c>
      <c r="F246" s="5" t="str">
        <f>VLOOKUP(G246,'Species Data'!A$2:E$152,2,FALSE)</f>
        <v>36</v>
      </c>
      <c r="G246" s="5" t="s">
        <v>72</v>
      </c>
      <c r="H246" s="28">
        <v>33820.0</v>
      </c>
      <c r="I246" s="29">
        <v>8.55154130375E9</v>
      </c>
      <c r="J246" s="29">
        <v>252854.5625</v>
      </c>
      <c r="K246" s="30">
        <v>3.4061686175E9</v>
      </c>
      <c r="L246" s="30" t="s">
        <v>121</v>
      </c>
      <c r="M246" s="31">
        <v>1140.0</v>
      </c>
      <c r="N246" s="30" t="s">
        <v>325</v>
      </c>
      <c r="O246" s="32">
        <v>1420.53125</v>
      </c>
      <c r="P246">
        <v>565.8125</v>
      </c>
    </row>
    <row r="247" ht="14.25" customHeight="1">
      <c r="A247" s="5">
        <v>195.0</v>
      </c>
      <c r="B247" s="20">
        <v>4.0</v>
      </c>
      <c r="C247" s="21">
        <v>0.87</v>
      </c>
      <c r="D247" s="26">
        <v>3.0</v>
      </c>
      <c r="E247" s="22">
        <v>0.86</v>
      </c>
      <c r="F247" s="5" t="str">
        <f>VLOOKUP(G247,'Species Data'!A$2:E$152,2,FALSE)</f>
        <v>36</v>
      </c>
      <c r="G247" s="5" t="s">
        <v>72</v>
      </c>
      <c r="H247" s="28">
        <v>33820.0</v>
      </c>
      <c r="I247" s="29">
        <v>8.54890757125E9</v>
      </c>
      <c r="J247" s="29">
        <v>252776.6875</v>
      </c>
      <c r="K247" s="30">
        <v>3.38528688125E9</v>
      </c>
      <c r="L247" s="30" t="s">
        <v>173</v>
      </c>
      <c r="M247" s="31">
        <v>1295.0</v>
      </c>
      <c r="N247" s="30" t="s">
        <v>324</v>
      </c>
      <c r="O247" s="32">
        <v>1420.09375</v>
      </c>
      <c r="P247">
        <v>562.34375</v>
      </c>
    </row>
    <row r="248" ht="14.25" customHeight="1">
      <c r="A248" s="5">
        <v>262.0</v>
      </c>
      <c r="B248" s="20">
        <v>3.0</v>
      </c>
      <c r="C248" s="21">
        <v>0.77</v>
      </c>
      <c r="D248" s="26">
        <v>2.0</v>
      </c>
      <c r="E248" s="22">
        <v>0.9</v>
      </c>
      <c r="F248" s="5" t="str">
        <f>VLOOKUP(G248,'Species Data'!A$2:E$152,2,FALSE)</f>
        <v>47</v>
      </c>
      <c r="G248" s="5" t="s">
        <v>84</v>
      </c>
      <c r="H248" s="28">
        <v>20400.0</v>
      </c>
      <c r="I248" s="29">
        <v>5.1534225E9</v>
      </c>
      <c r="J248" s="29">
        <v>252618.75</v>
      </c>
      <c r="K248" s="30">
        <v>1.59146775E9</v>
      </c>
      <c r="L248" s="30" t="s">
        <v>234</v>
      </c>
      <c r="M248" s="31">
        <v>1387.5</v>
      </c>
      <c r="N248" s="30" t="s">
        <v>330</v>
      </c>
      <c r="O248" s="32">
        <v>1559.375</v>
      </c>
      <c r="P248">
        <v>481.5625</v>
      </c>
    </row>
    <row r="249" ht="14.25" customHeight="1">
      <c r="A249" s="5">
        <v>90.0</v>
      </c>
      <c r="B249" s="20">
        <v>4.0</v>
      </c>
      <c r="C249" s="21">
        <v>0.84</v>
      </c>
      <c r="D249" s="26">
        <v>2.0</v>
      </c>
      <c r="E249" s="22">
        <v>0.98</v>
      </c>
      <c r="F249" s="5" t="str">
        <f>VLOOKUP(G249,'Species Data'!A$2:E$152,2,FALSE)</f>
        <v>18</v>
      </c>
      <c r="G249" s="5" t="s">
        <v>54</v>
      </c>
      <c r="H249" s="28">
        <v>27556.0</v>
      </c>
      <c r="I249" s="29">
        <v>6.9565122E9</v>
      </c>
      <c r="J249" s="29">
        <v>252450.0</v>
      </c>
      <c r="K249" s="30">
        <v>2.8575572E9</v>
      </c>
      <c r="L249" s="30" t="s">
        <v>169</v>
      </c>
      <c r="M249" s="31">
        <v>1125.0</v>
      </c>
      <c r="N249" s="30" t="s">
        <v>278</v>
      </c>
      <c r="O249" s="32">
        <v>1485.0</v>
      </c>
      <c r="P249">
        <v>610.0</v>
      </c>
    </row>
    <row r="250" ht="14.25" customHeight="1">
      <c r="A250" s="5">
        <v>188.0</v>
      </c>
      <c r="B250" s="20">
        <v>6.0</v>
      </c>
      <c r="C250" s="21">
        <v>0.69</v>
      </c>
      <c r="D250" s="26">
        <v>6.0</v>
      </c>
      <c r="E250" s="22">
        <v>0.4</v>
      </c>
      <c r="F250" s="5" t="str">
        <f>VLOOKUP(G250,'Species Data'!A$2:E$152,2,FALSE)</f>
        <v>34</v>
      </c>
      <c r="G250" s="5" t="s">
        <v>70</v>
      </c>
      <c r="H250" s="28">
        <v>27540.0</v>
      </c>
      <c r="I250" s="29">
        <v>6.94404576E9</v>
      </c>
      <c r="J250" s="29">
        <v>252144.0</v>
      </c>
      <c r="K250" s="30">
        <v>1.56184848E9</v>
      </c>
      <c r="L250" s="30" t="s">
        <v>248</v>
      </c>
      <c r="M250" s="31">
        <v>750.0</v>
      </c>
      <c r="N250" s="30" t="s">
        <v>233</v>
      </c>
      <c r="O250" s="32">
        <v>1236.0</v>
      </c>
      <c r="P250">
        <v>278.0</v>
      </c>
    </row>
    <row r="251" ht="14.25" customHeight="1">
      <c r="A251" s="5">
        <v>468.0</v>
      </c>
      <c r="B251" s="20">
        <v>3.0</v>
      </c>
      <c r="C251" s="21">
        <v>0.9</v>
      </c>
      <c r="D251" s="26">
        <v>3.0</v>
      </c>
      <c r="E251" s="22">
        <v>0.84</v>
      </c>
      <c r="F251" s="5" t="str">
        <f>VLOOKUP(G251,'Species Data'!A$2:E$152,2,FALSE)</f>
        <v>82</v>
      </c>
      <c r="G251" s="5" t="s">
        <v>136</v>
      </c>
      <c r="H251" s="28">
        <v>18000.0</v>
      </c>
      <c r="I251" s="29">
        <v>4.537063125E9</v>
      </c>
      <c r="J251" s="29">
        <v>252059.0625</v>
      </c>
      <c r="K251" s="30">
        <v>1.77967125E9</v>
      </c>
      <c r="L251" s="30" t="s">
        <v>226</v>
      </c>
      <c r="M251" s="31">
        <v>1242.5</v>
      </c>
      <c r="N251" s="30" t="s">
        <v>293</v>
      </c>
      <c r="O251" s="32">
        <v>1355.15625</v>
      </c>
      <c r="P251">
        <v>531.5625</v>
      </c>
    </row>
    <row r="252" ht="14.25" customHeight="1">
      <c r="A252" s="5">
        <v>461.0</v>
      </c>
      <c r="B252" s="20">
        <v>5.0</v>
      </c>
      <c r="C252" s="21">
        <v>0.77</v>
      </c>
      <c r="D252" s="26">
        <v>2.0</v>
      </c>
      <c r="E252" s="22">
        <v>0.95</v>
      </c>
      <c r="F252" s="5" t="str">
        <f>VLOOKUP(G252,'Species Data'!A$2:E$152,2,FALSE)</f>
        <v>80</v>
      </c>
      <c r="G252" s="5" t="s">
        <v>133</v>
      </c>
      <c r="H252" s="28">
        <v>37620.0</v>
      </c>
      <c r="I252" s="29">
        <v>9.47200122E9</v>
      </c>
      <c r="J252" s="29">
        <v>251781.0</v>
      </c>
      <c r="K252" s="30">
        <v>5.1612759E9</v>
      </c>
      <c r="L252" s="30" t="s">
        <v>88</v>
      </c>
      <c r="M252" s="31">
        <v>1237.5</v>
      </c>
      <c r="N252" s="30" t="s">
        <v>206</v>
      </c>
      <c r="O252" s="32">
        <v>1368.375</v>
      </c>
      <c r="P252">
        <v>745.625</v>
      </c>
    </row>
    <row r="253" ht="14.25" customHeight="1">
      <c r="A253" s="5">
        <v>244.0</v>
      </c>
      <c r="B253" s="20">
        <v>3.0</v>
      </c>
      <c r="C253" s="21">
        <v>0.96</v>
      </c>
      <c r="D253" s="26">
        <v>2.0</v>
      </c>
      <c r="E253" s="22">
        <v>0.96</v>
      </c>
      <c r="F253" s="5" t="str">
        <f>VLOOKUP(G253,'Species Data'!A$2:E$152,2,FALSE)</f>
        <v>44</v>
      </c>
      <c r="G253" s="5" t="s">
        <v>80</v>
      </c>
      <c r="H253" s="28">
        <v>18960.0</v>
      </c>
      <c r="I253" s="29">
        <v>4.769974575E9</v>
      </c>
      <c r="J253" s="29">
        <v>251580.9375</v>
      </c>
      <c r="K253" s="30">
        <v>2.3055597E9</v>
      </c>
      <c r="L253" s="30" t="s">
        <v>147</v>
      </c>
      <c r="M253" s="31">
        <v>1275.0</v>
      </c>
      <c r="N253" s="30" t="s">
        <v>224</v>
      </c>
      <c r="O253" s="32">
        <v>1552.96875</v>
      </c>
      <c r="P253">
        <v>750.625</v>
      </c>
    </row>
    <row r="254" ht="14.25" customHeight="1">
      <c r="A254" s="5">
        <v>224.0</v>
      </c>
      <c r="B254" s="20">
        <v>5.0</v>
      </c>
      <c r="C254" s="21">
        <v>0.72</v>
      </c>
      <c r="D254" s="26">
        <v>1.0</v>
      </c>
      <c r="E254" s="22">
        <v>1.0</v>
      </c>
      <c r="F254" s="5" t="str">
        <f>VLOOKUP(G254,'Species Data'!A$2:E$152,2,FALSE)</f>
        <v>40</v>
      </c>
      <c r="G254" s="5" t="s">
        <v>76</v>
      </c>
      <c r="H254" s="28">
        <v>30240.0</v>
      </c>
      <c r="I254" s="29">
        <v>7.5958722E9</v>
      </c>
      <c r="J254" s="29">
        <v>251186.25</v>
      </c>
      <c r="K254" s="30">
        <v>3.43604268E9</v>
      </c>
      <c r="L254" s="30" t="s">
        <v>275</v>
      </c>
      <c r="M254" s="31">
        <v>1152.0</v>
      </c>
      <c r="N254" s="30" t="s">
        <v>277</v>
      </c>
      <c r="O254" s="32">
        <v>1495.15625</v>
      </c>
      <c r="P254">
        <v>676.34375</v>
      </c>
    </row>
    <row r="255" ht="14.25" customHeight="1">
      <c r="A255" s="5">
        <v>247.0</v>
      </c>
      <c r="B255" s="20">
        <v>4.0</v>
      </c>
      <c r="C255" s="21">
        <v>0.96</v>
      </c>
      <c r="D255" s="26">
        <v>4.0</v>
      </c>
      <c r="E255" s="22">
        <v>0.88</v>
      </c>
      <c r="F255" s="5" t="str">
        <f>VLOOKUP(G255,'Species Data'!A$2:E$152,2,FALSE)</f>
        <v>44</v>
      </c>
      <c r="G255" s="5" t="s">
        <v>80</v>
      </c>
      <c r="H255" s="28">
        <v>18960.0</v>
      </c>
      <c r="I255" s="29">
        <v>4.761335925E9</v>
      </c>
      <c r="J255" s="29">
        <v>251125.3125</v>
      </c>
      <c r="K255" s="30">
        <v>2.118868875E9</v>
      </c>
      <c r="L255" s="30" t="s">
        <v>144</v>
      </c>
      <c r="M255" s="31">
        <v>1187.5</v>
      </c>
      <c r="N255" s="30" t="s">
        <v>224</v>
      </c>
      <c r="O255" s="32">
        <v>1550.15625</v>
      </c>
      <c r="P255">
        <v>689.84375</v>
      </c>
    </row>
    <row r="256" ht="14.25" customHeight="1">
      <c r="A256" s="5">
        <v>723.0</v>
      </c>
      <c r="B256" s="20">
        <v>6.0</v>
      </c>
      <c r="C256" s="21">
        <v>0.8</v>
      </c>
      <c r="D256" s="26">
        <v>4.0</v>
      </c>
      <c r="E256" s="22">
        <v>0.92</v>
      </c>
      <c r="F256" s="5" t="str">
        <f>VLOOKUP(G256,'Species Data'!A$2:E$152,2,FALSE)</f>
        <v>125</v>
      </c>
      <c r="G256" s="5" t="s">
        <v>198</v>
      </c>
      <c r="H256" s="28">
        <v>20800.0</v>
      </c>
      <c r="I256" s="29">
        <v>5.209776E9</v>
      </c>
      <c r="J256" s="29">
        <v>250470.0</v>
      </c>
      <c r="K256" s="30">
        <v>1.90476E9</v>
      </c>
      <c r="L256" s="30" t="s">
        <v>253</v>
      </c>
      <c r="M256" s="31">
        <v>830.0</v>
      </c>
      <c r="N256" s="30" t="s">
        <v>319</v>
      </c>
      <c r="O256" s="32">
        <v>1265.0</v>
      </c>
      <c r="P256">
        <v>462.5</v>
      </c>
    </row>
    <row r="257" ht="14.25" customHeight="1">
      <c r="A257" s="5">
        <v>814.0</v>
      </c>
      <c r="B257" s="20">
        <v>5.0</v>
      </c>
      <c r="C257" s="21">
        <v>0.82</v>
      </c>
      <c r="D257" s="26">
        <v>5.0</v>
      </c>
      <c r="E257" s="22">
        <v>0.59</v>
      </c>
      <c r="F257" s="5" t="str">
        <f>VLOOKUP(G257,'Species Data'!A$2:E$152,2,FALSE)</f>
        <v>143</v>
      </c>
      <c r="G257" s="5" t="s">
        <v>220</v>
      </c>
      <c r="H257" s="28">
        <v>57600.0</v>
      </c>
      <c r="I257" s="29">
        <v>1.43856E10</v>
      </c>
      <c r="J257" s="29">
        <v>249750.0</v>
      </c>
      <c r="K257" s="30">
        <v>3.99168E9</v>
      </c>
      <c r="L257" s="30" t="s">
        <v>257</v>
      </c>
      <c r="M257" s="31">
        <v>1000.0</v>
      </c>
      <c r="N257" s="30" t="s">
        <v>164</v>
      </c>
      <c r="O257" s="32">
        <v>1387.5</v>
      </c>
      <c r="P257">
        <v>385.0</v>
      </c>
    </row>
    <row r="258" ht="14.25" customHeight="1">
      <c r="A258" s="5">
        <v>719.0</v>
      </c>
      <c r="B258" s="20">
        <v>2.0</v>
      </c>
      <c r="C258" s="21">
        <v>0.98</v>
      </c>
      <c r="D258" s="26">
        <v>3.0</v>
      </c>
      <c r="E258" s="22">
        <v>0.87</v>
      </c>
      <c r="F258" s="5" t="str">
        <f>VLOOKUP(G258,'Species Data'!A$2:E$152,2,FALSE)</f>
        <v>124</v>
      </c>
      <c r="G258" s="5" t="s">
        <v>196</v>
      </c>
      <c r="H258" s="28">
        <v>17420.0</v>
      </c>
      <c r="I258" s="29">
        <v>4.344548E9</v>
      </c>
      <c r="J258" s="29">
        <v>249400.0</v>
      </c>
      <c r="K258" s="30">
        <v>1.57152788E9</v>
      </c>
      <c r="L258" s="30" t="s">
        <v>173</v>
      </c>
      <c r="M258" s="31">
        <v>1295.0</v>
      </c>
      <c r="N258" s="30" t="s">
        <v>308</v>
      </c>
      <c r="O258" s="32">
        <v>1450.0</v>
      </c>
      <c r="P258">
        <v>524.5</v>
      </c>
    </row>
    <row r="259" ht="14.25" customHeight="1">
      <c r="A259" s="5">
        <v>658.0</v>
      </c>
      <c r="B259" s="20">
        <v>3.0</v>
      </c>
      <c r="C259" s="21">
        <v>0.83</v>
      </c>
      <c r="D259" s="26">
        <v>2.0</v>
      </c>
      <c r="E259" s="22">
        <v>0.86</v>
      </c>
      <c r="F259" s="5" t="str">
        <f>VLOOKUP(G259,'Species Data'!A$2:E$152,2,FALSE)</f>
        <v>114</v>
      </c>
      <c r="G259" s="5" t="s">
        <v>184</v>
      </c>
      <c r="H259" s="28">
        <v>19760.0</v>
      </c>
      <c r="I259" s="29">
        <v>4.91443056E9</v>
      </c>
      <c r="J259" s="29">
        <v>248706.0</v>
      </c>
      <c r="K259" s="30">
        <v>1.66649912E9</v>
      </c>
      <c r="L259" s="30" t="s">
        <v>176</v>
      </c>
      <c r="M259" s="31">
        <v>1338.75</v>
      </c>
      <c r="N259" s="30" t="s">
        <v>224</v>
      </c>
      <c r="O259" s="32">
        <v>1516.5</v>
      </c>
      <c r="P259">
        <v>514.25</v>
      </c>
    </row>
    <row r="260" ht="14.25" customHeight="1">
      <c r="A260" s="5">
        <v>535.0</v>
      </c>
      <c r="B260" s="20">
        <v>4.0</v>
      </c>
      <c r="C260" s="21">
        <v>0.85</v>
      </c>
      <c r="D260" s="26">
        <v>3.0</v>
      </c>
      <c r="E260" s="22">
        <v>0.88</v>
      </c>
      <c r="F260" s="5" t="str">
        <f>VLOOKUP(G260,'Species Data'!A$2:E$152,2,FALSE)</f>
        <v>93</v>
      </c>
      <c r="G260" s="5" t="s">
        <v>150</v>
      </c>
      <c r="H260" s="28">
        <v>10620.0</v>
      </c>
      <c r="I260" s="29">
        <v>2.6372115E9</v>
      </c>
      <c r="J260" s="29">
        <v>248325.0</v>
      </c>
      <c r="K260" s="30">
        <v>1.09940895E9</v>
      </c>
      <c r="L260" s="30" t="s">
        <v>231</v>
      </c>
      <c r="M260" s="31">
        <v>1443.75</v>
      </c>
      <c r="N260" s="30" t="s">
        <v>284</v>
      </c>
      <c r="O260" s="32">
        <v>1304.875</v>
      </c>
      <c r="P260">
        <v>601.875</v>
      </c>
    </row>
    <row r="261" ht="14.25" customHeight="1">
      <c r="A261" s="5">
        <v>736.0</v>
      </c>
      <c r="B261" s="20">
        <v>1.0</v>
      </c>
      <c r="C261" s="21">
        <v>1.0</v>
      </c>
      <c r="D261" s="26">
        <v>4.0</v>
      </c>
      <c r="E261" s="22">
        <v>0.55</v>
      </c>
      <c r="F261" s="5" t="str">
        <f>VLOOKUP(G261,'Species Data'!A$2:E$152,2,FALSE)</f>
        <v>127</v>
      </c>
      <c r="G261" s="5" t="s">
        <v>201</v>
      </c>
      <c r="H261" s="28">
        <v>24180.0</v>
      </c>
      <c r="I261" s="29">
        <v>5.9924085E9</v>
      </c>
      <c r="J261" s="29">
        <v>247825.0</v>
      </c>
      <c r="K261" s="30">
        <v>1.598207325E9</v>
      </c>
      <c r="L261" s="30" t="s">
        <v>248</v>
      </c>
      <c r="M261" s="31">
        <v>937.5</v>
      </c>
      <c r="N261" s="30" t="s">
        <v>330</v>
      </c>
      <c r="O261" s="32">
        <v>1346.875</v>
      </c>
      <c r="P261">
        <v>359.21875</v>
      </c>
    </row>
    <row r="262" ht="14.25" customHeight="1">
      <c r="A262" s="5">
        <v>562.0</v>
      </c>
      <c r="B262" s="20">
        <v>2.0</v>
      </c>
      <c r="C262" s="21">
        <v>0.93</v>
      </c>
      <c r="D262" s="26">
        <v>1.0</v>
      </c>
      <c r="E262" s="22">
        <v>1.0</v>
      </c>
      <c r="F262" s="5" t="str">
        <f>VLOOKUP(G262,'Species Data'!A$2:E$152,2,FALSE)</f>
        <v>97</v>
      </c>
      <c r="G262" s="5" t="s">
        <v>157</v>
      </c>
      <c r="H262" s="28">
        <v>33320.0</v>
      </c>
      <c r="I262" s="29">
        <v>8.257008375E9</v>
      </c>
      <c r="J262" s="29">
        <v>247809.375</v>
      </c>
      <c r="K262" s="30">
        <v>4.2297136875E9</v>
      </c>
      <c r="L262" s="30" t="s">
        <v>88</v>
      </c>
      <c r="M262" s="31">
        <v>1237.5</v>
      </c>
      <c r="N262" s="30" t="s">
        <v>50</v>
      </c>
      <c r="O262" s="32">
        <v>1529.6875</v>
      </c>
      <c r="P262">
        <v>783.59375</v>
      </c>
    </row>
    <row r="263" ht="14.25" customHeight="1">
      <c r="A263" s="5">
        <v>811.0</v>
      </c>
      <c r="B263" s="20">
        <v>6.0</v>
      </c>
      <c r="C263" s="21">
        <v>0.81</v>
      </c>
      <c r="D263" s="26">
        <v>3.0</v>
      </c>
      <c r="E263" s="22">
        <v>0.84</v>
      </c>
      <c r="F263" s="5" t="str">
        <f>VLOOKUP(G263,'Species Data'!A$2:E$152,2,FALSE)</f>
        <v>143</v>
      </c>
      <c r="G263" s="5" t="s">
        <v>220</v>
      </c>
      <c r="H263" s="28">
        <v>57600.0</v>
      </c>
      <c r="I263" s="29">
        <v>1.4271552E10</v>
      </c>
      <c r="J263" s="29">
        <v>247770.0</v>
      </c>
      <c r="K263" s="30">
        <v>5.733504E9</v>
      </c>
      <c r="L263" s="30" t="s">
        <v>121</v>
      </c>
      <c r="M263" s="31">
        <v>1140.0</v>
      </c>
      <c r="N263" s="30" t="s">
        <v>164</v>
      </c>
      <c r="O263" s="32">
        <v>1376.5</v>
      </c>
      <c r="P263">
        <v>553.0</v>
      </c>
    </row>
    <row r="264" ht="14.25" customHeight="1">
      <c r="A264" s="5">
        <v>537.0</v>
      </c>
      <c r="B264" s="20">
        <v>5.0</v>
      </c>
      <c r="C264" s="21">
        <v>0.85</v>
      </c>
      <c r="D264" s="26">
        <v>4.0</v>
      </c>
      <c r="E264" s="22">
        <v>0.72</v>
      </c>
      <c r="F264" s="5" t="str">
        <f>VLOOKUP(G264,'Species Data'!A$2:E$152,2,FALSE)</f>
        <v>93</v>
      </c>
      <c r="G264" s="5" t="s">
        <v>150</v>
      </c>
      <c r="H264" s="28">
        <v>10620.0</v>
      </c>
      <c r="I264" s="29">
        <v>2.6300761875E9</v>
      </c>
      <c r="J264" s="29">
        <v>247653.125</v>
      </c>
      <c r="K264" s="30">
        <v>8.919140625E8</v>
      </c>
      <c r="L264" s="30" t="s">
        <v>257</v>
      </c>
      <c r="M264" s="31">
        <v>1250.0</v>
      </c>
      <c r="N264" s="30" t="s">
        <v>110</v>
      </c>
      <c r="O264" s="32">
        <v>1439.84375</v>
      </c>
      <c r="P264">
        <v>488.28125</v>
      </c>
    </row>
    <row r="265" ht="14.25" customHeight="1">
      <c r="A265" s="5">
        <v>59.0</v>
      </c>
      <c r="B265" s="20">
        <v>1.0</v>
      </c>
      <c r="C265" s="21">
        <v>1.0</v>
      </c>
      <c r="D265" s="26">
        <v>4.0</v>
      </c>
      <c r="E265" s="22">
        <v>0.74</v>
      </c>
      <c r="F265" s="5" t="str">
        <f>VLOOKUP(G265,'Species Data'!A$2:E$152,2,FALSE)</f>
        <v>12</v>
      </c>
      <c r="G265" s="5" t="s">
        <v>46</v>
      </c>
      <c r="H265" s="28">
        <v>17280.0</v>
      </c>
      <c r="I265" s="29">
        <v>4.278744E9</v>
      </c>
      <c r="J265" s="29">
        <v>247612.5</v>
      </c>
      <c r="K265" s="30">
        <v>1.469664E9</v>
      </c>
      <c r="L265" s="30" t="s">
        <v>234</v>
      </c>
      <c r="M265" s="31">
        <v>1387.5</v>
      </c>
      <c r="N265" s="30" t="s">
        <v>299</v>
      </c>
      <c r="O265" s="32">
        <v>1719.53125</v>
      </c>
      <c r="P265">
        <v>590.625</v>
      </c>
    </row>
    <row r="266" ht="14.25" customHeight="1">
      <c r="A266" s="5">
        <v>384.0</v>
      </c>
      <c r="B266" s="20">
        <v>3.0</v>
      </c>
      <c r="C266" s="21">
        <v>0.89</v>
      </c>
      <c r="D266" s="26">
        <v>2.0</v>
      </c>
      <c r="E266" s="22">
        <v>1.0</v>
      </c>
      <c r="F266" s="5" t="str">
        <f>VLOOKUP(G266,'Species Data'!A$2:E$152,2,FALSE)</f>
        <v>68</v>
      </c>
      <c r="G266" s="5" t="s">
        <v>112</v>
      </c>
      <c r="H266" s="28">
        <v>32400.0</v>
      </c>
      <c r="I266" s="29">
        <v>8.019E9</v>
      </c>
      <c r="J266" s="29">
        <v>247500.0</v>
      </c>
      <c r="K266" s="30">
        <v>3.143448E9</v>
      </c>
      <c r="L266" s="30" t="s">
        <v>270</v>
      </c>
      <c r="M266" s="31">
        <v>830.0</v>
      </c>
      <c r="N266" s="30" t="s">
        <v>222</v>
      </c>
      <c r="O266" s="32">
        <v>1250.0</v>
      </c>
      <c r="P266">
        <v>490.0</v>
      </c>
    </row>
    <row r="267" ht="14.25" customHeight="1">
      <c r="A267" s="5">
        <v>352.0</v>
      </c>
      <c r="B267" s="20">
        <v>3.0</v>
      </c>
      <c r="C267" s="21">
        <v>0.79</v>
      </c>
      <c r="D267" s="26">
        <v>2.0</v>
      </c>
      <c r="E267" s="22">
        <v>0.82</v>
      </c>
      <c r="F267" s="5" t="str">
        <f>VLOOKUP(G267,'Species Data'!A$2:E$152,2,FALSE)</f>
        <v>62</v>
      </c>
      <c r="G267" s="5" t="s">
        <v>104</v>
      </c>
      <c r="H267" s="28">
        <v>36360.0</v>
      </c>
      <c r="I267" s="29">
        <v>8.99705475E9</v>
      </c>
      <c r="J267" s="29">
        <v>247443.75</v>
      </c>
      <c r="K267" s="30">
        <v>5.693976E9</v>
      </c>
      <c r="L267" s="30" t="s">
        <v>230</v>
      </c>
      <c r="M267" s="31">
        <v>1343.75</v>
      </c>
      <c r="N267" s="30" t="s">
        <v>305</v>
      </c>
      <c r="O267" s="32">
        <v>1374.6875</v>
      </c>
      <c r="P267">
        <v>870.0</v>
      </c>
    </row>
    <row r="268" ht="14.25" customHeight="1">
      <c r="A268" s="5">
        <v>676.0</v>
      </c>
      <c r="B268" s="20">
        <v>6.0</v>
      </c>
      <c r="C268" s="21">
        <v>0.74</v>
      </c>
      <c r="D268" s="26">
        <v>4.0</v>
      </c>
      <c r="E268" s="22">
        <v>0.9</v>
      </c>
      <c r="F268" s="5" t="str">
        <f>VLOOKUP(G268,'Species Data'!A$2:E$152,2,FALSE)</f>
        <v>117</v>
      </c>
      <c r="G268" s="5" t="s">
        <v>189</v>
      </c>
      <c r="H268" s="28">
        <v>16500.0</v>
      </c>
      <c r="I268" s="29">
        <v>4.081572E9</v>
      </c>
      <c r="J268" s="29">
        <v>247368.0</v>
      </c>
      <c r="K268" s="30">
        <v>1.348908E9</v>
      </c>
      <c r="L268" s="30" t="s">
        <v>100</v>
      </c>
      <c r="M268" s="31">
        <v>1200.0</v>
      </c>
      <c r="N268" s="30" t="s">
        <v>107</v>
      </c>
      <c r="O268" s="32">
        <v>1405.5</v>
      </c>
      <c r="P268">
        <v>464.5</v>
      </c>
    </row>
    <row r="269" ht="14.25" customHeight="1">
      <c r="A269" s="5">
        <v>332.0</v>
      </c>
      <c r="B269" s="20">
        <v>1.0</v>
      </c>
      <c r="C269" s="21">
        <v>1.0</v>
      </c>
      <c r="D269" s="26">
        <v>4.0</v>
      </c>
      <c r="E269" s="22">
        <v>0.7</v>
      </c>
      <c r="F269" s="5" t="str">
        <f>VLOOKUP(G269,'Species Data'!A$2:E$152,2,FALSE)</f>
        <v>58</v>
      </c>
      <c r="G269" s="5" t="s">
        <v>97</v>
      </c>
      <c r="H269" s="28">
        <v>12100.0</v>
      </c>
      <c r="I269" s="29">
        <v>2.9863601625E9</v>
      </c>
      <c r="J269" s="29">
        <v>246806.625</v>
      </c>
      <c r="K269" s="30">
        <v>9.1713765E8</v>
      </c>
      <c r="L269" s="30" t="s">
        <v>126</v>
      </c>
      <c r="M269" s="31">
        <v>1200.0</v>
      </c>
      <c r="N269" s="30" t="s">
        <v>135</v>
      </c>
      <c r="O269" s="32">
        <v>1582.09375</v>
      </c>
      <c r="P269">
        <v>485.875</v>
      </c>
    </row>
    <row r="270" ht="14.25" customHeight="1">
      <c r="A270" s="5">
        <v>787.0</v>
      </c>
      <c r="B270" s="20">
        <v>5.0</v>
      </c>
      <c r="C270" s="21">
        <v>0.72</v>
      </c>
      <c r="D270" s="26">
        <v>1.0</v>
      </c>
      <c r="E270" s="22">
        <v>1.0</v>
      </c>
      <c r="F270" s="5" t="str">
        <f>VLOOKUP(G270,'Species Data'!A$2:E$152,2,FALSE)</f>
        <v>139</v>
      </c>
      <c r="G270" s="5" t="s">
        <v>216</v>
      </c>
      <c r="H270" s="28">
        <v>28280.0</v>
      </c>
      <c r="I270" s="29">
        <v>6.967485E9</v>
      </c>
      <c r="J270" s="29">
        <v>246375.0</v>
      </c>
      <c r="K270" s="30">
        <v>3.96255825E9</v>
      </c>
      <c r="L270" s="30" t="s">
        <v>266</v>
      </c>
      <c r="M270" s="31">
        <v>1095.0</v>
      </c>
      <c r="N270" s="30" t="s">
        <v>311</v>
      </c>
      <c r="O270" s="32">
        <v>1368.75</v>
      </c>
      <c r="P270">
        <v>778.4375</v>
      </c>
    </row>
    <row r="271" ht="14.25" customHeight="1">
      <c r="A271" s="5">
        <v>48.0</v>
      </c>
      <c r="B271" s="20">
        <v>2.0</v>
      </c>
      <c r="C271" s="21">
        <v>0.9</v>
      </c>
      <c r="D271" s="26">
        <v>6.0</v>
      </c>
      <c r="E271" s="22">
        <v>0.87</v>
      </c>
      <c r="F271" s="5" t="str">
        <f>VLOOKUP(G271,'Species Data'!A$2:E$152,2,FALSE)</f>
        <v>8</v>
      </c>
      <c r="G271" s="5" t="s">
        <v>42</v>
      </c>
      <c r="H271" s="28">
        <v>20768.0</v>
      </c>
      <c r="I271" s="29">
        <v>5.109426432E9</v>
      </c>
      <c r="J271" s="29">
        <v>246024.0</v>
      </c>
      <c r="K271" s="30">
        <v>1.335673152E9</v>
      </c>
      <c r="L271" s="30" t="s">
        <v>126</v>
      </c>
      <c r="M271" s="31">
        <v>1200.0</v>
      </c>
      <c r="N271" s="30" t="s">
        <v>152</v>
      </c>
      <c r="O271" s="32">
        <v>1708.5</v>
      </c>
      <c r="P271">
        <v>446.625</v>
      </c>
    </row>
    <row r="272" ht="14.25" customHeight="1">
      <c r="A272" s="5">
        <v>72.0</v>
      </c>
      <c r="B272" s="20">
        <v>2.0</v>
      </c>
      <c r="C272" s="21">
        <v>0.96</v>
      </c>
      <c r="D272" s="26">
        <v>1.0</v>
      </c>
      <c r="E272" s="22">
        <v>1.0</v>
      </c>
      <c r="F272" s="5" t="str">
        <f>VLOOKUP(G272,'Species Data'!A$2:E$152,2,FALSE)</f>
        <v>15</v>
      </c>
      <c r="G272" s="5" t="s">
        <v>51</v>
      </c>
      <c r="H272" s="28">
        <v>16900.0</v>
      </c>
      <c r="I272" s="29">
        <v>4.14966825E9</v>
      </c>
      <c r="J272" s="29">
        <v>245542.5</v>
      </c>
      <c r="K272" s="30">
        <v>1.84307175E9</v>
      </c>
      <c r="L272" s="30" t="s">
        <v>163</v>
      </c>
      <c r="M272" s="31">
        <v>1425.0</v>
      </c>
      <c r="N272" s="30" t="s">
        <v>224</v>
      </c>
      <c r="O272" s="32">
        <v>1705.15625</v>
      </c>
      <c r="P272">
        <v>757.34375</v>
      </c>
    </row>
    <row r="273" ht="14.25" customHeight="1">
      <c r="A273" s="5">
        <v>232.0</v>
      </c>
      <c r="B273" s="20">
        <v>1.0</v>
      </c>
      <c r="C273" s="21">
        <v>1.0</v>
      </c>
      <c r="D273" s="26">
        <v>1.0</v>
      </c>
      <c r="E273" s="22">
        <v>1.0</v>
      </c>
      <c r="F273" s="5" t="str">
        <f>VLOOKUP(G273,'Species Data'!A$2:E$152,2,FALSE)</f>
        <v>42</v>
      </c>
      <c r="G273" s="5" t="s">
        <v>78</v>
      </c>
      <c r="H273" s="28">
        <v>24600.0</v>
      </c>
      <c r="I273" s="29">
        <v>6.036471E9</v>
      </c>
      <c r="J273" s="29">
        <v>245385.0</v>
      </c>
      <c r="K273" s="30">
        <v>2.2920435E9</v>
      </c>
      <c r="L273" s="30" t="s">
        <v>129</v>
      </c>
      <c r="M273" s="31">
        <v>1496.25</v>
      </c>
      <c r="N273" s="30" t="s">
        <v>340</v>
      </c>
      <c r="O273" s="32">
        <v>1288.125</v>
      </c>
      <c r="P273">
        <v>568.125</v>
      </c>
    </row>
    <row r="274" ht="14.25" customHeight="1">
      <c r="A274" s="5">
        <v>231.0</v>
      </c>
      <c r="B274" s="20">
        <v>1.0</v>
      </c>
      <c r="C274" s="21">
        <v>1.0</v>
      </c>
      <c r="D274" s="26">
        <v>2.0</v>
      </c>
      <c r="E274" s="22">
        <v>0.99</v>
      </c>
      <c r="F274" s="5" t="str">
        <f>VLOOKUP(G274,'Species Data'!A$2:E$152,2,FALSE)</f>
        <v>42</v>
      </c>
      <c r="G274" s="5" t="s">
        <v>78</v>
      </c>
      <c r="H274" s="28">
        <v>24600.0</v>
      </c>
      <c r="I274" s="29">
        <v>6.036471E9</v>
      </c>
      <c r="J274" s="29">
        <v>245385.0</v>
      </c>
      <c r="K274" s="30">
        <v>2.259264E9</v>
      </c>
      <c r="L274" s="30" t="s">
        <v>129</v>
      </c>
      <c r="M274" s="31">
        <v>1496.25</v>
      </c>
      <c r="N274" s="30" t="s">
        <v>301</v>
      </c>
      <c r="O274" s="32">
        <v>1272.34375</v>
      </c>
      <c r="P274">
        <v>560.0</v>
      </c>
    </row>
    <row r="275" ht="14.25" customHeight="1">
      <c r="A275" s="5">
        <v>233.0</v>
      </c>
      <c r="B275" s="20">
        <v>1.0</v>
      </c>
      <c r="C275" s="21">
        <v>1.0</v>
      </c>
      <c r="D275" s="26">
        <v>3.0</v>
      </c>
      <c r="E275" s="22">
        <v>0.88</v>
      </c>
      <c r="F275" s="5" t="str">
        <f>VLOOKUP(G275,'Species Data'!A$2:E$152,2,FALSE)</f>
        <v>42</v>
      </c>
      <c r="G275" s="5" t="s">
        <v>78</v>
      </c>
      <c r="H275" s="28">
        <v>24600.0</v>
      </c>
      <c r="I275" s="29">
        <v>6.036471E9</v>
      </c>
      <c r="J275" s="29">
        <v>245385.0</v>
      </c>
      <c r="K275" s="30">
        <v>2.0151828E9</v>
      </c>
      <c r="L275" s="30" t="s">
        <v>129</v>
      </c>
      <c r="M275" s="31">
        <v>1496.25</v>
      </c>
      <c r="N275" s="30" t="s">
        <v>315</v>
      </c>
      <c r="O275" s="32">
        <v>1147.5</v>
      </c>
      <c r="P275">
        <v>499.5</v>
      </c>
    </row>
    <row r="276" ht="14.25" customHeight="1">
      <c r="A276" s="5">
        <v>52.0</v>
      </c>
      <c r="B276" s="20">
        <v>6.0</v>
      </c>
      <c r="C276" s="21">
        <v>0.69</v>
      </c>
      <c r="D276" s="26">
        <v>4.0</v>
      </c>
      <c r="E276" s="22">
        <v>0.91</v>
      </c>
      <c r="F276" s="5" t="str">
        <f>VLOOKUP(G276,'Species Data'!A$2:E$152,2,FALSE)</f>
        <v>9</v>
      </c>
      <c r="G276" s="5" t="s">
        <v>43</v>
      </c>
      <c r="H276" s="28">
        <v>35076.0</v>
      </c>
      <c r="I276" s="29">
        <v>8.592287112E9</v>
      </c>
      <c r="J276" s="29">
        <v>244962.0</v>
      </c>
      <c r="K276" s="30">
        <v>3.219661116E9</v>
      </c>
      <c r="L276" s="30" t="s">
        <v>126</v>
      </c>
      <c r="M276" s="31">
        <v>1200.0</v>
      </c>
      <c r="N276" s="30" t="s">
        <v>295</v>
      </c>
      <c r="O276" s="32">
        <v>1317.0</v>
      </c>
      <c r="P276">
        <v>493.5</v>
      </c>
    </row>
    <row r="277" ht="14.25" customHeight="1">
      <c r="A277" s="5">
        <v>394.0</v>
      </c>
      <c r="B277" s="20">
        <v>3.0</v>
      </c>
      <c r="C277" s="21">
        <v>0.92</v>
      </c>
      <c r="D277" s="26">
        <v>1.0</v>
      </c>
      <c r="E277" s="22">
        <v>1.0</v>
      </c>
      <c r="F277" s="5" t="str">
        <f>VLOOKUP(G277,'Species Data'!A$2:E$152,2,FALSE)</f>
        <v>69</v>
      </c>
      <c r="G277" s="5" t="s">
        <v>113</v>
      </c>
      <c r="H277" s="28">
        <v>7800.0</v>
      </c>
      <c r="I277" s="29">
        <v>1.9104125625E9</v>
      </c>
      <c r="J277" s="29">
        <v>244924.6875</v>
      </c>
      <c r="K277" s="30">
        <v>8.501634375E8</v>
      </c>
      <c r="L277" s="30" t="s">
        <v>144</v>
      </c>
      <c r="M277" s="31">
        <v>1187.5</v>
      </c>
      <c r="N277" s="30" t="s">
        <v>224</v>
      </c>
      <c r="O277" s="32">
        <v>1550.15625</v>
      </c>
      <c r="P277">
        <v>689.84375</v>
      </c>
    </row>
    <row r="278" ht="14.25" customHeight="1">
      <c r="A278" s="5">
        <v>415.0</v>
      </c>
      <c r="B278" s="20">
        <v>6.0</v>
      </c>
      <c r="C278" s="21">
        <v>0.83</v>
      </c>
      <c r="D278" s="26">
        <v>6.0</v>
      </c>
      <c r="E278" s="22">
        <v>0.83</v>
      </c>
      <c r="F278" s="5" t="str">
        <f>VLOOKUP(G278,'Species Data'!A$2:E$152,2,FALSE)</f>
        <v>73</v>
      </c>
      <c r="G278" s="5" t="s">
        <v>119</v>
      </c>
      <c r="H278" s="28">
        <v>31360.0</v>
      </c>
      <c r="I278" s="29">
        <v>7.666932E9</v>
      </c>
      <c r="J278" s="29">
        <v>244481.25</v>
      </c>
      <c r="K278" s="30">
        <v>2.955484E9</v>
      </c>
      <c r="L278" s="30" t="s">
        <v>144</v>
      </c>
      <c r="M278" s="31">
        <v>1187.5</v>
      </c>
      <c r="N278" s="30" t="s">
        <v>232</v>
      </c>
      <c r="O278" s="32">
        <v>1438.125</v>
      </c>
      <c r="P278">
        <v>554.375</v>
      </c>
    </row>
    <row r="279" ht="14.25" customHeight="1">
      <c r="A279" s="5">
        <v>182.0</v>
      </c>
      <c r="B279" s="20">
        <v>1.0</v>
      </c>
      <c r="C279" s="21">
        <v>1.0</v>
      </c>
      <c r="D279" s="26">
        <v>5.0</v>
      </c>
      <c r="E279" s="22">
        <v>0.71</v>
      </c>
      <c r="F279" s="5" t="str">
        <f>VLOOKUP(G279,'Species Data'!A$2:E$152,2,FALSE)</f>
        <v>33</v>
      </c>
      <c r="G279" s="5" t="s">
        <v>69</v>
      </c>
      <c r="H279" s="28">
        <v>15616.0</v>
      </c>
      <c r="I279" s="29">
        <v>3.81751664E9</v>
      </c>
      <c r="J279" s="29">
        <v>244461.875</v>
      </c>
      <c r="K279" s="30">
        <v>1.19050528E9</v>
      </c>
      <c r="L279" s="30" t="s">
        <v>274</v>
      </c>
      <c r="M279" s="31">
        <v>1297.5</v>
      </c>
      <c r="N279" s="30" t="s">
        <v>224</v>
      </c>
      <c r="O279" s="32">
        <v>1721.5625</v>
      </c>
      <c r="P279">
        <v>536.875</v>
      </c>
    </row>
    <row r="280" ht="14.25" customHeight="1">
      <c r="A280" s="5">
        <v>278.0</v>
      </c>
      <c r="B280" s="20">
        <v>3.0</v>
      </c>
      <c r="C280" s="21">
        <v>0.83</v>
      </c>
      <c r="D280" s="26">
        <v>1.0</v>
      </c>
      <c r="E280" s="22">
        <v>1.0</v>
      </c>
      <c r="F280" s="5" t="str">
        <f>VLOOKUP(G280,'Species Data'!A$2:E$152,2,FALSE)</f>
        <v>49</v>
      </c>
      <c r="G280" s="5" t="s">
        <v>86</v>
      </c>
      <c r="H280" s="28">
        <v>21560.0</v>
      </c>
      <c r="I280" s="29">
        <v>5.265234975E9</v>
      </c>
      <c r="J280" s="29">
        <v>244213.125</v>
      </c>
      <c r="K280" s="30">
        <v>2.949852675E9</v>
      </c>
      <c r="L280" s="30" t="s">
        <v>88</v>
      </c>
      <c r="M280" s="31">
        <v>990.0</v>
      </c>
      <c r="N280" s="30" t="s">
        <v>299</v>
      </c>
      <c r="O280" s="32">
        <v>1419.84375</v>
      </c>
      <c r="P280">
        <v>795.46875</v>
      </c>
    </row>
    <row r="281" ht="14.25" customHeight="1">
      <c r="A281" s="5">
        <v>299.0</v>
      </c>
      <c r="B281" s="20">
        <v>1.0</v>
      </c>
      <c r="C281" s="21">
        <v>1.0</v>
      </c>
      <c r="D281" s="26">
        <v>4.0</v>
      </c>
      <c r="E281" s="22">
        <v>0.79</v>
      </c>
      <c r="F281" s="5" t="str">
        <f>VLOOKUP(G281,'Species Data'!A$2:E$152,2,FALSE)</f>
        <v>53</v>
      </c>
      <c r="G281" s="5" t="s">
        <v>92</v>
      </c>
      <c r="H281" s="28">
        <v>18980.0</v>
      </c>
      <c r="I281" s="29">
        <v>4.63488753E9</v>
      </c>
      <c r="J281" s="29">
        <v>244198.5</v>
      </c>
      <c r="K281" s="30">
        <v>1.42270284E9</v>
      </c>
      <c r="L281" s="30" t="s">
        <v>262</v>
      </c>
      <c r="M281" s="31">
        <v>1500.0</v>
      </c>
      <c r="N281" s="30" t="s">
        <v>277</v>
      </c>
      <c r="O281" s="32">
        <v>1565.375</v>
      </c>
      <c r="P281">
        <v>480.5</v>
      </c>
    </row>
    <row r="282" ht="14.25" customHeight="1">
      <c r="A282" s="5">
        <v>128.0</v>
      </c>
      <c r="B282" s="20">
        <v>3.0</v>
      </c>
      <c r="C282" s="21">
        <v>0.94</v>
      </c>
      <c r="D282" s="26">
        <v>3.0</v>
      </c>
      <c r="E282" s="22">
        <v>0.94</v>
      </c>
      <c r="F282" s="5" t="str">
        <f>VLOOKUP(G282,'Species Data'!A$2:E$152,2,FALSE)</f>
        <v>24</v>
      </c>
      <c r="G282" s="5" t="s">
        <v>60</v>
      </c>
      <c r="H282" s="28">
        <v>19920.0</v>
      </c>
      <c r="I282" s="29">
        <v>4.862428425E9</v>
      </c>
      <c r="J282" s="29">
        <v>244097.8125</v>
      </c>
      <c r="K282" s="30">
        <v>1.79079555E9</v>
      </c>
      <c r="L282" s="30" t="s">
        <v>144</v>
      </c>
      <c r="M282" s="31">
        <v>1187.5</v>
      </c>
      <c r="N282" s="30" t="s">
        <v>294</v>
      </c>
      <c r="O282" s="32">
        <v>1470.46875</v>
      </c>
      <c r="P282">
        <v>541.5625</v>
      </c>
    </row>
    <row r="283" ht="14.25" customHeight="1">
      <c r="A283" s="5">
        <v>486.0</v>
      </c>
      <c r="B283" s="20">
        <v>1.0</v>
      </c>
      <c r="C283" s="21">
        <v>1.0</v>
      </c>
      <c r="D283" s="26">
        <v>3.0</v>
      </c>
      <c r="E283" s="22">
        <v>0.88</v>
      </c>
      <c r="F283" s="5" t="str">
        <f>VLOOKUP(G283,'Species Data'!A$2:E$152,2,FALSE)</f>
        <v>85</v>
      </c>
      <c r="G283" s="5" t="s">
        <v>140</v>
      </c>
      <c r="H283" s="28">
        <v>18000.0</v>
      </c>
      <c r="I283" s="29">
        <v>4.384107E9</v>
      </c>
      <c r="J283" s="29">
        <v>243561.5</v>
      </c>
      <c r="K283" s="30">
        <v>2.029482E9</v>
      </c>
      <c r="L283" s="30" t="s">
        <v>275</v>
      </c>
      <c r="M283" s="31">
        <v>1152.0</v>
      </c>
      <c r="N283" s="30" t="s">
        <v>296</v>
      </c>
      <c r="O283" s="32">
        <v>1338.25</v>
      </c>
      <c r="P283">
        <v>619.5</v>
      </c>
    </row>
    <row r="284" ht="14.25" customHeight="1">
      <c r="A284" s="5">
        <v>689.0</v>
      </c>
      <c r="B284" s="20">
        <v>1.0</v>
      </c>
      <c r="C284" s="21">
        <v>1.0</v>
      </c>
      <c r="D284" s="26">
        <v>3.0</v>
      </c>
      <c r="E284" s="22">
        <v>0.82</v>
      </c>
      <c r="F284" s="5" t="str">
        <f>VLOOKUP(G284,'Species Data'!A$2:E$152,2,FALSE)</f>
        <v>119</v>
      </c>
      <c r="G284" s="5" t="s">
        <v>192</v>
      </c>
      <c r="H284" s="28">
        <v>25600.0</v>
      </c>
      <c r="I284" s="29">
        <v>6.2261248E9</v>
      </c>
      <c r="J284" s="29">
        <v>243208.0</v>
      </c>
      <c r="K284" s="30">
        <v>2.3072768E9</v>
      </c>
      <c r="L284" s="30" t="s">
        <v>163</v>
      </c>
      <c r="M284" s="31">
        <v>1140.0</v>
      </c>
      <c r="N284" s="30" t="s">
        <v>233</v>
      </c>
      <c r="O284" s="32">
        <v>1414.0</v>
      </c>
      <c r="P284">
        <v>524.0</v>
      </c>
    </row>
    <row r="285" ht="14.25" customHeight="1">
      <c r="A285" s="5">
        <v>715.0</v>
      </c>
      <c r="B285" s="20">
        <v>3.0</v>
      </c>
      <c r="C285" s="21">
        <v>0.96</v>
      </c>
      <c r="D285" s="26">
        <v>1.0</v>
      </c>
      <c r="E285" s="22">
        <v>1.0</v>
      </c>
      <c r="F285" s="5" t="str">
        <f>VLOOKUP(G285,'Species Data'!A$2:E$152,2,FALSE)</f>
        <v>124</v>
      </c>
      <c r="G285" s="5" t="s">
        <v>196</v>
      </c>
      <c r="H285" s="28">
        <v>17420.0</v>
      </c>
      <c r="I285" s="29">
        <v>4.23031635E9</v>
      </c>
      <c r="J285" s="29">
        <v>242842.5</v>
      </c>
      <c r="K285" s="30">
        <v>1.8075754125E9</v>
      </c>
      <c r="L285" s="30" t="s">
        <v>214</v>
      </c>
      <c r="M285" s="31">
        <v>1383.75</v>
      </c>
      <c r="N285" s="30" t="s">
        <v>291</v>
      </c>
      <c r="O285" s="32">
        <v>1411.875</v>
      </c>
      <c r="P285">
        <v>603.28125</v>
      </c>
    </row>
    <row r="286" ht="14.25" customHeight="1">
      <c r="A286" s="5">
        <v>9.0</v>
      </c>
      <c r="B286" s="20">
        <v>5.0</v>
      </c>
      <c r="C286" s="21">
        <v>0.85</v>
      </c>
      <c r="D286" s="26">
        <v>3.0</v>
      </c>
      <c r="E286" s="22">
        <v>0.88</v>
      </c>
      <c r="F286" s="5" t="str">
        <f>VLOOKUP(G286,'Species Data'!A$2:E$152,2,FALSE)</f>
        <v>2</v>
      </c>
      <c r="G286" s="5" t="s">
        <v>35</v>
      </c>
      <c r="H286" s="28">
        <v>18960.0</v>
      </c>
      <c r="I286" s="29">
        <v>4.603014E9</v>
      </c>
      <c r="J286" s="29">
        <v>242775.0</v>
      </c>
      <c r="K286" s="30">
        <v>2.014974E9</v>
      </c>
      <c r="L286" s="30" t="s">
        <v>147</v>
      </c>
      <c r="M286" s="31">
        <v>1275.0</v>
      </c>
      <c r="N286" s="30" t="s">
        <v>304</v>
      </c>
      <c r="O286" s="32">
        <v>1556.25</v>
      </c>
      <c r="P286">
        <v>681.25</v>
      </c>
    </row>
    <row r="287" ht="14.25" customHeight="1">
      <c r="A287" s="5">
        <v>324.0</v>
      </c>
      <c r="B287" s="20">
        <v>2.0</v>
      </c>
      <c r="C287" s="21">
        <v>0.9</v>
      </c>
      <c r="D287" s="26">
        <v>4.0</v>
      </c>
      <c r="E287" s="22">
        <v>0.87</v>
      </c>
      <c r="F287" s="5" t="str">
        <f>VLOOKUP(G287,'Species Data'!A$2:E$152,2,FALSE)</f>
        <v>57</v>
      </c>
      <c r="G287" s="5" t="s">
        <v>96</v>
      </c>
      <c r="H287" s="28">
        <v>19500.0</v>
      </c>
      <c r="I287" s="29">
        <v>4.731406875E9</v>
      </c>
      <c r="J287" s="29">
        <v>242636.25</v>
      </c>
      <c r="K287" s="30">
        <v>1.44480375E9</v>
      </c>
      <c r="L287" s="30" t="s">
        <v>254</v>
      </c>
      <c r="M287" s="31">
        <v>937.5</v>
      </c>
      <c r="N287" s="30" t="s">
        <v>289</v>
      </c>
      <c r="O287" s="32">
        <v>1363.125</v>
      </c>
      <c r="P287">
        <v>416.25</v>
      </c>
    </row>
    <row r="288" ht="14.25" customHeight="1">
      <c r="A288" s="5">
        <v>583.0</v>
      </c>
      <c r="B288" s="20">
        <v>1.0</v>
      </c>
      <c r="C288" s="21">
        <v>1.0</v>
      </c>
      <c r="D288" s="26">
        <v>4.0</v>
      </c>
      <c r="E288" s="22">
        <v>0.83</v>
      </c>
      <c r="F288" s="5" t="str">
        <f>VLOOKUP(G288,'Species Data'!A$2:E$152,2,FALSE)</f>
        <v>101</v>
      </c>
      <c r="G288" s="5" t="s">
        <v>166</v>
      </c>
      <c r="H288" s="28">
        <v>20880.0</v>
      </c>
      <c r="I288" s="29">
        <v>5.0601375E9</v>
      </c>
      <c r="J288" s="29">
        <v>242343.75</v>
      </c>
      <c r="K288" s="30">
        <v>1.7597925E9</v>
      </c>
      <c r="L288" s="30" t="s">
        <v>226</v>
      </c>
      <c r="M288" s="31">
        <v>1242.5</v>
      </c>
      <c r="N288" s="30" t="s">
        <v>210</v>
      </c>
      <c r="O288" s="32">
        <v>1615.625</v>
      </c>
      <c r="P288">
        <v>561.875</v>
      </c>
    </row>
    <row r="289" ht="14.25" customHeight="1">
      <c r="A289" s="5">
        <v>7.0</v>
      </c>
      <c r="B289" s="20">
        <v>6.0</v>
      </c>
      <c r="C289" s="21">
        <v>0.85</v>
      </c>
      <c r="D289" s="26">
        <v>2.0</v>
      </c>
      <c r="E289" s="22">
        <v>0.97</v>
      </c>
      <c r="F289" s="5" t="str">
        <f>VLOOKUP(G289,'Species Data'!A$2:E$152,2,FALSE)</f>
        <v>2</v>
      </c>
      <c r="G289" s="5" t="s">
        <v>35</v>
      </c>
      <c r="H289" s="28">
        <v>18960.0</v>
      </c>
      <c r="I289" s="29">
        <v>4.59330885E9</v>
      </c>
      <c r="J289" s="29">
        <v>242263.125</v>
      </c>
      <c r="K289" s="30">
        <v>2.2201686E9</v>
      </c>
      <c r="L289" s="30" t="s">
        <v>147</v>
      </c>
      <c r="M289" s="31">
        <v>1275.0</v>
      </c>
      <c r="N289" s="30" t="s">
        <v>224</v>
      </c>
      <c r="O289" s="32">
        <v>1552.96875</v>
      </c>
      <c r="P289">
        <v>750.625</v>
      </c>
    </row>
    <row r="290" ht="14.25" customHeight="1">
      <c r="A290" s="5">
        <v>179.0</v>
      </c>
      <c r="B290" s="20">
        <v>2.0</v>
      </c>
      <c r="C290" s="21">
        <v>0.99</v>
      </c>
      <c r="D290" s="26">
        <v>1.0</v>
      </c>
      <c r="E290" s="22">
        <v>1.0</v>
      </c>
      <c r="F290" s="5" t="str">
        <f>VLOOKUP(G290,'Species Data'!A$2:E$152,2,FALSE)</f>
        <v>33</v>
      </c>
      <c r="G290" s="5" t="s">
        <v>69</v>
      </c>
      <c r="H290" s="28">
        <v>15616.0</v>
      </c>
      <c r="I290" s="29">
        <v>3.78113624E9</v>
      </c>
      <c r="J290" s="29">
        <v>242132.1875</v>
      </c>
      <c r="K290" s="30">
        <v>1.67938856E9</v>
      </c>
      <c r="L290" s="30" t="s">
        <v>163</v>
      </c>
      <c r="M290" s="31">
        <v>1425.0</v>
      </c>
      <c r="N290" s="30" t="s">
        <v>224</v>
      </c>
      <c r="O290" s="32">
        <v>1705.15625</v>
      </c>
      <c r="P290">
        <v>757.34375</v>
      </c>
    </row>
    <row r="291" ht="14.25" customHeight="1">
      <c r="A291" s="5">
        <v>27.0</v>
      </c>
      <c r="B291" s="20">
        <v>2.0</v>
      </c>
      <c r="C291" s="21">
        <v>0.96</v>
      </c>
      <c r="D291" s="26">
        <v>1.0</v>
      </c>
      <c r="E291" s="22">
        <v>1.0</v>
      </c>
      <c r="F291" s="5" t="str">
        <f>VLOOKUP(G291,'Species Data'!A$2:E$152,2,FALSE)</f>
        <v>5</v>
      </c>
      <c r="G291" s="5" t="s">
        <v>39</v>
      </c>
      <c r="H291" s="28">
        <v>16240.0</v>
      </c>
      <c r="I291" s="29">
        <v>3.930486E9</v>
      </c>
      <c r="J291" s="29">
        <v>242025.0</v>
      </c>
      <c r="K291" s="30">
        <v>1.79249E9</v>
      </c>
      <c r="L291" s="30" t="s">
        <v>132</v>
      </c>
      <c r="M291" s="31">
        <v>1187.5</v>
      </c>
      <c r="N291" s="30" t="s">
        <v>135</v>
      </c>
      <c r="O291" s="32">
        <v>1512.65625</v>
      </c>
      <c r="P291">
        <v>689.84375</v>
      </c>
    </row>
    <row r="292" ht="14.25" customHeight="1">
      <c r="A292" s="5">
        <v>353.0</v>
      </c>
      <c r="B292" s="20">
        <v>4.0</v>
      </c>
      <c r="C292" s="21">
        <v>0.77</v>
      </c>
      <c r="D292" s="26">
        <v>3.0</v>
      </c>
      <c r="E292" s="22">
        <v>0.78</v>
      </c>
      <c r="F292" s="5" t="str">
        <f>VLOOKUP(G292,'Species Data'!A$2:E$152,2,FALSE)</f>
        <v>62</v>
      </c>
      <c r="G292" s="5" t="s">
        <v>104</v>
      </c>
      <c r="H292" s="28">
        <v>36360.0</v>
      </c>
      <c r="I292" s="29">
        <v>8.794575E9</v>
      </c>
      <c r="J292" s="29">
        <v>241875.0</v>
      </c>
      <c r="K292" s="30">
        <v>5.3855523E9</v>
      </c>
      <c r="L292" s="30" t="s">
        <v>230</v>
      </c>
      <c r="M292" s="31">
        <v>1343.75</v>
      </c>
      <c r="N292" s="30" t="s">
        <v>291</v>
      </c>
      <c r="O292" s="32">
        <v>1257.375</v>
      </c>
      <c r="P292">
        <v>822.875</v>
      </c>
    </row>
    <row r="293" ht="14.25" customHeight="1">
      <c r="A293" s="5">
        <v>558.0</v>
      </c>
      <c r="B293" s="20">
        <v>3.0</v>
      </c>
      <c r="C293" s="21">
        <v>0.9</v>
      </c>
      <c r="D293" s="26">
        <v>5.0</v>
      </c>
      <c r="E293" s="22">
        <v>0.89</v>
      </c>
      <c r="F293" s="5" t="str">
        <f>VLOOKUP(G293,'Species Data'!A$2:E$152,2,FALSE)</f>
        <v>97</v>
      </c>
      <c r="G293" s="5" t="s">
        <v>157</v>
      </c>
      <c r="H293" s="28">
        <v>33320.0</v>
      </c>
      <c r="I293" s="29">
        <v>8.0495289E9</v>
      </c>
      <c r="J293" s="29">
        <v>241582.5</v>
      </c>
      <c r="K293" s="30">
        <v>3.7649934E9</v>
      </c>
      <c r="L293" s="30" t="s">
        <v>121</v>
      </c>
      <c r="M293" s="31">
        <v>1425.0</v>
      </c>
      <c r="N293" s="30" t="s">
        <v>308</v>
      </c>
      <c r="O293" s="32">
        <v>1491.25</v>
      </c>
      <c r="P293">
        <v>697.5</v>
      </c>
    </row>
    <row r="294" ht="14.25" customHeight="1">
      <c r="A294" s="5">
        <v>614.0</v>
      </c>
      <c r="B294" s="20">
        <v>1.0</v>
      </c>
      <c r="C294" s="21">
        <v>1.0</v>
      </c>
      <c r="D294" s="26">
        <v>1.0</v>
      </c>
      <c r="E294" s="22">
        <v>1.0</v>
      </c>
      <c r="F294" s="5" t="str">
        <f>VLOOKUP(G294,'Species Data'!A$2:E$152,2,FALSE)</f>
        <v>106</v>
      </c>
      <c r="G294" s="5" t="s">
        <v>171</v>
      </c>
      <c r="H294" s="28">
        <v>17200.0</v>
      </c>
      <c r="I294" s="29">
        <v>4.15251E9</v>
      </c>
      <c r="J294" s="29">
        <v>241425.0</v>
      </c>
      <c r="K294" s="30">
        <v>1.79783E9</v>
      </c>
      <c r="L294" s="30" t="s">
        <v>276</v>
      </c>
      <c r="M294" s="31">
        <v>1312.5</v>
      </c>
      <c r="N294" s="30" t="s">
        <v>222</v>
      </c>
      <c r="O294" s="32">
        <v>1631.25</v>
      </c>
      <c r="P294">
        <v>706.25</v>
      </c>
    </row>
    <row r="295" ht="14.25" customHeight="1">
      <c r="A295" s="5">
        <v>427.0</v>
      </c>
      <c r="B295" s="20">
        <v>2.0</v>
      </c>
      <c r="C295" s="21">
        <v>0.86</v>
      </c>
      <c r="D295" s="26">
        <v>3.0</v>
      </c>
      <c r="E295" s="22">
        <v>0.95</v>
      </c>
      <c r="F295" s="5" t="str">
        <f>VLOOKUP(G295,'Species Data'!A$2:E$152,2,FALSE)</f>
        <v>75</v>
      </c>
      <c r="G295" s="5" t="s">
        <v>124</v>
      </c>
      <c r="H295" s="28">
        <v>17160.0</v>
      </c>
      <c r="I295" s="29">
        <v>4.142424E9</v>
      </c>
      <c r="J295" s="29">
        <v>241400.0</v>
      </c>
      <c r="K295" s="30">
        <v>1.8640908E9</v>
      </c>
      <c r="L295" s="30" t="s">
        <v>266</v>
      </c>
      <c r="M295" s="31">
        <v>1095.0</v>
      </c>
      <c r="N295" s="30" t="s">
        <v>222</v>
      </c>
      <c r="O295" s="32">
        <v>1700.0</v>
      </c>
      <c r="P295">
        <v>765.0</v>
      </c>
    </row>
    <row r="296" ht="14.25" customHeight="1">
      <c r="A296" s="5">
        <v>767.0</v>
      </c>
      <c r="B296" s="20">
        <v>3.0</v>
      </c>
      <c r="C296" s="21">
        <v>0.79</v>
      </c>
      <c r="D296" s="26">
        <v>3.0</v>
      </c>
      <c r="E296" s="22">
        <v>0.95</v>
      </c>
      <c r="F296" s="5" t="str">
        <f>VLOOKUP(G296,'Species Data'!A$2:E$152,2,FALSE)</f>
        <v>135</v>
      </c>
      <c r="G296" s="5" t="s">
        <v>209</v>
      </c>
      <c r="H296" s="28">
        <v>22620.0</v>
      </c>
      <c r="I296" s="29">
        <v>5.4505152E9</v>
      </c>
      <c r="J296" s="29">
        <v>240960.0</v>
      </c>
      <c r="K296" s="30">
        <v>2.0100132E9</v>
      </c>
      <c r="L296" s="30" t="s">
        <v>159</v>
      </c>
      <c r="M296" s="31">
        <v>1037.5</v>
      </c>
      <c r="N296" s="30" t="s">
        <v>293</v>
      </c>
      <c r="O296" s="32">
        <v>1255.0</v>
      </c>
      <c r="P296">
        <v>462.8125</v>
      </c>
    </row>
    <row r="297" ht="14.25" customHeight="1">
      <c r="A297" s="5">
        <v>393.0</v>
      </c>
      <c r="B297" s="20">
        <v>4.0</v>
      </c>
      <c r="C297" s="21">
        <v>0.9</v>
      </c>
      <c r="D297" s="26">
        <v>3.0</v>
      </c>
      <c r="E297" s="22">
        <v>0.8</v>
      </c>
      <c r="F297" s="5" t="str">
        <f>VLOOKUP(G297,'Species Data'!A$2:E$152,2,FALSE)</f>
        <v>69</v>
      </c>
      <c r="G297" s="5" t="s">
        <v>113</v>
      </c>
      <c r="H297" s="28">
        <v>7800.0</v>
      </c>
      <c r="I297" s="29">
        <v>1.87941E9</v>
      </c>
      <c r="J297" s="29">
        <v>240950.0</v>
      </c>
      <c r="K297" s="30">
        <v>6.7782E8</v>
      </c>
      <c r="L297" s="30" t="s">
        <v>144</v>
      </c>
      <c r="M297" s="31">
        <v>1187.5</v>
      </c>
      <c r="N297" s="30" t="s">
        <v>304</v>
      </c>
      <c r="O297" s="32">
        <v>1525.0</v>
      </c>
      <c r="P297">
        <v>550.0</v>
      </c>
    </row>
    <row r="298" ht="14.25" customHeight="1">
      <c r="A298" s="5">
        <v>696.0</v>
      </c>
      <c r="B298" s="20">
        <v>4.0</v>
      </c>
      <c r="C298" s="21">
        <v>0.65</v>
      </c>
      <c r="D298" s="26">
        <v>4.0</v>
      </c>
      <c r="E298" s="22">
        <v>0.95</v>
      </c>
      <c r="F298" s="5" t="str">
        <f>VLOOKUP(G298,'Species Data'!A$2:E$152,2,FALSE)</f>
        <v>121</v>
      </c>
      <c r="G298" s="5" t="s">
        <v>154</v>
      </c>
      <c r="H298" s="28">
        <v>23040.0</v>
      </c>
      <c r="I298" s="29">
        <v>5.5508832E9</v>
      </c>
      <c r="J298" s="29">
        <v>240923.75</v>
      </c>
      <c r="K298" s="30">
        <v>2.2376736E9</v>
      </c>
      <c r="L298" s="30" t="s">
        <v>261</v>
      </c>
      <c r="M298" s="31">
        <v>750.0</v>
      </c>
      <c r="N298" s="30" t="s">
        <v>152</v>
      </c>
      <c r="O298" s="32">
        <v>1241.875</v>
      </c>
      <c r="P298">
        <v>500.625</v>
      </c>
    </row>
    <row r="299" ht="14.25" customHeight="1">
      <c r="A299" s="5">
        <v>649.0</v>
      </c>
      <c r="B299" s="20">
        <v>5.0</v>
      </c>
      <c r="C299" s="21">
        <v>0.79</v>
      </c>
      <c r="D299" s="26">
        <v>5.0</v>
      </c>
      <c r="E299" s="22">
        <v>0.85</v>
      </c>
      <c r="F299" s="5" t="str">
        <f>VLOOKUP(G299,'Species Data'!A$2:E$152,2,FALSE)</f>
        <v>112</v>
      </c>
      <c r="G299" s="5" t="s">
        <v>181</v>
      </c>
      <c r="H299" s="28">
        <v>33600.0</v>
      </c>
      <c r="I299" s="29">
        <v>8.091006E9</v>
      </c>
      <c r="J299" s="29">
        <v>240803.75</v>
      </c>
      <c r="K299" s="30">
        <v>3.604524E9</v>
      </c>
      <c r="L299" s="30" t="s">
        <v>276</v>
      </c>
      <c r="M299" s="31">
        <v>1050.0</v>
      </c>
      <c r="N299" s="30" t="s">
        <v>164</v>
      </c>
      <c r="O299" s="32">
        <v>1450.625</v>
      </c>
      <c r="P299">
        <v>646.25</v>
      </c>
    </row>
    <row r="300" ht="14.25" customHeight="1">
      <c r="A300" s="5">
        <v>733.0</v>
      </c>
      <c r="B300" s="20">
        <v>2.0</v>
      </c>
      <c r="C300" s="21">
        <v>0.97</v>
      </c>
      <c r="D300" s="26">
        <v>1.0</v>
      </c>
      <c r="E300" s="22">
        <v>1.0</v>
      </c>
      <c r="F300" s="5" t="str">
        <f>VLOOKUP(G300,'Species Data'!A$2:E$152,2,FALSE)</f>
        <v>127</v>
      </c>
      <c r="G300" s="5" t="s">
        <v>201</v>
      </c>
      <c r="H300" s="28">
        <v>24180.0</v>
      </c>
      <c r="I300" s="29">
        <v>5.79636915E9</v>
      </c>
      <c r="J300" s="29">
        <v>239717.5</v>
      </c>
      <c r="K300" s="30">
        <v>2.931552975E9</v>
      </c>
      <c r="L300" s="30" t="s">
        <v>276</v>
      </c>
      <c r="M300" s="31">
        <v>1050.0</v>
      </c>
      <c r="N300" s="30" t="s">
        <v>330</v>
      </c>
      <c r="O300" s="32">
        <v>1302.8125</v>
      </c>
      <c r="P300">
        <v>658.90625</v>
      </c>
    </row>
    <row r="301" ht="14.25" customHeight="1">
      <c r="A301" s="5">
        <v>436.0</v>
      </c>
      <c r="B301" s="20">
        <v>5.0</v>
      </c>
      <c r="C301" s="21">
        <v>0.69</v>
      </c>
      <c r="D301" s="26">
        <v>6.0</v>
      </c>
      <c r="E301" s="22">
        <v>0.64</v>
      </c>
      <c r="F301" s="5" t="str">
        <f>VLOOKUP(G301,'Species Data'!A$2:E$152,2,FALSE)</f>
        <v>76</v>
      </c>
      <c r="G301" s="5" t="s">
        <v>125</v>
      </c>
      <c r="H301" s="28">
        <v>31680.0</v>
      </c>
      <c r="I301" s="29">
        <v>7.5689856E9</v>
      </c>
      <c r="J301" s="29">
        <v>238920.0</v>
      </c>
      <c r="K301" s="30">
        <v>2.7129168E9</v>
      </c>
      <c r="L301" s="30" t="s">
        <v>221</v>
      </c>
      <c r="M301" s="31">
        <v>1357.5</v>
      </c>
      <c r="N301" s="30" t="s">
        <v>309</v>
      </c>
      <c r="O301" s="32">
        <v>1197.65625</v>
      </c>
      <c r="P301">
        <v>486.5625</v>
      </c>
    </row>
    <row r="302" ht="14.25" customHeight="1">
      <c r="A302" s="5">
        <v>386.0</v>
      </c>
      <c r="B302" s="20">
        <v>4.0</v>
      </c>
      <c r="C302" s="21">
        <v>0.86</v>
      </c>
      <c r="D302" s="26">
        <v>3.0</v>
      </c>
      <c r="E302" s="22">
        <v>0.94</v>
      </c>
      <c r="F302" s="5" t="str">
        <f>VLOOKUP(G302,'Species Data'!A$2:E$152,2,FALSE)</f>
        <v>68</v>
      </c>
      <c r="G302" s="5" t="s">
        <v>112</v>
      </c>
      <c r="H302" s="28">
        <v>32400.0</v>
      </c>
      <c r="I302" s="29">
        <v>7.738335E9</v>
      </c>
      <c r="J302" s="29">
        <v>238837.5</v>
      </c>
      <c r="K302" s="30">
        <v>2.942973E9</v>
      </c>
      <c r="L302" s="30" t="s">
        <v>270</v>
      </c>
      <c r="M302" s="31">
        <v>830.0</v>
      </c>
      <c r="N302" s="30" t="s">
        <v>289</v>
      </c>
      <c r="O302" s="32">
        <v>1206.25</v>
      </c>
      <c r="P302">
        <v>458.75</v>
      </c>
    </row>
    <row r="303" ht="14.25" customHeight="1">
      <c r="A303" s="5">
        <v>127.0</v>
      </c>
      <c r="B303" s="20">
        <v>4.0</v>
      </c>
      <c r="C303" s="21">
        <v>0.92</v>
      </c>
      <c r="D303" s="26">
        <v>2.0</v>
      </c>
      <c r="E303" s="22">
        <v>0.96</v>
      </c>
      <c r="F303" s="5" t="str">
        <f>VLOOKUP(G303,'Species Data'!A$2:E$152,2,FALSE)</f>
        <v>24</v>
      </c>
      <c r="G303" s="5" t="s">
        <v>60</v>
      </c>
      <c r="H303" s="28">
        <v>19920.0</v>
      </c>
      <c r="I303" s="29">
        <v>4.7554767E9</v>
      </c>
      <c r="J303" s="29">
        <v>238728.75</v>
      </c>
      <c r="K303" s="30">
        <v>1.8331629E9</v>
      </c>
      <c r="L303" s="30" t="s">
        <v>144</v>
      </c>
      <c r="M303" s="31">
        <v>1187.5</v>
      </c>
      <c r="N303" s="30" t="s">
        <v>232</v>
      </c>
      <c r="O303" s="32">
        <v>1438.125</v>
      </c>
      <c r="P303">
        <v>554.375</v>
      </c>
    </row>
    <row r="304" ht="14.25" customHeight="1">
      <c r="A304" s="5">
        <v>273.0</v>
      </c>
      <c r="B304" s="20">
        <v>4.0</v>
      </c>
      <c r="C304" s="21">
        <v>0.81</v>
      </c>
      <c r="D304" s="26">
        <v>5.0</v>
      </c>
      <c r="E304" s="22">
        <v>0.6</v>
      </c>
      <c r="F304" s="5" t="str">
        <f>VLOOKUP(G304,'Species Data'!A$2:E$152,2,FALSE)</f>
        <v>49</v>
      </c>
      <c r="G304" s="5" t="s">
        <v>86</v>
      </c>
      <c r="H304" s="28">
        <v>21560.0</v>
      </c>
      <c r="I304" s="29">
        <v>5.145294E9</v>
      </c>
      <c r="J304" s="29">
        <v>238650.0</v>
      </c>
      <c r="K304" s="30">
        <v>1.764349125E9</v>
      </c>
      <c r="L304" s="30" t="s">
        <v>234</v>
      </c>
      <c r="M304" s="31">
        <v>1387.5</v>
      </c>
      <c r="N304" s="30" t="s">
        <v>301</v>
      </c>
      <c r="O304" s="32">
        <v>1199.21875</v>
      </c>
      <c r="P304">
        <v>475.78125</v>
      </c>
    </row>
    <row r="305" ht="14.25" customHeight="1">
      <c r="A305" s="5">
        <v>489.0</v>
      </c>
      <c r="B305" s="20">
        <v>2.0</v>
      </c>
      <c r="C305" s="21">
        <v>0.98</v>
      </c>
      <c r="D305" s="26">
        <v>1.0</v>
      </c>
      <c r="E305" s="22">
        <v>1.0</v>
      </c>
      <c r="F305" s="5" t="str">
        <f>VLOOKUP(G305,'Species Data'!A$2:E$152,2,FALSE)</f>
        <v>85</v>
      </c>
      <c r="G305" s="5" t="s">
        <v>140</v>
      </c>
      <c r="H305" s="28">
        <v>18000.0</v>
      </c>
      <c r="I305" s="29">
        <v>4.295655E9</v>
      </c>
      <c r="J305" s="29">
        <v>238647.5</v>
      </c>
      <c r="K305" s="30">
        <v>2.305485E9</v>
      </c>
      <c r="L305" s="30" t="s">
        <v>169</v>
      </c>
      <c r="M305" s="31">
        <v>1125.0</v>
      </c>
      <c r="N305" s="30" t="s">
        <v>296</v>
      </c>
      <c r="O305" s="32">
        <v>1311.25</v>
      </c>
      <c r="P305">
        <v>703.75</v>
      </c>
    </row>
    <row r="306" ht="14.25" customHeight="1">
      <c r="A306" s="5">
        <v>714.0</v>
      </c>
      <c r="B306" s="20">
        <v>4.0</v>
      </c>
      <c r="C306" s="21">
        <v>0.94</v>
      </c>
      <c r="D306" s="26">
        <v>5.0</v>
      </c>
      <c r="E306" s="22">
        <v>0.82</v>
      </c>
      <c r="F306" s="5" t="str">
        <f>VLOOKUP(G306,'Species Data'!A$2:E$152,2,FALSE)</f>
        <v>124</v>
      </c>
      <c r="G306" s="5" t="s">
        <v>196</v>
      </c>
      <c r="H306" s="28">
        <v>17420.0</v>
      </c>
      <c r="I306" s="29">
        <v>4.1460471E9</v>
      </c>
      <c r="J306" s="29">
        <v>238005.0</v>
      </c>
      <c r="K306" s="30">
        <v>1.4906294E9</v>
      </c>
      <c r="L306" s="30" t="s">
        <v>214</v>
      </c>
      <c r="M306" s="31">
        <v>1383.75</v>
      </c>
      <c r="N306" s="30" t="s">
        <v>323</v>
      </c>
      <c r="O306" s="32">
        <v>1043.125</v>
      </c>
      <c r="P306">
        <v>497.5</v>
      </c>
    </row>
    <row r="307" ht="14.25" customHeight="1">
      <c r="A307" s="5">
        <v>305.0</v>
      </c>
      <c r="B307" s="20">
        <v>1.0</v>
      </c>
      <c r="C307" s="21">
        <v>1.0</v>
      </c>
      <c r="D307" s="26">
        <v>6.0</v>
      </c>
      <c r="E307" s="22">
        <v>0.73</v>
      </c>
      <c r="F307" s="5" t="str">
        <f>VLOOKUP(G307,'Species Data'!A$2:E$152,2,FALSE)</f>
        <v>54</v>
      </c>
      <c r="G307" s="5" t="s">
        <v>93</v>
      </c>
      <c r="H307" s="28">
        <v>11200.0</v>
      </c>
      <c r="I307" s="29">
        <v>2.66112E9</v>
      </c>
      <c r="J307" s="29">
        <v>237600.0</v>
      </c>
      <c r="K307" s="30">
        <v>6.20928E8</v>
      </c>
      <c r="L307" s="30" t="s">
        <v>151</v>
      </c>
      <c r="M307" s="31">
        <v>1500.0</v>
      </c>
      <c r="N307" s="30" t="s">
        <v>289</v>
      </c>
      <c r="O307" s="32">
        <v>1800.0</v>
      </c>
      <c r="P307">
        <v>420.0</v>
      </c>
    </row>
    <row r="308" ht="14.25" customHeight="1">
      <c r="A308" s="5">
        <v>312.0</v>
      </c>
      <c r="B308" s="20">
        <v>5.0</v>
      </c>
      <c r="C308" s="21">
        <v>0.64</v>
      </c>
      <c r="D308" s="26">
        <v>3.0</v>
      </c>
      <c r="E308" s="22">
        <v>0.89</v>
      </c>
      <c r="F308" s="5" t="str">
        <f>VLOOKUP(G308,'Species Data'!A$2:E$152,2,FALSE)</f>
        <v>55</v>
      </c>
      <c r="G308" s="5" t="s">
        <v>94</v>
      </c>
      <c r="H308" s="28">
        <v>28160.0</v>
      </c>
      <c r="I308" s="29">
        <v>6.6853952E9</v>
      </c>
      <c r="J308" s="29">
        <v>237407.5</v>
      </c>
      <c r="K308" s="30">
        <v>3.4246432E9</v>
      </c>
      <c r="L308" s="30" t="s">
        <v>88</v>
      </c>
      <c r="M308" s="31">
        <v>990.0</v>
      </c>
      <c r="N308" s="30" t="s">
        <v>50</v>
      </c>
      <c r="O308" s="32">
        <v>1223.75</v>
      </c>
      <c r="P308">
        <v>626.875</v>
      </c>
    </row>
    <row r="309" ht="14.25" customHeight="1">
      <c r="A309" s="5">
        <v>712.0</v>
      </c>
      <c r="B309" s="20">
        <v>3.0</v>
      </c>
      <c r="C309" s="21">
        <v>0.9</v>
      </c>
      <c r="D309" s="26">
        <v>2.0</v>
      </c>
      <c r="E309" s="22">
        <v>0.91</v>
      </c>
      <c r="F309" s="5" t="str">
        <f>VLOOKUP(G309,'Species Data'!A$2:E$152,2,FALSE)</f>
        <v>123</v>
      </c>
      <c r="G309" s="5" t="s">
        <v>195</v>
      </c>
      <c r="H309" s="28">
        <v>25200.0</v>
      </c>
      <c r="I309" s="29">
        <v>5.977125E9</v>
      </c>
      <c r="J309" s="29">
        <v>237187.5</v>
      </c>
      <c r="K309" s="30">
        <v>2.988909E9</v>
      </c>
      <c r="L309" s="30" t="s">
        <v>169</v>
      </c>
      <c r="M309" s="31">
        <v>1125.0</v>
      </c>
      <c r="N309" s="30" t="s">
        <v>330</v>
      </c>
      <c r="O309" s="32">
        <v>1347.65625</v>
      </c>
      <c r="P309">
        <v>673.90625</v>
      </c>
    </row>
    <row r="310" ht="14.25" customHeight="1">
      <c r="A310" s="5">
        <v>709.0</v>
      </c>
      <c r="B310" s="20">
        <v>4.0</v>
      </c>
      <c r="C310" s="21">
        <v>0.9</v>
      </c>
      <c r="D310" s="26">
        <v>5.0</v>
      </c>
      <c r="E310" s="22">
        <v>0.48</v>
      </c>
      <c r="F310" s="5" t="str">
        <f>VLOOKUP(G310,'Species Data'!A$2:E$152,2,FALSE)</f>
        <v>123</v>
      </c>
      <c r="G310" s="5" t="s">
        <v>195</v>
      </c>
      <c r="H310" s="28">
        <v>25200.0</v>
      </c>
      <c r="I310" s="29">
        <v>5.97366E9</v>
      </c>
      <c r="J310" s="29">
        <v>237050.0</v>
      </c>
      <c r="K310" s="30">
        <v>1.593207E9</v>
      </c>
      <c r="L310" s="30" t="s">
        <v>248</v>
      </c>
      <c r="M310" s="31">
        <v>937.5</v>
      </c>
      <c r="N310" s="30" t="s">
        <v>330</v>
      </c>
      <c r="O310" s="32">
        <v>1346.875</v>
      </c>
      <c r="P310">
        <v>359.21875</v>
      </c>
    </row>
    <row r="311" ht="14.25" customHeight="1">
      <c r="A311" s="5">
        <v>605.0</v>
      </c>
      <c r="B311" s="20">
        <v>1.0</v>
      </c>
      <c r="C311" s="21">
        <v>1.0</v>
      </c>
      <c r="D311" s="26">
        <v>3.0</v>
      </c>
      <c r="E311" s="22">
        <v>0.87</v>
      </c>
      <c r="F311" s="5" t="str">
        <f>VLOOKUP(G311,'Species Data'!A$2:E$152,2,FALSE)</f>
        <v>105</v>
      </c>
      <c r="G311" s="5" t="s">
        <v>170</v>
      </c>
      <c r="H311" s="28">
        <v>24240.0</v>
      </c>
      <c r="I311" s="29">
        <v>5.737305E9</v>
      </c>
      <c r="J311" s="29">
        <v>236687.5</v>
      </c>
      <c r="K311" s="30">
        <v>2.58762E9</v>
      </c>
      <c r="L311" s="30" t="s">
        <v>273</v>
      </c>
      <c r="M311" s="31">
        <v>1387.5</v>
      </c>
      <c r="N311" s="30" t="s">
        <v>164</v>
      </c>
      <c r="O311" s="32">
        <v>1690.625</v>
      </c>
      <c r="P311">
        <v>762.5</v>
      </c>
    </row>
    <row r="312" ht="14.25" customHeight="1">
      <c r="A312" s="5">
        <v>718.0</v>
      </c>
      <c r="B312" s="20">
        <v>5.0</v>
      </c>
      <c r="C312" s="21">
        <v>0.93</v>
      </c>
      <c r="D312" s="26">
        <v>4.0</v>
      </c>
      <c r="E312" s="22">
        <v>0.84</v>
      </c>
      <c r="F312" s="5" t="str">
        <f>VLOOKUP(G312,'Species Data'!A$2:E$152,2,FALSE)</f>
        <v>124</v>
      </c>
      <c r="G312" s="5" t="s">
        <v>196</v>
      </c>
      <c r="H312" s="28">
        <v>17420.0</v>
      </c>
      <c r="I312" s="29">
        <v>4.117395555E9</v>
      </c>
      <c r="J312" s="29">
        <v>236360.25</v>
      </c>
      <c r="K312" s="30">
        <v>1.5139438925E9</v>
      </c>
      <c r="L312" s="30" t="s">
        <v>173</v>
      </c>
      <c r="M312" s="31">
        <v>1295.0</v>
      </c>
      <c r="N312" s="30" t="s">
        <v>291</v>
      </c>
      <c r="O312" s="32">
        <v>1374.1875</v>
      </c>
      <c r="P312">
        <v>505.28125</v>
      </c>
    </row>
    <row r="313" ht="14.25" customHeight="1">
      <c r="A313" s="5">
        <v>198.0</v>
      </c>
      <c r="B313" s="20">
        <v>5.0</v>
      </c>
      <c r="C313" s="21">
        <v>0.81</v>
      </c>
      <c r="D313" s="26">
        <v>1.0</v>
      </c>
      <c r="E313" s="22">
        <v>1.0</v>
      </c>
      <c r="F313" s="5" t="str">
        <f>VLOOKUP(G313,'Species Data'!A$2:E$152,2,FALSE)</f>
        <v>36</v>
      </c>
      <c r="G313" s="5" t="s">
        <v>72</v>
      </c>
      <c r="H313" s="28">
        <v>33820.0</v>
      </c>
      <c r="I313" s="29">
        <v>7.98942753875E9</v>
      </c>
      <c r="J313" s="29">
        <v>236233.8125</v>
      </c>
      <c r="K313" s="30">
        <v>3.92708328125E9</v>
      </c>
      <c r="L313" s="30" t="s">
        <v>121</v>
      </c>
      <c r="M313" s="31">
        <v>1140.0</v>
      </c>
      <c r="N313" s="30" t="s">
        <v>324</v>
      </c>
      <c r="O313" s="32">
        <v>1327.15625</v>
      </c>
      <c r="P313">
        <v>652.34375</v>
      </c>
    </row>
    <row r="314" ht="14.25" customHeight="1">
      <c r="A314" s="5">
        <v>329.0</v>
      </c>
      <c r="B314" s="20">
        <v>2.0</v>
      </c>
      <c r="C314" s="21">
        <v>0.96</v>
      </c>
      <c r="D314" s="26">
        <v>1.0</v>
      </c>
      <c r="E314" s="22">
        <v>1.0</v>
      </c>
      <c r="F314" s="5" t="str">
        <f>VLOOKUP(G314,'Species Data'!A$2:E$152,2,FALSE)</f>
        <v>58</v>
      </c>
      <c r="G314" s="5" t="s">
        <v>97</v>
      </c>
      <c r="H314" s="28">
        <v>12100.0</v>
      </c>
      <c r="I314" s="29">
        <v>2.8552899375E9</v>
      </c>
      <c r="J314" s="29">
        <v>235974.375</v>
      </c>
      <c r="K314" s="30">
        <v>1.3021490625E9</v>
      </c>
      <c r="L314" s="30" t="s">
        <v>132</v>
      </c>
      <c r="M314" s="31">
        <v>1187.5</v>
      </c>
      <c r="N314" s="30" t="s">
        <v>135</v>
      </c>
      <c r="O314" s="32">
        <v>1512.65625</v>
      </c>
      <c r="P314">
        <v>689.84375</v>
      </c>
    </row>
    <row r="315" ht="14.25" customHeight="1">
      <c r="A315" s="5">
        <v>314.0</v>
      </c>
      <c r="B315" s="20">
        <v>6.0</v>
      </c>
      <c r="C315" s="21">
        <v>0.64</v>
      </c>
      <c r="D315" s="26">
        <v>2.0</v>
      </c>
      <c r="E315" s="22">
        <v>0.94</v>
      </c>
      <c r="F315" s="5" t="str">
        <f>VLOOKUP(G315,'Species Data'!A$2:E$152,2,FALSE)</f>
        <v>55</v>
      </c>
      <c r="G315" s="5" t="s">
        <v>94</v>
      </c>
      <c r="H315" s="28">
        <v>28160.0</v>
      </c>
      <c r="I315" s="29">
        <v>6.63554496E9</v>
      </c>
      <c r="J315" s="29">
        <v>235637.25</v>
      </c>
      <c r="K315" s="30">
        <v>3.6226784E9</v>
      </c>
      <c r="L315" s="30" t="s">
        <v>88</v>
      </c>
      <c r="M315" s="31">
        <v>990.0</v>
      </c>
      <c r="N315" s="30" t="s">
        <v>206</v>
      </c>
      <c r="O315" s="32">
        <v>1214.625</v>
      </c>
      <c r="P315">
        <v>663.125</v>
      </c>
    </row>
    <row r="316" ht="14.25" customHeight="1">
      <c r="A316" s="5">
        <v>703.0</v>
      </c>
      <c r="B316" s="20">
        <v>2.0</v>
      </c>
      <c r="C316" s="21">
        <v>0.93</v>
      </c>
      <c r="D316" s="26">
        <v>1.0</v>
      </c>
      <c r="E316" s="22">
        <v>1.0</v>
      </c>
      <c r="F316" s="5" t="str">
        <f>VLOOKUP(G316,'Species Data'!A$2:E$152,2,FALSE)</f>
        <v>122</v>
      </c>
      <c r="G316" s="5" t="s">
        <v>194</v>
      </c>
      <c r="H316" s="28">
        <v>15680.0</v>
      </c>
      <c r="I316" s="29">
        <v>3.693767E9</v>
      </c>
      <c r="J316" s="29">
        <v>235571.875</v>
      </c>
      <c r="K316" s="30">
        <v>1.8921595E9</v>
      </c>
      <c r="L316" s="30" t="s">
        <v>88</v>
      </c>
      <c r="M316" s="31">
        <v>1237.5</v>
      </c>
      <c r="N316" s="30" t="s">
        <v>50</v>
      </c>
      <c r="O316" s="32">
        <v>1529.6875</v>
      </c>
      <c r="P316">
        <v>783.59375</v>
      </c>
    </row>
    <row r="317" ht="14.25" customHeight="1">
      <c r="A317" s="5">
        <v>584.0</v>
      </c>
      <c r="B317" s="20">
        <v>2.0</v>
      </c>
      <c r="C317" s="21">
        <v>0.97</v>
      </c>
      <c r="D317" s="26">
        <v>6.0</v>
      </c>
      <c r="E317" s="22">
        <v>0.78</v>
      </c>
      <c r="F317" s="5" t="str">
        <f>VLOOKUP(G317,'Species Data'!A$2:E$152,2,FALSE)</f>
        <v>101</v>
      </c>
      <c r="G317" s="5" t="s">
        <v>166</v>
      </c>
      <c r="H317" s="28">
        <v>20880.0</v>
      </c>
      <c r="I317" s="29">
        <v>4.914891E9</v>
      </c>
      <c r="J317" s="29">
        <v>235387.5</v>
      </c>
      <c r="K317" s="30">
        <v>1.647432E9</v>
      </c>
      <c r="L317" s="30" t="s">
        <v>226</v>
      </c>
      <c r="M317" s="31">
        <v>1242.5</v>
      </c>
      <c r="N317" s="30" t="s">
        <v>91</v>
      </c>
      <c r="O317" s="32">
        <v>1569.25</v>
      </c>
      <c r="P317">
        <v>526.0</v>
      </c>
    </row>
    <row r="318" ht="14.25" customHeight="1">
      <c r="A318" s="5">
        <v>740.0</v>
      </c>
      <c r="B318" s="20">
        <v>1.0</v>
      </c>
      <c r="C318" s="21">
        <v>1.0</v>
      </c>
      <c r="D318" s="26">
        <v>1.0</v>
      </c>
      <c r="E318" s="22">
        <v>1.0</v>
      </c>
      <c r="F318" s="5" t="str">
        <f>VLOOKUP(G318,'Species Data'!A$2:E$152,2,FALSE)</f>
        <v>128</v>
      </c>
      <c r="G318" s="5" t="s">
        <v>202</v>
      </c>
      <c r="H318" s="28">
        <v>27600.0</v>
      </c>
      <c r="I318" s="29">
        <v>6.494832E9</v>
      </c>
      <c r="J318" s="29">
        <v>235320.0</v>
      </c>
      <c r="K318" s="30">
        <v>2.614272E9</v>
      </c>
      <c r="L318" s="30" t="s">
        <v>263</v>
      </c>
      <c r="M318" s="31">
        <v>1350.0</v>
      </c>
      <c r="N318" s="30" t="s">
        <v>164</v>
      </c>
      <c r="O318" s="32">
        <v>1590.0</v>
      </c>
      <c r="P318">
        <v>640.0</v>
      </c>
    </row>
    <row r="319" ht="14.25" customHeight="1">
      <c r="A319" s="5">
        <v>199.0</v>
      </c>
      <c r="B319" s="20">
        <v>6.0</v>
      </c>
      <c r="C319" s="21">
        <v>0.81</v>
      </c>
      <c r="D319" s="26">
        <v>4.0</v>
      </c>
      <c r="E319" s="22">
        <v>0.86</v>
      </c>
      <c r="F319" s="5" t="str">
        <f>VLOOKUP(G319,'Species Data'!A$2:E$152,2,FALSE)</f>
        <v>36</v>
      </c>
      <c r="G319" s="5" t="s">
        <v>72</v>
      </c>
      <c r="H319" s="28">
        <v>33820.0</v>
      </c>
      <c r="I319" s="29">
        <v>7.94484221E9</v>
      </c>
      <c r="J319" s="29">
        <v>234915.5</v>
      </c>
      <c r="K319" s="30">
        <v>3.38020754E9</v>
      </c>
      <c r="L319" s="30" t="s">
        <v>121</v>
      </c>
      <c r="M319" s="31">
        <v>1140.0</v>
      </c>
      <c r="N319" s="30" t="s">
        <v>50</v>
      </c>
      <c r="O319" s="32">
        <v>1319.75</v>
      </c>
      <c r="P319">
        <v>561.5</v>
      </c>
    </row>
    <row r="320" ht="14.25" customHeight="1">
      <c r="A320" s="5">
        <v>298.0</v>
      </c>
      <c r="B320" s="20">
        <v>2.0</v>
      </c>
      <c r="C320" s="21">
        <v>0.96</v>
      </c>
      <c r="D320" s="26">
        <v>5.0</v>
      </c>
      <c r="E320" s="22">
        <v>0.79</v>
      </c>
      <c r="F320" s="5" t="str">
        <f>VLOOKUP(G320,'Species Data'!A$2:E$152,2,FALSE)</f>
        <v>53</v>
      </c>
      <c r="G320" s="5" t="s">
        <v>92</v>
      </c>
      <c r="H320" s="28">
        <v>18980.0</v>
      </c>
      <c r="I320" s="29">
        <v>4.44132E9</v>
      </c>
      <c r="J320" s="29">
        <v>234000.0</v>
      </c>
      <c r="K320" s="30">
        <v>1.41678108E9</v>
      </c>
      <c r="L320" s="30" t="s">
        <v>262</v>
      </c>
      <c r="M320" s="31">
        <v>1500.0</v>
      </c>
      <c r="N320" s="30" t="s">
        <v>312</v>
      </c>
      <c r="O320" s="32">
        <v>1338.5</v>
      </c>
      <c r="P320">
        <v>478.5</v>
      </c>
    </row>
    <row r="321" ht="14.25" customHeight="1">
      <c r="A321" s="5">
        <v>297.0</v>
      </c>
      <c r="B321" s="20">
        <v>2.0</v>
      </c>
      <c r="C321" s="21">
        <v>0.96</v>
      </c>
      <c r="D321" s="26">
        <v>6.0</v>
      </c>
      <c r="E321" s="22">
        <v>0.77</v>
      </c>
      <c r="F321" s="5" t="str">
        <f>VLOOKUP(G321,'Species Data'!A$2:E$152,2,FALSE)</f>
        <v>53</v>
      </c>
      <c r="G321" s="5" t="s">
        <v>92</v>
      </c>
      <c r="H321" s="28">
        <v>18980.0</v>
      </c>
      <c r="I321" s="29">
        <v>4.44132E9</v>
      </c>
      <c r="J321" s="29">
        <v>234000.0</v>
      </c>
      <c r="K321" s="30">
        <v>1.3879125E9</v>
      </c>
      <c r="L321" s="30" t="s">
        <v>262</v>
      </c>
      <c r="M321" s="31">
        <v>1500.0</v>
      </c>
      <c r="N321" s="30" t="s">
        <v>302</v>
      </c>
      <c r="O321" s="32">
        <v>1226.25</v>
      </c>
      <c r="P321">
        <v>468.75</v>
      </c>
    </row>
    <row r="322" ht="14.25" customHeight="1">
      <c r="A322" s="5">
        <v>571.0</v>
      </c>
      <c r="B322" s="20">
        <v>1.0</v>
      </c>
      <c r="C322" s="21">
        <v>1.0</v>
      </c>
      <c r="D322" s="26">
        <v>3.0</v>
      </c>
      <c r="E322" s="22">
        <v>0.94</v>
      </c>
      <c r="F322" s="5" t="str">
        <f>VLOOKUP(G322,'Species Data'!A$2:E$152,2,FALSE)</f>
        <v>99</v>
      </c>
      <c r="G322" s="5" t="s">
        <v>162</v>
      </c>
      <c r="H322" s="28">
        <v>18480.0</v>
      </c>
      <c r="I322" s="29">
        <v>4.32191298E9</v>
      </c>
      <c r="J322" s="29">
        <v>233869.75</v>
      </c>
      <c r="K322" s="30">
        <v>1.5501486E9</v>
      </c>
      <c r="L322" s="30" t="s">
        <v>268</v>
      </c>
      <c r="M322" s="31">
        <v>1264.0</v>
      </c>
      <c r="N322" s="30" t="s">
        <v>330</v>
      </c>
      <c r="O322" s="32">
        <v>1313.875</v>
      </c>
      <c r="P322">
        <v>471.25</v>
      </c>
    </row>
    <row r="323" ht="14.25" customHeight="1">
      <c r="A323" s="5">
        <v>730.0</v>
      </c>
      <c r="B323" s="20">
        <v>6.0</v>
      </c>
      <c r="C323" s="21">
        <v>0.67</v>
      </c>
      <c r="D323" s="26">
        <v>6.0</v>
      </c>
      <c r="E323" s="22">
        <v>0.62</v>
      </c>
      <c r="F323" s="5" t="str">
        <f>VLOOKUP(G323,'Species Data'!A$2:E$152,2,FALSE)</f>
        <v>126</v>
      </c>
      <c r="G323" s="5" t="s">
        <v>200</v>
      </c>
      <c r="H323" s="28">
        <v>20540.0</v>
      </c>
      <c r="I323" s="29">
        <v>4.80105041E9</v>
      </c>
      <c r="J323" s="29">
        <v>233741.5</v>
      </c>
      <c r="K323" s="30">
        <v>1.89118969E9</v>
      </c>
      <c r="L323" s="30" t="s">
        <v>254</v>
      </c>
      <c r="M323" s="31">
        <v>750.0</v>
      </c>
      <c r="N323" s="30" t="s">
        <v>339</v>
      </c>
      <c r="O323" s="32">
        <v>1092.25</v>
      </c>
      <c r="P323">
        <v>430.25</v>
      </c>
    </row>
    <row r="324" ht="14.25" customHeight="1">
      <c r="A324" s="5">
        <v>471.0</v>
      </c>
      <c r="B324" s="20">
        <v>4.0</v>
      </c>
      <c r="C324" s="21">
        <v>0.83</v>
      </c>
      <c r="D324" s="26">
        <v>5.0</v>
      </c>
      <c r="E324" s="22">
        <v>0.74</v>
      </c>
      <c r="F324" s="5" t="str">
        <f>VLOOKUP(G324,'Species Data'!A$2:E$152,2,FALSE)</f>
        <v>82</v>
      </c>
      <c r="G324" s="5" t="s">
        <v>136</v>
      </c>
      <c r="H324" s="28">
        <v>18000.0</v>
      </c>
      <c r="I324" s="29">
        <v>4.20174E9</v>
      </c>
      <c r="J324" s="29">
        <v>233430.0</v>
      </c>
      <c r="K324" s="30">
        <v>1.54949625E9</v>
      </c>
      <c r="L324" s="30" t="s">
        <v>159</v>
      </c>
      <c r="M324" s="31">
        <v>1037.5</v>
      </c>
      <c r="N324" s="30" t="s">
        <v>293</v>
      </c>
      <c r="O324" s="32">
        <v>1255.0</v>
      </c>
      <c r="P324">
        <v>462.8125</v>
      </c>
    </row>
    <row r="325" ht="14.25" customHeight="1">
      <c r="A325" s="5">
        <v>634.0</v>
      </c>
      <c r="B325" s="20">
        <v>3.0</v>
      </c>
      <c r="C325" s="21">
        <v>0.79</v>
      </c>
      <c r="D325" s="26">
        <v>3.0</v>
      </c>
      <c r="E325" s="22">
        <v>0.85</v>
      </c>
      <c r="F325" s="5" t="str">
        <f>VLOOKUP(G325,'Species Data'!A$2:E$152,2,FALSE)</f>
        <v>110</v>
      </c>
      <c r="G325" s="5" t="s">
        <v>178</v>
      </c>
      <c r="H325" s="28">
        <v>25740.0</v>
      </c>
      <c r="I325" s="29">
        <v>6.0081021E9</v>
      </c>
      <c r="J325" s="29">
        <v>233415.0</v>
      </c>
      <c r="K325" s="30">
        <v>2.88178605E9</v>
      </c>
      <c r="L325" s="30" t="s">
        <v>144</v>
      </c>
      <c r="M325" s="31">
        <v>1187.5</v>
      </c>
      <c r="N325" s="30" t="s">
        <v>110</v>
      </c>
      <c r="O325" s="32">
        <v>1228.5</v>
      </c>
      <c r="P325">
        <v>589.25</v>
      </c>
    </row>
    <row r="326" ht="14.25" customHeight="1">
      <c r="A326" s="5">
        <v>445.0</v>
      </c>
      <c r="B326" s="20">
        <v>6.0</v>
      </c>
      <c r="C326" s="21">
        <v>0.72</v>
      </c>
      <c r="D326" s="26">
        <v>4.0</v>
      </c>
      <c r="E326" s="22">
        <v>0.66</v>
      </c>
      <c r="F326" s="5" t="str">
        <f>VLOOKUP(G326,'Species Data'!A$2:E$152,2,FALSE)</f>
        <v>78</v>
      </c>
      <c r="G326" s="5" t="s">
        <v>128</v>
      </c>
      <c r="H326" s="28">
        <v>22100.0</v>
      </c>
      <c r="I326" s="29">
        <v>5.13825E9</v>
      </c>
      <c r="J326" s="29">
        <v>232500.0</v>
      </c>
      <c r="K326" s="30">
        <v>1.906125E9</v>
      </c>
      <c r="L326" s="30" t="s">
        <v>253</v>
      </c>
      <c r="M326" s="31">
        <v>830.0</v>
      </c>
      <c r="N326" s="30" t="s">
        <v>298</v>
      </c>
      <c r="O326" s="32">
        <v>1162.5</v>
      </c>
      <c r="P326">
        <v>431.25</v>
      </c>
    </row>
    <row r="327" ht="14.25" customHeight="1">
      <c r="A327" s="5">
        <v>371.0</v>
      </c>
      <c r="B327" s="20">
        <v>5.0</v>
      </c>
      <c r="C327" s="21">
        <v>0.71</v>
      </c>
      <c r="D327" s="26">
        <v>2.0</v>
      </c>
      <c r="E327" s="22">
        <v>0.91</v>
      </c>
      <c r="F327" s="5" t="str">
        <f>VLOOKUP(G327,'Species Data'!A$2:E$152,2,FALSE)</f>
        <v>65</v>
      </c>
      <c r="G327" s="5" t="s">
        <v>108</v>
      </c>
      <c r="H327" s="28">
        <v>16720.0</v>
      </c>
      <c r="I327" s="29">
        <v>3.87884772E9</v>
      </c>
      <c r="J327" s="29">
        <v>231988.5</v>
      </c>
      <c r="K327" s="30">
        <v>2.22864642E9</v>
      </c>
      <c r="L327" s="30" t="s">
        <v>88</v>
      </c>
      <c r="M327" s="31">
        <v>1237.5</v>
      </c>
      <c r="N327" s="30" t="s">
        <v>110</v>
      </c>
      <c r="O327" s="32">
        <v>1247.25</v>
      </c>
      <c r="P327">
        <v>716.625</v>
      </c>
    </row>
    <row r="328" ht="14.25" customHeight="1">
      <c r="A328" s="5">
        <v>380.0</v>
      </c>
      <c r="B328" s="20">
        <v>1.0</v>
      </c>
      <c r="C328" s="21">
        <v>1.0</v>
      </c>
      <c r="D328" s="26">
        <v>6.0</v>
      </c>
      <c r="E328" s="22">
        <v>0.81</v>
      </c>
      <c r="F328" s="5" t="str">
        <f>VLOOKUP(G328,'Species Data'!A$2:E$152,2,FALSE)</f>
        <v>67</v>
      </c>
      <c r="G328" s="5" t="s">
        <v>111</v>
      </c>
      <c r="H328" s="28">
        <v>23040.0</v>
      </c>
      <c r="I328" s="29">
        <v>5.344416E9</v>
      </c>
      <c r="J328" s="29">
        <v>231962.5</v>
      </c>
      <c r="K328" s="30">
        <v>1.397088E9</v>
      </c>
      <c r="L328" s="30" t="s">
        <v>253</v>
      </c>
      <c r="M328" s="31">
        <v>1037.5</v>
      </c>
      <c r="N328" s="30" t="s">
        <v>289</v>
      </c>
      <c r="O328" s="32">
        <v>1506.25</v>
      </c>
      <c r="P328">
        <v>393.75</v>
      </c>
    </row>
    <row r="329" ht="14.25" customHeight="1">
      <c r="A329" s="5">
        <v>245.0</v>
      </c>
      <c r="B329" s="20">
        <v>5.0</v>
      </c>
      <c r="C329" s="21">
        <v>0.88</v>
      </c>
      <c r="D329" s="26">
        <v>5.0</v>
      </c>
      <c r="E329" s="22">
        <v>0.85</v>
      </c>
      <c r="F329" s="5" t="str">
        <f>VLOOKUP(G329,'Species Data'!A$2:E$152,2,FALSE)</f>
        <v>44</v>
      </c>
      <c r="G329" s="5" t="s">
        <v>80</v>
      </c>
      <c r="H329" s="28">
        <v>18960.0</v>
      </c>
      <c r="I329" s="29">
        <v>4.3903539E9</v>
      </c>
      <c r="J329" s="29">
        <v>231558.75</v>
      </c>
      <c r="K329" s="30">
        <v>2.03257836E9</v>
      </c>
      <c r="L329" s="30" t="s">
        <v>147</v>
      </c>
      <c r="M329" s="31">
        <v>1275.0</v>
      </c>
      <c r="N329" s="30" t="s">
        <v>325</v>
      </c>
      <c r="O329" s="32">
        <v>1429.375</v>
      </c>
      <c r="P329">
        <v>661.75</v>
      </c>
    </row>
    <row r="330" ht="14.25" customHeight="1">
      <c r="A330" s="5">
        <v>285.0</v>
      </c>
      <c r="B330" s="20">
        <v>3.0</v>
      </c>
      <c r="C330" s="21">
        <v>0.86</v>
      </c>
      <c r="D330" s="26">
        <v>4.0</v>
      </c>
      <c r="E330" s="22">
        <v>0.94</v>
      </c>
      <c r="F330" s="5" t="str">
        <f>VLOOKUP(G330,'Species Data'!A$2:E$152,2,FALSE)</f>
        <v>51</v>
      </c>
      <c r="G330" s="5" t="s">
        <v>89</v>
      </c>
      <c r="H330" s="28">
        <v>9800.0</v>
      </c>
      <c r="I330" s="29">
        <v>2.2653435E9</v>
      </c>
      <c r="J330" s="29">
        <v>231157.5</v>
      </c>
      <c r="K330" s="30">
        <v>7.067074E8</v>
      </c>
      <c r="L330" s="30" t="s">
        <v>251</v>
      </c>
      <c r="M330" s="31">
        <v>994.0</v>
      </c>
      <c r="N330" s="30" t="s">
        <v>164</v>
      </c>
      <c r="O330" s="32">
        <v>1561.875</v>
      </c>
      <c r="P330">
        <v>487.25</v>
      </c>
    </row>
    <row r="331" ht="14.25" customHeight="1">
      <c r="A331" s="5">
        <v>469.0</v>
      </c>
      <c r="B331" s="20">
        <v>5.0</v>
      </c>
      <c r="C331" s="21">
        <v>0.82</v>
      </c>
      <c r="D331" s="26">
        <v>4.0</v>
      </c>
      <c r="E331" s="22">
        <v>0.82</v>
      </c>
      <c r="F331" s="5" t="str">
        <f>VLOOKUP(G331,'Species Data'!A$2:E$152,2,FALSE)</f>
        <v>82</v>
      </c>
      <c r="G331" s="5" t="s">
        <v>136</v>
      </c>
      <c r="H331" s="28">
        <v>18000.0</v>
      </c>
      <c r="I331" s="29">
        <v>4.15989E9</v>
      </c>
      <c r="J331" s="29">
        <v>231105.0</v>
      </c>
      <c r="K331" s="30">
        <v>1.72108125E9</v>
      </c>
      <c r="L331" s="30" t="s">
        <v>226</v>
      </c>
      <c r="M331" s="31">
        <v>1242.5</v>
      </c>
      <c r="N331" s="30" t="s">
        <v>316</v>
      </c>
      <c r="O331" s="32">
        <v>1201.25</v>
      </c>
      <c r="P331">
        <v>514.0625</v>
      </c>
    </row>
    <row r="332" ht="14.25" customHeight="1">
      <c r="A332" s="5">
        <v>560.0</v>
      </c>
      <c r="B332" s="20">
        <v>4.0</v>
      </c>
      <c r="C332" s="21">
        <v>0.86</v>
      </c>
      <c r="D332" s="26">
        <v>6.0</v>
      </c>
      <c r="E332" s="22">
        <v>0.83</v>
      </c>
      <c r="F332" s="5" t="str">
        <f>VLOOKUP(G332,'Species Data'!A$2:E$152,2,FALSE)</f>
        <v>97</v>
      </c>
      <c r="G332" s="5" t="s">
        <v>157</v>
      </c>
      <c r="H332" s="28">
        <v>33320.0</v>
      </c>
      <c r="I332" s="29">
        <v>7.691922E9</v>
      </c>
      <c r="J332" s="29">
        <v>230850.0</v>
      </c>
      <c r="K332" s="30">
        <v>3.51804222E9</v>
      </c>
      <c r="L332" s="30" t="s">
        <v>121</v>
      </c>
      <c r="M332" s="31">
        <v>1425.0</v>
      </c>
      <c r="N332" s="30" t="s">
        <v>110</v>
      </c>
      <c r="O332" s="32">
        <v>1363.5</v>
      </c>
      <c r="P332">
        <v>651.75</v>
      </c>
    </row>
    <row r="333" ht="14.25" customHeight="1">
      <c r="A333" s="5">
        <v>746.0</v>
      </c>
      <c r="B333" s="20">
        <v>5.0</v>
      </c>
      <c r="C333" s="21">
        <v>0.7</v>
      </c>
      <c r="D333" s="26">
        <v>5.0</v>
      </c>
      <c r="E333" s="22">
        <v>0.86</v>
      </c>
      <c r="F333" s="5" t="str">
        <f>VLOOKUP(G333,'Species Data'!A$2:E$152,2,FALSE)</f>
        <v>130</v>
      </c>
      <c r="G333" s="5" t="s">
        <v>204</v>
      </c>
      <c r="H333" s="28">
        <v>37240.0</v>
      </c>
      <c r="I333" s="29">
        <v>8.580096E9</v>
      </c>
      <c r="J333" s="29">
        <v>230400.0</v>
      </c>
      <c r="K333" s="30">
        <v>2.85020064E9</v>
      </c>
      <c r="L333" s="30" t="s">
        <v>100</v>
      </c>
      <c r="M333" s="31">
        <v>1200.0</v>
      </c>
      <c r="N333" s="30" t="s">
        <v>320</v>
      </c>
      <c r="O333" s="32">
        <v>928.125</v>
      </c>
      <c r="P333">
        <v>398.625</v>
      </c>
    </row>
    <row r="334" ht="14.25" customHeight="1">
      <c r="A334" s="5">
        <v>749.0</v>
      </c>
      <c r="B334" s="20">
        <v>5.0</v>
      </c>
      <c r="C334" s="21">
        <v>0.7</v>
      </c>
      <c r="D334" s="26">
        <v>5.0</v>
      </c>
      <c r="E334" s="22">
        <v>0.86</v>
      </c>
      <c r="F334" s="5" t="str">
        <f>VLOOKUP(G334,'Species Data'!A$2:E$152,2,FALSE)</f>
        <v>130</v>
      </c>
      <c r="G334" s="5" t="s">
        <v>204</v>
      </c>
      <c r="H334" s="28">
        <v>37240.0</v>
      </c>
      <c r="I334" s="29">
        <v>8.580096E9</v>
      </c>
      <c r="J334" s="29">
        <v>230400.0</v>
      </c>
      <c r="K334" s="30">
        <v>2.85020064E9</v>
      </c>
      <c r="L334" s="30" t="s">
        <v>126</v>
      </c>
      <c r="M334" s="31">
        <v>1200.0</v>
      </c>
      <c r="N334" s="30" t="s">
        <v>320</v>
      </c>
      <c r="O334" s="32">
        <v>928.125</v>
      </c>
      <c r="P334">
        <v>398.625</v>
      </c>
    </row>
    <row r="335" ht="14.25" customHeight="1">
      <c r="A335" s="5">
        <v>370.0</v>
      </c>
      <c r="B335" s="20">
        <v>6.0</v>
      </c>
      <c r="C335" s="21">
        <v>0.7</v>
      </c>
      <c r="D335" s="26">
        <v>3.0</v>
      </c>
      <c r="E335" s="22">
        <v>0.91</v>
      </c>
      <c r="F335" s="5" t="str">
        <f>VLOOKUP(G335,'Species Data'!A$2:E$152,2,FALSE)</f>
        <v>65</v>
      </c>
      <c r="G335" s="5" t="s">
        <v>108</v>
      </c>
      <c r="H335" s="28">
        <v>16720.0</v>
      </c>
      <c r="I335" s="29">
        <v>3.848526E9</v>
      </c>
      <c r="J335" s="29">
        <v>230175.0</v>
      </c>
      <c r="K335" s="30">
        <v>2.21815044E9</v>
      </c>
      <c r="L335" s="30" t="s">
        <v>88</v>
      </c>
      <c r="M335" s="31">
        <v>1237.5</v>
      </c>
      <c r="N335" s="30" t="s">
        <v>324</v>
      </c>
      <c r="O335" s="32">
        <v>1220.0</v>
      </c>
      <c r="P335">
        <v>713.25</v>
      </c>
    </row>
    <row r="336" ht="14.25" customHeight="1">
      <c r="A336" s="5">
        <v>362.0</v>
      </c>
      <c r="B336" s="20">
        <v>1.0</v>
      </c>
      <c r="C336" s="21">
        <v>1.0</v>
      </c>
      <c r="D336" s="26">
        <v>5.0</v>
      </c>
      <c r="E336" s="22">
        <v>0.72</v>
      </c>
      <c r="F336" s="5" t="str">
        <f>VLOOKUP(G336,'Species Data'!A$2:E$152,2,FALSE)</f>
        <v>64</v>
      </c>
      <c r="G336" s="5" t="s">
        <v>106</v>
      </c>
      <c r="H336" s="28">
        <v>8960.0</v>
      </c>
      <c r="I336" s="29">
        <v>2.058E9</v>
      </c>
      <c r="J336" s="29">
        <v>229687.5</v>
      </c>
      <c r="K336" s="30">
        <v>7.24752E8</v>
      </c>
      <c r="L336" s="30" t="s">
        <v>82</v>
      </c>
      <c r="M336" s="31">
        <v>1531.25</v>
      </c>
      <c r="N336" s="30" t="s">
        <v>110</v>
      </c>
      <c r="O336" s="32">
        <v>1400.625</v>
      </c>
      <c r="P336">
        <v>539.25</v>
      </c>
    </row>
    <row r="337" ht="14.25" customHeight="1">
      <c r="A337" s="5">
        <v>361.0</v>
      </c>
      <c r="B337" s="20">
        <v>1.0</v>
      </c>
      <c r="C337" s="21">
        <v>1.0</v>
      </c>
      <c r="D337" s="26">
        <v>6.0</v>
      </c>
      <c r="E337" s="22">
        <v>0.72</v>
      </c>
      <c r="F337" s="5" t="str">
        <f>VLOOKUP(G337,'Species Data'!A$2:E$152,2,FALSE)</f>
        <v>64</v>
      </c>
      <c r="G337" s="5" t="s">
        <v>106</v>
      </c>
      <c r="H337" s="28">
        <v>8960.0</v>
      </c>
      <c r="I337" s="29">
        <v>2.058E9</v>
      </c>
      <c r="J337" s="29">
        <v>229687.5</v>
      </c>
      <c r="K337" s="30">
        <v>7.1988E8</v>
      </c>
      <c r="L337" s="30" t="s">
        <v>82</v>
      </c>
      <c r="M337" s="31">
        <v>1531.25</v>
      </c>
      <c r="N337" s="30" t="s">
        <v>324</v>
      </c>
      <c r="O337" s="32">
        <v>1327.875</v>
      </c>
      <c r="P337">
        <v>535.625</v>
      </c>
    </row>
    <row r="338" ht="14.25" customHeight="1">
      <c r="A338" s="5">
        <v>360.0</v>
      </c>
      <c r="B338" s="20">
        <v>1.0</v>
      </c>
      <c r="C338" s="21">
        <v>1.0</v>
      </c>
      <c r="D338" s="26">
        <v>4.0</v>
      </c>
      <c r="E338" s="22">
        <v>0.74</v>
      </c>
      <c r="F338" s="5" t="str">
        <f>VLOOKUP(G338,'Species Data'!A$2:E$152,2,FALSE)</f>
        <v>64</v>
      </c>
      <c r="G338" s="5" t="s">
        <v>106</v>
      </c>
      <c r="H338" s="28">
        <v>8960.0</v>
      </c>
      <c r="I338" s="29">
        <v>2.058E9</v>
      </c>
      <c r="J338" s="29">
        <v>229687.5</v>
      </c>
      <c r="K338" s="30">
        <v>7.4256E8</v>
      </c>
      <c r="L338" s="30" t="s">
        <v>82</v>
      </c>
      <c r="M338" s="31">
        <v>1531.25</v>
      </c>
      <c r="N338" s="30" t="s">
        <v>290</v>
      </c>
      <c r="O338" s="32">
        <v>1311.25</v>
      </c>
      <c r="P338">
        <v>552.5</v>
      </c>
    </row>
    <row r="339" ht="14.25" customHeight="1">
      <c r="A339" s="5">
        <v>355.0</v>
      </c>
      <c r="B339" s="20">
        <v>5.0</v>
      </c>
      <c r="C339" s="21">
        <v>0.73</v>
      </c>
      <c r="D339" s="26">
        <v>5.0</v>
      </c>
      <c r="E339" s="22">
        <v>0.41</v>
      </c>
      <c r="F339" s="5" t="str">
        <f>VLOOKUP(G339,'Species Data'!A$2:E$152,2,FALSE)</f>
        <v>62</v>
      </c>
      <c r="G339" s="5" t="s">
        <v>104</v>
      </c>
      <c r="H339" s="28">
        <v>36360.0</v>
      </c>
      <c r="I339" s="29">
        <v>8.2979883E9</v>
      </c>
      <c r="J339" s="29">
        <v>228217.5</v>
      </c>
      <c r="K339" s="30">
        <v>2.8052649E9</v>
      </c>
      <c r="L339" s="30" t="s">
        <v>221</v>
      </c>
      <c r="M339" s="31">
        <v>1086.0</v>
      </c>
      <c r="N339" s="30" t="s">
        <v>305</v>
      </c>
      <c r="O339" s="32">
        <v>1267.875</v>
      </c>
      <c r="P339">
        <v>428.625</v>
      </c>
    </row>
    <row r="340" ht="14.25" customHeight="1">
      <c r="A340" s="5">
        <v>331.0</v>
      </c>
      <c r="B340" s="20">
        <v>3.0</v>
      </c>
      <c r="C340" s="21">
        <v>0.92</v>
      </c>
      <c r="D340" s="26">
        <v>6.0</v>
      </c>
      <c r="E340" s="22">
        <v>0.55</v>
      </c>
      <c r="F340" s="5" t="str">
        <f>VLOOKUP(G340,'Species Data'!A$2:E$152,2,FALSE)</f>
        <v>58</v>
      </c>
      <c r="G340" s="5" t="s">
        <v>97</v>
      </c>
      <c r="H340" s="28">
        <v>12100.0</v>
      </c>
      <c r="I340" s="29">
        <v>2.755896E9</v>
      </c>
      <c r="J340" s="29">
        <v>227760.0</v>
      </c>
      <c r="K340" s="30">
        <v>7.17288E8</v>
      </c>
      <c r="L340" s="30" t="s">
        <v>126</v>
      </c>
      <c r="M340" s="31">
        <v>1200.0</v>
      </c>
      <c r="N340" s="30" t="s">
        <v>346</v>
      </c>
      <c r="O340" s="32">
        <v>1460.0</v>
      </c>
      <c r="P340">
        <v>380.0</v>
      </c>
    </row>
    <row r="341" ht="14.25" customHeight="1">
      <c r="A341" s="5">
        <v>459.0</v>
      </c>
      <c r="B341" s="20">
        <v>6.0</v>
      </c>
      <c r="C341" s="21">
        <v>0.7</v>
      </c>
      <c r="D341" s="26">
        <v>3.0</v>
      </c>
      <c r="E341" s="22">
        <v>0.95</v>
      </c>
      <c r="F341" s="5" t="str">
        <f>VLOOKUP(G341,'Species Data'!A$2:E$152,2,FALSE)</f>
        <v>80</v>
      </c>
      <c r="G341" s="5" t="s">
        <v>133</v>
      </c>
      <c r="H341" s="28">
        <v>37620.0</v>
      </c>
      <c r="I341" s="29">
        <v>8.566074E9</v>
      </c>
      <c r="J341" s="29">
        <v>227700.0</v>
      </c>
      <c r="K341" s="30">
        <v>5.129910225E9</v>
      </c>
      <c r="L341" s="30" t="s">
        <v>88</v>
      </c>
      <c r="M341" s="31">
        <v>1237.5</v>
      </c>
      <c r="N341" s="30" t="s">
        <v>334</v>
      </c>
      <c r="O341" s="32">
        <v>1190.3125</v>
      </c>
      <c r="P341">
        <v>741.09375</v>
      </c>
    </row>
    <row r="342" ht="14.25" customHeight="1">
      <c r="A342" s="5">
        <v>164.0</v>
      </c>
      <c r="B342" s="20">
        <v>1.0</v>
      </c>
      <c r="C342" s="21">
        <v>1.0</v>
      </c>
      <c r="D342" s="26">
        <v>2.0</v>
      </c>
      <c r="E342" s="22">
        <v>0.97</v>
      </c>
      <c r="F342" s="5" t="str">
        <f>VLOOKUP(G342,'Species Data'!A$2:E$152,2,FALSE)</f>
        <v>30</v>
      </c>
      <c r="G342" s="5" t="s">
        <v>66</v>
      </c>
      <c r="H342" s="28">
        <v>19040.0</v>
      </c>
      <c r="I342" s="29">
        <v>4.3267686E9</v>
      </c>
      <c r="J342" s="29">
        <v>227246.25</v>
      </c>
      <c r="K342" s="30">
        <v>1.3493172E9</v>
      </c>
      <c r="L342" s="30" t="s">
        <v>274</v>
      </c>
      <c r="M342" s="31">
        <v>1297.5</v>
      </c>
      <c r="N342" s="30" t="s">
        <v>224</v>
      </c>
      <c r="O342" s="32">
        <v>1721.5625</v>
      </c>
      <c r="P342">
        <v>536.875</v>
      </c>
    </row>
    <row r="343" ht="14.25" customHeight="1">
      <c r="A343" s="5">
        <v>388.0</v>
      </c>
      <c r="B343" s="20">
        <v>5.0</v>
      </c>
      <c r="C343" s="21">
        <v>0.82</v>
      </c>
      <c r="D343" s="26">
        <v>4.0</v>
      </c>
      <c r="E343" s="22">
        <v>0.93</v>
      </c>
      <c r="F343" s="5" t="str">
        <f>VLOOKUP(G343,'Species Data'!A$2:E$152,2,FALSE)</f>
        <v>68</v>
      </c>
      <c r="G343" s="5" t="s">
        <v>112</v>
      </c>
      <c r="H343" s="28">
        <v>32400.0</v>
      </c>
      <c r="I343" s="29">
        <v>7.35542775E9</v>
      </c>
      <c r="J343" s="29">
        <v>227019.375</v>
      </c>
      <c r="K343" s="30">
        <v>2.9229255E9</v>
      </c>
      <c r="L343" s="30" t="s">
        <v>254</v>
      </c>
      <c r="M343" s="31">
        <v>937.5</v>
      </c>
      <c r="N343" s="30" t="s">
        <v>305</v>
      </c>
      <c r="O343" s="32">
        <v>1146.5625</v>
      </c>
      <c r="P343">
        <v>455.625</v>
      </c>
    </row>
    <row r="344" ht="14.25" customHeight="1">
      <c r="A344" s="5">
        <v>261.0</v>
      </c>
      <c r="B344" s="20">
        <v>4.0</v>
      </c>
      <c r="C344" s="21">
        <v>0.69</v>
      </c>
      <c r="D344" s="26">
        <v>4.0</v>
      </c>
      <c r="E344" s="22">
        <v>0.82</v>
      </c>
      <c r="F344" s="5" t="str">
        <f>VLOOKUP(G344,'Species Data'!A$2:E$152,2,FALSE)</f>
        <v>47</v>
      </c>
      <c r="G344" s="5" t="s">
        <v>84</v>
      </c>
      <c r="H344" s="28">
        <v>20400.0</v>
      </c>
      <c r="I344" s="29">
        <v>4.606065E9</v>
      </c>
      <c r="J344" s="29">
        <v>225787.5</v>
      </c>
      <c r="K344" s="30">
        <v>1.44585E9</v>
      </c>
      <c r="L344" s="30" t="s">
        <v>234</v>
      </c>
      <c r="M344" s="31">
        <v>1387.5</v>
      </c>
      <c r="N344" s="30" t="s">
        <v>326</v>
      </c>
      <c r="O344" s="32">
        <v>1393.75</v>
      </c>
      <c r="P344">
        <v>437.5</v>
      </c>
    </row>
    <row r="345" ht="14.25" customHeight="1">
      <c r="A345" s="5">
        <v>530.0</v>
      </c>
      <c r="B345" s="20">
        <v>1.0</v>
      </c>
      <c r="C345" s="21">
        <v>1.0</v>
      </c>
      <c r="D345" s="26">
        <v>4.0</v>
      </c>
      <c r="E345" s="22">
        <v>0.77</v>
      </c>
      <c r="F345" s="5" t="str">
        <f>VLOOKUP(G345,'Species Data'!A$2:E$152,2,FALSE)</f>
        <v>92</v>
      </c>
      <c r="G345" s="5" t="s">
        <v>149</v>
      </c>
      <c r="H345" s="28">
        <v>4920.0</v>
      </c>
      <c r="I345" s="29">
        <v>1.11063465E9</v>
      </c>
      <c r="J345" s="29">
        <v>225738.75</v>
      </c>
      <c r="K345" s="30">
        <v>2.9200815E8</v>
      </c>
      <c r="L345" s="30" t="s">
        <v>257</v>
      </c>
      <c r="M345" s="31">
        <v>1250.0</v>
      </c>
      <c r="N345" s="30" t="s">
        <v>224</v>
      </c>
      <c r="O345" s="32">
        <v>1659.84375</v>
      </c>
      <c r="P345">
        <v>436.40625</v>
      </c>
    </row>
    <row r="346" ht="14.25" customHeight="1">
      <c r="A346" s="5">
        <v>635.0</v>
      </c>
      <c r="B346" s="20">
        <v>4.0</v>
      </c>
      <c r="C346" s="21">
        <v>0.77</v>
      </c>
      <c r="D346" s="26">
        <v>4.0</v>
      </c>
      <c r="E346" s="22">
        <v>0.84</v>
      </c>
      <c r="F346" s="5" t="str">
        <f>VLOOKUP(G346,'Species Data'!A$2:E$152,2,FALSE)</f>
        <v>110</v>
      </c>
      <c r="G346" s="5" t="s">
        <v>178</v>
      </c>
      <c r="H346" s="28">
        <v>25740.0</v>
      </c>
      <c r="I346" s="29">
        <v>5.8075875E9</v>
      </c>
      <c r="J346" s="29">
        <v>225625.0</v>
      </c>
      <c r="K346" s="30">
        <v>2.82065355E9</v>
      </c>
      <c r="L346" s="30" t="s">
        <v>144</v>
      </c>
      <c r="M346" s="31">
        <v>1187.5</v>
      </c>
      <c r="N346" s="30" t="s">
        <v>284</v>
      </c>
      <c r="O346" s="32">
        <v>1166.0</v>
      </c>
      <c r="P346">
        <v>576.75</v>
      </c>
    </row>
    <row r="347" ht="14.25" customHeight="1">
      <c r="A347" s="5">
        <v>304.0</v>
      </c>
      <c r="B347" s="20">
        <v>2.0</v>
      </c>
      <c r="C347" s="21">
        <v>0.95</v>
      </c>
      <c r="D347" s="26">
        <v>4.0</v>
      </c>
      <c r="E347" s="22">
        <v>0.85</v>
      </c>
      <c r="F347" s="5" t="str">
        <f>VLOOKUP(G347,'Species Data'!A$2:E$152,2,FALSE)</f>
        <v>54</v>
      </c>
      <c r="G347" s="5" t="s">
        <v>93</v>
      </c>
      <c r="H347" s="28">
        <v>11200.0</v>
      </c>
      <c r="I347" s="29">
        <v>2.523906E9</v>
      </c>
      <c r="J347" s="29">
        <v>225348.75</v>
      </c>
      <c r="K347" s="30">
        <v>7.29036E8</v>
      </c>
      <c r="L347" s="30" t="s">
        <v>151</v>
      </c>
      <c r="M347" s="31">
        <v>1500.0</v>
      </c>
      <c r="N347" s="30" t="s">
        <v>238</v>
      </c>
      <c r="O347" s="32">
        <v>1707.1875</v>
      </c>
      <c r="P347">
        <v>493.125</v>
      </c>
    </row>
    <row r="348" ht="14.25" customHeight="1">
      <c r="A348" s="5">
        <v>572.0</v>
      </c>
      <c r="B348" s="20">
        <v>2.0</v>
      </c>
      <c r="C348" s="21">
        <v>0.96</v>
      </c>
      <c r="D348" s="26">
        <v>1.0</v>
      </c>
      <c r="E348" s="22">
        <v>1.0</v>
      </c>
      <c r="F348" s="5" t="str">
        <f>VLOOKUP(G348,'Species Data'!A$2:E$152,2,FALSE)</f>
        <v>99</v>
      </c>
      <c r="G348" s="5" t="s">
        <v>162</v>
      </c>
      <c r="H348" s="28">
        <v>18480.0</v>
      </c>
      <c r="I348" s="29">
        <v>4.15785216E9</v>
      </c>
      <c r="J348" s="29">
        <v>224992.0</v>
      </c>
      <c r="K348" s="30">
        <v>1.64821503E9</v>
      </c>
      <c r="L348" s="30" t="s">
        <v>268</v>
      </c>
      <c r="M348" s="31">
        <v>1264.0</v>
      </c>
      <c r="N348" s="30" t="s">
        <v>334</v>
      </c>
      <c r="O348" s="32">
        <v>1216.65625</v>
      </c>
      <c r="P348">
        <v>501.0625</v>
      </c>
    </row>
    <row r="349" ht="14.25" customHeight="1">
      <c r="A349" s="5">
        <v>570.0</v>
      </c>
      <c r="B349" s="20">
        <v>2.0</v>
      </c>
      <c r="C349" s="21">
        <v>0.96</v>
      </c>
      <c r="D349" s="26">
        <v>4.0</v>
      </c>
      <c r="E349" s="22">
        <v>0.92</v>
      </c>
      <c r="F349" s="5" t="str">
        <f>VLOOKUP(G349,'Species Data'!A$2:E$152,2,FALSE)</f>
        <v>99</v>
      </c>
      <c r="G349" s="5" t="s">
        <v>162</v>
      </c>
      <c r="H349" s="28">
        <v>18480.0</v>
      </c>
      <c r="I349" s="29">
        <v>4.15785216E9</v>
      </c>
      <c r="J349" s="29">
        <v>224992.0</v>
      </c>
      <c r="K349" s="30">
        <v>1.52177718E9</v>
      </c>
      <c r="L349" s="30" t="s">
        <v>268</v>
      </c>
      <c r="M349" s="31">
        <v>1264.0</v>
      </c>
      <c r="N349" s="30" t="s">
        <v>286</v>
      </c>
      <c r="O349" s="32">
        <v>1099.75</v>
      </c>
      <c r="P349">
        <v>462.625</v>
      </c>
    </row>
    <row r="350" ht="14.25" customHeight="1">
      <c r="A350" s="5">
        <v>71.0</v>
      </c>
      <c r="B350" s="20">
        <v>3.0</v>
      </c>
      <c r="C350" s="21">
        <v>0.88</v>
      </c>
      <c r="D350" s="26">
        <v>5.0</v>
      </c>
      <c r="E350" s="22">
        <v>0.64</v>
      </c>
      <c r="F350" s="5" t="str">
        <f>VLOOKUP(G350,'Species Data'!A$2:E$152,2,FALSE)</f>
        <v>15</v>
      </c>
      <c r="G350" s="5" t="s">
        <v>51</v>
      </c>
      <c r="H350" s="28">
        <v>16900.0</v>
      </c>
      <c r="I350" s="29">
        <v>3.794895E9</v>
      </c>
      <c r="J350" s="29">
        <v>224550.0</v>
      </c>
      <c r="K350" s="30">
        <v>1.1719305E9</v>
      </c>
      <c r="L350" s="30" t="s">
        <v>234</v>
      </c>
      <c r="M350" s="31">
        <v>1387.5</v>
      </c>
      <c r="N350" s="30" t="s">
        <v>330</v>
      </c>
      <c r="O350" s="32">
        <v>1559.375</v>
      </c>
      <c r="P350">
        <v>481.5625</v>
      </c>
    </row>
    <row r="351" ht="14.25" customHeight="1">
      <c r="A351" s="5">
        <v>44.0</v>
      </c>
      <c r="B351" s="20">
        <v>3.0</v>
      </c>
      <c r="C351" s="21">
        <v>0.81</v>
      </c>
      <c r="D351" s="26">
        <v>1.0</v>
      </c>
      <c r="E351" s="22">
        <v>1.0</v>
      </c>
      <c r="F351" s="5" t="str">
        <f>VLOOKUP(G351,'Species Data'!A$2:E$152,2,FALSE)</f>
        <v>8</v>
      </c>
      <c r="G351" s="5" t="s">
        <v>42</v>
      </c>
      <c r="H351" s="28">
        <v>20768.0</v>
      </c>
      <c r="I351" s="29">
        <v>4.633922304E9</v>
      </c>
      <c r="J351" s="29">
        <v>223128.0</v>
      </c>
      <c r="K351" s="30">
        <v>1.537164288E9</v>
      </c>
      <c r="L351" s="30" t="s">
        <v>151</v>
      </c>
      <c r="M351" s="31">
        <v>1500.0</v>
      </c>
      <c r="N351" s="30" t="s">
        <v>206</v>
      </c>
      <c r="O351" s="32">
        <v>1549.5</v>
      </c>
      <c r="P351">
        <v>514.0</v>
      </c>
    </row>
    <row r="352" ht="14.25" customHeight="1">
      <c r="A352" s="5">
        <v>287.0</v>
      </c>
      <c r="B352" s="20">
        <v>4.0</v>
      </c>
      <c r="C352" s="21">
        <v>0.83</v>
      </c>
      <c r="D352" s="26">
        <v>6.0</v>
      </c>
      <c r="E352" s="22">
        <v>0.84</v>
      </c>
      <c r="F352" s="5" t="str">
        <f>VLOOKUP(G352,'Species Data'!A$2:E$152,2,FALSE)</f>
        <v>51</v>
      </c>
      <c r="G352" s="5" t="s">
        <v>89</v>
      </c>
      <c r="H352" s="28">
        <v>9800.0</v>
      </c>
      <c r="I352" s="29">
        <v>2.1857528E9</v>
      </c>
      <c r="J352" s="29">
        <v>223036.0</v>
      </c>
      <c r="K352" s="30">
        <v>6.352752E8</v>
      </c>
      <c r="L352" s="30" t="s">
        <v>251</v>
      </c>
      <c r="M352" s="31">
        <v>994.0</v>
      </c>
      <c r="N352" s="30" t="s">
        <v>222</v>
      </c>
      <c r="O352" s="32">
        <v>1507.0</v>
      </c>
      <c r="P352">
        <v>438.0</v>
      </c>
    </row>
    <row r="353" ht="14.25" customHeight="1">
      <c r="A353" s="5">
        <v>222.0</v>
      </c>
      <c r="B353" s="20">
        <v>6.0</v>
      </c>
      <c r="C353" s="21">
        <v>0.64</v>
      </c>
      <c r="D353" s="26">
        <v>3.0</v>
      </c>
      <c r="E353" s="22">
        <v>0.96</v>
      </c>
      <c r="F353" s="5" t="str">
        <f>VLOOKUP(G353,'Species Data'!A$2:E$152,2,FALSE)</f>
        <v>40</v>
      </c>
      <c r="G353" s="5" t="s">
        <v>76</v>
      </c>
      <c r="H353" s="28">
        <v>30240.0</v>
      </c>
      <c r="I353" s="29">
        <v>6.74237844E9</v>
      </c>
      <c r="J353" s="29">
        <v>222962.25</v>
      </c>
      <c r="K353" s="30">
        <v>3.314115E9</v>
      </c>
      <c r="L353" s="30" t="s">
        <v>275</v>
      </c>
      <c r="M353" s="31">
        <v>1152.0</v>
      </c>
      <c r="N353" s="30" t="s">
        <v>324</v>
      </c>
      <c r="O353" s="32">
        <v>1327.15625</v>
      </c>
      <c r="P353">
        <v>652.34375</v>
      </c>
    </row>
    <row r="354" ht="14.25" customHeight="1">
      <c r="A354" s="5">
        <v>28.0</v>
      </c>
      <c r="B354" s="20">
        <v>3.0</v>
      </c>
      <c r="C354" s="21">
        <v>0.88</v>
      </c>
      <c r="D354" s="26">
        <v>4.0</v>
      </c>
      <c r="E354" s="22">
        <v>0.72</v>
      </c>
      <c r="F354" s="5" t="str">
        <f>VLOOKUP(G354,'Species Data'!A$2:E$152,2,FALSE)</f>
        <v>5</v>
      </c>
      <c r="G354" s="5" t="s">
        <v>39</v>
      </c>
      <c r="H354" s="28">
        <v>16240.0</v>
      </c>
      <c r="I354" s="29">
        <v>3.6202208E9</v>
      </c>
      <c r="J354" s="29">
        <v>222920.0</v>
      </c>
      <c r="K354" s="30">
        <v>1.2979008E9</v>
      </c>
      <c r="L354" s="30" t="s">
        <v>262</v>
      </c>
      <c r="M354" s="31">
        <v>1200.0</v>
      </c>
      <c r="N354" s="30" t="s">
        <v>339</v>
      </c>
      <c r="O354" s="32">
        <v>1393.25</v>
      </c>
      <c r="P354">
        <v>499.5</v>
      </c>
    </row>
    <row r="355" ht="14.25" customHeight="1">
      <c r="A355" s="5">
        <v>717.0</v>
      </c>
      <c r="B355" s="20">
        <v>6.0</v>
      </c>
      <c r="C355" s="21">
        <v>0.88</v>
      </c>
      <c r="D355" s="26">
        <v>6.0</v>
      </c>
      <c r="E355" s="22">
        <v>0.7</v>
      </c>
      <c r="F355" s="5" t="str">
        <f>VLOOKUP(G355,'Species Data'!A$2:E$152,2,FALSE)</f>
        <v>124</v>
      </c>
      <c r="G355" s="5" t="s">
        <v>196</v>
      </c>
      <c r="H355" s="28">
        <v>17420.0</v>
      </c>
      <c r="I355" s="29">
        <v>3.8801308E9</v>
      </c>
      <c r="J355" s="29">
        <v>222740.0</v>
      </c>
      <c r="K355" s="30">
        <v>1.25729721E9</v>
      </c>
      <c r="L355" s="30" t="s">
        <v>173</v>
      </c>
      <c r="M355" s="31">
        <v>1295.0</v>
      </c>
      <c r="N355" s="30" t="s">
        <v>323</v>
      </c>
      <c r="O355" s="32">
        <v>946.5</v>
      </c>
      <c r="P355">
        <v>419.625</v>
      </c>
    </row>
    <row r="356" ht="14.25" customHeight="1">
      <c r="A356" s="5">
        <v>248.0</v>
      </c>
      <c r="B356" s="20">
        <v>6.0</v>
      </c>
      <c r="C356" s="21">
        <v>0.85</v>
      </c>
      <c r="D356" s="26">
        <v>6.0</v>
      </c>
      <c r="E356" s="22">
        <v>0.69</v>
      </c>
      <c r="F356" s="5" t="str">
        <f>VLOOKUP(G356,'Species Data'!A$2:E$152,2,FALSE)</f>
        <v>44</v>
      </c>
      <c r="G356" s="5" t="s">
        <v>80</v>
      </c>
      <c r="H356" s="28">
        <v>18960.0</v>
      </c>
      <c r="I356" s="29">
        <v>4.21642908E9</v>
      </c>
      <c r="J356" s="29">
        <v>222385.5</v>
      </c>
      <c r="K356" s="30">
        <v>1.64863836E9</v>
      </c>
      <c r="L356" s="30" t="s">
        <v>144</v>
      </c>
      <c r="M356" s="31">
        <v>1187.5</v>
      </c>
      <c r="N356" s="30" t="s">
        <v>325</v>
      </c>
      <c r="O356" s="32">
        <v>1372.75</v>
      </c>
      <c r="P356">
        <v>536.75</v>
      </c>
    </row>
    <row r="357" ht="14.25" customHeight="1">
      <c r="A357" s="5">
        <v>431.0</v>
      </c>
      <c r="B357" s="20">
        <v>3.0</v>
      </c>
      <c r="C357" s="21">
        <v>0.79</v>
      </c>
      <c r="D357" s="26">
        <v>5.0</v>
      </c>
      <c r="E357" s="22">
        <v>0.75</v>
      </c>
      <c r="F357" s="5" t="str">
        <f>VLOOKUP(G357,'Species Data'!A$2:E$152,2,FALSE)</f>
        <v>75</v>
      </c>
      <c r="G357" s="5" t="s">
        <v>124</v>
      </c>
      <c r="H357" s="28">
        <v>17160.0</v>
      </c>
      <c r="I357" s="29">
        <v>3.803567625E9</v>
      </c>
      <c r="J357" s="29">
        <v>221653.125</v>
      </c>
      <c r="K357" s="30">
        <v>1.48487625E9</v>
      </c>
      <c r="L357" s="30" t="s">
        <v>221</v>
      </c>
      <c r="M357" s="31">
        <v>1357.5</v>
      </c>
      <c r="N357" s="30" t="s">
        <v>311</v>
      </c>
      <c r="O357" s="32">
        <v>1560.9375</v>
      </c>
      <c r="P357">
        <v>609.375</v>
      </c>
    </row>
    <row r="358" ht="14.25" customHeight="1">
      <c r="A358" s="5">
        <v>637.0</v>
      </c>
      <c r="B358" s="20">
        <v>5.0</v>
      </c>
      <c r="C358" s="21">
        <v>0.75</v>
      </c>
      <c r="D358" s="26">
        <v>4.0</v>
      </c>
      <c r="E358" s="22">
        <v>0.84</v>
      </c>
      <c r="F358" s="5" t="str">
        <f>VLOOKUP(G358,'Species Data'!A$2:E$152,2,FALSE)</f>
        <v>110</v>
      </c>
      <c r="G358" s="5" t="s">
        <v>178</v>
      </c>
      <c r="H358" s="28">
        <v>25740.0</v>
      </c>
      <c r="I358" s="29">
        <v>5.6999943E9</v>
      </c>
      <c r="J358" s="29">
        <v>221445.0</v>
      </c>
      <c r="K358" s="30">
        <v>2.82065355E9</v>
      </c>
      <c r="L358" s="30" t="s">
        <v>263</v>
      </c>
      <c r="M358" s="31">
        <v>1080.0</v>
      </c>
      <c r="N358" s="30" t="s">
        <v>110</v>
      </c>
      <c r="O358" s="32">
        <v>1165.5</v>
      </c>
      <c r="P358">
        <v>576.75</v>
      </c>
    </row>
    <row r="359" ht="14.25" customHeight="1">
      <c r="A359" s="5">
        <v>561.0</v>
      </c>
      <c r="B359" s="20">
        <v>5.0</v>
      </c>
      <c r="C359" s="21">
        <v>0.83</v>
      </c>
      <c r="D359" s="26">
        <v>2.0</v>
      </c>
      <c r="E359" s="22">
        <v>0.98</v>
      </c>
      <c r="F359" s="5" t="str">
        <f>VLOOKUP(G359,'Species Data'!A$2:E$152,2,FALSE)</f>
        <v>97</v>
      </c>
      <c r="G359" s="5" t="s">
        <v>157</v>
      </c>
      <c r="H359" s="28">
        <v>33320.0</v>
      </c>
      <c r="I359" s="29">
        <v>7.3680516E9</v>
      </c>
      <c r="J359" s="29">
        <v>221130.0</v>
      </c>
      <c r="K359" s="30">
        <v>4.1630841E9</v>
      </c>
      <c r="L359" s="30" t="s">
        <v>88</v>
      </c>
      <c r="M359" s="31">
        <v>1237.5</v>
      </c>
      <c r="N359" s="30" t="s">
        <v>308</v>
      </c>
      <c r="O359" s="32">
        <v>1365.0</v>
      </c>
      <c r="P359">
        <v>771.25</v>
      </c>
    </row>
    <row r="360" ht="14.25" customHeight="1">
      <c r="A360" s="5">
        <v>807.0</v>
      </c>
      <c r="B360" s="20">
        <v>3.0</v>
      </c>
      <c r="C360" s="21">
        <v>0.76</v>
      </c>
      <c r="D360" s="26">
        <v>6.0</v>
      </c>
      <c r="E360" s="22">
        <v>0.61</v>
      </c>
      <c r="F360" s="5" t="str">
        <f>VLOOKUP(G360,'Species Data'!A$2:E$152,2,FALSE)</f>
        <v>142</v>
      </c>
      <c r="G360" s="5" t="s">
        <v>219</v>
      </c>
      <c r="H360" s="28">
        <v>25920.0</v>
      </c>
      <c r="I360" s="29">
        <v>5.7316896E9</v>
      </c>
      <c r="J360" s="29">
        <v>221130.0</v>
      </c>
      <c r="K360" s="30">
        <v>1.83272544E9</v>
      </c>
      <c r="L360" s="30" t="s">
        <v>126</v>
      </c>
      <c r="M360" s="31">
        <v>1200.0</v>
      </c>
      <c r="N360" s="30" t="s">
        <v>317</v>
      </c>
      <c r="O360" s="32">
        <v>1215.0</v>
      </c>
      <c r="P360">
        <v>388.5</v>
      </c>
    </row>
    <row r="361" ht="14.25" customHeight="1">
      <c r="A361" s="5">
        <v>60.0</v>
      </c>
      <c r="B361" s="20">
        <v>2.0</v>
      </c>
      <c r="C361" s="21">
        <v>0.89</v>
      </c>
      <c r="D361" s="26">
        <v>6.0</v>
      </c>
      <c r="E361" s="22">
        <v>0.56</v>
      </c>
      <c r="F361" s="5" t="str">
        <f>VLOOKUP(G361,'Species Data'!A$2:E$152,2,FALSE)</f>
        <v>12</v>
      </c>
      <c r="G361" s="5" t="s">
        <v>46</v>
      </c>
      <c r="H361" s="28">
        <v>17280.0</v>
      </c>
      <c r="I361" s="29">
        <v>3.81459456E9</v>
      </c>
      <c r="J361" s="29">
        <v>220752.0</v>
      </c>
      <c r="K361" s="30">
        <v>1.10543616E9</v>
      </c>
      <c r="L361" s="30" t="s">
        <v>234</v>
      </c>
      <c r="M361" s="31">
        <v>1387.5</v>
      </c>
      <c r="N361" s="30" t="s">
        <v>50</v>
      </c>
      <c r="O361" s="32">
        <v>1533.0</v>
      </c>
      <c r="P361">
        <v>444.25</v>
      </c>
    </row>
    <row r="362" ht="14.25" customHeight="1">
      <c r="A362" s="5">
        <v>586.0</v>
      </c>
      <c r="B362" s="20">
        <v>3.0</v>
      </c>
      <c r="C362" s="21">
        <v>0.91</v>
      </c>
      <c r="D362" s="26">
        <v>1.0</v>
      </c>
      <c r="E362" s="22">
        <v>1.0</v>
      </c>
      <c r="F362" s="5" t="str">
        <f>VLOOKUP(G362,'Species Data'!A$2:E$152,2,FALSE)</f>
        <v>101</v>
      </c>
      <c r="G362" s="5" t="s">
        <v>166</v>
      </c>
      <c r="H362" s="28">
        <v>20880.0</v>
      </c>
      <c r="I362" s="29">
        <v>4.607661375E9</v>
      </c>
      <c r="J362" s="29">
        <v>220673.4375</v>
      </c>
      <c r="K362" s="30">
        <v>2.118308625E9</v>
      </c>
      <c r="L362" s="30" t="s">
        <v>263</v>
      </c>
      <c r="M362" s="31">
        <v>1080.0</v>
      </c>
      <c r="N362" s="30" t="s">
        <v>210</v>
      </c>
      <c r="O362" s="32">
        <v>1471.15625</v>
      </c>
      <c r="P362">
        <v>676.34375</v>
      </c>
    </row>
    <row r="363" ht="14.25" customHeight="1">
      <c r="A363" s="5">
        <v>541.0</v>
      </c>
      <c r="B363" s="20">
        <v>6.0</v>
      </c>
      <c r="C363" s="21">
        <v>0.66</v>
      </c>
      <c r="D363" s="26">
        <v>5.0</v>
      </c>
      <c r="E363" s="22">
        <v>0.72</v>
      </c>
      <c r="F363" s="5" t="str">
        <f>VLOOKUP(G363,'Species Data'!A$2:E$152,2,FALSE)</f>
        <v>94</v>
      </c>
      <c r="G363" s="5" t="s">
        <v>153</v>
      </c>
      <c r="H363" s="28">
        <v>18720.0</v>
      </c>
      <c r="I363" s="29">
        <v>4.12343568E9</v>
      </c>
      <c r="J363" s="29">
        <v>220269.0</v>
      </c>
      <c r="K363" s="30">
        <v>1.80537552E9</v>
      </c>
      <c r="L363" s="30" t="s">
        <v>251</v>
      </c>
      <c r="M363" s="31">
        <v>994.0</v>
      </c>
      <c r="N363" s="30" t="s">
        <v>284</v>
      </c>
      <c r="O363" s="32">
        <v>1079.75</v>
      </c>
      <c r="P363">
        <v>472.75</v>
      </c>
    </row>
    <row r="364" ht="14.25" customHeight="1">
      <c r="A364" s="5">
        <v>74.0</v>
      </c>
      <c r="B364" s="20">
        <v>4.0</v>
      </c>
      <c r="C364" s="21">
        <v>0.86</v>
      </c>
      <c r="D364" s="26">
        <v>2.0</v>
      </c>
      <c r="E364" s="22">
        <v>0.89</v>
      </c>
      <c r="F364" s="5" t="str">
        <f>VLOOKUP(G364,'Species Data'!A$2:E$152,2,FALSE)</f>
        <v>15</v>
      </c>
      <c r="G364" s="5" t="s">
        <v>51</v>
      </c>
      <c r="H364" s="28">
        <v>16900.0</v>
      </c>
      <c r="I364" s="29">
        <v>3.7180845E9</v>
      </c>
      <c r="J364" s="29">
        <v>220005.0</v>
      </c>
      <c r="K364" s="30">
        <v>1.6403985E9</v>
      </c>
      <c r="L364" s="30" t="s">
        <v>163</v>
      </c>
      <c r="M364" s="31">
        <v>1425.0</v>
      </c>
      <c r="N364" s="30" t="s">
        <v>330</v>
      </c>
      <c r="O364" s="32">
        <v>1527.8125</v>
      </c>
      <c r="P364">
        <v>674.0625</v>
      </c>
    </row>
    <row r="365" ht="14.25" customHeight="1">
      <c r="A365" s="5">
        <v>161.0</v>
      </c>
      <c r="B365" s="20">
        <v>2.0</v>
      </c>
      <c r="C365" s="21">
        <v>0.97</v>
      </c>
      <c r="D365" s="26">
        <v>5.0</v>
      </c>
      <c r="E365" s="22">
        <v>0.89</v>
      </c>
      <c r="F365" s="5" t="str">
        <f>VLOOKUP(G365,'Species Data'!A$2:E$152,2,FALSE)</f>
        <v>30</v>
      </c>
      <c r="G365" s="5" t="s">
        <v>66</v>
      </c>
      <c r="H365" s="28">
        <v>19040.0</v>
      </c>
      <c r="I365" s="29">
        <v>4.18351164E9</v>
      </c>
      <c r="J365" s="29">
        <v>219722.25</v>
      </c>
      <c r="K365" s="30">
        <v>1.2362196E9</v>
      </c>
      <c r="L365" s="30" t="s">
        <v>126</v>
      </c>
      <c r="M365" s="31">
        <v>1200.0</v>
      </c>
      <c r="N365" s="30" t="s">
        <v>224</v>
      </c>
      <c r="O365" s="32">
        <v>1664.5625</v>
      </c>
      <c r="P365">
        <v>491.875</v>
      </c>
    </row>
    <row r="366" ht="14.25" customHeight="1">
      <c r="A366" s="5">
        <v>379.0</v>
      </c>
      <c r="B366" s="20">
        <v>2.0</v>
      </c>
      <c r="C366" s="21">
        <v>0.95</v>
      </c>
      <c r="D366" s="26">
        <v>2.0</v>
      </c>
      <c r="E366" s="22">
        <v>0.95</v>
      </c>
      <c r="F366" s="5" t="str">
        <f>VLOOKUP(G366,'Species Data'!A$2:E$152,2,FALSE)</f>
        <v>67</v>
      </c>
      <c r="G366" s="5" t="s">
        <v>111</v>
      </c>
      <c r="H366" s="28">
        <v>23040.0</v>
      </c>
      <c r="I366" s="29">
        <v>5.061672E9</v>
      </c>
      <c r="J366" s="29">
        <v>219690.625</v>
      </c>
      <c r="K366" s="30">
        <v>1.629936E9</v>
      </c>
      <c r="L366" s="30" t="s">
        <v>253</v>
      </c>
      <c r="M366" s="31">
        <v>1037.5</v>
      </c>
      <c r="N366" s="30" t="s">
        <v>341</v>
      </c>
      <c r="O366" s="32">
        <v>1426.5625</v>
      </c>
      <c r="P366">
        <v>459.375</v>
      </c>
    </row>
    <row r="367" ht="14.25" customHeight="1">
      <c r="A367" s="5">
        <v>707.0</v>
      </c>
      <c r="B367" s="20">
        <v>3.0</v>
      </c>
      <c r="C367" s="21">
        <v>0.86</v>
      </c>
      <c r="D367" s="26">
        <v>6.0</v>
      </c>
      <c r="E367" s="22">
        <v>0.83</v>
      </c>
      <c r="F367" s="5" t="str">
        <f>VLOOKUP(G367,'Species Data'!A$2:E$152,2,FALSE)</f>
        <v>122</v>
      </c>
      <c r="G367" s="5" t="s">
        <v>194</v>
      </c>
      <c r="H367" s="28">
        <v>15680.0</v>
      </c>
      <c r="I367" s="29">
        <v>3.440976E9</v>
      </c>
      <c r="J367" s="29">
        <v>219450.0</v>
      </c>
      <c r="K367" s="30">
        <v>1.57379376E9</v>
      </c>
      <c r="L367" s="30" t="s">
        <v>121</v>
      </c>
      <c r="M367" s="31">
        <v>1425.0</v>
      </c>
      <c r="N367" s="30" t="s">
        <v>110</v>
      </c>
      <c r="O367" s="32">
        <v>1363.5</v>
      </c>
      <c r="P367">
        <v>651.75</v>
      </c>
    </row>
    <row r="368" ht="14.25" customHeight="1">
      <c r="A368" s="5">
        <v>705.0</v>
      </c>
      <c r="B368" s="20">
        <v>3.0</v>
      </c>
      <c r="C368" s="21">
        <v>0.86</v>
      </c>
      <c r="D368" s="26">
        <v>5.0</v>
      </c>
      <c r="E368" s="22">
        <v>0.88</v>
      </c>
      <c r="F368" s="5" t="str">
        <f>VLOOKUP(G368,'Species Data'!A$2:E$152,2,FALSE)</f>
        <v>122</v>
      </c>
      <c r="G368" s="5" t="s">
        <v>194</v>
      </c>
      <c r="H368" s="28">
        <v>15680.0</v>
      </c>
      <c r="I368" s="29">
        <v>3.440976E9</v>
      </c>
      <c r="J368" s="29">
        <v>219450.0</v>
      </c>
      <c r="K368" s="30">
        <v>1.6631384E9</v>
      </c>
      <c r="L368" s="30" t="s">
        <v>121</v>
      </c>
      <c r="M368" s="31">
        <v>1425.0</v>
      </c>
      <c r="N368" s="30" t="s">
        <v>290</v>
      </c>
      <c r="O368" s="32">
        <v>1296.25</v>
      </c>
      <c r="P368">
        <v>688.75</v>
      </c>
    </row>
    <row r="369" ht="14.25" customHeight="1">
      <c r="A369" s="5">
        <v>688.0</v>
      </c>
      <c r="B369" s="20">
        <v>2.0</v>
      </c>
      <c r="C369" s="21">
        <v>0.9</v>
      </c>
      <c r="D369" s="26">
        <v>1.0</v>
      </c>
      <c r="E369" s="22">
        <v>1.0</v>
      </c>
      <c r="F369" s="5" t="str">
        <f>VLOOKUP(G369,'Species Data'!A$2:E$152,2,FALSE)</f>
        <v>119</v>
      </c>
      <c r="G369" s="5" t="s">
        <v>192</v>
      </c>
      <c r="H369" s="28">
        <v>25600.0</v>
      </c>
      <c r="I369" s="29">
        <v>5.61408E9</v>
      </c>
      <c r="J369" s="29">
        <v>219300.0</v>
      </c>
      <c r="K369" s="30">
        <v>2.80704E9</v>
      </c>
      <c r="L369" s="30" t="s">
        <v>163</v>
      </c>
      <c r="M369" s="31">
        <v>1140.0</v>
      </c>
      <c r="N369" s="30" t="s">
        <v>298</v>
      </c>
      <c r="O369" s="32">
        <v>1275.0</v>
      </c>
      <c r="P369">
        <v>637.5</v>
      </c>
    </row>
    <row r="370" ht="14.25" customHeight="1">
      <c r="A370" s="5">
        <v>587.0</v>
      </c>
      <c r="B370" s="20">
        <v>4.0</v>
      </c>
      <c r="C370" s="21">
        <v>0.9</v>
      </c>
      <c r="D370" s="26">
        <v>2.0</v>
      </c>
      <c r="E370" s="22">
        <v>0.86</v>
      </c>
      <c r="F370" s="5" t="str">
        <f>VLOOKUP(G370,'Species Data'!A$2:E$152,2,FALSE)</f>
        <v>101</v>
      </c>
      <c r="G370" s="5" t="s">
        <v>166</v>
      </c>
      <c r="H370" s="28">
        <v>20880.0</v>
      </c>
      <c r="I370" s="29">
        <v>4.566456E9</v>
      </c>
      <c r="J370" s="29">
        <v>218700.0</v>
      </c>
      <c r="K370" s="30">
        <v>1.822824E9</v>
      </c>
      <c r="L370" s="30" t="s">
        <v>263</v>
      </c>
      <c r="M370" s="31">
        <v>1080.0</v>
      </c>
      <c r="N370" s="30" t="s">
        <v>91</v>
      </c>
      <c r="O370" s="32">
        <v>1458.0</v>
      </c>
      <c r="P370">
        <v>582.0</v>
      </c>
    </row>
    <row r="371" ht="14.25" customHeight="1">
      <c r="A371" s="5">
        <v>648.0</v>
      </c>
      <c r="B371" s="20">
        <v>6.0</v>
      </c>
      <c r="C371" s="21">
        <v>0.72</v>
      </c>
      <c r="D371" s="26">
        <v>6.0</v>
      </c>
      <c r="E371" s="22">
        <v>0.75</v>
      </c>
      <c r="F371" s="5" t="str">
        <f>VLOOKUP(G371,'Species Data'!A$2:E$152,2,FALSE)</f>
        <v>112</v>
      </c>
      <c r="G371" s="5" t="s">
        <v>181</v>
      </c>
      <c r="H371" s="28">
        <v>33600.0</v>
      </c>
      <c r="I371" s="29">
        <v>7.3456992E9</v>
      </c>
      <c r="J371" s="29">
        <v>218622.0</v>
      </c>
      <c r="K371" s="30">
        <v>3.1736544E9</v>
      </c>
      <c r="L371" s="30" t="s">
        <v>276</v>
      </c>
      <c r="M371" s="31">
        <v>1050.0</v>
      </c>
      <c r="N371" s="30" t="s">
        <v>233</v>
      </c>
      <c r="O371" s="32">
        <v>1317.0</v>
      </c>
      <c r="P371">
        <v>569.0</v>
      </c>
    </row>
    <row r="372" ht="14.25" customHeight="1">
      <c r="A372" s="5">
        <v>61.0</v>
      </c>
      <c r="B372" s="20">
        <v>3.0</v>
      </c>
      <c r="C372" s="21">
        <v>0.88</v>
      </c>
      <c r="D372" s="26">
        <v>5.0</v>
      </c>
      <c r="E372" s="22">
        <v>0.69</v>
      </c>
      <c r="F372" s="5" t="str">
        <f>VLOOKUP(G372,'Species Data'!A$2:E$152,2,FALSE)</f>
        <v>12</v>
      </c>
      <c r="G372" s="5" t="s">
        <v>46</v>
      </c>
      <c r="H372" s="28">
        <v>17280.0</v>
      </c>
      <c r="I372" s="29">
        <v>3.7764144E9</v>
      </c>
      <c r="J372" s="29">
        <v>218542.5</v>
      </c>
      <c r="K372" s="30">
        <v>1.3584672E9</v>
      </c>
      <c r="L372" s="30" t="s">
        <v>234</v>
      </c>
      <c r="M372" s="31">
        <v>1387.5</v>
      </c>
      <c r="N372" s="30" t="s">
        <v>329</v>
      </c>
      <c r="O372" s="32">
        <v>1517.65625</v>
      </c>
      <c r="P372">
        <v>545.9375</v>
      </c>
    </row>
    <row r="373" ht="14.25" customHeight="1">
      <c r="A373" s="5">
        <v>806.0</v>
      </c>
      <c r="B373" s="20">
        <v>4.0</v>
      </c>
      <c r="C373" s="21">
        <v>0.75</v>
      </c>
      <c r="D373" s="26">
        <v>4.0</v>
      </c>
      <c r="E373" s="22">
        <v>0.76</v>
      </c>
      <c r="F373" s="5" t="str">
        <f>VLOOKUP(G373,'Species Data'!A$2:E$152,2,FALSE)</f>
        <v>142</v>
      </c>
      <c r="G373" s="5" t="s">
        <v>219</v>
      </c>
      <c r="H373" s="28">
        <v>25920.0</v>
      </c>
      <c r="I373" s="29">
        <v>5.660928E9</v>
      </c>
      <c r="J373" s="29">
        <v>218400.0</v>
      </c>
      <c r="K373" s="30">
        <v>2.27336382E9</v>
      </c>
      <c r="L373" s="30" t="s">
        <v>126</v>
      </c>
      <c r="M373" s="31">
        <v>1200.0</v>
      </c>
      <c r="N373" s="30" t="s">
        <v>309</v>
      </c>
      <c r="O373" s="32">
        <v>1125.5</v>
      </c>
      <c r="P373">
        <v>481.90625</v>
      </c>
    </row>
    <row r="374" ht="14.25" customHeight="1">
      <c r="A374" s="5">
        <v>611.0</v>
      </c>
      <c r="B374" s="20">
        <v>2.0</v>
      </c>
      <c r="C374" s="21">
        <v>0.9</v>
      </c>
      <c r="D374" s="26">
        <v>5.0</v>
      </c>
      <c r="E374" s="22">
        <v>0.59</v>
      </c>
      <c r="F374" s="5" t="str">
        <f>VLOOKUP(G374,'Species Data'!A$2:E$152,2,FALSE)</f>
        <v>106</v>
      </c>
      <c r="G374" s="5" t="s">
        <v>171</v>
      </c>
      <c r="H374" s="28">
        <v>17200.0</v>
      </c>
      <c r="I374" s="29">
        <v>3.75476E9</v>
      </c>
      <c r="J374" s="29">
        <v>218300.0</v>
      </c>
      <c r="K374" s="30">
        <v>1.06597E9</v>
      </c>
      <c r="L374" s="30" t="s">
        <v>253</v>
      </c>
      <c r="M374" s="31">
        <v>1037.5</v>
      </c>
      <c r="N374" s="30" t="s">
        <v>222</v>
      </c>
      <c r="O374" s="32">
        <v>1475.0</v>
      </c>
      <c r="P374">
        <v>418.75</v>
      </c>
    </row>
    <row r="375" ht="14.25" customHeight="1">
      <c r="A375" s="5">
        <v>265.0</v>
      </c>
      <c r="B375" s="20">
        <v>5.0</v>
      </c>
      <c r="C375" s="21">
        <v>0.67</v>
      </c>
      <c r="D375" s="26">
        <v>5.0</v>
      </c>
      <c r="E375" s="22">
        <v>0.67</v>
      </c>
      <c r="F375" s="5" t="str">
        <f>VLOOKUP(G375,'Species Data'!A$2:E$152,2,FALSE)</f>
        <v>47</v>
      </c>
      <c r="G375" s="5" t="s">
        <v>84</v>
      </c>
      <c r="H375" s="28">
        <v>20400.0</v>
      </c>
      <c r="I375" s="29">
        <v>4.4511525E9</v>
      </c>
      <c r="J375" s="29">
        <v>218193.75</v>
      </c>
      <c r="K375" s="30">
        <v>1.187146125E9</v>
      </c>
      <c r="L375" s="30" t="s">
        <v>248</v>
      </c>
      <c r="M375" s="31">
        <v>937.5</v>
      </c>
      <c r="N375" s="30" t="s">
        <v>330</v>
      </c>
      <c r="O375" s="32">
        <v>1346.875</v>
      </c>
      <c r="P375">
        <v>359.21875</v>
      </c>
    </row>
    <row r="376" ht="14.25" customHeight="1">
      <c r="A376" s="5">
        <v>322.0</v>
      </c>
      <c r="B376" s="20">
        <v>3.0</v>
      </c>
      <c r="C376" s="21">
        <v>0.81</v>
      </c>
      <c r="D376" s="26">
        <v>2.0</v>
      </c>
      <c r="E376" s="22">
        <v>0.97</v>
      </c>
      <c r="F376" s="5" t="str">
        <f>VLOOKUP(G376,'Species Data'!A$2:E$152,2,FALSE)</f>
        <v>57</v>
      </c>
      <c r="G376" s="5" t="s">
        <v>96</v>
      </c>
      <c r="H376" s="28">
        <v>19500.0</v>
      </c>
      <c r="I376" s="29">
        <v>4.2487209375E9</v>
      </c>
      <c r="J376" s="29">
        <v>217883.125</v>
      </c>
      <c r="K376" s="30">
        <v>1.6064221875E9</v>
      </c>
      <c r="L376" s="30" t="s">
        <v>253</v>
      </c>
      <c r="M376" s="31">
        <v>1037.5</v>
      </c>
      <c r="N376" s="30" t="s">
        <v>306</v>
      </c>
      <c r="O376" s="32">
        <v>1224.0625</v>
      </c>
      <c r="P376">
        <v>462.8125</v>
      </c>
    </row>
    <row r="377" ht="14.25" customHeight="1">
      <c r="A377" s="5">
        <v>328.0</v>
      </c>
      <c r="B377" s="20">
        <v>4.0</v>
      </c>
      <c r="C377" s="21">
        <v>0.88</v>
      </c>
      <c r="D377" s="26">
        <v>3.0</v>
      </c>
      <c r="E377" s="22">
        <v>0.82</v>
      </c>
      <c r="F377" s="5" t="str">
        <f>VLOOKUP(G377,'Species Data'!A$2:E$152,2,FALSE)</f>
        <v>58</v>
      </c>
      <c r="G377" s="5" t="s">
        <v>97</v>
      </c>
      <c r="H377" s="28">
        <v>12100.0</v>
      </c>
      <c r="I377" s="29">
        <v>2.6341458E9</v>
      </c>
      <c r="J377" s="29">
        <v>217698.0</v>
      </c>
      <c r="K377" s="30">
        <v>1.071213E9</v>
      </c>
      <c r="L377" s="30" t="s">
        <v>132</v>
      </c>
      <c r="M377" s="31">
        <v>1187.5</v>
      </c>
      <c r="N377" s="30" t="s">
        <v>346</v>
      </c>
      <c r="O377" s="32">
        <v>1395.5</v>
      </c>
      <c r="P377">
        <v>567.5</v>
      </c>
    </row>
    <row r="378" ht="14.25" customHeight="1">
      <c r="A378" s="5">
        <v>574.0</v>
      </c>
      <c r="B378" s="20">
        <v>4.0</v>
      </c>
      <c r="C378" s="21">
        <v>0.93</v>
      </c>
      <c r="D378" s="26">
        <v>5.0</v>
      </c>
      <c r="E378" s="22">
        <v>0.82</v>
      </c>
      <c r="F378" s="5" t="str">
        <f>VLOOKUP(G378,'Species Data'!A$2:E$152,2,FALSE)</f>
        <v>99</v>
      </c>
      <c r="G378" s="5" t="s">
        <v>162</v>
      </c>
      <c r="H378" s="28">
        <v>18480.0</v>
      </c>
      <c r="I378" s="29">
        <v>4.01887332E9</v>
      </c>
      <c r="J378" s="29">
        <v>217471.5</v>
      </c>
      <c r="K378" s="30">
        <v>1.35936108E9</v>
      </c>
      <c r="L378" s="30" t="s">
        <v>221</v>
      </c>
      <c r="M378" s="31">
        <v>1086.0</v>
      </c>
      <c r="N378" s="30" t="s">
        <v>330</v>
      </c>
      <c r="O378" s="32">
        <v>1221.75</v>
      </c>
      <c r="P378">
        <v>413.25</v>
      </c>
    </row>
    <row r="379" ht="14.25" customHeight="1">
      <c r="A379" s="5">
        <v>798.0</v>
      </c>
      <c r="B379" s="20">
        <v>3.0</v>
      </c>
      <c r="C379" s="21">
        <v>0.64</v>
      </c>
      <c r="D379" s="26">
        <v>1.0</v>
      </c>
      <c r="E379" s="22">
        <v>1.0</v>
      </c>
      <c r="F379" s="5" t="str">
        <f>VLOOKUP(G379,'Species Data'!A$2:E$152,2,FALSE)</f>
        <v>141</v>
      </c>
      <c r="G379" s="5" t="s">
        <v>218</v>
      </c>
      <c r="H379" s="28">
        <v>22800.0</v>
      </c>
      <c r="I379" s="29">
        <v>4.953642E9</v>
      </c>
      <c r="J379" s="29">
        <v>217265.0</v>
      </c>
      <c r="K379" s="30">
        <v>2.087617875E9</v>
      </c>
      <c r="L379" s="30" t="s">
        <v>221</v>
      </c>
      <c r="M379" s="31">
        <v>1086.0</v>
      </c>
      <c r="N379" s="30" t="s">
        <v>334</v>
      </c>
      <c r="O379" s="32">
        <v>1143.5</v>
      </c>
      <c r="P379">
        <v>481.90625</v>
      </c>
    </row>
    <row r="380" ht="14.25" customHeight="1">
      <c r="A380" s="5">
        <v>43.0</v>
      </c>
      <c r="B380" s="20">
        <v>4.0</v>
      </c>
      <c r="C380" s="21">
        <v>0.79</v>
      </c>
      <c r="D380" s="26">
        <v>2.0</v>
      </c>
      <c r="E380" s="22">
        <v>0.98</v>
      </c>
      <c r="F380" s="5" t="str">
        <f>VLOOKUP(G380,'Species Data'!A$2:E$152,2,FALSE)</f>
        <v>8</v>
      </c>
      <c r="G380" s="5" t="s">
        <v>42</v>
      </c>
      <c r="H380" s="28">
        <v>20768.0</v>
      </c>
      <c r="I380" s="29">
        <v>4.485888E9</v>
      </c>
      <c r="J380" s="29">
        <v>216000.0</v>
      </c>
      <c r="K380" s="30">
        <v>1.51258536E9</v>
      </c>
      <c r="L380" s="30" t="s">
        <v>151</v>
      </c>
      <c r="M380" s="31">
        <v>1500.0</v>
      </c>
      <c r="N380" s="30" t="s">
        <v>307</v>
      </c>
      <c r="O380" s="32">
        <v>1259.6875</v>
      </c>
      <c r="P380">
        <v>505.78125</v>
      </c>
    </row>
    <row r="381" ht="14.25" customHeight="1">
      <c r="A381" s="5">
        <v>499.0</v>
      </c>
      <c r="B381" s="20">
        <v>3.0</v>
      </c>
      <c r="C381" s="21">
        <v>0.78</v>
      </c>
      <c r="D381" s="26">
        <v>5.0</v>
      </c>
      <c r="E381" s="22">
        <v>0.75</v>
      </c>
      <c r="F381" s="5" t="str">
        <f>VLOOKUP(G381,'Species Data'!A$2:E$152,2,FALSE)</f>
        <v>87</v>
      </c>
      <c r="G381" s="5" t="s">
        <v>142</v>
      </c>
      <c r="H381" s="28">
        <v>34560.0</v>
      </c>
      <c r="I381" s="29">
        <v>7.4602944E9</v>
      </c>
      <c r="J381" s="29">
        <v>215865.0</v>
      </c>
      <c r="K381" s="30">
        <v>3.0191616E9</v>
      </c>
      <c r="L381" s="30" t="s">
        <v>214</v>
      </c>
      <c r="M381" s="31">
        <v>1383.75</v>
      </c>
      <c r="N381" s="30" t="s">
        <v>307</v>
      </c>
      <c r="O381" s="32">
        <v>1251.5625</v>
      </c>
      <c r="P381">
        <v>560.0</v>
      </c>
    </row>
    <row r="382" ht="14.25" customHeight="1">
      <c r="A382" s="5">
        <v>498.0</v>
      </c>
      <c r="B382" s="20">
        <v>3.0</v>
      </c>
      <c r="C382" s="21">
        <v>0.78</v>
      </c>
      <c r="D382" s="26">
        <v>6.0</v>
      </c>
      <c r="E382" s="22">
        <v>0.66</v>
      </c>
      <c r="F382" s="5" t="str">
        <f>VLOOKUP(G382,'Species Data'!A$2:E$152,2,FALSE)</f>
        <v>87</v>
      </c>
      <c r="G382" s="5" t="s">
        <v>142</v>
      </c>
      <c r="H382" s="28">
        <v>34560.0</v>
      </c>
      <c r="I382" s="29">
        <v>7.4602944E9</v>
      </c>
      <c r="J382" s="29">
        <v>215865.0</v>
      </c>
      <c r="K382" s="30">
        <v>2.6645112E9</v>
      </c>
      <c r="L382" s="30" t="s">
        <v>214</v>
      </c>
      <c r="M382" s="31">
        <v>1383.75</v>
      </c>
      <c r="N382" s="30" t="s">
        <v>337</v>
      </c>
      <c r="O382" s="32">
        <v>999.6875</v>
      </c>
      <c r="P382">
        <v>494.21875</v>
      </c>
    </row>
    <row r="383" ht="14.25" customHeight="1">
      <c r="A383" s="5">
        <v>29.0</v>
      </c>
      <c r="B383" s="20">
        <v>4.0</v>
      </c>
      <c r="C383" s="21">
        <v>0.85</v>
      </c>
      <c r="D383" s="26">
        <v>6.0</v>
      </c>
      <c r="E383" s="22">
        <v>0.67</v>
      </c>
      <c r="F383" s="5" t="str">
        <f>VLOOKUP(G383,'Species Data'!A$2:E$152,2,FALSE)</f>
        <v>5</v>
      </c>
      <c r="G383" s="5" t="s">
        <v>39</v>
      </c>
      <c r="H383" s="28">
        <v>16240.0</v>
      </c>
      <c r="I383" s="29">
        <v>3.500532E9</v>
      </c>
      <c r="J383" s="29">
        <v>215550.0</v>
      </c>
      <c r="K383" s="30">
        <v>1.1980248E9</v>
      </c>
      <c r="L383" s="30" t="s">
        <v>262</v>
      </c>
      <c r="M383" s="31">
        <v>1200.0</v>
      </c>
      <c r="N383" s="30" t="s">
        <v>332</v>
      </c>
      <c r="O383" s="32">
        <v>1347.1875</v>
      </c>
      <c r="P383">
        <v>461.0625</v>
      </c>
    </row>
    <row r="384" ht="14.25" customHeight="1">
      <c r="A384" s="5">
        <v>538.0</v>
      </c>
      <c r="B384" s="20">
        <v>6.0</v>
      </c>
      <c r="C384" s="21">
        <v>0.74</v>
      </c>
      <c r="D384" s="26">
        <v>6.0</v>
      </c>
      <c r="E384" s="22">
        <v>0.63</v>
      </c>
      <c r="F384" s="5" t="str">
        <f>VLOOKUP(G384,'Species Data'!A$2:E$152,2,FALSE)</f>
        <v>93</v>
      </c>
      <c r="G384" s="5" t="s">
        <v>150</v>
      </c>
      <c r="H384" s="28">
        <v>10620.0</v>
      </c>
      <c r="I384" s="29">
        <v>2.2833E9</v>
      </c>
      <c r="J384" s="29">
        <v>215000.0</v>
      </c>
      <c r="K384" s="30">
        <v>7.8659685E8</v>
      </c>
      <c r="L384" s="30" t="s">
        <v>257</v>
      </c>
      <c r="M384" s="31">
        <v>1250.0</v>
      </c>
      <c r="N384" s="30" t="s">
        <v>284</v>
      </c>
      <c r="O384" s="32">
        <v>1195.75</v>
      </c>
      <c r="P384">
        <v>430.625</v>
      </c>
    </row>
    <row r="385" ht="14.25" customHeight="1">
      <c r="A385" s="5">
        <v>25.0</v>
      </c>
      <c r="B385" s="20">
        <v>5.0</v>
      </c>
      <c r="C385" s="21">
        <v>0.85</v>
      </c>
      <c r="D385" s="26">
        <v>2.0</v>
      </c>
      <c r="E385" s="22">
        <v>0.92</v>
      </c>
      <c r="F385" s="5" t="str">
        <f>VLOOKUP(G385,'Species Data'!A$2:E$152,2,FALSE)</f>
        <v>5</v>
      </c>
      <c r="G385" s="5" t="s">
        <v>39</v>
      </c>
      <c r="H385" s="28">
        <v>16240.0</v>
      </c>
      <c r="I385" s="29">
        <v>3.485104E9</v>
      </c>
      <c r="J385" s="29">
        <v>214600.0</v>
      </c>
      <c r="K385" s="30">
        <v>1.643488E9</v>
      </c>
      <c r="L385" s="30" t="s">
        <v>132</v>
      </c>
      <c r="M385" s="31">
        <v>1187.5</v>
      </c>
      <c r="N385" s="30" t="s">
        <v>339</v>
      </c>
      <c r="O385" s="32">
        <v>1341.25</v>
      </c>
      <c r="P385">
        <v>632.5</v>
      </c>
    </row>
    <row r="386" ht="14.25" customHeight="1">
      <c r="A386" s="5">
        <v>115.0</v>
      </c>
      <c r="B386" s="20">
        <v>1.0</v>
      </c>
      <c r="C386" s="21">
        <v>1.0</v>
      </c>
      <c r="D386" s="26">
        <v>1.0</v>
      </c>
      <c r="E386" s="22">
        <v>1.0</v>
      </c>
      <c r="F386" s="5" t="str">
        <f>VLOOKUP(G386,'Species Data'!A$2:E$152,2,FALSE)</f>
        <v>22</v>
      </c>
      <c r="G386" s="5" t="s">
        <v>58</v>
      </c>
      <c r="H386" s="28">
        <v>18980.0</v>
      </c>
      <c r="I386" s="29">
        <v>4.065516E9</v>
      </c>
      <c r="J386" s="29">
        <v>214200.0</v>
      </c>
      <c r="K386" s="30">
        <v>2.2599486E9</v>
      </c>
      <c r="L386" s="30" t="s">
        <v>169</v>
      </c>
      <c r="M386" s="31">
        <v>1125.0</v>
      </c>
      <c r="N386" s="30" t="s">
        <v>298</v>
      </c>
      <c r="O386" s="32">
        <v>1275.0</v>
      </c>
      <c r="P386">
        <v>708.75</v>
      </c>
    </row>
    <row r="387" ht="14.25" customHeight="1">
      <c r="A387" s="5">
        <v>510.0</v>
      </c>
      <c r="B387" s="20">
        <v>6.0</v>
      </c>
      <c r="C387" s="21">
        <v>0.72</v>
      </c>
      <c r="D387" s="26">
        <v>4.0</v>
      </c>
      <c r="E387" s="22">
        <v>0.91</v>
      </c>
      <c r="F387" s="5" t="str">
        <f>VLOOKUP(G387,'Species Data'!A$2:E$152,2,FALSE)</f>
        <v>89</v>
      </c>
      <c r="G387" s="5" t="s">
        <v>145</v>
      </c>
      <c r="H387" s="28">
        <v>39480.0</v>
      </c>
      <c r="I387" s="29">
        <v>8.43885E9</v>
      </c>
      <c r="J387" s="29">
        <v>213750.0</v>
      </c>
      <c r="K387" s="30">
        <v>4.0986162E9</v>
      </c>
      <c r="L387" s="30" t="s">
        <v>144</v>
      </c>
      <c r="M387" s="31">
        <v>1187.5</v>
      </c>
      <c r="N387" s="30" t="s">
        <v>284</v>
      </c>
      <c r="O387" s="32">
        <v>1166.0</v>
      </c>
      <c r="P387">
        <v>576.75</v>
      </c>
    </row>
    <row r="388" ht="14.25" customHeight="1">
      <c r="A388" s="5">
        <v>621.0</v>
      </c>
      <c r="B388" s="20">
        <v>1.0</v>
      </c>
      <c r="C388" s="21">
        <v>1.0</v>
      </c>
      <c r="D388" s="26">
        <v>4.0</v>
      </c>
      <c r="E388" s="22">
        <v>0.74</v>
      </c>
      <c r="F388" s="5" t="str">
        <f>VLOOKUP(G388,'Species Data'!A$2:E$152,2,FALSE)</f>
        <v>108</v>
      </c>
      <c r="G388" s="5" t="s">
        <v>175</v>
      </c>
      <c r="H388" s="28">
        <v>28800.0</v>
      </c>
      <c r="I388" s="29">
        <v>6.137208E9</v>
      </c>
      <c r="J388" s="29">
        <v>213097.5</v>
      </c>
      <c r="K388" s="30">
        <v>1.750896E9</v>
      </c>
      <c r="L388" s="30" t="s">
        <v>257</v>
      </c>
      <c r="M388" s="31">
        <v>1000.0</v>
      </c>
      <c r="N388" s="30" t="s">
        <v>91</v>
      </c>
      <c r="O388" s="32">
        <v>1691.25</v>
      </c>
      <c r="P388">
        <v>482.5</v>
      </c>
    </row>
    <row r="389" ht="14.25" customHeight="1">
      <c r="A389" s="5">
        <v>100.0</v>
      </c>
      <c r="B389" s="20">
        <v>2.0</v>
      </c>
      <c r="C389" s="21">
        <v>0.8</v>
      </c>
      <c r="D389" s="26">
        <v>6.0</v>
      </c>
      <c r="E389" s="22">
        <v>0.71</v>
      </c>
      <c r="F389" s="5" t="str">
        <f>VLOOKUP(G389,'Species Data'!A$2:E$152,2,FALSE)</f>
        <v>20</v>
      </c>
      <c r="G389" s="5" t="s">
        <v>56</v>
      </c>
      <c r="H389" s="28">
        <v>16500.0</v>
      </c>
      <c r="I389" s="29">
        <v>3.51239728125E9</v>
      </c>
      <c r="J389" s="29">
        <v>212872.5625</v>
      </c>
      <c r="K389" s="30">
        <v>1.1251535625E9</v>
      </c>
      <c r="L389" s="30" t="s">
        <v>126</v>
      </c>
      <c r="M389" s="31">
        <v>1200.0</v>
      </c>
      <c r="N389" s="30" t="s">
        <v>345</v>
      </c>
      <c r="O389" s="32">
        <v>1458.03125</v>
      </c>
      <c r="P389">
        <v>467.0625</v>
      </c>
    </row>
    <row r="390" ht="14.25" customHeight="1">
      <c r="A390" s="5">
        <v>318.0</v>
      </c>
      <c r="B390" s="20">
        <v>1.0</v>
      </c>
      <c r="C390" s="21">
        <v>1.0</v>
      </c>
      <c r="D390" s="26">
        <v>6.0</v>
      </c>
      <c r="E390" s="22">
        <v>0.82</v>
      </c>
      <c r="F390" s="5" t="str">
        <f>VLOOKUP(G390,'Species Data'!A$2:E$152,2,FALSE)</f>
        <v>56</v>
      </c>
      <c r="G390" s="5" t="s">
        <v>95</v>
      </c>
      <c r="H390" s="28">
        <v>7680.0</v>
      </c>
      <c r="I390" s="29">
        <v>1.633824E9</v>
      </c>
      <c r="J390" s="29">
        <v>212737.5</v>
      </c>
      <c r="K390" s="30">
        <v>3.7173888E8</v>
      </c>
      <c r="L390" s="30" t="s">
        <v>262</v>
      </c>
      <c r="M390" s="31">
        <v>1200.0</v>
      </c>
      <c r="N390" s="30" t="s">
        <v>289</v>
      </c>
      <c r="O390" s="32">
        <v>1743.75</v>
      </c>
      <c r="P390">
        <v>396.75</v>
      </c>
    </row>
    <row r="391" ht="14.25" customHeight="1">
      <c r="A391" s="5">
        <v>1.0</v>
      </c>
      <c r="B391" s="20">
        <v>1.0</v>
      </c>
      <c r="C391" s="21">
        <v>1.0</v>
      </c>
      <c r="D391" s="26">
        <v>4.0</v>
      </c>
      <c r="E391" s="22">
        <v>0.84</v>
      </c>
      <c r="F391" s="5" t="str">
        <f>VLOOKUP(G391,'Species Data'!A$2:E$152,2,FALSE)</f>
        <v>1</v>
      </c>
      <c r="G391" s="5" t="s">
        <v>10</v>
      </c>
      <c r="H391" s="28">
        <v>11340.0</v>
      </c>
      <c r="I391" s="29">
        <v>2.408488425E9</v>
      </c>
      <c r="J391" s="29">
        <v>212388.75</v>
      </c>
      <c r="K391" s="30">
        <v>8.15331825E8</v>
      </c>
      <c r="L391" s="30" t="s">
        <v>176</v>
      </c>
      <c r="M391" s="31">
        <v>1338.75</v>
      </c>
      <c r="N391" s="30" t="s">
        <v>224</v>
      </c>
      <c r="O391" s="32">
        <v>1685.625</v>
      </c>
      <c r="P391">
        <v>570.625</v>
      </c>
    </row>
    <row r="392" ht="14.25" customHeight="1">
      <c r="A392" s="5">
        <v>392.0</v>
      </c>
      <c r="B392" s="20">
        <v>5.0</v>
      </c>
      <c r="C392" s="21">
        <v>0.79</v>
      </c>
      <c r="D392" s="26">
        <v>6.0</v>
      </c>
      <c r="E392" s="22">
        <v>0.6</v>
      </c>
      <c r="F392" s="5" t="str">
        <f>VLOOKUP(G392,'Species Data'!A$2:E$152,2,FALSE)</f>
        <v>69</v>
      </c>
      <c r="G392" s="5" t="s">
        <v>113</v>
      </c>
      <c r="H392" s="28">
        <v>7800.0</v>
      </c>
      <c r="I392" s="29">
        <v>1.6498755E9</v>
      </c>
      <c r="J392" s="29">
        <v>211522.5</v>
      </c>
      <c r="K392" s="30">
        <v>5.11446E8</v>
      </c>
      <c r="L392" s="30" t="s">
        <v>176</v>
      </c>
      <c r="M392" s="31">
        <v>1338.75</v>
      </c>
      <c r="N392" s="30" t="s">
        <v>283</v>
      </c>
      <c r="O392" s="32">
        <v>821.875</v>
      </c>
      <c r="P392">
        <v>415.0</v>
      </c>
    </row>
    <row r="393" ht="14.25" customHeight="1">
      <c r="A393" s="5">
        <v>628.0</v>
      </c>
      <c r="B393" s="20">
        <v>1.0</v>
      </c>
      <c r="C393" s="21">
        <v>1.0</v>
      </c>
      <c r="D393" s="26">
        <v>1.0</v>
      </c>
      <c r="E393" s="22">
        <v>1.0</v>
      </c>
      <c r="F393" s="5" t="str">
        <f>VLOOKUP(G393,'Species Data'!A$2:E$152,2,FALSE)</f>
        <v>109</v>
      </c>
      <c r="G393" s="5" t="s">
        <v>177</v>
      </c>
      <c r="H393" s="28">
        <v>11360.0</v>
      </c>
      <c r="I393" s="29">
        <v>2.3949294E9</v>
      </c>
      <c r="J393" s="29">
        <v>210821.25</v>
      </c>
      <c r="K393" s="30">
        <v>1.065781E9</v>
      </c>
      <c r="L393" s="30" t="s">
        <v>144</v>
      </c>
      <c r="M393" s="31">
        <v>1187.5</v>
      </c>
      <c r="N393" s="30" t="s">
        <v>224</v>
      </c>
      <c r="O393" s="32">
        <v>1550.15625</v>
      </c>
      <c r="P393">
        <v>689.84375</v>
      </c>
    </row>
    <row r="394" ht="14.25" customHeight="1">
      <c r="A394" s="5">
        <v>104.0</v>
      </c>
      <c r="B394" s="20">
        <v>3.0</v>
      </c>
      <c r="C394" s="21">
        <v>0.8</v>
      </c>
      <c r="D394" s="26">
        <v>2.0</v>
      </c>
      <c r="E394" s="22">
        <v>0.96</v>
      </c>
      <c r="F394" s="5" t="str">
        <f>VLOOKUP(G394,'Species Data'!A$2:E$152,2,FALSE)</f>
        <v>20</v>
      </c>
      <c r="G394" s="5" t="s">
        <v>56</v>
      </c>
      <c r="H394" s="28">
        <v>16500.0</v>
      </c>
      <c r="I394" s="29">
        <v>3.47799375E9</v>
      </c>
      <c r="J394" s="29">
        <v>210787.5</v>
      </c>
      <c r="K394" s="30">
        <v>1.5236925E9</v>
      </c>
      <c r="L394" s="30" t="s">
        <v>261</v>
      </c>
      <c r="M394" s="31">
        <v>937.5</v>
      </c>
      <c r="N394" s="30" t="s">
        <v>91</v>
      </c>
      <c r="O394" s="32">
        <v>1443.75</v>
      </c>
      <c r="P394">
        <v>632.5</v>
      </c>
    </row>
    <row r="395" ht="14.25" customHeight="1">
      <c r="A395" s="5">
        <v>777.0</v>
      </c>
      <c r="B395" s="20">
        <v>1.0</v>
      </c>
      <c r="C395" s="21">
        <v>1.0</v>
      </c>
      <c r="D395" s="26">
        <v>1.0</v>
      </c>
      <c r="E395" s="22">
        <v>1.0</v>
      </c>
      <c r="F395" s="5" t="str">
        <f>VLOOKUP(G395,'Species Data'!A$2:E$152,2,FALSE)</f>
        <v>137</v>
      </c>
      <c r="G395" s="5" t="s">
        <v>211</v>
      </c>
      <c r="H395" s="28">
        <v>20540.0</v>
      </c>
      <c r="I395" s="29">
        <v>4.325724E9</v>
      </c>
      <c r="J395" s="29">
        <v>210600.0</v>
      </c>
      <c r="K395" s="30">
        <v>2.08836342E9</v>
      </c>
      <c r="L395" s="30" t="s">
        <v>263</v>
      </c>
      <c r="M395" s="31">
        <v>1350.0</v>
      </c>
      <c r="N395" s="30" t="s">
        <v>329</v>
      </c>
      <c r="O395" s="32">
        <v>1318.5</v>
      </c>
      <c r="P395">
        <v>651.75</v>
      </c>
    </row>
    <row r="396" ht="14.25" customHeight="1">
      <c r="A396" s="5">
        <v>778.0</v>
      </c>
      <c r="B396" s="20">
        <v>1.0</v>
      </c>
      <c r="C396" s="21">
        <v>1.0</v>
      </c>
      <c r="D396" s="26">
        <v>3.0</v>
      </c>
      <c r="E396" s="22">
        <v>0.93</v>
      </c>
      <c r="F396" s="5" t="str">
        <f>VLOOKUP(G396,'Species Data'!A$2:E$152,2,FALSE)</f>
        <v>137</v>
      </c>
      <c r="G396" s="5" t="s">
        <v>211</v>
      </c>
      <c r="H396" s="28">
        <v>20540.0</v>
      </c>
      <c r="I396" s="29">
        <v>4.325724E9</v>
      </c>
      <c r="J396" s="29">
        <v>210600.0</v>
      </c>
      <c r="K396" s="30">
        <v>1.93936626E9</v>
      </c>
      <c r="L396" s="30" t="s">
        <v>263</v>
      </c>
      <c r="M396" s="31">
        <v>1350.0</v>
      </c>
      <c r="N396" s="30" t="s">
        <v>293</v>
      </c>
      <c r="O396" s="32">
        <v>1291.375</v>
      </c>
      <c r="P396">
        <v>605.25</v>
      </c>
    </row>
    <row r="397" ht="14.25" customHeight="1">
      <c r="A397" s="5">
        <v>776.0</v>
      </c>
      <c r="B397" s="20">
        <v>1.0</v>
      </c>
      <c r="C397" s="21">
        <v>1.0</v>
      </c>
      <c r="D397" s="26">
        <v>2.0</v>
      </c>
      <c r="E397" s="22">
        <v>0.95</v>
      </c>
      <c r="F397" s="5" t="str">
        <f>VLOOKUP(G397,'Species Data'!A$2:E$152,2,FALSE)</f>
        <v>137</v>
      </c>
      <c r="G397" s="5" t="s">
        <v>211</v>
      </c>
      <c r="H397" s="28">
        <v>20540.0</v>
      </c>
      <c r="I397" s="29">
        <v>4.325724E9</v>
      </c>
      <c r="J397" s="29">
        <v>210600.0</v>
      </c>
      <c r="K397" s="30">
        <v>1.97701608E9</v>
      </c>
      <c r="L397" s="30" t="s">
        <v>263</v>
      </c>
      <c r="M397" s="31">
        <v>1350.0</v>
      </c>
      <c r="N397" s="30" t="s">
        <v>290</v>
      </c>
      <c r="O397" s="32">
        <v>1133.0</v>
      </c>
      <c r="P397">
        <v>617.0</v>
      </c>
    </row>
    <row r="398" ht="14.25" customHeight="1">
      <c r="A398" s="5">
        <v>26.0</v>
      </c>
      <c r="B398" s="20">
        <v>6.0</v>
      </c>
      <c r="C398" s="21">
        <v>0.83</v>
      </c>
      <c r="D398" s="26">
        <v>3.0</v>
      </c>
      <c r="E398" s="22">
        <v>0.9</v>
      </c>
      <c r="F398" s="5" t="str">
        <f>VLOOKUP(G398,'Species Data'!A$2:E$152,2,FALSE)</f>
        <v>5</v>
      </c>
      <c r="G398" s="5" t="s">
        <v>39</v>
      </c>
      <c r="H398" s="28">
        <v>16240.0</v>
      </c>
      <c r="I398" s="29">
        <v>3.419332E9</v>
      </c>
      <c r="J398" s="29">
        <v>210550.0</v>
      </c>
      <c r="K398" s="30">
        <v>1.611008E9</v>
      </c>
      <c r="L398" s="30" t="s">
        <v>132</v>
      </c>
      <c r="M398" s="31">
        <v>1187.5</v>
      </c>
      <c r="N398" s="30" t="s">
        <v>332</v>
      </c>
      <c r="O398" s="32">
        <v>1315.9375</v>
      </c>
      <c r="P398">
        <v>620.0</v>
      </c>
    </row>
    <row r="399" ht="14.25" customHeight="1">
      <c r="A399" s="5">
        <v>277.0</v>
      </c>
      <c r="B399" s="20">
        <v>5.0</v>
      </c>
      <c r="C399" s="21">
        <v>0.71</v>
      </c>
      <c r="D399" s="26">
        <v>2.0</v>
      </c>
      <c r="E399" s="22">
        <v>0.79</v>
      </c>
      <c r="F399" s="5" t="str">
        <f>VLOOKUP(G399,'Species Data'!A$2:E$152,2,FALSE)</f>
        <v>49</v>
      </c>
      <c r="G399" s="5" t="s">
        <v>86</v>
      </c>
      <c r="H399" s="28">
        <v>21560.0</v>
      </c>
      <c r="I399" s="29">
        <v>4.5380566E9</v>
      </c>
      <c r="J399" s="29">
        <v>210485.0</v>
      </c>
      <c r="K399" s="30">
        <v>2.3246531E9</v>
      </c>
      <c r="L399" s="30" t="s">
        <v>88</v>
      </c>
      <c r="M399" s="31">
        <v>990.0</v>
      </c>
      <c r="N399" s="30" t="s">
        <v>50</v>
      </c>
      <c r="O399" s="32">
        <v>1223.75</v>
      </c>
      <c r="P399">
        <v>626.875</v>
      </c>
    </row>
    <row r="400" ht="14.25" customHeight="1">
      <c r="A400" s="5">
        <v>638.0</v>
      </c>
      <c r="B400" s="20">
        <v>6.0</v>
      </c>
      <c r="C400" s="21">
        <v>0.71</v>
      </c>
      <c r="D400" s="26">
        <v>6.0</v>
      </c>
      <c r="E400" s="22">
        <v>0.82</v>
      </c>
      <c r="F400" s="5" t="str">
        <f>VLOOKUP(G400,'Species Data'!A$2:E$152,2,FALSE)</f>
        <v>110</v>
      </c>
      <c r="G400" s="5" t="s">
        <v>178</v>
      </c>
      <c r="H400" s="28">
        <v>25740.0</v>
      </c>
      <c r="I400" s="29">
        <v>5.415728175E9</v>
      </c>
      <c r="J400" s="29">
        <v>210401.25</v>
      </c>
      <c r="K400" s="30">
        <v>2.76196635E9</v>
      </c>
      <c r="L400" s="30" t="s">
        <v>263</v>
      </c>
      <c r="M400" s="31">
        <v>1080.0</v>
      </c>
      <c r="N400" s="30" t="s">
        <v>284</v>
      </c>
      <c r="O400" s="32">
        <v>1107.375</v>
      </c>
      <c r="P400">
        <v>564.75</v>
      </c>
    </row>
    <row r="401" ht="14.25" customHeight="1">
      <c r="A401" s="5">
        <v>383.0</v>
      </c>
      <c r="B401" s="20">
        <v>3.0</v>
      </c>
      <c r="C401" s="21">
        <v>0.9</v>
      </c>
      <c r="D401" s="26">
        <v>5.0</v>
      </c>
      <c r="E401" s="22">
        <v>0.86</v>
      </c>
      <c r="F401" s="5" t="str">
        <f>VLOOKUP(G401,'Species Data'!A$2:E$152,2,FALSE)</f>
        <v>67</v>
      </c>
      <c r="G401" s="5" t="s">
        <v>111</v>
      </c>
      <c r="H401" s="28">
        <v>23040.0</v>
      </c>
      <c r="I401" s="29">
        <v>4.8365856E9</v>
      </c>
      <c r="J401" s="29">
        <v>209921.25</v>
      </c>
      <c r="K401" s="30">
        <v>1.4769216E9</v>
      </c>
      <c r="L401" s="30" t="s">
        <v>254</v>
      </c>
      <c r="M401" s="31">
        <v>937.5</v>
      </c>
      <c r="N401" s="30" t="s">
        <v>289</v>
      </c>
      <c r="O401" s="32">
        <v>1363.125</v>
      </c>
      <c r="P401">
        <v>416.25</v>
      </c>
    </row>
    <row r="402" ht="14.25" customHeight="1">
      <c r="A402" s="5">
        <v>476.0</v>
      </c>
      <c r="B402" s="20">
        <v>1.0</v>
      </c>
      <c r="C402" s="21">
        <v>1.0</v>
      </c>
      <c r="D402" s="26">
        <v>1.0</v>
      </c>
      <c r="E402" s="22">
        <v>1.0</v>
      </c>
      <c r="F402" s="5" t="str">
        <f>VLOOKUP(G402,'Species Data'!A$2:E$152,2,FALSE)</f>
        <v>83</v>
      </c>
      <c r="G402" s="5" t="s">
        <v>137</v>
      </c>
      <c r="H402" s="28">
        <v>13728.0</v>
      </c>
      <c r="I402" s="29">
        <v>2.88076932E9</v>
      </c>
      <c r="J402" s="29">
        <v>209846.25</v>
      </c>
      <c r="K402" s="30">
        <v>1.32494076E9</v>
      </c>
      <c r="L402" s="30" t="s">
        <v>264</v>
      </c>
      <c r="M402" s="31">
        <v>1320.0</v>
      </c>
      <c r="N402" s="30" t="s">
        <v>197</v>
      </c>
      <c r="O402" s="32">
        <v>1520.625</v>
      </c>
      <c r="P402">
        <v>699.375</v>
      </c>
    </row>
    <row r="403" ht="14.25" customHeight="1">
      <c r="A403" s="5">
        <v>487.0</v>
      </c>
      <c r="B403" s="20">
        <v>3.0</v>
      </c>
      <c r="C403" s="21">
        <v>0.86</v>
      </c>
      <c r="D403" s="26">
        <v>6.0</v>
      </c>
      <c r="E403" s="22">
        <v>0.81</v>
      </c>
      <c r="F403" s="5" t="str">
        <f>VLOOKUP(G403,'Species Data'!A$2:E$152,2,FALSE)</f>
        <v>85</v>
      </c>
      <c r="G403" s="5" t="s">
        <v>140</v>
      </c>
      <c r="H403" s="28">
        <v>18000.0</v>
      </c>
      <c r="I403" s="29">
        <v>3.773952E9</v>
      </c>
      <c r="J403" s="29">
        <v>209664.0</v>
      </c>
      <c r="K403" s="30">
        <v>1.86424875E9</v>
      </c>
      <c r="L403" s="30" t="s">
        <v>275</v>
      </c>
      <c r="M403" s="31">
        <v>1152.0</v>
      </c>
      <c r="N403" s="30" t="s">
        <v>297</v>
      </c>
      <c r="O403" s="32">
        <v>1140.5625</v>
      </c>
      <c r="P403">
        <v>569.0625</v>
      </c>
    </row>
    <row r="404" ht="14.25" customHeight="1">
      <c r="A404" s="5">
        <v>488.0</v>
      </c>
      <c r="B404" s="20">
        <v>3.0</v>
      </c>
      <c r="C404" s="21">
        <v>0.86</v>
      </c>
      <c r="D404" s="26">
        <v>5.0</v>
      </c>
      <c r="E404" s="22">
        <v>0.83</v>
      </c>
      <c r="F404" s="5" t="str">
        <f>VLOOKUP(G404,'Species Data'!A$2:E$152,2,FALSE)</f>
        <v>85</v>
      </c>
      <c r="G404" s="5" t="s">
        <v>140</v>
      </c>
      <c r="H404" s="28">
        <v>18000.0</v>
      </c>
      <c r="I404" s="29">
        <v>3.773952E9</v>
      </c>
      <c r="J404" s="29">
        <v>209664.0</v>
      </c>
      <c r="K404" s="30">
        <v>1.91093175E9</v>
      </c>
      <c r="L404" s="30" t="s">
        <v>275</v>
      </c>
      <c r="M404" s="31">
        <v>1152.0</v>
      </c>
      <c r="N404" s="30" t="s">
        <v>340</v>
      </c>
      <c r="O404" s="32">
        <v>1130.625</v>
      </c>
      <c r="P404">
        <v>583.3125</v>
      </c>
    </row>
    <row r="405" ht="14.25" customHeight="1">
      <c r="A405" s="5">
        <v>804.0</v>
      </c>
      <c r="B405" s="20">
        <v>5.0</v>
      </c>
      <c r="C405" s="21">
        <v>0.72</v>
      </c>
      <c r="D405" s="26">
        <v>3.0</v>
      </c>
      <c r="E405" s="22">
        <v>0.95</v>
      </c>
      <c r="F405" s="5" t="str">
        <f>VLOOKUP(G405,'Species Data'!A$2:E$152,2,FALSE)</f>
        <v>142</v>
      </c>
      <c r="G405" s="5" t="s">
        <v>219</v>
      </c>
      <c r="H405" s="28">
        <v>25920.0</v>
      </c>
      <c r="I405" s="29">
        <v>5.4309528E9</v>
      </c>
      <c r="J405" s="29">
        <v>209527.5</v>
      </c>
      <c r="K405" s="30">
        <v>2.85876864E9</v>
      </c>
      <c r="L405" s="30" t="s">
        <v>169</v>
      </c>
      <c r="M405" s="31">
        <v>1125.0</v>
      </c>
      <c r="N405" s="30" t="s">
        <v>317</v>
      </c>
      <c r="O405" s="32">
        <v>1151.25</v>
      </c>
      <c r="P405">
        <v>606.0</v>
      </c>
    </row>
    <row r="406" ht="14.25" customHeight="1">
      <c r="A406" s="5">
        <v>302.0</v>
      </c>
      <c r="B406" s="20">
        <v>4.0</v>
      </c>
      <c r="C406" s="21">
        <v>0.86</v>
      </c>
      <c r="D406" s="26">
        <v>1.0</v>
      </c>
      <c r="E406" s="22">
        <v>1.0</v>
      </c>
      <c r="F406" s="5" t="str">
        <f>VLOOKUP(G406,'Species Data'!A$2:E$152,2,FALSE)</f>
        <v>53</v>
      </c>
      <c r="G406" s="5" t="s">
        <v>92</v>
      </c>
      <c r="H406" s="28">
        <v>18980.0</v>
      </c>
      <c r="I406" s="29">
        <v>3.96794931E9</v>
      </c>
      <c r="J406" s="29">
        <v>209059.5</v>
      </c>
      <c r="K406" s="30">
        <v>1.79392317E9</v>
      </c>
      <c r="L406" s="30" t="s">
        <v>275</v>
      </c>
      <c r="M406" s="31">
        <v>1152.0</v>
      </c>
      <c r="N406" s="30" t="s">
        <v>277</v>
      </c>
      <c r="O406" s="32">
        <v>1340.125</v>
      </c>
      <c r="P406">
        <v>605.875</v>
      </c>
    </row>
    <row r="407" ht="14.25" customHeight="1">
      <c r="A407" s="5">
        <v>238.0</v>
      </c>
      <c r="B407" s="20">
        <v>1.0</v>
      </c>
      <c r="C407" s="21">
        <v>1.0</v>
      </c>
      <c r="D407" s="26">
        <v>2.0</v>
      </c>
      <c r="E407" s="22">
        <v>0.95</v>
      </c>
      <c r="F407" s="5" t="str">
        <f>VLOOKUP(G407,'Species Data'!A$2:E$152,2,FALSE)</f>
        <v>43</v>
      </c>
      <c r="G407" s="5" t="s">
        <v>79</v>
      </c>
      <c r="H407" s="28">
        <v>11700.0</v>
      </c>
      <c r="I407" s="29">
        <v>2.43474440625E9</v>
      </c>
      <c r="J407" s="29">
        <v>208097.8125</v>
      </c>
      <c r="K407" s="30">
        <v>1.176829875E9</v>
      </c>
      <c r="L407" s="30" t="s">
        <v>147</v>
      </c>
      <c r="M407" s="31">
        <v>1275.0</v>
      </c>
      <c r="N407" s="30" t="s">
        <v>224</v>
      </c>
      <c r="O407" s="32">
        <v>1552.96875</v>
      </c>
      <c r="P407">
        <v>750.625</v>
      </c>
    </row>
    <row r="408" ht="14.25" customHeight="1">
      <c r="A408" s="5">
        <v>385.0</v>
      </c>
      <c r="B408" s="20">
        <v>6.0</v>
      </c>
      <c r="C408" s="21">
        <v>0.75</v>
      </c>
      <c r="D408" s="26">
        <v>1.0</v>
      </c>
      <c r="E408" s="22">
        <v>1.0</v>
      </c>
      <c r="F408" s="5" t="str">
        <f>VLOOKUP(G408,'Species Data'!A$2:E$152,2,FALSE)</f>
        <v>68</v>
      </c>
      <c r="G408" s="5" t="s">
        <v>112</v>
      </c>
      <c r="H408" s="28">
        <v>32400.0</v>
      </c>
      <c r="I408" s="29">
        <v>6.73395525E9</v>
      </c>
      <c r="J408" s="29">
        <v>207838.125</v>
      </c>
      <c r="K408" s="30">
        <v>3.1474575E9</v>
      </c>
      <c r="L408" s="30" t="s">
        <v>270</v>
      </c>
      <c r="M408" s="31">
        <v>830.0</v>
      </c>
      <c r="N408" s="30" t="s">
        <v>305</v>
      </c>
      <c r="O408" s="32">
        <v>1049.6875</v>
      </c>
      <c r="P408">
        <v>490.625</v>
      </c>
    </row>
    <row r="409" ht="14.25" customHeight="1">
      <c r="A409" s="5">
        <v>241.0</v>
      </c>
      <c r="B409" s="20">
        <v>2.0</v>
      </c>
      <c r="C409" s="21">
        <v>1.0</v>
      </c>
      <c r="D409" s="26">
        <v>3.0</v>
      </c>
      <c r="E409" s="22">
        <v>0.87</v>
      </c>
      <c r="F409" s="5" t="str">
        <f>VLOOKUP(G409,'Species Data'!A$2:E$152,2,FALSE)</f>
        <v>43</v>
      </c>
      <c r="G409" s="5" t="s">
        <v>79</v>
      </c>
      <c r="H409" s="28">
        <v>11700.0</v>
      </c>
      <c r="I409" s="29">
        <v>2.43033496875E9</v>
      </c>
      <c r="J409" s="29">
        <v>207720.9375</v>
      </c>
      <c r="K409" s="30">
        <v>1.08153703125E9</v>
      </c>
      <c r="L409" s="30" t="s">
        <v>144</v>
      </c>
      <c r="M409" s="31">
        <v>1187.5</v>
      </c>
      <c r="N409" s="30" t="s">
        <v>224</v>
      </c>
      <c r="O409" s="32">
        <v>1550.15625</v>
      </c>
      <c r="P409">
        <v>689.84375</v>
      </c>
    </row>
    <row r="410" ht="14.25" customHeight="1">
      <c r="A410" s="5">
        <v>502.0</v>
      </c>
      <c r="B410" s="20">
        <v>5.0</v>
      </c>
      <c r="C410" s="21">
        <v>0.75</v>
      </c>
      <c r="D410" s="26">
        <v>2.0</v>
      </c>
      <c r="E410" s="22">
        <v>0.96</v>
      </c>
      <c r="F410" s="5" t="str">
        <f>VLOOKUP(G410,'Species Data'!A$2:E$152,2,FALSE)</f>
        <v>87</v>
      </c>
      <c r="G410" s="5" t="s">
        <v>142</v>
      </c>
      <c r="H410" s="28">
        <v>34560.0</v>
      </c>
      <c r="I410" s="29">
        <v>7.177248E9</v>
      </c>
      <c r="J410" s="29">
        <v>207675.0</v>
      </c>
      <c r="K410" s="30">
        <v>3.849768E9</v>
      </c>
      <c r="L410" s="30" t="s">
        <v>199</v>
      </c>
      <c r="M410" s="31">
        <v>1331.25</v>
      </c>
      <c r="N410" s="30" t="s">
        <v>307</v>
      </c>
      <c r="O410" s="32">
        <v>1219.53125</v>
      </c>
      <c r="P410">
        <v>714.0625</v>
      </c>
    </row>
    <row r="411" ht="14.25" customHeight="1">
      <c r="A411" s="5">
        <v>501.0</v>
      </c>
      <c r="B411" s="20">
        <v>5.0</v>
      </c>
      <c r="C411" s="21">
        <v>0.75</v>
      </c>
      <c r="D411" s="26">
        <v>3.0</v>
      </c>
      <c r="E411" s="22">
        <v>0.84</v>
      </c>
      <c r="F411" s="5" t="str">
        <f>VLOOKUP(G411,'Species Data'!A$2:E$152,2,FALSE)</f>
        <v>87</v>
      </c>
      <c r="G411" s="5" t="s">
        <v>142</v>
      </c>
      <c r="H411" s="28">
        <v>34560.0</v>
      </c>
      <c r="I411" s="29">
        <v>7.177248E9</v>
      </c>
      <c r="J411" s="29">
        <v>207675.0</v>
      </c>
      <c r="K411" s="30">
        <v>3.373812E9</v>
      </c>
      <c r="L411" s="30" t="s">
        <v>199</v>
      </c>
      <c r="M411" s="31">
        <v>1331.25</v>
      </c>
      <c r="N411" s="30" t="s">
        <v>337</v>
      </c>
      <c r="O411" s="32">
        <v>973.4375</v>
      </c>
      <c r="P411">
        <v>625.78125</v>
      </c>
    </row>
    <row r="412" ht="14.25" customHeight="1">
      <c r="A412" s="5">
        <v>797.0</v>
      </c>
      <c r="B412" s="20">
        <v>4.0</v>
      </c>
      <c r="C412" s="21">
        <v>0.62</v>
      </c>
      <c r="D412" s="26">
        <v>3.0</v>
      </c>
      <c r="E412" s="22">
        <v>0.92</v>
      </c>
      <c r="F412" s="5" t="str">
        <f>VLOOKUP(G412,'Species Data'!A$2:E$152,2,FALSE)</f>
        <v>141</v>
      </c>
      <c r="G412" s="5" t="s">
        <v>218</v>
      </c>
      <c r="H412" s="28">
        <v>22800.0</v>
      </c>
      <c r="I412" s="29">
        <v>4.733386875E9</v>
      </c>
      <c r="J412" s="29">
        <v>207604.6875</v>
      </c>
      <c r="K412" s="30">
        <v>1.91934675E9</v>
      </c>
      <c r="L412" s="30" t="s">
        <v>221</v>
      </c>
      <c r="M412" s="31">
        <v>1086.0</v>
      </c>
      <c r="N412" s="30" t="s">
        <v>309</v>
      </c>
      <c r="O412" s="32">
        <v>1092.65625</v>
      </c>
      <c r="P412">
        <v>443.0625</v>
      </c>
    </row>
    <row r="413" ht="14.25" customHeight="1">
      <c r="A413" s="5">
        <v>3.0</v>
      </c>
      <c r="B413" s="20">
        <v>2.0</v>
      </c>
      <c r="C413" s="21">
        <v>0.98</v>
      </c>
      <c r="D413" s="26">
        <v>6.0</v>
      </c>
      <c r="E413" s="22">
        <v>0.71</v>
      </c>
      <c r="F413" s="5" t="str">
        <f>VLOOKUP(G413,'Species Data'!A$2:E$152,2,FALSE)</f>
        <v>1</v>
      </c>
      <c r="G413" s="5" t="s">
        <v>10</v>
      </c>
      <c r="H413" s="28">
        <v>11340.0</v>
      </c>
      <c r="I413" s="29">
        <v>2.3504418E9</v>
      </c>
      <c r="J413" s="29">
        <v>207270.0</v>
      </c>
      <c r="K413" s="30">
        <v>6.8762925E8</v>
      </c>
      <c r="L413" s="30" t="s">
        <v>176</v>
      </c>
      <c r="M413" s="31">
        <v>1338.75</v>
      </c>
      <c r="N413" s="30" t="s">
        <v>304</v>
      </c>
      <c r="O413" s="32">
        <v>1645.0</v>
      </c>
      <c r="P413">
        <v>481.25</v>
      </c>
    </row>
    <row r="414" ht="14.25" customHeight="1">
      <c r="A414" s="5">
        <v>112.0</v>
      </c>
      <c r="B414" s="20">
        <v>2.0</v>
      </c>
      <c r="C414" s="21">
        <v>0.97</v>
      </c>
      <c r="D414" s="26">
        <v>2.0</v>
      </c>
      <c r="E414" s="22">
        <v>0.9</v>
      </c>
      <c r="F414" s="5" t="str">
        <f>VLOOKUP(G414,'Species Data'!A$2:E$152,2,FALSE)</f>
        <v>22</v>
      </c>
      <c r="G414" s="5" t="s">
        <v>58</v>
      </c>
      <c r="H414" s="28">
        <v>18980.0</v>
      </c>
      <c r="I414" s="29">
        <v>3.926013E9</v>
      </c>
      <c r="J414" s="29">
        <v>206850.0</v>
      </c>
      <c r="K414" s="30">
        <v>2.032758E9</v>
      </c>
      <c r="L414" s="30" t="s">
        <v>256</v>
      </c>
      <c r="M414" s="31">
        <v>1075.0</v>
      </c>
      <c r="N414" s="30" t="s">
        <v>298</v>
      </c>
      <c r="O414" s="32">
        <v>1231.25</v>
      </c>
      <c r="P414">
        <v>637.5</v>
      </c>
    </row>
    <row r="415" ht="14.25" customHeight="1">
      <c r="A415" s="5">
        <v>464.0</v>
      </c>
      <c r="B415" s="20">
        <v>1.0</v>
      </c>
      <c r="C415" s="21">
        <v>1.0</v>
      </c>
      <c r="D415" s="26">
        <v>1.0</v>
      </c>
      <c r="E415" s="22">
        <v>1.0</v>
      </c>
      <c r="F415" s="5" t="str">
        <f>VLOOKUP(G415,'Species Data'!A$2:E$152,2,FALSE)</f>
        <v>81</v>
      </c>
      <c r="G415" s="5" t="s">
        <v>134</v>
      </c>
      <c r="H415" s="28">
        <v>6900.0</v>
      </c>
      <c r="I415" s="29">
        <v>1.42692E9</v>
      </c>
      <c r="J415" s="29">
        <v>206800.0</v>
      </c>
      <c r="K415" s="30">
        <v>4.96248E8</v>
      </c>
      <c r="L415" s="30" t="s">
        <v>226</v>
      </c>
      <c r="M415" s="31">
        <v>1242.5</v>
      </c>
      <c r="N415" s="30" t="s">
        <v>210</v>
      </c>
      <c r="O415" s="32">
        <v>1615.625</v>
      </c>
      <c r="P415">
        <v>561.875</v>
      </c>
    </row>
    <row r="416" ht="14.25" customHeight="1">
      <c r="A416" s="5">
        <v>472.0</v>
      </c>
      <c r="B416" s="20">
        <v>6.0</v>
      </c>
      <c r="C416" s="21">
        <v>0.74</v>
      </c>
      <c r="D416" s="26">
        <v>6.0</v>
      </c>
      <c r="E416" s="22">
        <v>0.72</v>
      </c>
      <c r="F416" s="5" t="str">
        <f>VLOOKUP(G416,'Species Data'!A$2:E$152,2,FALSE)</f>
        <v>82</v>
      </c>
      <c r="G416" s="5" t="s">
        <v>136</v>
      </c>
      <c r="H416" s="28">
        <v>18000.0</v>
      </c>
      <c r="I416" s="29">
        <v>3.71523375E9</v>
      </c>
      <c r="J416" s="29">
        <v>206401.875</v>
      </c>
      <c r="K416" s="30">
        <v>1.50764625E9</v>
      </c>
      <c r="L416" s="30" t="s">
        <v>159</v>
      </c>
      <c r="M416" s="31">
        <v>1037.5</v>
      </c>
      <c r="N416" s="30" t="s">
        <v>316</v>
      </c>
      <c r="O416" s="32">
        <v>1109.6875</v>
      </c>
      <c r="P416">
        <v>450.3125</v>
      </c>
    </row>
    <row r="417" ht="14.25" customHeight="1">
      <c r="A417" s="5">
        <v>533.0</v>
      </c>
      <c r="B417" s="20">
        <v>2.0</v>
      </c>
      <c r="C417" s="21">
        <v>0.91</v>
      </c>
      <c r="D417" s="26">
        <v>1.0</v>
      </c>
      <c r="E417" s="22">
        <v>1.0</v>
      </c>
      <c r="F417" s="5" t="str">
        <f>VLOOKUP(G417,'Species Data'!A$2:E$152,2,FALSE)</f>
        <v>92</v>
      </c>
      <c r="G417" s="5" t="s">
        <v>149</v>
      </c>
      <c r="H417" s="28">
        <v>4920.0</v>
      </c>
      <c r="I417" s="29">
        <v>1.01110305E9</v>
      </c>
      <c r="J417" s="29">
        <v>205508.75</v>
      </c>
      <c r="K417" s="30">
        <v>3.8095929E8</v>
      </c>
      <c r="L417" s="30" t="s">
        <v>251</v>
      </c>
      <c r="M417" s="31">
        <v>994.0</v>
      </c>
      <c r="N417" s="30" t="s">
        <v>224</v>
      </c>
      <c r="O417" s="32">
        <v>1511.09375</v>
      </c>
      <c r="P417">
        <v>569.34375</v>
      </c>
    </row>
    <row r="418" ht="14.25" customHeight="1">
      <c r="A418" s="5">
        <v>73.0</v>
      </c>
      <c r="B418" s="20">
        <v>5.0</v>
      </c>
      <c r="C418" s="21">
        <v>0.81</v>
      </c>
      <c r="D418" s="26">
        <v>3.0</v>
      </c>
      <c r="E418" s="22">
        <v>0.76</v>
      </c>
      <c r="F418" s="5" t="str">
        <f>VLOOKUP(G418,'Species Data'!A$2:E$152,2,FALSE)</f>
        <v>15</v>
      </c>
      <c r="G418" s="5" t="s">
        <v>51</v>
      </c>
      <c r="H418" s="28">
        <v>16900.0</v>
      </c>
      <c r="I418" s="29">
        <v>3.46788E9</v>
      </c>
      <c r="J418" s="29">
        <v>205200.0</v>
      </c>
      <c r="K418" s="30">
        <v>1.3999284E9</v>
      </c>
      <c r="L418" s="30" t="s">
        <v>163</v>
      </c>
      <c r="M418" s="31">
        <v>1425.0</v>
      </c>
      <c r="N418" s="30" t="s">
        <v>297</v>
      </c>
      <c r="O418" s="32">
        <v>1151.25</v>
      </c>
      <c r="P418">
        <v>575.25</v>
      </c>
    </row>
    <row r="419" ht="14.25" customHeight="1">
      <c r="A419" s="5">
        <v>490.0</v>
      </c>
      <c r="B419" s="20">
        <v>5.0</v>
      </c>
      <c r="C419" s="21">
        <v>0.84</v>
      </c>
      <c r="D419" s="26">
        <v>4.0</v>
      </c>
      <c r="E419" s="22">
        <v>0.85</v>
      </c>
      <c r="F419" s="5" t="str">
        <f>VLOOKUP(G419,'Species Data'!A$2:E$152,2,FALSE)</f>
        <v>85</v>
      </c>
      <c r="G419" s="5" t="s">
        <v>140</v>
      </c>
      <c r="H419" s="28">
        <v>18000.0</v>
      </c>
      <c r="I419" s="29">
        <v>3.6855E9</v>
      </c>
      <c r="J419" s="29">
        <v>204750.0</v>
      </c>
      <c r="K419" s="30">
        <v>1.96252875E9</v>
      </c>
      <c r="L419" s="30" t="s">
        <v>169</v>
      </c>
      <c r="M419" s="31">
        <v>1125.0</v>
      </c>
      <c r="N419" s="30" t="s">
        <v>297</v>
      </c>
      <c r="O419" s="32">
        <v>1114.6875</v>
      </c>
      <c r="P419">
        <v>599.0625</v>
      </c>
    </row>
    <row r="420" ht="14.25" customHeight="1">
      <c r="A420" s="5">
        <v>803.0</v>
      </c>
      <c r="B420" s="20">
        <v>6.0</v>
      </c>
      <c r="C420" s="21">
        <v>0.7</v>
      </c>
      <c r="D420" s="26">
        <v>2.0</v>
      </c>
      <c r="E420" s="22">
        <v>0.99</v>
      </c>
      <c r="F420" s="5" t="str">
        <f>VLOOKUP(G420,'Species Data'!A$2:E$152,2,FALSE)</f>
        <v>142</v>
      </c>
      <c r="G420" s="5" t="s">
        <v>219</v>
      </c>
      <c r="H420" s="28">
        <v>25920.0</v>
      </c>
      <c r="I420" s="29">
        <v>5.30712E9</v>
      </c>
      <c r="J420" s="29">
        <v>204750.0</v>
      </c>
      <c r="K420" s="30">
        <v>2.9668275E9</v>
      </c>
      <c r="L420" s="30" t="s">
        <v>169</v>
      </c>
      <c r="M420" s="31">
        <v>1125.0</v>
      </c>
      <c r="N420" s="30" t="s">
        <v>309</v>
      </c>
      <c r="O420" s="32">
        <v>1108.125</v>
      </c>
      <c r="P420">
        <v>628.90625</v>
      </c>
    </row>
    <row r="421" ht="14.25" customHeight="1">
      <c r="A421" s="5">
        <v>491.0</v>
      </c>
      <c r="B421" s="20">
        <v>5.0</v>
      </c>
      <c r="C421" s="21">
        <v>0.84</v>
      </c>
      <c r="D421" s="26">
        <v>2.0</v>
      </c>
      <c r="E421" s="22">
        <v>0.89</v>
      </c>
      <c r="F421" s="5" t="str">
        <f>VLOOKUP(G421,'Species Data'!A$2:E$152,2,FALSE)</f>
        <v>85</v>
      </c>
      <c r="G421" s="5" t="s">
        <v>140</v>
      </c>
      <c r="H421" s="28">
        <v>18000.0</v>
      </c>
      <c r="I421" s="29">
        <v>3.6855E9</v>
      </c>
      <c r="J421" s="29">
        <v>204750.0</v>
      </c>
      <c r="K421" s="30">
        <v>2.04852375E9</v>
      </c>
      <c r="L421" s="30" t="s">
        <v>169</v>
      </c>
      <c r="M421" s="31">
        <v>1125.0</v>
      </c>
      <c r="N421" s="30" t="s">
        <v>340</v>
      </c>
      <c r="O421" s="32">
        <v>1106.25</v>
      </c>
      <c r="P421">
        <v>625.3125</v>
      </c>
    </row>
    <row r="422" ht="14.25" customHeight="1">
      <c r="A422" s="5">
        <v>62.0</v>
      </c>
      <c r="B422" s="20">
        <v>4.0</v>
      </c>
      <c r="C422" s="21">
        <v>0.83</v>
      </c>
      <c r="D422" s="26">
        <v>1.0</v>
      </c>
      <c r="E422" s="22">
        <v>1.0</v>
      </c>
      <c r="F422" s="5" t="str">
        <f>VLOOKUP(G422,'Species Data'!A$2:E$152,2,FALSE)</f>
        <v>12</v>
      </c>
      <c r="G422" s="5" t="s">
        <v>46</v>
      </c>
      <c r="H422" s="28">
        <v>17280.0</v>
      </c>
      <c r="I422" s="29">
        <v>3.5330256E9</v>
      </c>
      <c r="J422" s="29">
        <v>204457.5</v>
      </c>
      <c r="K422" s="30">
        <v>1.9793808E9</v>
      </c>
      <c r="L422" s="30" t="s">
        <v>88</v>
      </c>
      <c r="M422" s="31">
        <v>990.0</v>
      </c>
      <c r="N422" s="30" t="s">
        <v>299</v>
      </c>
      <c r="O422" s="32">
        <v>1419.84375</v>
      </c>
      <c r="P422">
        <v>795.46875</v>
      </c>
    </row>
    <row r="423" ht="14.25" customHeight="1">
      <c r="A423" s="5">
        <v>743.0</v>
      </c>
      <c r="B423" s="20">
        <v>2.0</v>
      </c>
      <c r="C423" s="21">
        <v>0.87</v>
      </c>
      <c r="D423" s="26">
        <v>5.0</v>
      </c>
      <c r="E423" s="22">
        <v>0.86</v>
      </c>
      <c r="F423" s="5" t="str">
        <f>VLOOKUP(G423,'Species Data'!A$2:E$152,2,FALSE)</f>
        <v>128</v>
      </c>
      <c r="G423" s="5" t="s">
        <v>202</v>
      </c>
      <c r="H423" s="28">
        <v>27600.0</v>
      </c>
      <c r="I423" s="29">
        <v>5.6227272E9</v>
      </c>
      <c r="J423" s="29">
        <v>203722.0</v>
      </c>
      <c r="K423" s="30">
        <v>2.2588944E9</v>
      </c>
      <c r="L423" s="30" t="s">
        <v>121</v>
      </c>
      <c r="M423" s="31">
        <v>1140.0</v>
      </c>
      <c r="N423" s="30" t="s">
        <v>164</v>
      </c>
      <c r="O423" s="32">
        <v>1376.5</v>
      </c>
      <c r="P423">
        <v>553.0</v>
      </c>
    </row>
    <row r="424" ht="14.25" customHeight="1">
      <c r="A424" s="5">
        <v>152.0</v>
      </c>
      <c r="B424" s="20">
        <v>3.0</v>
      </c>
      <c r="C424" s="21">
        <v>0.75</v>
      </c>
      <c r="D424" s="26">
        <v>2.0</v>
      </c>
      <c r="E424" s="22">
        <v>0.99</v>
      </c>
      <c r="F424" s="5" t="str">
        <f>VLOOKUP(G424,'Species Data'!A$2:E$152,2,FALSE)</f>
        <v>28</v>
      </c>
      <c r="G424" s="5" t="s">
        <v>64</v>
      </c>
      <c r="H424" s="28">
        <v>25800.0</v>
      </c>
      <c r="I424" s="29">
        <v>5.253525E9</v>
      </c>
      <c r="J424" s="29">
        <v>203625.0</v>
      </c>
      <c r="K424" s="30">
        <v>2.0275171875E9</v>
      </c>
      <c r="L424" s="30" t="s">
        <v>221</v>
      </c>
      <c r="M424" s="31">
        <v>1357.5</v>
      </c>
      <c r="N424" s="30" t="s">
        <v>227</v>
      </c>
      <c r="O424" s="32">
        <v>1227.5</v>
      </c>
      <c r="P424">
        <v>523.90625</v>
      </c>
    </row>
    <row r="425" ht="14.25" customHeight="1">
      <c r="A425" s="5">
        <v>151.0</v>
      </c>
      <c r="B425" s="20">
        <v>3.0</v>
      </c>
      <c r="C425" s="21">
        <v>0.75</v>
      </c>
      <c r="D425" s="26">
        <v>5.0</v>
      </c>
      <c r="E425" s="22">
        <v>0.84</v>
      </c>
      <c r="F425" s="5" t="str">
        <f>VLOOKUP(G425,'Species Data'!A$2:E$152,2,FALSE)</f>
        <v>28</v>
      </c>
      <c r="G425" s="5" t="s">
        <v>64</v>
      </c>
      <c r="H425" s="28">
        <v>25800.0</v>
      </c>
      <c r="I425" s="29">
        <v>5.253525E9</v>
      </c>
      <c r="J425" s="29">
        <v>203625.0</v>
      </c>
      <c r="K425" s="30">
        <v>1.7269875E9</v>
      </c>
      <c r="L425" s="30" t="s">
        <v>221</v>
      </c>
      <c r="M425" s="31">
        <v>1357.5</v>
      </c>
      <c r="N425" s="30" t="s">
        <v>310</v>
      </c>
      <c r="O425" s="32">
        <v>1050.0</v>
      </c>
      <c r="P425">
        <v>446.25</v>
      </c>
    </row>
    <row r="426" ht="14.25" customHeight="1">
      <c r="A426" s="5">
        <v>575.0</v>
      </c>
      <c r="B426" s="20">
        <v>5.0</v>
      </c>
      <c r="C426" s="21">
        <v>0.87</v>
      </c>
      <c r="D426" s="26">
        <v>2.0</v>
      </c>
      <c r="E426" s="22">
        <v>0.96</v>
      </c>
      <c r="F426" s="5" t="str">
        <f>VLOOKUP(G426,'Species Data'!A$2:E$152,2,FALSE)</f>
        <v>99</v>
      </c>
      <c r="G426" s="5" t="s">
        <v>162</v>
      </c>
      <c r="H426" s="28">
        <v>18480.0</v>
      </c>
      <c r="I426" s="29">
        <v>3.76147464E9</v>
      </c>
      <c r="J426" s="29">
        <v>203543.0</v>
      </c>
      <c r="K426" s="30">
        <v>1.585201695E9</v>
      </c>
      <c r="L426" s="30" t="s">
        <v>221</v>
      </c>
      <c r="M426" s="31">
        <v>1086.0</v>
      </c>
      <c r="N426" s="30" t="s">
        <v>334</v>
      </c>
      <c r="O426" s="32">
        <v>1143.5</v>
      </c>
      <c r="P426">
        <v>481.90625</v>
      </c>
    </row>
    <row r="427" ht="14.25" customHeight="1">
      <c r="A427" s="5">
        <v>734.0</v>
      </c>
      <c r="B427" s="20">
        <v>3.0</v>
      </c>
      <c r="C427" s="21">
        <v>0.82</v>
      </c>
      <c r="D427" s="26">
        <v>3.0</v>
      </c>
      <c r="E427" s="22">
        <v>0.85</v>
      </c>
      <c r="F427" s="5" t="str">
        <f>VLOOKUP(G427,'Species Data'!A$2:E$152,2,FALSE)</f>
        <v>127</v>
      </c>
      <c r="G427" s="5" t="s">
        <v>201</v>
      </c>
      <c r="H427" s="28">
        <v>24180.0</v>
      </c>
      <c r="I427" s="29">
        <v>4.91850216E9</v>
      </c>
      <c r="J427" s="29">
        <v>203412.0</v>
      </c>
      <c r="K427" s="30">
        <v>2.49261948E9</v>
      </c>
      <c r="L427" s="30" t="s">
        <v>276</v>
      </c>
      <c r="M427" s="31">
        <v>1050.0</v>
      </c>
      <c r="N427" s="30" t="s">
        <v>305</v>
      </c>
      <c r="O427" s="32">
        <v>1105.5</v>
      </c>
      <c r="P427">
        <v>560.25</v>
      </c>
    </row>
    <row r="428" ht="14.25" customHeight="1">
      <c r="A428" s="5">
        <v>582.0</v>
      </c>
      <c r="B428" s="20">
        <v>5.0</v>
      </c>
      <c r="C428" s="21">
        <v>0.84</v>
      </c>
      <c r="D428" s="26">
        <v>5.0</v>
      </c>
      <c r="E428" s="22">
        <v>0.79</v>
      </c>
      <c r="F428" s="5" t="str">
        <f>VLOOKUP(G428,'Species Data'!A$2:E$152,2,FALSE)</f>
        <v>101</v>
      </c>
      <c r="G428" s="5" t="s">
        <v>166</v>
      </c>
      <c r="H428" s="28">
        <v>20880.0</v>
      </c>
      <c r="I428" s="29">
        <v>4.244349375E9</v>
      </c>
      <c r="J428" s="29">
        <v>203273.4375</v>
      </c>
      <c r="K428" s="30">
        <v>1.66485375E9</v>
      </c>
      <c r="L428" s="30" t="s">
        <v>226</v>
      </c>
      <c r="M428" s="31">
        <v>1242.5</v>
      </c>
      <c r="N428" s="30" t="s">
        <v>293</v>
      </c>
      <c r="O428" s="32">
        <v>1355.15625</v>
      </c>
      <c r="P428">
        <v>531.5625</v>
      </c>
    </row>
    <row r="429" ht="14.25" customHeight="1">
      <c r="A429" s="5">
        <v>608.0</v>
      </c>
      <c r="B429" s="20">
        <v>2.0</v>
      </c>
      <c r="C429" s="21">
        <v>0.86</v>
      </c>
      <c r="D429" s="26">
        <v>5.0</v>
      </c>
      <c r="E429" s="22">
        <v>0.74</v>
      </c>
      <c r="F429" s="5" t="str">
        <f>VLOOKUP(G429,'Species Data'!A$2:E$152,2,FALSE)</f>
        <v>105</v>
      </c>
      <c r="G429" s="5" t="s">
        <v>170</v>
      </c>
      <c r="H429" s="28">
        <v>24240.0</v>
      </c>
      <c r="I429" s="29">
        <v>4.922841E9</v>
      </c>
      <c r="J429" s="29">
        <v>203087.5</v>
      </c>
      <c r="K429" s="30">
        <v>2.193114E9</v>
      </c>
      <c r="L429" s="30" t="s">
        <v>276</v>
      </c>
      <c r="M429" s="31">
        <v>1050.0</v>
      </c>
      <c r="N429" s="30" t="s">
        <v>164</v>
      </c>
      <c r="O429" s="32">
        <v>1450.625</v>
      </c>
      <c r="P429">
        <v>646.25</v>
      </c>
    </row>
    <row r="430" ht="14.25" customHeight="1">
      <c r="A430" s="5">
        <v>325.0</v>
      </c>
      <c r="B430" s="20">
        <v>4.0</v>
      </c>
      <c r="C430" s="21">
        <v>0.76</v>
      </c>
      <c r="D430" s="26">
        <v>1.0</v>
      </c>
      <c r="E430" s="22">
        <v>1.0</v>
      </c>
      <c r="F430" s="5" t="str">
        <f>VLOOKUP(G430,'Species Data'!A$2:E$152,2,FALSE)</f>
        <v>57</v>
      </c>
      <c r="G430" s="5" t="s">
        <v>96</v>
      </c>
      <c r="H430" s="28">
        <v>19500.0</v>
      </c>
      <c r="I430" s="29">
        <v>3.95694E9</v>
      </c>
      <c r="J430" s="29">
        <v>202920.0</v>
      </c>
      <c r="K430" s="30">
        <v>1.6628259375E9</v>
      </c>
      <c r="L430" s="30" t="s">
        <v>254</v>
      </c>
      <c r="M430" s="31">
        <v>937.5</v>
      </c>
      <c r="N430" s="30" t="s">
        <v>306</v>
      </c>
      <c r="O430" s="32">
        <v>1140.0</v>
      </c>
      <c r="P430">
        <v>479.0625</v>
      </c>
    </row>
    <row r="431" ht="14.25" customHeight="1">
      <c r="A431" s="5">
        <v>356.0</v>
      </c>
      <c r="B431" s="20">
        <v>6.0</v>
      </c>
      <c r="C431" s="21">
        <v>0.65</v>
      </c>
      <c r="D431" s="26">
        <v>6.0</v>
      </c>
      <c r="E431" s="22">
        <v>0.39</v>
      </c>
      <c r="F431" s="5" t="str">
        <f>VLOOKUP(G431,'Species Data'!A$2:E$152,2,FALSE)</f>
        <v>62</v>
      </c>
      <c r="G431" s="5" t="s">
        <v>104</v>
      </c>
      <c r="H431" s="28">
        <v>36360.0</v>
      </c>
      <c r="I431" s="29">
        <v>7.3678086E9</v>
      </c>
      <c r="J431" s="29">
        <v>202635.0</v>
      </c>
      <c r="K431" s="30">
        <v>2.7267273E9</v>
      </c>
      <c r="L431" s="30" t="s">
        <v>221</v>
      </c>
      <c r="M431" s="31">
        <v>1086.0</v>
      </c>
      <c r="N431" s="30" t="s">
        <v>291</v>
      </c>
      <c r="O431" s="32">
        <v>1125.75</v>
      </c>
      <c r="P431">
        <v>416.625</v>
      </c>
    </row>
    <row r="432" ht="14.25" customHeight="1">
      <c r="A432" s="5">
        <v>24.0</v>
      </c>
      <c r="B432" s="20">
        <v>1.0</v>
      </c>
      <c r="C432" s="21">
        <v>1.0</v>
      </c>
      <c r="D432" s="26">
        <v>4.0</v>
      </c>
      <c r="E432" s="22">
        <v>0.7</v>
      </c>
      <c r="F432" s="5" t="str">
        <f>VLOOKUP(G432,'Species Data'!A$2:E$152,2,FALSE)</f>
        <v>4</v>
      </c>
      <c r="G432" s="5" t="s">
        <v>38</v>
      </c>
      <c r="H432" s="28">
        <v>8424.0</v>
      </c>
      <c r="I432" s="29">
        <v>1.705927392E9</v>
      </c>
      <c r="J432" s="29">
        <v>202508.0</v>
      </c>
      <c r="K432" s="30">
        <v>5.23905408E8</v>
      </c>
      <c r="L432" s="30" t="s">
        <v>262</v>
      </c>
      <c r="M432" s="31">
        <v>1200.0</v>
      </c>
      <c r="N432" s="30" t="s">
        <v>135</v>
      </c>
      <c r="O432" s="32">
        <v>1582.09375</v>
      </c>
      <c r="P432">
        <v>485.875</v>
      </c>
    </row>
    <row r="433" ht="14.25" customHeight="1">
      <c r="A433" s="5">
        <v>178.0</v>
      </c>
      <c r="B433" s="20">
        <v>3.0</v>
      </c>
      <c r="C433" s="21">
        <v>0.83</v>
      </c>
      <c r="D433" s="26">
        <v>2.0</v>
      </c>
      <c r="E433" s="22">
        <v>0.91</v>
      </c>
      <c r="F433" s="5" t="str">
        <f>VLOOKUP(G433,'Species Data'!A$2:E$152,2,FALSE)</f>
        <v>33</v>
      </c>
      <c r="G433" s="5" t="s">
        <v>69</v>
      </c>
      <c r="H433" s="28">
        <v>15616.0</v>
      </c>
      <c r="I433" s="29">
        <v>3.1598976E9</v>
      </c>
      <c r="J433" s="29">
        <v>202350.0</v>
      </c>
      <c r="K433" s="30">
        <v>1.52728384E9</v>
      </c>
      <c r="L433" s="30" t="s">
        <v>163</v>
      </c>
      <c r="M433" s="31">
        <v>1425.0</v>
      </c>
      <c r="N433" s="30" t="s">
        <v>288</v>
      </c>
      <c r="O433" s="32">
        <v>1260.75</v>
      </c>
      <c r="P433">
        <v>688.75</v>
      </c>
    </row>
    <row r="434" ht="14.25" customHeight="1">
      <c r="A434" s="5">
        <v>177.0</v>
      </c>
      <c r="B434" s="20">
        <v>3.0</v>
      </c>
      <c r="C434" s="21">
        <v>0.83</v>
      </c>
      <c r="D434" s="26">
        <v>3.0</v>
      </c>
      <c r="E434" s="22">
        <v>0.77</v>
      </c>
      <c r="F434" s="5" t="str">
        <f>VLOOKUP(G434,'Species Data'!A$2:E$152,2,FALSE)</f>
        <v>33</v>
      </c>
      <c r="G434" s="5" t="s">
        <v>69</v>
      </c>
      <c r="H434" s="28">
        <v>15616.0</v>
      </c>
      <c r="I434" s="29">
        <v>3.1598976E9</v>
      </c>
      <c r="J434" s="29">
        <v>202350.0</v>
      </c>
      <c r="K434" s="30">
        <v>1.28613376E9</v>
      </c>
      <c r="L434" s="30" t="s">
        <v>163</v>
      </c>
      <c r="M434" s="31">
        <v>1425.0</v>
      </c>
      <c r="N434" s="30" t="s">
        <v>343</v>
      </c>
      <c r="O434" s="32">
        <v>1200.625</v>
      </c>
      <c r="P434">
        <v>580.0</v>
      </c>
    </row>
    <row r="435" ht="14.25" customHeight="1">
      <c r="A435" s="5">
        <v>563.0</v>
      </c>
      <c r="B435" s="20">
        <v>6.0</v>
      </c>
      <c r="C435" s="21">
        <v>0.76</v>
      </c>
      <c r="D435" s="26">
        <v>3.0</v>
      </c>
      <c r="E435" s="22">
        <v>0.91</v>
      </c>
      <c r="F435" s="5" t="str">
        <f>VLOOKUP(G435,'Species Data'!A$2:E$152,2,FALSE)</f>
        <v>97</v>
      </c>
      <c r="G435" s="5" t="s">
        <v>157</v>
      </c>
      <c r="H435" s="28">
        <v>33320.0</v>
      </c>
      <c r="I435" s="29">
        <v>6.73245594E9</v>
      </c>
      <c r="J435" s="29">
        <v>202054.5</v>
      </c>
      <c r="K435" s="30">
        <v>3.86822709E9</v>
      </c>
      <c r="L435" s="30" t="s">
        <v>88</v>
      </c>
      <c r="M435" s="31">
        <v>1237.5</v>
      </c>
      <c r="N435" s="30" t="s">
        <v>110</v>
      </c>
      <c r="O435" s="32">
        <v>1247.25</v>
      </c>
      <c r="P435">
        <v>716.625</v>
      </c>
    </row>
    <row r="436" ht="14.25" customHeight="1">
      <c r="A436" s="5">
        <v>631.0</v>
      </c>
      <c r="B436" s="20">
        <v>2.0</v>
      </c>
      <c r="C436" s="21">
        <v>0.96</v>
      </c>
      <c r="D436" s="26">
        <v>2.0</v>
      </c>
      <c r="E436" s="22">
        <v>0.98</v>
      </c>
      <c r="F436" s="5" t="str">
        <f>VLOOKUP(G436,'Species Data'!A$2:E$152,2,FALSE)</f>
        <v>109</v>
      </c>
      <c r="G436" s="5" t="s">
        <v>177</v>
      </c>
      <c r="H436" s="28">
        <v>11360.0</v>
      </c>
      <c r="I436" s="29">
        <v>2.29141708E9</v>
      </c>
      <c r="J436" s="29">
        <v>201709.25</v>
      </c>
      <c r="K436" s="30">
        <v>1.04492404E9</v>
      </c>
      <c r="L436" s="30" t="s">
        <v>263</v>
      </c>
      <c r="M436" s="31">
        <v>1080.0</v>
      </c>
      <c r="N436" s="30" t="s">
        <v>224</v>
      </c>
      <c r="O436" s="32">
        <v>1483.15625</v>
      </c>
      <c r="P436">
        <v>676.34375</v>
      </c>
    </row>
    <row r="437" ht="14.25" customHeight="1">
      <c r="A437" s="5">
        <v>47.0</v>
      </c>
      <c r="B437" s="20">
        <v>5.0</v>
      </c>
      <c r="C437" s="21">
        <v>0.73</v>
      </c>
      <c r="D437" s="26">
        <v>4.0</v>
      </c>
      <c r="E437" s="22">
        <v>0.9</v>
      </c>
      <c r="F437" s="5" t="str">
        <f>VLOOKUP(G437,'Species Data'!A$2:E$152,2,FALSE)</f>
        <v>8</v>
      </c>
      <c r="G437" s="5" t="s">
        <v>42</v>
      </c>
      <c r="H437" s="28">
        <v>20768.0</v>
      </c>
      <c r="I437" s="29">
        <v>4.185333504E9</v>
      </c>
      <c r="J437" s="29">
        <v>201528.0</v>
      </c>
      <c r="K437" s="30">
        <v>1.389129984E9</v>
      </c>
      <c r="L437" s="30" t="s">
        <v>126</v>
      </c>
      <c r="M437" s="31">
        <v>1200.0</v>
      </c>
      <c r="N437" s="30" t="s">
        <v>206</v>
      </c>
      <c r="O437" s="32">
        <v>1399.5</v>
      </c>
      <c r="P437">
        <v>464.5</v>
      </c>
    </row>
    <row r="438" ht="14.25" customHeight="1">
      <c r="A438" s="5">
        <v>624.0</v>
      </c>
      <c r="B438" s="20">
        <v>2.0</v>
      </c>
      <c r="C438" s="21">
        <v>0.94</v>
      </c>
      <c r="D438" s="26">
        <v>1.0</v>
      </c>
      <c r="E438" s="22">
        <v>1.0</v>
      </c>
      <c r="F438" s="5" t="str">
        <f>VLOOKUP(G438,'Species Data'!A$2:E$152,2,FALSE)</f>
        <v>108</v>
      </c>
      <c r="G438" s="5" t="s">
        <v>175</v>
      </c>
      <c r="H438" s="28">
        <v>28800.0</v>
      </c>
      <c r="I438" s="29">
        <v>5.7942864E9</v>
      </c>
      <c r="J438" s="29">
        <v>201190.5</v>
      </c>
      <c r="K438" s="30">
        <v>2.3786784E9</v>
      </c>
      <c r="L438" s="30" t="s">
        <v>121</v>
      </c>
      <c r="M438" s="31">
        <v>1140.0</v>
      </c>
      <c r="N438" s="30" t="s">
        <v>91</v>
      </c>
      <c r="O438" s="32">
        <v>1596.75</v>
      </c>
      <c r="P438">
        <v>655.5</v>
      </c>
    </row>
    <row r="439" ht="14.25" customHeight="1">
      <c r="A439" s="5">
        <v>289.0</v>
      </c>
      <c r="B439" s="20">
        <v>5.0</v>
      </c>
      <c r="C439" s="21">
        <v>0.75</v>
      </c>
      <c r="D439" s="26">
        <v>3.0</v>
      </c>
      <c r="E439" s="22">
        <v>0.95</v>
      </c>
      <c r="F439" s="5" t="str">
        <f>VLOOKUP(G439,'Species Data'!A$2:E$152,2,FALSE)</f>
        <v>51</v>
      </c>
      <c r="G439" s="5" t="s">
        <v>89</v>
      </c>
      <c r="H439" s="28">
        <v>9800.0</v>
      </c>
      <c r="I439" s="29">
        <v>1.968918E9</v>
      </c>
      <c r="J439" s="29">
        <v>200910.0</v>
      </c>
      <c r="K439" s="30">
        <v>7.1658825E8</v>
      </c>
      <c r="L439" s="30" t="s">
        <v>221</v>
      </c>
      <c r="M439" s="31">
        <v>1357.5</v>
      </c>
      <c r="N439" s="30" t="s">
        <v>328</v>
      </c>
      <c r="O439" s="32">
        <v>1291.875</v>
      </c>
      <c r="P439">
        <v>494.0625</v>
      </c>
    </row>
    <row r="440" ht="14.25" customHeight="1">
      <c r="A440" s="5">
        <v>603.0</v>
      </c>
      <c r="B440" s="20">
        <v>3.0</v>
      </c>
      <c r="C440" s="21">
        <v>0.85</v>
      </c>
      <c r="D440" s="26">
        <v>4.0</v>
      </c>
      <c r="E440" s="22">
        <v>0.81</v>
      </c>
      <c r="F440" s="5" t="str">
        <f>VLOOKUP(G440,'Species Data'!A$2:E$152,2,FALSE)</f>
        <v>105</v>
      </c>
      <c r="G440" s="5" t="s">
        <v>170</v>
      </c>
      <c r="H440" s="28">
        <v>24240.0</v>
      </c>
      <c r="I440" s="29">
        <v>4.85709E9</v>
      </c>
      <c r="J440" s="29">
        <v>200375.0</v>
      </c>
      <c r="K440" s="30">
        <v>2.39673E9</v>
      </c>
      <c r="L440" s="30" t="s">
        <v>273</v>
      </c>
      <c r="M440" s="31">
        <v>1387.5</v>
      </c>
      <c r="N440" s="30" t="s">
        <v>327</v>
      </c>
      <c r="O440" s="32">
        <v>1431.25</v>
      </c>
      <c r="P440">
        <v>706.25</v>
      </c>
    </row>
    <row r="441" ht="14.25" customHeight="1">
      <c r="A441" s="5">
        <v>686.0</v>
      </c>
      <c r="B441" s="20">
        <v>3.0</v>
      </c>
      <c r="C441" s="21">
        <v>0.82</v>
      </c>
      <c r="D441" s="26">
        <v>5.0</v>
      </c>
      <c r="E441" s="22">
        <v>0.71</v>
      </c>
      <c r="F441" s="5" t="str">
        <f>VLOOKUP(G441,'Species Data'!A$2:E$152,2,FALSE)</f>
        <v>119</v>
      </c>
      <c r="G441" s="5" t="s">
        <v>192</v>
      </c>
      <c r="H441" s="28">
        <v>25600.0</v>
      </c>
      <c r="I441" s="29">
        <v>5.1165184E9</v>
      </c>
      <c r="J441" s="29">
        <v>199864.0</v>
      </c>
      <c r="K441" s="30">
        <v>1.9990528E9</v>
      </c>
      <c r="L441" s="30" t="s">
        <v>256</v>
      </c>
      <c r="M441" s="31">
        <v>860.0</v>
      </c>
      <c r="N441" s="30" t="s">
        <v>233</v>
      </c>
      <c r="O441" s="32">
        <v>1162.0</v>
      </c>
      <c r="P441">
        <v>454.0</v>
      </c>
    </row>
    <row r="442" ht="14.25" customHeight="1">
      <c r="A442" s="5">
        <v>382.0</v>
      </c>
      <c r="B442" s="20">
        <v>4.0</v>
      </c>
      <c r="C442" s="21">
        <v>0.86</v>
      </c>
      <c r="D442" s="26">
        <v>1.0</v>
      </c>
      <c r="E442" s="22">
        <v>1.0</v>
      </c>
      <c r="F442" s="5" t="str">
        <f>VLOOKUP(G442,'Species Data'!A$2:E$152,2,FALSE)</f>
        <v>67</v>
      </c>
      <c r="G442" s="5" t="s">
        <v>111</v>
      </c>
      <c r="H442" s="28">
        <v>23040.0</v>
      </c>
      <c r="I442" s="29">
        <v>4.6037376E9</v>
      </c>
      <c r="J442" s="29">
        <v>199815.0</v>
      </c>
      <c r="K442" s="30">
        <v>1.7230752E9</v>
      </c>
      <c r="L442" s="30" t="s">
        <v>254</v>
      </c>
      <c r="M442" s="31">
        <v>937.5</v>
      </c>
      <c r="N442" s="30" t="s">
        <v>341</v>
      </c>
      <c r="O442" s="32">
        <v>1297.5</v>
      </c>
      <c r="P442">
        <v>485.625</v>
      </c>
    </row>
    <row r="443" ht="14.25" customHeight="1">
      <c r="A443" s="5">
        <v>739.0</v>
      </c>
      <c r="B443" s="20">
        <v>3.0</v>
      </c>
      <c r="C443" s="21">
        <v>0.85</v>
      </c>
      <c r="D443" s="26">
        <v>3.0</v>
      </c>
      <c r="E443" s="22">
        <v>0.92</v>
      </c>
      <c r="F443" s="5" t="str">
        <f>VLOOKUP(G443,'Species Data'!A$2:E$152,2,FALSE)</f>
        <v>128</v>
      </c>
      <c r="G443" s="5" t="s">
        <v>202</v>
      </c>
      <c r="H443" s="28">
        <v>27600.0</v>
      </c>
      <c r="I443" s="29">
        <v>5.51448E9</v>
      </c>
      <c r="J443" s="29">
        <v>199800.0</v>
      </c>
      <c r="K443" s="30">
        <v>2.4079896E9</v>
      </c>
      <c r="L443" s="30" t="s">
        <v>263</v>
      </c>
      <c r="M443" s="31">
        <v>1350.0</v>
      </c>
      <c r="N443" s="30" t="s">
        <v>317</v>
      </c>
      <c r="O443" s="32">
        <v>1315.5</v>
      </c>
      <c r="P443">
        <v>589.5</v>
      </c>
    </row>
    <row r="444" ht="14.25" customHeight="1">
      <c r="A444" s="5">
        <v>738.0</v>
      </c>
      <c r="B444" s="20">
        <v>3.0</v>
      </c>
      <c r="C444" s="21">
        <v>0.85</v>
      </c>
      <c r="D444" s="26">
        <v>2.0</v>
      </c>
      <c r="E444" s="22">
        <v>0.99</v>
      </c>
      <c r="F444" s="5" t="str">
        <f>VLOOKUP(G444,'Species Data'!A$2:E$152,2,FALSE)</f>
        <v>128</v>
      </c>
      <c r="G444" s="5" t="s">
        <v>202</v>
      </c>
      <c r="H444" s="28">
        <v>27600.0</v>
      </c>
      <c r="I444" s="29">
        <v>5.51448E9</v>
      </c>
      <c r="J444" s="29">
        <v>199800.0</v>
      </c>
      <c r="K444" s="30">
        <v>2.57853E9</v>
      </c>
      <c r="L444" s="30" t="s">
        <v>263</v>
      </c>
      <c r="M444" s="31">
        <v>1350.0</v>
      </c>
      <c r="N444" s="30" t="s">
        <v>343</v>
      </c>
      <c r="O444" s="32">
        <v>1277.5</v>
      </c>
      <c r="P444">
        <v>631.25</v>
      </c>
    </row>
    <row r="445" ht="14.25" customHeight="1">
      <c r="A445" s="5">
        <v>70.0</v>
      </c>
      <c r="B445" s="20">
        <v>6.0</v>
      </c>
      <c r="C445" s="21">
        <v>0.78</v>
      </c>
      <c r="D445" s="26">
        <v>6.0</v>
      </c>
      <c r="E445" s="22">
        <v>0.54</v>
      </c>
      <c r="F445" s="5" t="str">
        <f>VLOOKUP(G445,'Species Data'!A$2:E$152,2,FALSE)</f>
        <v>15</v>
      </c>
      <c r="G445" s="5" t="s">
        <v>51</v>
      </c>
      <c r="H445" s="28">
        <v>16900.0</v>
      </c>
      <c r="I445" s="29">
        <v>3.37662E9</v>
      </c>
      <c r="J445" s="29">
        <v>199800.0</v>
      </c>
      <c r="K445" s="30">
        <v>9.953424E8</v>
      </c>
      <c r="L445" s="30" t="s">
        <v>234</v>
      </c>
      <c r="M445" s="31">
        <v>1387.5</v>
      </c>
      <c r="N445" s="30" t="s">
        <v>297</v>
      </c>
      <c r="O445" s="32">
        <v>1071.75</v>
      </c>
      <c r="P445">
        <v>409.0</v>
      </c>
    </row>
    <row r="446" ht="14.25" customHeight="1">
      <c r="A446" s="5">
        <v>442.0</v>
      </c>
      <c r="B446" s="20">
        <v>3.0</v>
      </c>
      <c r="C446" s="21">
        <v>0.73</v>
      </c>
      <c r="D446" s="26">
        <v>1.0</v>
      </c>
      <c r="E446" s="22">
        <v>1.0</v>
      </c>
      <c r="F446" s="5" t="str">
        <f>VLOOKUP(G446,'Species Data'!A$2:E$152,2,FALSE)</f>
        <v>77</v>
      </c>
      <c r="G446" s="5" t="s">
        <v>127</v>
      </c>
      <c r="H446" s="28">
        <v>13800.0</v>
      </c>
      <c r="I446" s="29">
        <v>2.7531E9</v>
      </c>
      <c r="J446" s="29">
        <v>199500.0</v>
      </c>
      <c r="K446" s="30">
        <v>1.440306E9</v>
      </c>
      <c r="L446" s="30" t="s">
        <v>132</v>
      </c>
      <c r="M446" s="31">
        <v>1187.5</v>
      </c>
      <c r="N446" s="30" t="s">
        <v>287</v>
      </c>
      <c r="O446" s="32">
        <v>1065.0</v>
      </c>
      <c r="P446">
        <v>621.25</v>
      </c>
    </row>
    <row r="447" ht="14.25" customHeight="1">
      <c r="A447" s="5">
        <v>441.0</v>
      </c>
      <c r="B447" s="20">
        <v>3.0</v>
      </c>
      <c r="C447" s="21">
        <v>0.73</v>
      </c>
      <c r="D447" s="26">
        <v>5.0</v>
      </c>
      <c r="E447" s="22">
        <v>0.92</v>
      </c>
      <c r="F447" s="5" t="str">
        <f>VLOOKUP(G447,'Species Data'!A$2:E$152,2,FALSE)</f>
        <v>77</v>
      </c>
      <c r="G447" s="5" t="s">
        <v>127</v>
      </c>
      <c r="H447" s="28">
        <v>13800.0</v>
      </c>
      <c r="I447" s="29">
        <v>2.7531E9</v>
      </c>
      <c r="J447" s="29">
        <v>199500.0</v>
      </c>
      <c r="K447" s="30">
        <v>1.3222125E9</v>
      </c>
      <c r="L447" s="30" t="s">
        <v>132</v>
      </c>
      <c r="M447" s="31">
        <v>1187.5</v>
      </c>
      <c r="N447" s="30" t="s">
        <v>331</v>
      </c>
      <c r="O447" s="32">
        <v>994.53125</v>
      </c>
      <c r="P447">
        <v>570.3125</v>
      </c>
    </row>
    <row r="448" ht="14.25" customHeight="1">
      <c r="A448" s="5">
        <v>123.0</v>
      </c>
      <c r="B448" s="20">
        <v>5.0</v>
      </c>
      <c r="C448" s="21">
        <v>0.76</v>
      </c>
      <c r="D448" s="26">
        <v>4.0</v>
      </c>
      <c r="E448" s="22">
        <v>0.79</v>
      </c>
      <c r="F448" s="5" t="str">
        <f>VLOOKUP(G448,'Species Data'!A$2:E$152,2,FALSE)</f>
        <v>24</v>
      </c>
      <c r="G448" s="5" t="s">
        <v>60</v>
      </c>
      <c r="H448" s="28">
        <v>19920.0</v>
      </c>
      <c r="I448" s="29">
        <v>3.968064E9</v>
      </c>
      <c r="J448" s="29">
        <v>199200.0</v>
      </c>
      <c r="K448" s="30">
        <v>1.51034436E9</v>
      </c>
      <c r="L448" s="30" t="s">
        <v>126</v>
      </c>
      <c r="M448" s="31">
        <v>1200.0</v>
      </c>
      <c r="N448" s="30" t="s">
        <v>284</v>
      </c>
      <c r="O448" s="32">
        <v>1171.875</v>
      </c>
      <c r="P448">
        <v>456.75</v>
      </c>
    </row>
    <row r="449" ht="14.25" customHeight="1">
      <c r="A449" s="5">
        <v>613.0</v>
      </c>
      <c r="B449" s="20">
        <v>3.0</v>
      </c>
      <c r="C449" s="21">
        <v>0.82</v>
      </c>
      <c r="D449" s="26">
        <v>2.0</v>
      </c>
      <c r="E449" s="22">
        <v>0.99</v>
      </c>
      <c r="F449" s="5" t="str">
        <f>VLOOKUP(G449,'Species Data'!A$2:E$152,2,FALSE)</f>
        <v>106</v>
      </c>
      <c r="G449" s="5" t="s">
        <v>171</v>
      </c>
      <c r="H449" s="28">
        <v>17200.0</v>
      </c>
      <c r="I449" s="29">
        <v>3.422241E9</v>
      </c>
      <c r="J449" s="29">
        <v>198967.5</v>
      </c>
      <c r="K449" s="30">
        <v>1.7827155E9</v>
      </c>
      <c r="L449" s="30" t="s">
        <v>276</v>
      </c>
      <c r="M449" s="31">
        <v>1312.5</v>
      </c>
      <c r="N449" s="30" t="s">
        <v>306</v>
      </c>
      <c r="O449" s="32">
        <v>1344.375</v>
      </c>
      <c r="P449">
        <v>700.3125</v>
      </c>
    </row>
    <row r="450" ht="14.25" customHeight="1">
      <c r="A450" s="5">
        <v>429.0</v>
      </c>
      <c r="B450" s="20">
        <v>4.0</v>
      </c>
      <c r="C450" s="21">
        <v>0.71</v>
      </c>
      <c r="D450" s="26">
        <v>4.0</v>
      </c>
      <c r="E450" s="22">
        <v>0.8</v>
      </c>
      <c r="F450" s="5" t="str">
        <f>VLOOKUP(G450,'Species Data'!A$2:E$152,2,FALSE)</f>
        <v>75</v>
      </c>
      <c r="G450" s="5" t="s">
        <v>124</v>
      </c>
      <c r="H450" s="28">
        <v>17160.0</v>
      </c>
      <c r="I450" s="29">
        <v>3.4091235749999995E9</v>
      </c>
      <c r="J450" s="29">
        <v>198666.87499999997</v>
      </c>
      <c r="K450" s="30">
        <v>1.5678770249999998E9</v>
      </c>
      <c r="L450" s="30" t="s">
        <v>221</v>
      </c>
      <c r="M450" s="31">
        <v>1357.5</v>
      </c>
      <c r="N450" s="30" t="s">
        <v>288</v>
      </c>
      <c r="O450" s="32">
        <v>1399.0624999999998</v>
      </c>
      <c r="P450">
        <v>643.4374999999999</v>
      </c>
    </row>
    <row r="451" ht="14.25" customHeight="1">
      <c r="A451" s="5">
        <v>780.0</v>
      </c>
      <c r="B451" s="20">
        <v>1.0</v>
      </c>
      <c r="C451" s="21">
        <v>1.0</v>
      </c>
      <c r="D451" s="26">
        <v>4.0</v>
      </c>
      <c r="E451" s="22">
        <v>0.87</v>
      </c>
      <c r="F451" s="5" t="str">
        <f>VLOOKUP(G451,'Species Data'!A$2:E$152,2,FALSE)</f>
        <v>138</v>
      </c>
      <c r="G451" s="5" t="s">
        <v>212</v>
      </c>
      <c r="H451" s="28">
        <v>11200.0</v>
      </c>
      <c r="I451" s="29">
        <v>2.2176E9</v>
      </c>
      <c r="J451" s="29">
        <v>198000.0</v>
      </c>
      <c r="K451" s="30">
        <v>6.75213E8</v>
      </c>
      <c r="L451" s="30" t="s">
        <v>151</v>
      </c>
      <c r="M451" s="31">
        <v>1500.0</v>
      </c>
      <c r="N451" s="30" t="s">
        <v>333</v>
      </c>
      <c r="O451" s="32">
        <v>1270.625</v>
      </c>
      <c r="P451">
        <v>456.71875</v>
      </c>
    </row>
    <row r="452" ht="14.25" customHeight="1">
      <c r="A452" s="5">
        <v>781.0</v>
      </c>
      <c r="B452" s="20">
        <v>1.0</v>
      </c>
      <c r="C452" s="21">
        <v>1.0</v>
      </c>
      <c r="D452" s="26">
        <v>2.0</v>
      </c>
      <c r="E452" s="22">
        <v>0.98</v>
      </c>
      <c r="F452" s="5" t="str">
        <f>VLOOKUP(G452,'Species Data'!A$2:E$152,2,FALSE)</f>
        <v>138</v>
      </c>
      <c r="G452" s="5" t="s">
        <v>212</v>
      </c>
      <c r="H452" s="28">
        <v>11200.0</v>
      </c>
      <c r="I452" s="29">
        <v>2.2176E9</v>
      </c>
      <c r="J452" s="29">
        <v>198000.0</v>
      </c>
      <c r="K452" s="30">
        <v>7.58142E8</v>
      </c>
      <c r="L452" s="30" t="s">
        <v>151</v>
      </c>
      <c r="M452" s="31">
        <v>1500.0</v>
      </c>
      <c r="N452" s="30" t="s">
        <v>310</v>
      </c>
      <c r="O452" s="32">
        <v>1237.5</v>
      </c>
      <c r="P452">
        <v>512.8125</v>
      </c>
    </row>
    <row r="453" ht="14.25" customHeight="1">
      <c r="A453" s="5">
        <v>779.0</v>
      </c>
      <c r="B453" s="20">
        <v>1.0</v>
      </c>
      <c r="C453" s="21">
        <v>1.0</v>
      </c>
      <c r="D453" s="26">
        <v>1.0</v>
      </c>
      <c r="E453" s="22">
        <v>1.0</v>
      </c>
      <c r="F453" s="5" t="str">
        <f>VLOOKUP(G453,'Species Data'!A$2:E$152,2,FALSE)</f>
        <v>138</v>
      </c>
      <c r="G453" s="5" t="s">
        <v>212</v>
      </c>
      <c r="H453" s="28">
        <v>11200.0</v>
      </c>
      <c r="I453" s="29">
        <v>2.2176E9</v>
      </c>
      <c r="J453" s="29">
        <v>198000.0</v>
      </c>
      <c r="K453" s="30">
        <v>7.74543E8</v>
      </c>
      <c r="L453" s="30" t="s">
        <v>151</v>
      </c>
      <c r="M453" s="31">
        <v>1500.0</v>
      </c>
      <c r="N453" s="30" t="s">
        <v>309</v>
      </c>
      <c r="O453" s="32">
        <v>1227.5</v>
      </c>
      <c r="P453">
        <v>523.90625</v>
      </c>
    </row>
    <row r="454" ht="14.25" customHeight="1">
      <c r="A454" s="5">
        <v>303.0</v>
      </c>
      <c r="B454" s="20">
        <v>3.0</v>
      </c>
      <c r="C454" s="21">
        <v>0.83</v>
      </c>
      <c r="D454" s="26">
        <v>5.0</v>
      </c>
      <c r="E454" s="22">
        <v>0.8</v>
      </c>
      <c r="F454" s="5" t="str">
        <f>VLOOKUP(G454,'Species Data'!A$2:E$152,2,FALSE)</f>
        <v>54</v>
      </c>
      <c r="G454" s="5" t="s">
        <v>93</v>
      </c>
      <c r="H454" s="28">
        <v>11200.0</v>
      </c>
      <c r="I454" s="29">
        <v>2.2176E9</v>
      </c>
      <c r="J454" s="29">
        <v>198000.0</v>
      </c>
      <c r="K454" s="30">
        <v>6.852384E8</v>
      </c>
      <c r="L454" s="30" t="s">
        <v>151</v>
      </c>
      <c r="M454" s="31">
        <v>1500.0</v>
      </c>
      <c r="N454" s="30" t="s">
        <v>290</v>
      </c>
      <c r="O454" s="32">
        <v>1147.5</v>
      </c>
      <c r="P454">
        <v>463.5</v>
      </c>
    </row>
    <row r="455" ht="14.25" customHeight="1">
      <c r="A455" s="5">
        <v>711.0</v>
      </c>
      <c r="B455" s="20">
        <v>5.0</v>
      </c>
      <c r="C455" s="21">
        <v>0.75</v>
      </c>
      <c r="D455" s="26">
        <v>3.0</v>
      </c>
      <c r="E455" s="22">
        <v>0.78</v>
      </c>
      <c r="F455" s="5" t="str">
        <f>VLOOKUP(G455,'Species Data'!A$2:E$152,2,FALSE)</f>
        <v>123</v>
      </c>
      <c r="G455" s="5" t="s">
        <v>195</v>
      </c>
      <c r="H455" s="28">
        <v>25200.0</v>
      </c>
      <c r="I455" s="29">
        <v>4.9896E9</v>
      </c>
      <c r="J455" s="29">
        <v>198000.0</v>
      </c>
      <c r="K455" s="30">
        <v>2.57796E9</v>
      </c>
      <c r="L455" s="30" t="s">
        <v>169</v>
      </c>
      <c r="M455" s="31">
        <v>1125.0</v>
      </c>
      <c r="N455" s="30" t="s">
        <v>302</v>
      </c>
      <c r="O455" s="32">
        <v>1083.75</v>
      </c>
      <c r="P455">
        <v>581.25</v>
      </c>
    </row>
    <row r="456" ht="14.25" customHeight="1">
      <c r="A456" s="5">
        <v>826.0</v>
      </c>
      <c r="B456" s="20">
        <v>1.0</v>
      </c>
      <c r="C456" s="21">
        <v>1.0</v>
      </c>
      <c r="D456" s="26">
        <v>2.0</v>
      </c>
      <c r="E456" s="22">
        <v>0.9</v>
      </c>
      <c r="F456" s="5" t="str">
        <f>VLOOKUP(G456,'Species Data'!A$2:E$152,2,FALSE)</f>
        <v>147</v>
      </c>
      <c r="G456" s="5" t="s">
        <v>223</v>
      </c>
      <c r="H456" s="28">
        <v>9020.0</v>
      </c>
      <c r="I456" s="29">
        <v>1.78466112E9</v>
      </c>
      <c r="J456" s="29">
        <v>197856.0</v>
      </c>
      <c r="K456" s="30">
        <v>5.1608832E8</v>
      </c>
      <c r="L456" s="30" t="s">
        <v>100</v>
      </c>
      <c r="M456" s="31">
        <v>1500.0</v>
      </c>
      <c r="N456" s="30" t="s">
        <v>238</v>
      </c>
      <c r="O456" s="32">
        <v>1545.75</v>
      </c>
      <c r="P456">
        <v>447.0</v>
      </c>
    </row>
    <row r="457" ht="14.25" customHeight="1">
      <c r="A457" s="5">
        <v>126.0</v>
      </c>
      <c r="B457" s="20">
        <v>6.0</v>
      </c>
      <c r="C457" s="21">
        <v>0.76</v>
      </c>
      <c r="D457" s="26">
        <v>1.0</v>
      </c>
      <c r="E457" s="22">
        <v>1.0</v>
      </c>
      <c r="F457" s="5" t="str">
        <f>VLOOKUP(G457,'Species Data'!A$2:E$152,2,FALSE)</f>
        <v>24</v>
      </c>
      <c r="G457" s="5" t="s">
        <v>60</v>
      </c>
      <c r="H457" s="28">
        <v>19920.0</v>
      </c>
      <c r="I457" s="29">
        <v>3.92673E9</v>
      </c>
      <c r="J457" s="29">
        <v>197125.0</v>
      </c>
      <c r="K457" s="30">
        <v>1.90715076E9</v>
      </c>
      <c r="L457" s="30" t="s">
        <v>144</v>
      </c>
      <c r="M457" s="31">
        <v>1187.5</v>
      </c>
      <c r="N457" s="30" t="s">
        <v>284</v>
      </c>
      <c r="O457" s="32">
        <v>1166.0</v>
      </c>
      <c r="P457">
        <v>576.75</v>
      </c>
    </row>
    <row r="458" ht="14.25" customHeight="1">
      <c r="A458" s="5">
        <v>785.0</v>
      </c>
      <c r="B458" s="20">
        <v>6.0</v>
      </c>
      <c r="C458" s="21">
        <v>0.57</v>
      </c>
      <c r="D458" s="26">
        <v>3.0</v>
      </c>
      <c r="E458" s="22">
        <v>0.87</v>
      </c>
      <c r="F458" s="5" t="str">
        <f>VLOOKUP(G458,'Species Data'!A$2:E$152,2,FALSE)</f>
        <v>139</v>
      </c>
      <c r="G458" s="5" t="s">
        <v>216</v>
      </c>
      <c r="H458" s="28">
        <v>28280.0</v>
      </c>
      <c r="I458" s="29">
        <v>5.573988E9</v>
      </c>
      <c r="J458" s="29">
        <v>197100.0</v>
      </c>
      <c r="K458" s="30">
        <v>3.428861625E9</v>
      </c>
      <c r="L458" s="30" t="s">
        <v>266</v>
      </c>
      <c r="M458" s="31">
        <v>1095.0</v>
      </c>
      <c r="N458" s="30" t="s">
        <v>309</v>
      </c>
      <c r="O458" s="32">
        <v>1092.8125</v>
      </c>
      <c r="P458">
        <v>673.59375</v>
      </c>
    </row>
    <row r="459" ht="14.25" customHeight="1">
      <c r="A459" s="5">
        <v>604.0</v>
      </c>
      <c r="B459" s="20">
        <v>4.0</v>
      </c>
      <c r="C459" s="21">
        <v>0.83</v>
      </c>
      <c r="D459" s="26">
        <v>1.0</v>
      </c>
      <c r="E459" s="22">
        <v>1.0</v>
      </c>
      <c r="F459" s="5" t="str">
        <f>VLOOKUP(G459,'Species Data'!A$2:E$152,2,FALSE)</f>
        <v>105</v>
      </c>
      <c r="G459" s="5" t="s">
        <v>170</v>
      </c>
      <c r="H459" s="28">
        <v>24240.0</v>
      </c>
      <c r="I459" s="29">
        <v>4.7754315E9</v>
      </c>
      <c r="J459" s="29">
        <v>197006.25</v>
      </c>
      <c r="K459" s="30">
        <v>2.971521E9</v>
      </c>
      <c r="L459" s="30" t="s">
        <v>273</v>
      </c>
      <c r="M459" s="31">
        <v>1387.5</v>
      </c>
      <c r="N459" s="30" t="s">
        <v>288</v>
      </c>
      <c r="O459" s="32">
        <v>1407.1875</v>
      </c>
      <c r="P459">
        <v>875.625</v>
      </c>
    </row>
    <row r="460" ht="14.25" customHeight="1">
      <c r="A460" s="5">
        <v>235.0</v>
      </c>
      <c r="B460" s="20">
        <v>4.0</v>
      </c>
      <c r="C460" s="21">
        <v>0.8</v>
      </c>
      <c r="D460" s="26">
        <v>4.0</v>
      </c>
      <c r="E460" s="22">
        <v>0.83</v>
      </c>
      <c r="F460" s="5" t="str">
        <f>VLOOKUP(G460,'Species Data'!A$2:E$152,2,FALSE)</f>
        <v>42</v>
      </c>
      <c r="G460" s="5" t="s">
        <v>78</v>
      </c>
      <c r="H460" s="28">
        <v>24600.0</v>
      </c>
      <c r="I460" s="29">
        <v>4.84128E9</v>
      </c>
      <c r="J460" s="29">
        <v>196800.0</v>
      </c>
      <c r="K460" s="30">
        <v>1.89339435E9</v>
      </c>
      <c r="L460" s="30" t="s">
        <v>126</v>
      </c>
      <c r="M460" s="31">
        <v>1200.0</v>
      </c>
      <c r="N460" s="30" t="s">
        <v>340</v>
      </c>
      <c r="O460" s="32">
        <v>1137.1875</v>
      </c>
      <c r="P460">
        <v>469.3125</v>
      </c>
    </row>
    <row r="461" ht="14.25" customHeight="1">
      <c r="A461" s="5">
        <v>234.0</v>
      </c>
      <c r="B461" s="20">
        <v>4.0</v>
      </c>
      <c r="C461" s="21">
        <v>0.8</v>
      </c>
      <c r="D461" s="26">
        <v>5.0</v>
      </c>
      <c r="E461" s="22">
        <v>0.81</v>
      </c>
      <c r="F461" s="5" t="str">
        <f>VLOOKUP(G461,'Species Data'!A$2:E$152,2,FALSE)</f>
        <v>42</v>
      </c>
      <c r="G461" s="5" t="s">
        <v>78</v>
      </c>
      <c r="H461" s="28">
        <v>24600.0</v>
      </c>
      <c r="I461" s="29">
        <v>4.84128E9</v>
      </c>
      <c r="J461" s="29">
        <v>196800.0</v>
      </c>
      <c r="K461" s="30">
        <v>1.865027475E9</v>
      </c>
      <c r="L461" s="30" t="s">
        <v>126</v>
      </c>
      <c r="M461" s="31">
        <v>1200.0</v>
      </c>
      <c r="N461" s="30" t="s">
        <v>301</v>
      </c>
      <c r="O461" s="32">
        <v>1136.6875</v>
      </c>
      <c r="P461">
        <v>462.28125</v>
      </c>
    </row>
    <row r="462" ht="14.25" customHeight="1">
      <c r="A462" s="5">
        <v>236.0</v>
      </c>
      <c r="B462" s="20">
        <v>4.0</v>
      </c>
      <c r="C462" s="21">
        <v>0.8</v>
      </c>
      <c r="D462" s="26">
        <v>6.0</v>
      </c>
      <c r="E462" s="22">
        <v>0.69</v>
      </c>
      <c r="F462" s="5" t="str">
        <f>VLOOKUP(G462,'Species Data'!A$2:E$152,2,FALSE)</f>
        <v>42</v>
      </c>
      <c r="G462" s="5" t="s">
        <v>78</v>
      </c>
      <c r="H462" s="28">
        <v>24600.0</v>
      </c>
      <c r="I462" s="29">
        <v>4.84128E9</v>
      </c>
      <c r="J462" s="29">
        <v>196800.0</v>
      </c>
      <c r="K462" s="30">
        <v>1.5703902E9</v>
      </c>
      <c r="L462" s="30" t="s">
        <v>126</v>
      </c>
      <c r="M462" s="31">
        <v>1200.0</v>
      </c>
      <c r="N462" s="30" t="s">
        <v>315</v>
      </c>
      <c r="O462" s="32">
        <v>984.75</v>
      </c>
      <c r="P462">
        <v>389.25</v>
      </c>
    </row>
    <row r="463" ht="14.25" customHeight="1">
      <c r="A463" s="5">
        <v>131.0</v>
      </c>
      <c r="B463" s="20">
        <v>1.0</v>
      </c>
      <c r="C463" s="21">
        <v>1.0</v>
      </c>
      <c r="D463" s="26">
        <v>5.0</v>
      </c>
      <c r="E463" s="22">
        <v>0.78</v>
      </c>
      <c r="F463" s="5" t="str">
        <f>VLOOKUP(G463,'Species Data'!A$2:E$152,2,FALSE)</f>
        <v>25</v>
      </c>
      <c r="G463" s="5" t="s">
        <v>61</v>
      </c>
      <c r="H463" s="28">
        <v>7560.0</v>
      </c>
      <c r="I463" s="29">
        <v>1.4852565E9</v>
      </c>
      <c r="J463" s="29">
        <v>196462.5</v>
      </c>
      <c r="K463" s="30">
        <v>4.39425E8</v>
      </c>
      <c r="L463" s="30" t="s">
        <v>159</v>
      </c>
      <c r="M463" s="31">
        <v>1037.5</v>
      </c>
      <c r="N463" s="30" t="s">
        <v>160</v>
      </c>
      <c r="O463" s="32">
        <v>1584.375</v>
      </c>
      <c r="P463">
        <v>468.75</v>
      </c>
    </row>
    <row r="464" ht="14.25" customHeight="1">
      <c r="A464" s="5">
        <v>687.0</v>
      </c>
      <c r="B464" s="20">
        <v>4.0</v>
      </c>
      <c r="C464" s="21">
        <v>0.81</v>
      </c>
      <c r="D464" s="26">
        <v>4.0</v>
      </c>
      <c r="E464" s="22">
        <v>0.74</v>
      </c>
      <c r="F464" s="5" t="str">
        <f>VLOOKUP(G464,'Species Data'!A$2:E$152,2,FALSE)</f>
        <v>119</v>
      </c>
      <c r="G464" s="5" t="s">
        <v>192</v>
      </c>
      <c r="H464" s="28">
        <v>25600.0</v>
      </c>
      <c r="I464" s="29">
        <v>5.019648E9</v>
      </c>
      <c r="J464" s="29">
        <v>196080.0</v>
      </c>
      <c r="K464" s="30">
        <v>2.072256E9</v>
      </c>
      <c r="L464" s="30" t="s">
        <v>163</v>
      </c>
      <c r="M464" s="31">
        <v>1140.0</v>
      </c>
      <c r="N464" s="30" t="s">
        <v>337</v>
      </c>
      <c r="O464" s="32">
        <v>780.375</v>
      </c>
      <c r="P464">
        <v>470.625</v>
      </c>
    </row>
    <row r="465" ht="14.25" customHeight="1">
      <c r="A465" s="5">
        <v>737.0</v>
      </c>
      <c r="B465" s="20">
        <v>4.0</v>
      </c>
      <c r="C465" s="21">
        <v>0.79</v>
      </c>
      <c r="D465" s="26">
        <v>6.0</v>
      </c>
      <c r="E465" s="22">
        <v>0.44</v>
      </c>
      <c r="F465" s="5" t="str">
        <f>VLOOKUP(G465,'Species Data'!A$2:E$152,2,FALSE)</f>
        <v>127</v>
      </c>
      <c r="G465" s="5" t="s">
        <v>201</v>
      </c>
      <c r="H465" s="28">
        <v>24180.0</v>
      </c>
      <c r="I465" s="29">
        <v>4.7383128E9</v>
      </c>
      <c r="J465" s="29">
        <v>195960.0</v>
      </c>
      <c r="K465" s="30">
        <v>1.2846834E9</v>
      </c>
      <c r="L465" s="30" t="s">
        <v>248</v>
      </c>
      <c r="M465" s="31">
        <v>937.5</v>
      </c>
      <c r="N465" s="30" t="s">
        <v>305</v>
      </c>
      <c r="O465" s="32">
        <v>1065.0</v>
      </c>
      <c r="P465">
        <v>288.75</v>
      </c>
    </row>
    <row r="466" ht="14.25" customHeight="1">
      <c r="A466" s="5">
        <v>801.0</v>
      </c>
      <c r="B466" s="20">
        <v>5.0</v>
      </c>
      <c r="C466" s="21">
        <v>0.58</v>
      </c>
      <c r="D466" s="26">
        <v>4.0</v>
      </c>
      <c r="E466" s="22">
        <v>0.76</v>
      </c>
      <c r="F466" s="5" t="str">
        <f>VLOOKUP(G466,'Species Data'!A$2:E$152,2,FALSE)</f>
        <v>141</v>
      </c>
      <c r="G466" s="5" t="s">
        <v>218</v>
      </c>
      <c r="H466" s="28">
        <v>22800.0</v>
      </c>
      <c r="I466" s="29">
        <v>4.446121125E9</v>
      </c>
      <c r="J466" s="29">
        <v>195005.3125</v>
      </c>
      <c r="K466" s="30">
        <v>1.5814507499999998E9</v>
      </c>
      <c r="L466" s="30" t="s">
        <v>248</v>
      </c>
      <c r="M466" s="31">
        <v>750.0</v>
      </c>
      <c r="N466" s="30" t="s">
        <v>334</v>
      </c>
      <c r="O466" s="32">
        <v>1026.34375</v>
      </c>
      <c r="P466">
        <v>365.06249999999994</v>
      </c>
    </row>
    <row r="467" ht="14.25" customHeight="1">
      <c r="A467" s="5">
        <v>695.0</v>
      </c>
      <c r="B467" s="20">
        <v>1.0</v>
      </c>
      <c r="C467" s="21">
        <v>1.0</v>
      </c>
      <c r="D467" s="26">
        <v>4.0</v>
      </c>
      <c r="E467" s="22">
        <v>0.94</v>
      </c>
      <c r="F467" s="5" t="str">
        <f>VLOOKUP(G467,'Species Data'!A$2:E$152,2,FALSE)</f>
        <v>120</v>
      </c>
      <c r="G467" s="5" t="s">
        <v>193</v>
      </c>
      <c r="H467" s="28">
        <v>7680.0</v>
      </c>
      <c r="I467" s="29">
        <v>1.4976E9</v>
      </c>
      <c r="J467" s="29">
        <v>195000.0</v>
      </c>
      <c r="K467" s="30">
        <v>4.777344E8</v>
      </c>
      <c r="L467" s="30" t="s">
        <v>151</v>
      </c>
      <c r="M467" s="31">
        <v>1500.0</v>
      </c>
      <c r="N467" s="30" t="s">
        <v>312</v>
      </c>
      <c r="O467" s="32">
        <v>1338.5</v>
      </c>
      <c r="P467">
        <v>478.5</v>
      </c>
    </row>
    <row r="468" ht="14.25" customHeight="1">
      <c r="A468" s="5">
        <v>694.0</v>
      </c>
      <c r="B468" s="20">
        <v>1.0</v>
      </c>
      <c r="C468" s="21">
        <v>1.0</v>
      </c>
      <c r="D468" s="26">
        <v>2.0</v>
      </c>
      <c r="E468" s="22">
        <v>0.97</v>
      </c>
      <c r="F468" s="5" t="str">
        <f>VLOOKUP(G468,'Species Data'!A$2:E$152,2,FALSE)</f>
        <v>120</v>
      </c>
      <c r="G468" s="5" t="s">
        <v>193</v>
      </c>
      <c r="H468" s="28">
        <v>7680.0</v>
      </c>
      <c r="I468" s="29">
        <v>1.4976E9</v>
      </c>
      <c r="J468" s="29">
        <v>195000.0</v>
      </c>
      <c r="K468" s="30">
        <v>4.93272E8</v>
      </c>
      <c r="L468" s="30" t="s">
        <v>151</v>
      </c>
      <c r="M468" s="31">
        <v>1500.0</v>
      </c>
      <c r="N468" s="30" t="s">
        <v>303</v>
      </c>
      <c r="O468" s="32">
        <v>1269.375</v>
      </c>
      <c r="P468">
        <v>494.0625</v>
      </c>
    </row>
    <row r="469" ht="14.25" customHeight="1">
      <c r="A469" s="5">
        <v>693.0</v>
      </c>
      <c r="B469" s="20">
        <v>1.0</v>
      </c>
      <c r="C469" s="21">
        <v>1.0</v>
      </c>
      <c r="D469" s="26">
        <v>5.0</v>
      </c>
      <c r="E469" s="22">
        <v>0.87</v>
      </c>
      <c r="F469" s="5" t="str">
        <f>VLOOKUP(G469,'Species Data'!A$2:E$152,2,FALSE)</f>
        <v>120</v>
      </c>
      <c r="G469" s="5" t="s">
        <v>193</v>
      </c>
      <c r="H469" s="28">
        <v>7680.0</v>
      </c>
      <c r="I469" s="29">
        <v>1.4976E9</v>
      </c>
      <c r="J469" s="29">
        <v>195000.0</v>
      </c>
      <c r="K469" s="30">
        <v>4.395456E8</v>
      </c>
      <c r="L469" s="30" t="s">
        <v>151</v>
      </c>
      <c r="M469" s="31">
        <v>1500.0</v>
      </c>
      <c r="N469" s="30" t="s">
        <v>342</v>
      </c>
      <c r="O469" s="32">
        <v>1108.5</v>
      </c>
      <c r="P469">
        <v>440.25</v>
      </c>
    </row>
    <row r="470" ht="14.25" customHeight="1">
      <c r="A470" s="5">
        <v>467.0</v>
      </c>
      <c r="B470" s="20">
        <v>2.0</v>
      </c>
      <c r="C470" s="21">
        <v>0.94</v>
      </c>
      <c r="D470" s="26">
        <v>4.0</v>
      </c>
      <c r="E470" s="22">
        <v>0.87</v>
      </c>
      <c r="F470" s="5" t="str">
        <f>VLOOKUP(G470,'Species Data'!A$2:E$152,2,FALSE)</f>
        <v>81</v>
      </c>
      <c r="G470" s="5" t="s">
        <v>134</v>
      </c>
      <c r="H470" s="28">
        <v>6900.0</v>
      </c>
      <c r="I470" s="29">
        <v>1.344534E9</v>
      </c>
      <c r="J470" s="29">
        <v>194860.0</v>
      </c>
      <c r="K470" s="30">
        <v>4.31112E8</v>
      </c>
      <c r="L470" s="30" t="s">
        <v>159</v>
      </c>
      <c r="M470" s="31">
        <v>1037.5</v>
      </c>
      <c r="N470" s="30" t="s">
        <v>210</v>
      </c>
      <c r="O470" s="32">
        <v>1522.34375</v>
      </c>
      <c r="P470">
        <v>488.125</v>
      </c>
    </row>
    <row r="471" ht="14.25" customHeight="1">
      <c r="A471" s="5">
        <v>452.0</v>
      </c>
      <c r="B471" s="20">
        <v>1.0</v>
      </c>
      <c r="C471" s="21">
        <v>1.0</v>
      </c>
      <c r="D471" s="26">
        <v>5.0</v>
      </c>
      <c r="E471" s="22">
        <v>0.69</v>
      </c>
      <c r="F471" s="5" t="str">
        <f>VLOOKUP(G471,'Species Data'!A$2:E$152,2,FALSE)</f>
        <v>79</v>
      </c>
      <c r="G471" s="5" t="s">
        <v>130</v>
      </c>
      <c r="H471" s="28">
        <v>19800.0</v>
      </c>
      <c r="I471" s="29">
        <v>3.8574421875E9</v>
      </c>
      <c r="J471" s="29">
        <v>194820.3125</v>
      </c>
      <c r="K471" s="30">
        <v>1.16931375E9</v>
      </c>
      <c r="L471" s="30" t="s">
        <v>151</v>
      </c>
      <c r="M471" s="31">
        <v>1500.0</v>
      </c>
      <c r="N471" s="30" t="s">
        <v>50</v>
      </c>
      <c r="O471" s="32">
        <v>1771.09375</v>
      </c>
      <c r="P471">
        <v>536.875</v>
      </c>
    </row>
    <row r="472" ht="14.25" customHeight="1">
      <c r="A472" s="5">
        <v>237.0</v>
      </c>
      <c r="B472" s="20">
        <v>3.0</v>
      </c>
      <c r="C472" s="21">
        <v>0.94</v>
      </c>
      <c r="D472" s="26">
        <v>1.0</v>
      </c>
      <c r="E472" s="22">
        <v>1.0</v>
      </c>
      <c r="F472" s="5" t="str">
        <f>VLOOKUP(G472,'Species Data'!A$2:E$152,2,FALSE)</f>
        <v>43</v>
      </c>
      <c r="G472" s="5" t="s">
        <v>79</v>
      </c>
      <c r="H472" s="28">
        <v>11700.0</v>
      </c>
      <c r="I472" s="29">
        <v>2.27918925E9</v>
      </c>
      <c r="J472" s="29">
        <v>194802.5</v>
      </c>
      <c r="K472" s="30">
        <v>1.238562E9</v>
      </c>
      <c r="L472" s="30" t="s">
        <v>147</v>
      </c>
      <c r="M472" s="31">
        <v>1275.0</v>
      </c>
      <c r="N472" s="30" t="s">
        <v>180</v>
      </c>
      <c r="O472" s="32">
        <v>1453.75</v>
      </c>
      <c r="P472">
        <v>790.0</v>
      </c>
    </row>
    <row r="473" ht="14.25" customHeight="1">
      <c r="A473" s="5">
        <v>428.0</v>
      </c>
      <c r="B473" s="20">
        <v>5.0</v>
      </c>
      <c r="C473" s="21">
        <v>0.7</v>
      </c>
      <c r="D473" s="26">
        <v>2.0</v>
      </c>
      <c r="E473" s="22">
        <v>0.96</v>
      </c>
      <c r="F473" s="5" t="str">
        <f>VLOOKUP(G473,'Species Data'!A$2:E$152,2,FALSE)</f>
        <v>75</v>
      </c>
      <c r="G473" s="5" t="s">
        <v>124</v>
      </c>
      <c r="H473" s="28">
        <v>17160.0</v>
      </c>
      <c r="I473" s="29">
        <v>3.3352605E9</v>
      </c>
      <c r="J473" s="29">
        <v>194362.5</v>
      </c>
      <c r="K473" s="30">
        <v>1.896834225E9</v>
      </c>
      <c r="L473" s="30" t="s">
        <v>266</v>
      </c>
      <c r="M473" s="31">
        <v>1095.0</v>
      </c>
      <c r="N473" s="30" t="s">
        <v>311</v>
      </c>
      <c r="O473" s="32">
        <v>1368.75</v>
      </c>
      <c r="P473">
        <v>778.4375</v>
      </c>
    </row>
    <row r="474" ht="14.25" customHeight="1">
      <c r="A474" s="5">
        <v>260.0</v>
      </c>
      <c r="B474" s="20">
        <v>1.0</v>
      </c>
      <c r="C474" s="21">
        <v>1.0</v>
      </c>
      <c r="D474" s="26">
        <v>1.0</v>
      </c>
      <c r="E474" s="22">
        <v>1.0</v>
      </c>
      <c r="F474" s="5" t="str">
        <f>VLOOKUP(G474,'Species Data'!A$2:E$152,2,FALSE)</f>
        <v>46</v>
      </c>
      <c r="G474" s="5" t="s">
        <v>83</v>
      </c>
      <c r="H474" s="28">
        <v>8400.0</v>
      </c>
      <c r="I474" s="29">
        <v>1.631994E9</v>
      </c>
      <c r="J474" s="29">
        <v>194285.0</v>
      </c>
      <c r="K474" s="30">
        <v>5.26491E8</v>
      </c>
      <c r="L474" s="30" t="s">
        <v>234</v>
      </c>
      <c r="M474" s="31">
        <v>1387.5</v>
      </c>
      <c r="N474" s="30" t="s">
        <v>180</v>
      </c>
      <c r="O474" s="32">
        <v>1592.5</v>
      </c>
      <c r="P474">
        <v>513.75</v>
      </c>
    </row>
    <row r="475" ht="14.25" customHeight="1">
      <c r="A475" s="5">
        <v>612.0</v>
      </c>
      <c r="B475" s="20">
        <v>4.0</v>
      </c>
      <c r="C475" s="21">
        <v>0.8</v>
      </c>
      <c r="D475" s="26">
        <v>3.0</v>
      </c>
      <c r="E475" s="22">
        <v>0.92</v>
      </c>
      <c r="F475" s="5" t="str">
        <f>VLOOKUP(G475,'Species Data'!A$2:E$152,2,FALSE)</f>
        <v>106</v>
      </c>
      <c r="G475" s="5" t="s">
        <v>171</v>
      </c>
      <c r="H475" s="28">
        <v>17200.0</v>
      </c>
      <c r="I475" s="29">
        <v>3.3411E9</v>
      </c>
      <c r="J475" s="29">
        <v>194250.0</v>
      </c>
      <c r="K475" s="30">
        <v>1.6457304E9</v>
      </c>
      <c r="L475" s="30" t="s">
        <v>276</v>
      </c>
      <c r="M475" s="31">
        <v>1312.5</v>
      </c>
      <c r="N475" s="30" t="s">
        <v>344</v>
      </c>
      <c r="O475" s="32">
        <v>1274.25</v>
      </c>
      <c r="P475">
        <v>646.5</v>
      </c>
    </row>
    <row r="476" ht="14.25" customHeight="1">
      <c r="A476" s="5">
        <v>2.0</v>
      </c>
      <c r="B476" s="20">
        <v>3.0</v>
      </c>
      <c r="C476" s="21">
        <v>0.91</v>
      </c>
      <c r="D476" s="26">
        <v>3.0</v>
      </c>
      <c r="E476" s="22">
        <v>0.86</v>
      </c>
      <c r="F476" s="5" t="str">
        <f>VLOOKUP(G476,'Species Data'!A$2:E$152,2,FALSE)</f>
        <v>1</v>
      </c>
      <c r="G476" s="5" t="s">
        <v>10</v>
      </c>
      <c r="H476" s="28">
        <v>11340.0</v>
      </c>
      <c r="I476" s="29">
        <v>2.1968415E9</v>
      </c>
      <c r="J476" s="29">
        <v>193725.0</v>
      </c>
      <c r="K476" s="30">
        <v>8.2694115E8</v>
      </c>
      <c r="L476" s="30" t="s">
        <v>176</v>
      </c>
      <c r="M476" s="31">
        <v>1338.75</v>
      </c>
      <c r="N476" s="30" t="s">
        <v>180</v>
      </c>
      <c r="O476" s="32">
        <v>1537.5</v>
      </c>
      <c r="P476">
        <v>578.75</v>
      </c>
    </row>
    <row r="477" ht="14.25" customHeight="1">
      <c r="A477" s="5">
        <v>21.0</v>
      </c>
      <c r="B477" s="20">
        <v>2.0</v>
      </c>
      <c r="C477" s="21">
        <v>0.96</v>
      </c>
      <c r="D477" s="26">
        <v>1.0</v>
      </c>
      <c r="E477" s="22">
        <v>1.0</v>
      </c>
      <c r="F477" s="5" t="str">
        <f>VLOOKUP(G477,'Species Data'!A$2:E$152,2,FALSE)</f>
        <v>4</v>
      </c>
      <c r="G477" s="5" t="s">
        <v>38</v>
      </c>
      <c r="H477" s="28">
        <v>8424.0</v>
      </c>
      <c r="I477" s="29">
        <v>1.63105488E9</v>
      </c>
      <c r="J477" s="29">
        <v>193620.0</v>
      </c>
      <c r="K477" s="30">
        <v>7.438392E8</v>
      </c>
      <c r="L477" s="30" t="s">
        <v>132</v>
      </c>
      <c r="M477" s="31">
        <v>1187.5</v>
      </c>
      <c r="N477" s="30" t="s">
        <v>135</v>
      </c>
      <c r="O477" s="32">
        <v>1512.65625</v>
      </c>
      <c r="P477">
        <v>689.84375</v>
      </c>
    </row>
    <row r="478" ht="14.25" customHeight="1">
      <c r="A478" s="5">
        <v>573.0</v>
      </c>
      <c r="B478" s="20">
        <v>6.0</v>
      </c>
      <c r="C478" s="21">
        <v>0.83</v>
      </c>
      <c r="D478" s="26">
        <v>6.0</v>
      </c>
      <c r="E478" s="22">
        <v>0.82</v>
      </c>
      <c r="F478" s="5" t="str">
        <f>VLOOKUP(G478,'Species Data'!A$2:E$152,2,FALSE)</f>
        <v>99</v>
      </c>
      <c r="G478" s="5" t="s">
        <v>162</v>
      </c>
      <c r="H478" s="28">
        <v>18480.0</v>
      </c>
      <c r="I478" s="29">
        <v>3.57233184E9</v>
      </c>
      <c r="J478" s="29">
        <v>193308.0</v>
      </c>
      <c r="K478" s="30">
        <v>1.3507263E9</v>
      </c>
      <c r="L478" s="30" t="s">
        <v>221</v>
      </c>
      <c r="M478" s="31">
        <v>1086.0</v>
      </c>
      <c r="N478" s="30" t="s">
        <v>286</v>
      </c>
      <c r="O478" s="32">
        <v>1027.375</v>
      </c>
      <c r="P478">
        <v>410.625</v>
      </c>
    </row>
    <row r="479" ht="14.25" customHeight="1">
      <c r="A479" s="5">
        <v>732.0</v>
      </c>
      <c r="B479" s="20">
        <v>5.0</v>
      </c>
      <c r="C479" s="21">
        <v>0.78</v>
      </c>
      <c r="D479" s="26">
        <v>2.0</v>
      </c>
      <c r="E479" s="22">
        <v>0.87</v>
      </c>
      <c r="F479" s="5" t="str">
        <f>VLOOKUP(G479,'Species Data'!A$2:E$152,2,FALSE)</f>
        <v>127</v>
      </c>
      <c r="G479" s="5" t="s">
        <v>201</v>
      </c>
      <c r="H479" s="28">
        <v>24180.0</v>
      </c>
      <c r="I479" s="29">
        <v>4.671576E9</v>
      </c>
      <c r="J479" s="29">
        <v>193200.0</v>
      </c>
      <c r="K479" s="30">
        <v>2.5415598E9</v>
      </c>
      <c r="L479" s="30" t="s">
        <v>276</v>
      </c>
      <c r="M479" s="31">
        <v>1050.0</v>
      </c>
      <c r="N479" s="30" t="s">
        <v>286</v>
      </c>
      <c r="O479" s="32">
        <v>1016.25</v>
      </c>
      <c r="P479">
        <v>571.25</v>
      </c>
    </row>
    <row r="480" ht="14.25" customHeight="1">
      <c r="A480" s="5">
        <v>118.0</v>
      </c>
      <c r="B480" s="20">
        <v>1.0</v>
      </c>
      <c r="C480" s="21">
        <v>1.0</v>
      </c>
      <c r="D480" s="26">
        <v>3.0</v>
      </c>
      <c r="E480" s="22">
        <v>0.78</v>
      </c>
      <c r="F480" s="5" t="str">
        <f>VLOOKUP(G480,'Species Data'!A$2:E$152,2,FALSE)</f>
        <v>23</v>
      </c>
      <c r="G480" s="5" t="s">
        <v>59</v>
      </c>
      <c r="H480" s="28">
        <v>7840.0</v>
      </c>
      <c r="I480" s="29">
        <v>1.5116696E9</v>
      </c>
      <c r="J480" s="29">
        <v>192815.0</v>
      </c>
      <c r="K480" s="30">
        <v>4.714192E8</v>
      </c>
      <c r="L480" s="30" t="s">
        <v>274</v>
      </c>
      <c r="M480" s="31">
        <v>1297.5</v>
      </c>
      <c r="N480" s="30" t="s">
        <v>224</v>
      </c>
      <c r="O480" s="32">
        <v>1721.5625</v>
      </c>
      <c r="P480">
        <v>536.875</v>
      </c>
    </row>
    <row r="481" ht="14.25" customHeight="1">
      <c r="A481" s="5">
        <v>433.0</v>
      </c>
      <c r="B481" s="20">
        <v>6.0</v>
      </c>
      <c r="C481" s="21">
        <v>0.56</v>
      </c>
      <c r="D481" s="26">
        <v>3.0</v>
      </c>
      <c r="E481" s="22">
        <v>0.88</v>
      </c>
      <c r="F481" s="5" t="str">
        <f>VLOOKUP(G481,'Species Data'!A$2:E$152,2,FALSE)</f>
        <v>76</v>
      </c>
      <c r="G481" s="5" t="s">
        <v>125</v>
      </c>
      <c r="H481" s="28">
        <v>31680.0</v>
      </c>
      <c r="I481" s="29">
        <v>6.1053696E9</v>
      </c>
      <c r="J481" s="29">
        <v>192720.0</v>
      </c>
      <c r="K481" s="30">
        <v>3.7557432E9</v>
      </c>
      <c r="L481" s="30" t="s">
        <v>266</v>
      </c>
      <c r="M481" s="31">
        <v>1095.0</v>
      </c>
      <c r="N481" s="30" t="s">
        <v>309</v>
      </c>
      <c r="O481" s="32">
        <v>1092.8125</v>
      </c>
      <c r="P481">
        <v>673.59375</v>
      </c>
    </row>
    <row r="482" ht="14.25" customHeight="1">
      <c r="A482" s="5">
        <v>506.0</v>
      </c>
      <c r="B482" s="20">
        <v>1.0</v>
      </c>
      <c r="C482" s="21">
        <v>1.0</v>
      </c>
      <c r="D482" s="26">
        <v>2.0</v>
      </c>
      <c r="E482" s="22">
        <v>0.95</v>
      </c>
      <c r="F482" s="5" t="str">
        <f>VLOOKUP(G482,'Species Data'!A$2:E$152,2,FALSE)</f>
        <v>88</v>
      </c>
      <c r="G482" s="5" t="s">
        <v>143</v>
      </c>
      <c r="H482" s="28">
        <v>17600.0</v>
      </c>
      <c r="I482" s="29">
        <v>3.383061E9</v>
      </c>
      <c r="J482" s="29">
        <v>192219.375</v>
      </c>
      <c r="K482" s="30">
        <v>1.505515E9</v>
      </c>
      <c r="L482" s="30" t="s">
        <v>144</v>
      </c>
      <c r="M482" s="31">
        <v>1187.5</v>
      </c>
      <c r="N482" s="30" t="s">
        <v>224</v>
      </c>
      <c r="O482" s="32">
        <v>1550.15625</v>
      </c>
      <c r="P482">
        <v>689.84375</v>
      </c>
    </row>
    <row r="483" ht="14.25" customHeight="1">
      <c r="A483" s="5">
        <v>704.0</v>
      </c>
      <c r="B483" s="20">
        <v>5.0</v>
      </c>
      <c r="C483" s="21">
        <v>0.76</v>
      </c>
      <c r="D483" s="26">
        <v>3.0</v>
      </c>
      <c r="E483" s="22">
        <v>0.91</v>
      </c>
      <c r="F483" s="5" t="str">
        <f>VLOOKUP(G483,'Species Data'!A$2:E$152,2,FALSE)</f>
        <v>122</v>
      </c>
      <c r="G483" s="5" t="s">
        <v>194</v>
      </c>
      <c r="H483" s="28">
        <v>15680.0</v>
      </c>
      <c r="I483" s="29">
        <v>3.01175952E9</v>
      </c>
      <c r="J483" s="29">
        <v>192076.5</v>
      </c>
      <c r="K483" s="30">
        <v>1.73044872E9</v>
      </c>
      <c r="L483" s="30" t="s">
        <v>88</v>
      </c>
      <c r="M483" s="31">
        <v>1237.5</v>
      </c>
      <c r="N483" s="30" t="s">
        <v>110</v>
      </c>
      <c r="O483" s="32">
        <v>1247.25</v>
      </c>
      <c r="P483">
        <v>716.625</v>
      </c>
    </row>
    <row r="484" ht="14.25" customHeight="1">
      <c r="A484" s="5">
        <v>661.0</v>
      </c>
      <c r="B484" s="20">
        <v>1.0</v>
      </c>
      <c r="C484" s="21">
        <v>1.0</v>
      </c>
      <c r="D484" s="26">
        <v>3.0</v>
      </c>
      <c r="E484" s="22">
        <v>0.97</v>
      </c>
      <c r="F484" s="5" t="str">
        <f>VLOOKUP(G484,'Species Data'!A$2:E$152,2,FALSE)</f>
        <v>115</v>
      </c>
      <c r="G484" s="5" t="s">
        <v>185</v>
      </c>
      <c r="H484" s="28">
        <v>37380.0</v>
      </c>
      <c r="I484" s="29">
        <v>7.1790159E9</v>
      </c>
      <c r="J484" s="29">
        <v>192055.0</v>
      </c>
      <c r="K484" s="30">
        <v>3.2378556E9</v>
      </c>
      <c r="L484" s="30" t="s">
        <v>273</v>
      </c>
      <c r="M484" s="31">
        <v>1110.0</v>
      </c>
      <c r="N484" s="30" t="s">
        <v>164</v>
      </c>
      <c r="O484" s="32">
        <v>1352.5</v>
      </c>
      <c r="P484">
        <v>610.0</v>
      </c>
    </row>
    <row r="485" ht="14.25" customHeight="1">
      <c r="A485" s="5">
        <v>825.0</v>
      </c>
      <c r="B485" s="20">
        <v>2.0</v>
      </c>
      <c r="C485" s="21">
        <v>0.97</v>
      </c>
      <c r="D485" s="26">
        <v>1.0</v>
      </c>
      <c r="E485" s="22">
        <v>1.0</v>
      </c>
      <c r="F485" s="5" t="str">
        <f>VLOOKUP(G485,'Species Data'!A$2:E$152,2,FALSE)</f>
        <v>147</v>
      </c>
      <c r="G485" s="5" t="s">
        <v>223</v>
      </c>
      <c r="H485" s="28">
        <v>9020.0</v>
      </c>
      <c r="I485" s="29">
        <v>1.73184E9</v>
      </c>
      <c r="J485" s="29">
        <v>192000.0</v>
      </c>
      <c r="K485" s="30">
        <v>5.752956E8</v>
      </c>
      <c r="L485" s="30" t="s">
        <v>100</v>
      </c>
      <c r="M485" s="31">
        <v>1500.0</v>
      </c>
      <c r="N485" s="30" t="s">
        <v>320</v>
      </c>
      <c r="O485" s="32">
        <v>1160.15625</v>
      </c>
      <c r="P485">
        <v>498.28125</v>
      </c>
    </row>
    <row r="486" ht="14.25" customHeight="1">
      <c r="A486" s="5">
        <v>824.0</v>
      </c>
      <c r="B486" s="20">
        <v>2.0</v>
      </c>
      <c r="C486" s="21">
        <v>0.97</v>
      </c>
      <c r="D486" s="26">
        <v>3.0</v>
      </c>
      <c r="E486" s="22">
        <v>0.79</v>
      </c>
      <c r="F486" s="5" t="str">
        <f>VLOOKUP(G486,'Species Data'!A$2:E$152,2,FALSE)</f>
        <v>147</v>
      </c>
      <c r="G486" s="5" t="s">
        <v>223</v>
      </c>
      <c r="H486" s="28">
        <v>9020.0</v>
      </c>
      <c r="I486" s="29">
        <v>1.73184E9</v>
      </c>
      <c r="J486" s="29">
        <v>192000.0</v>
      </c>
      <c r="K486" s="30">
        <v>4.531648E8</v>
      </c>
      <c r="L486" s="30" t="s">
        <v>100</v>
      </c>
      <c r="M486" s="31">
        <v>1500.0</v>
      </c>
      <c r="N486" s="30" t="s">
        <v>283</v>
      </c>
      <c r="O486" s="32">
        <v>830.0</v>
      </c>
      <c r="P486">
        <v>392.5</v>
      </c>
    </row>
    <row r="487" ht="14.25" customHeight="1">
      <c r="A487" s="5">
        <v>239.0</v>
      </c>
      <c r="B487" s="20">
        <v>4.0</v>
      </c>
      <c r="C487" s="21">
        <v>0.92</v>
      </c>
      <c r="D487" s="26">
        <v>4.0</v>
      </c>
      <c r="E487" s="22">
        <v>0.84</v>
      </c>
      <c r="F487" s="5" t="str">
        <f>VLOOKUP(G487,'Species Data'!A$2:E$152,2,FALSE)</f>
        <v>43</v>
      </c>
      <c r="G487" s="5" t="s">
        <v>79</v>
      </c>
      <c r="H487" s="28">
        <v>11700.0</v>
      </c>
      <c r="I487" s="29">
        <v>2.240974125E9</v>
      </c>
      <c r="J487" s="29">
        <v>191536.25</v>
      </c>
      <c r="K487" s="30">
        <v>1.03749165E9</v>
      </c>
      <c r="L487" s="30" t="s">
        <v>147</v>
      </c>
      <c r="M487" s="31">
        <v>1275.0</v>
      </c>
      <c r="N487" s="30" t="s">
        <v>325</v>
      </c>
      <c r="O487" s="32">
        <v>1429.375</v>
      </c>
      <c r="P487">
        <v>661.75</v>
      </c>
    </row>
    <row r="488" ht="14.25" customHeight="1">
      <c r="A488" s="5">
        <v>91.0</v>
      </c>
      <c r="B488" s="20">
        <v>5.0</v>
      </c>
      <c r="C488" s="21">
        <v>0.63</v>
      </c>
      <c r="D488" s="26">
        <v>3.0</v>
      </c>
      <c r="E488" s="22">
        <v>0.96</v>
      </c>
      <c r="F488" s="5" t="str">
        <f>VLOOKUP(G488,'Species Data'!A$2:E$152,2,FALSE)</f>
        <v>18</v>
      </c>
      <c r="G488" s="5" t="s">
        <v>54</v>
      </c>
      <c r="H488" s="28">
        <v>27556.0</v>
      </c>
      <c r="I488" s="29">
        <v>5.270085E9</v>
      </c>
      <c r="J488" s="29">
        <v>191250.0</v>
      </c>
      <c r="K488" s="30">
        <v>2.8063202625E9</v>
      </c>
      <c r="L488" s="30" t="s">
        <v>169</v>
      </c>
      <c r="M488" s="31">
        <v>1125.0</v>
      </c>
      <c r="N488" s="30" t="s">
        <v>297</v>
      </c>
      <c r="O488" s="32">
        <v>1114.6875</v>
      </c>
      <c r="P488">
        <v>599.0625</v>
      </c>
    </row>
    <row r="489" ht="14.25" customHeight="1">
      <c r="A489" s="5">
        <v>92.0</v>
      </c>
      <c r="B489" s="20">
        <v>5.0</v>
      </c>
      <c r="C489" s="21">
        <v>0.63</v>
      </c>
      <c r="D489" s="26">
        <v>1.0</v>
      </c>
      <c r="E489" s="22">
        <v>1.0</v>
      </c>
      <c r="F489" s="5" t="str">
        <f>VLOOKUP(G489,'Species Data'!A$2:E$152,2,FALSE)</f>
        <v>18</v>
      </c>
      <c r="G489" s="5" t="s">
        <v>54</v>
      </c>
      <c r="H489" s="28">
        <v>27556.0</v>
      </c>
      <c r="I489" s="29">
        <v>5.270085E9</v>
      </c>
      <c r="J489" s="29">
        <v>191250.0</v>
      </c>
      <c r="K489" s="30">
        <v>2.9292889125E9</v>
      </c>
      <c r="L489" s="30" t="s">
        <v>169</v>
      </c>
      <c r="M489" s="31">
        <v>1125.0</v>
      </c>
      <c r="N489" s="30" t="s">
        <v>340</v>
      </c>
      <c r="O489" s="32">
        <v>1106.25</v>
      </c>
      <c r="P489">
        <v>625.3125</v>
      </c>
    </row>
    <row r="490" ht="14.25" customHeight="1">
      <c r="A490" s="5">
        <v>685.0</v>
      </c>
      <c r="B490" s="20">
        <v>5.0</v>
      </c>
      <c r="C490" s="21">
        <v>0.78</v>
      </c>
      <c r="D490" s="26">
        <v>2.0</v>
      </c>
      <c r="E490" s="22">
        <v>0.91</v>
      </c>
      <c r="F490" s="5" t="str">
        <f>VLOOKUP(G490,'Species Data'!A$2:E$152,2,FALSE)</f>
        <v>119</v>
      </c>
      <c r="G490" s="5" t="s">
        <v>192</v>
      </c>
      <c r="H490" s="28">
        <v>25600.0</v>
      </c>
      <c r="I490" s="29">
        <v>4.882048E9</v>
      </c>
      <c r="J490" s="29">
        <v>190705.0</v>
      </c>
      <c r="K490" s="30">
        <v>2.542848E9</v>
      </c>
      <c r="L490" s="30" t="s">
        <v>256</v>
      </c>
      <c r="M490" s="31">
        <v>860.0</v>
      </c>
      <c r="N490" s="30" t="s">
        <v>298</v>
      </c>
      <c r="O490" s="32">
        <v>1108.75</v>
      </c>
      <c r="P490">
        <v>577.5</v>
      </c>
    </row>
    <row r="491" ht="14.25" customHeight="1">
      <c r="A491" s="5">
        <v>702.0</v>
      </c>
      <c r="B491" s="20">
        <v>6.0</v>
      </c>
      <c r="C491" s="21">
        <v>0.75</v>
      </c>
      <c r="D491" s="26">
        <v>2.0</v>
      </c>
      <c r="E491" s="22">
        <v>0.95</v>
      </c>
      <c r="F491" s="5" t="str">
        <f>VLOOKUP(G491,'Species Data'!A$2:E$152,2,FALSE)</f>
        <v>122</v>
      </c>
      <c r="G491" s="5" t="s">
        <v>194</v>
      </c>
      <c r="H491" s="28">
        <v>15680.0</v>
      </c>
      <c r="I491" s="29">
        <v>2.988216E9</v>
      </c>
      <c r="J491" s="29">
        <v>190575.0</v>
      </c>
      <c r="K491" s="30">
        <v>1.8050032E9</v>
      </c>
      <c r="L491" s="30" t="s">
        <v>88</v>
      </c>
      <c r="M491" s="31">
        <v>1237.5</v>
      </c>
      <c r="N491" s="30" t="s">
        <v>290</v>
      </c>
      <c r="O491" s="32">
        <v>1210.0</v>
      </c>
      <c r="P491">
        <v>747.5</v>
      </c>
    </row>
    <row r="492" ht="14.25" customHeight="1">
      <c r="A492" s="5">
        <v>259.0</v>
      </c>
      <c r="B492" s="20">
        <v>2.0</v>
      </c>
      <c r="C492" s="21">
        <v>0.98</v>
      </c>
      <c r="D492" s="26">
        <v>3.0</v>
      </c>
      <c r="E492" s="22">
        <v>0.94</v>
      </c>
      <c r="F492" s="5" t="str">
        <f>VLOOKUP(G492,'Species Data'!A$2:E$152,2,FALSE)</f>
        <v>46</v>
      </c>
      <c r="G492" s="5" t="s">
        <v>83</v>
      </c>
      <c r="H492" s="28">
        <v>8400.0</v>
      </c>
      <c r="I492" s="29">
        <v>1.5980475E9</v>
      </c>
      <c r="J492" s="29">
        <v>190243.75</v>
      </c>
      <c r="K492" s="30">
        <v>4.9350525E8</v>
      </c>
      <c r="L492" s="30" t="s">
        <v>234</v>
      </c>
      <c r="M492" s="31">
        <v>1387.5</v>
      </c>
      <c r="N492" s="30" t="s">
        <v>330</v>
      </c>
      <c r="O492" s="32">
        <v>1559.375</v>
      </c>
      <c r="P492">
        <v>481.5625</v>
      </c>
    </row>
    <row r="493" ht="14.25" customHeight="1">
      <c r="A493" s="5">
        <v>378.0</v>
      </c>
      <c r="B493" s="20">
        <v>5.0</v>
      </c>
      <c r="C493" s="21">
        <v>0.82</v>
      </c>
      <c r="D493" s="26">
        <v>4.0</v>
      </c>
      <c r="E493" s="22">
        <v>0.89</v>
      </c>
      <c r="F493" s="5" t="str">
        <f>VLOOKUP(G493,'Species Data'!A$2:E$152,2,FALSE)</f>
        <v>67</v>
      </c>
      <c r="G493" s="5" t="s">
        <v>111</v>
      </c>
      <c r="H493" s="28">
        <v>23040.0</v>
      </c>
      <c r="I493" s="29">
        <v>4.3808688E9</v>
      </c>
      <c r="J493" s="29">
        <v>190141.875</v>
      </c>
      <c r="K493" s="30">
        <v>1.5279264E9</v>
      </c>
      <c r="L493" s="30" t="s">
        <v>253</v>
      </c>
      <c r="M493" s="31">
        <v>1037.5</v>
      </c>
      <c r="N493" s="30" t="s">
        <v>305</v>
      </c>
      <c r="O493" s="32">
        <v>1234.6875</v>
      </c>
      <c r="P493">
        <v>430.625</v>
      </c>
    </row>
    <row r="494" ht="14.25" customHeight="1">
      <c r="A494" s="5">
        <v>667.0</v>
      </c>
      <c r="B494" s="20">
        <v>1.0</v>
      </c>
      <c r="C494" s="21">
        <v>1.0</v>
      </c>
      <c r="D494" s="26">
        <v>5.0</v>
      </c>
      <c r="E494" s="22">
        <v>0.53</v>
      </c>
      <c r="F494" s="5" t="str">
        <f>VLOOKUP(G494,'Species Data'!A$2:E$152,2,FALSE)</f>
        <v>116</v>
      </c>
      <c r="G494" s="5" t="s">
        <v>188</v>
      </c>
      <c r="H494" s="28">
        <v>6000.0</v>
      </c>
      <c r="I494" s="29">
        <v>1.139724E9</v>
      </c>
      <c r="J494" s="29">
        <v>189954.0</v>
      </c>
      <c r="K494" s="30">
        <v>3.76248E8</v>
      </c>
      <c r="L494" s="30" t="s">
        <v>151</v>
      </c>
      <c r="M494" s="31">
        <v>1500.0</v>
      </c>
      <c r="N494" s="30" t="s">
        <v>107</v>
      </c>
      <c r="O494" s="32">
        <v>1557.0</v>
      </c>
      <c r="P494">
        <v>514.0</v>
      </c>
    </row>
    <row r="495" ht="14.25" customHeight="1">
      <c r="A495" s="5">
        <v>240.0</v>
      </c>
      <c r="B495" s="20">
        <v>5.0</v>
      </c>
      <c r="C495" s="21">
        <v>0.91</v>
      </c>
      <c r="D495" s="26">
        <v>5.0</v>
      </c>
      <c r="E495" s="22">
        <v>0.82</v>
      </c>
      <c r="F495" s="5" t="str">
        <f>VLOOKUP(G495,'Species Data'!A$2:E$152,2,FALSE)</f>
        <v>43</v>
      </c>
      <c r="G495" s="5" t="s">
        <v>79</v>
      </c>
      <c r="H495" s="28">
        <v>11700.0</v>
      </c>
      <c r="I495" s="29">
        <v>2.2223565E9</v>
      </c>
      <c r="J495" s="29">
        <v>189945.0</v>
      </c>
      <c r="K495" s="30">
        <v>1.011231E9</v>
      </c>
      <c r="L495" s="30" t="s">
        <v>144</v>
      </c>
      <c r="M495" s="31">
        <v>1187.5</v>
      </c>
      <c r="N495" s="30" t="s">
        <v>180</v>
      </c>
      <c r="O495" s="32">
        <v>1417.5</v>
      </c>
      <c r="P495">
        <v>645.0</v>
      </c>
    </row>
    <row r="496" ht="14.25" customHeight="1">
      <c r="A496" s="5">
        <v>191.0</v>
      </c>
      <c r="B496" s="20">
        <v>1.0</v>
      </c>
      <c r="C496" s="21">
        <v>1.0</v>
      </c>
      <c r="D496" s="26">
        <v>4.0</v>
      </c>
      <c r="E496" s="22">
        <v>0.82</v>
      </c>
      <c r="F496" s="5" t="str">
        <f>VLOOKUP(G496,'Species Data'!A$2:E$152,2,FALSE)</f>
        <v>35</v>
      </c>
      <c r="G496" s="5" t="s">
        <v>71</v>
      </c>
      <c r="H496" s="28">
        <v>17360.0</v>
      </c>
      <c r="I496" s="29">
        <v>3.29721735E9</v>
      </c>
      <c r="J496" s="29">
        <v>189931.875</v>
      </c>
      <c r="K496" s="30">
        <v>9.319933E8</v>
      </c>
      <c r="L496" s="30" t="s">
        <v>173</v>
      </c>
      <c r="M496" s="31">
        <v>1295.0</v>
      </c>
      <c r="N496" s="30" t="s">
        <v>325</v>
      </c>
      <c r="O496" s="32">
        <v>1637.34375</v>
      </c>
      <c r="P496">
        <v>462.8125</v>
      </c>
    </row>
    <row r="497" ht="14.25" customHeight="1">
      <c r="A497" s="5">
        <v>264.0</v>
      </c>
      <c r="B497" s="20">
        <v>6.0</v>
      </c>
      <c r="C497" s="21">
        <v>0.58</v>
      </c>
      <c r="D497" s="26">
        <v>6.0</v>
      </c>
      <c r="E497" s="22">
        <v>0.62</v>
      </c>
      <c r="F497" s="5" t="str">
        <f>VLOOKUP(G497,'Species Data'!A$2:E$152,2,FALSE)</f>
        <v>47</v>
      </c>
      <c r="G497" s="5" t="s">
        <v>84</v>
      </c>
      <c r="H497" s="28">
        <v>20400.0</v>
      </c>
      <c r="I497" s="29">
        <v>3.8728125E9</v>
      </c>
      <c r="J497" s="29">
        <v>189843.75</v>
      </c>
      <c r="K497" s="30">
        <v>1.0843875E9</v>
      </c>
      <c r="L497" s="30" t="s">
        <v>248</v>
      </c>
      <c r="M497" s="31">
        <v>937.5</v>
      </c>
      <c r="N497" s="30" t="s">
        <v>326</v>
      </c>
      <c r="O497" s="32">
        <v>1171.875</v>
      </c>
      <c r="P497">
        <v>328.125</v>
      </c>
    </row>
    <row r="498" ht="14.25" customHeight="1">
      <c r="A498" s="5">
        <v>293.0</v>
      </c>
      <c r="B498" s="20">
        <v>1.0</v>
      </c>
      <c r="C498" s="21">
        <v>1.0</v>
      </c>
      <c r="D498" s="26">
        <v>2.0</v>
      </c>
      <c r="E498" s="22">
        <v>0.95</v>
      </c>
      <c r="F498" s="5" t="str">
        <f>VLOOKUP(G498,'Species Data'!A$2:E$152,2,FALSE)</f>
        <v>52</v>
      </c>
      <c r="G498" s="5" t="s">
        <v>90</v>
      </c>
      <c r="H498" s="28">
        <v>7520.0</v>
      </c>
      <c r="I498" s="29">
        <v>1.427296E9</v>
      </c>
      <c r="J498" s="29">
        <v>189800.0</v>
      </c>
      <c r="K498" s="30">
        <v>3.71488E8</v>
      </c>
      <c r="L498" s="30" t="s">
        <v>262</v>
      </c>
      <c r="M498" s="31">
        <v>1500.0</v>
      </c>
      <c r="N498" s="30" t="s">
        <v>346</v>
      </c>
      <c r="O498" s="32">
        <v>1825.0</v>
      </c>
      <c r="P498">
        <v>475.0</v>
      </c>
    </row>
    <row r="499" ht="14.25" customHeight="1">
      <c r="A499" s="5">
        <v>149.0</v>
      </c>
      <c r="B499" s="20">
        <v>5.0</v>
      </c>
      <c r="C499" s="21">
        <v>0.7</v>
      </c>
      <c r="D499" s="26">
        <v>4.0</v>
      </c>
      <c r="E499" s="22">
        <v>0.95</v>
      </c>
      <c r="F499" s="5" t="str">
        <f>VLOOKUP(G499,'Species Data'!A$2:E$152,2,FALSE)</f>
        <v>28</v>
      </c>
      <c r="G499" s="5" t="s">
        <v>64</v>
      </c>
      <c r="H499" s="28">
        <v>25800.0</v>
      </c>
      <c r="I499" s="29">
        <v>4.89168E9</v>
      </c>
      <c r="J499" s="29">
        <v>189600.0</v>
      </c>
      <c r="K499" s="30">
        <v>1.939111875E9</v>
      </c>
      <c r="L499" s="30" t="s">
        <v>268</v>
      </c>
      <c r="M499" s="31">
        <v>1264.0</v>
      </c>
      <c r="N499" s="30" t="s">
        <v>227</v>
      </c>
      <c r="O499" s="32">
        <v>1192.65625</v>
      </c>
      <c r="P499">
        <v>501.0625</v>
      </c>
    </row>
    <row r="500" ht="14.25" customHeight="1">
      <c r="A500" s="5">
        <v>148.0</v>
      </c>
      <c r="B500" s="20">
        <v>5.0</v>
      </c>
      <c r="C500" s="21">
        <v>0.7</v>
      </c>
      <c r="D500" s="26">
        <v>6.0</v>
      </c>
      <c r="E500" s="22">
        <v>0.82</v>
      </c>
      <c r="F500" s="5" t="str">
        <f>VLOOKUP(G500,'Species Data'!A$2:E$152,2,FALSE)</f>
        <v>28</v>
      </c>
      <c r="G500" s="5" t="s">
        <v>64</v>
      </c>
      <c r="H500" s="28">
        <v>25800.0</v>
      </c>
      <c r="I500" s="29">
        <v>4.89168E9</v>
      </c>
      <c r="J500" s="29">
        <v>189600.0</v>
      </c>
      <c r="K500" s="30">
        <v>1.681515E9</v>
      </c>
      <c r="L500" s="30" t="s">
        <v>268</v>
      </c>
      <c r="M500" s="31">
        <v>1264.0</v>
      </c>
      <c r="N500" s="30" t="s">
        <v>310</v>
      </c>
      <c r="O500" s="32">
        <v>1026.25</v>
      </c>
      <c r="P500">
        <v>434.5</v>
      </c>
    </row>
    <row r="501" ht="14.25" customHeight="1">
      <c r="A501" s="5">
        <v>176.0</v>
      </c>
      <c r="B501" s="20">
        <v>1.0</v>
      </c>
      <c r="C501" s="21">
        <v>1.0</v>
      </c>
      <c r="D501" s="26">
        <v>2.0</v>
      </c>
      <c r="E501" s="22">
        <v>0.88</v>
      </c>
      <c r="F501" s="5" t="str">
        <f>VLOOKUP(G501,'Species Data'!A$2:E$152,2,FALSE)</f>
        <v>32</v>
      </c>
      <c r="G501" s="5" t="s">
        <v>68</v>
      </c>
      <c r="H501" s="28">
        <v>8648.0</v>
      </c>
      <c r="I501" s="29">
        <v>1.637687975E9</v>
      </c>
      <c r="J501" s="29">
        <v>189371.875</v>
      </c>
      <c r="K501" s="30">
        <v>5.1071845E8</v>
      </c>
      <c r="L501" s="30" t="s">
        <v>274</v>
      </c>
      <c r="M501" s="31">
        <v>1297.5</v>
      </c>
      <c r="N501" s="30" t="s">
        <v>224</v>
      </c>
      <c r="O501" s="32">
        <v>1721.5625</v>
      </c>
      <c r="P501">
        <v>536.875</v>
      </c>
    </row>
    <row r="502" ht="14.25" customHeight="1">
      <c r="A502" s="5">
        <v>320.0</v>
      </c>
      <c r="B502" s="20">
        <v>2.0</v>
      </c>
      <c r="C502" s="21">
        <v>0.89</v>
      </c>
      <c r="D502" s="26">
        <v>4.0</v>
      </c>
      <c r="E502" s="22">
        <v>0.94</v>
      </c>
      <c r="F502" s="5" t="str">
        <f>VLOOKUP(G502,'Species Data'!A$2:E$152,2,FALSE)</f>
        <v>56</v>
      </c>
      <c r="G502" s="5" t="s">
        <v>95</v>
      </c>
      <c r="H502" s="28">
        <v>7680.0</v>
      </c>
      <c r="I502" s="29">
        <v>1.45410336E9</v>
      </c>
      <c r="J502" s="29">
        <v>189336.375</v>
      </c>
      <c r="K502" s="30">
        <v>4.2830784E8</v>
      </c>
      <c r="L502" s="30" t="s">
        <v>262</v>
      </c>
      <c r="M502" s="31">
        <v>1200.0</v>
      </c>
      <c r="N502" s="30" t="s">
        <v>341</v>
      </c>
      <c r="O502" s="32">
        <v>1551.9375</v>
      </c>
      <c r="P502">
        <v>457.125</v>
      </c>
    </row>
    <row r="503" ht="14.25" customHeight="1">
      <c r="A503" s="5">
        <v>698.0</v>
      </c>
      <c r="B503" s="20">
        <v>5.0</v>
      </c>
      <c r="C503" s="21">
        <v>0.51</v>
      </c>
      <c r="D503" s="26">
        <v>1.0</v>
      </c>
      <c r="E503" s="22">
        <v>1.0</v>
      </c>
      <c r="F503" s="5" t="str">
        <f>VLOOKUP(G503,'Species Data'!A$2:E$152,2,FALSE)</f>
        <v>121</v>
      </c>
      <c r="G503" s="5" t="s">
        <v>154</v>
      </c>
      <c r="H503" s="28">
        <v>23040.0</v>
      </c>
      <c r="I503" s="29">
        <v>4.358016E9</v>
      </c>
      <c r="J503" s="29">
        <v>189150.0</v>
      </c>
      <c r="K503" s="30">
        <v>2.3577984E9</v>
      </c>
      <c r="L503" s="30" t="s">
        <v>261</v>
      </c>
      <c r="M503" s="31">
        <v>750.0</v>
      </c>
      <c r="N503" s="30" t="s">
        <v>290</v>
      </c>
      <c r="O503" s="32">
        <v>975.0</v>
      </c>
      <c r="P503">
        <v>527.5</v>
      </c>
    </row>
    <row r="504" ht="14.25" customHeight="1">
      <c r="A504" s="5">
        <v>114.0</v>
      </c>
      <c r="B504" s="20">
        <v>3.0</v>
      </c>
      <c r="C504" s="21">
        <v>0.88</v>
      </c>
      <c r="D504" s="26">
        <v>3.0</v>
      </c>
      <c r="E504" s="22">
        <v>0.85</v>
      </c>
      <c r="F504" s="5" t="str">
        <f>VLOOKUP(G504,'Species Data'!A$2:E$152,2,FALSE)</f>
        <v>22</v>
      </c>
      <c r="G504" s="5" t="s">
        <v>58</v>
      </c>
      <c r="H504" s="28">
        <v>18980.0</v>
      </c>
      <c r="I504" s="29">
        <v>3.58722E9</v>
      </c>
      <c r="J504" s="29">
        <v>189000.0</v>
      </c>
      <c r="K504" s="30">
        <v>1.91019465E9</v>
      </c>
      <c r="L504" s="30" t="s">
        <v>169</v>
      </c>
      <c r="M504" s="31">
        <v>1125.0</v>
      </c>
      <c r="N504" s="30" t="s">
        <v>297</v>
      </c>
      <c r="O504" s="32">
        <v>1114.6875</v>
      </c>
      <c r="P504">
        <v>599.0625</v>
      </c>
    </row>
    <row r="505" ht="14.25" customHeight="1">
      <c r="A505" s="5">
        <v>116.0</v>
      </c>
      <c r="B505" s="20">
        <v>3.0</v>
      </c>
      <c r="C505" s="21">
        <v>0.88</v>
      </c>
      <c r="D505" s="26">
        <v>5.0</v>
      </c>
      <c r="E505" s="22">
        <v>0.78</v>
      </c>
      <c r="F505" s="5" t="str">
        <f>VLOOKUP(G505,'Species Data'!A$2:E$152,2,FALSE)</f>
        <v>22</v>
      </c>
      <c r="G505" s="5" t="s">
        <v>58</v>
      </c>
      <c r="H505" s="28">
        <v>18980.0</v>
      </c>
      <c r="I505" s="29">
        <v>3.58722E9</v>
      </c>
      <c r="J505" s="29">
        <v>189000.0</v>
      </c>
      <c r="K505" s="30">
        <v>1.773681E9</v>
      </c>
      <c r="L505" s="30" t="s">
        <v>169</v>
      </c>
      <c r="M505" s="31">
        <v>1125.0</v>
      </c>
      <c r="N505" s="30" t="s">
        <v>320</v>
      </c>
      <c r="O505" s="32">
        <v>945.625</v>
      </c>
      <c r="P505">
        <v>556.25</v>
      </c>
    </row>
    <row r="506" ht="14.25" customHeight="1">
      <c r="A506" s="5">
        <v>763.0</v>
      </c>
      <c r="B506" s="20">
        <v>1.0</v>
      </c>
      <c r="C506" s="21">
        <v>1.0</v>
      </c>
      <c r="D506" s="26">
        <v>2.0</v>
      </c>
      <c r="E506" s="22">
        <v>0.98</v>
      </c>
      <c r="F506" s="5" t="str">
        <f>VLOOKUP(G506,'Species Data'!A$2:E$152,2,FALSE)</f>
        <v>133</v>
      </c>
      <c r="G506" s="5" t="s">
        <v>207</v>
      </c>
      <c r="H506" s="28">
        <v>14080.0</v>
      </c>
      <c r="I506" s="29">
        <v>2.65848E9</v>
      </c>
      <c r="J506" s="29">
        <v>188812.5</v>
      </c>
      <c r="K506" s="30">
        <v>1.0854624E9</v>
      </c>
      <c r="L506" s="30" t="s">
        <v>263</v>
      </c>
      <c r="M506" s="31">
        <v>1350.0</v>
      </c>
      <c r="N506" s="30" t="s">
        <v>346</v>
      </c>
      <c r="O506" s="32">
        <v>1656.25</v>
      </c>
      <c r="P506">
        <v>676.25</v>
      </c>
    </row>
    <row r="507" ht="14.25" customHeight="1">
      <c r="A507" s="5">
        <v>130.0</v>
      </c>
      <c r="B507" s="20">
        <v>2.0</v>
      </c>
      <c r="C507" s="21">
        <v>0.96</v>
      </c>
      <c r="D507" s="26">
        <v>4.0</v>
      </c>
      <c r="E507" s="22">
        <v>0.81</v>
      </c>
      <c r="F507" s="5" t="str">
        <f>VLOOKUP(G507,'Species Data'!A$2:E$152,2,FALSE)</f>
        <v>25</v>
      </c>
      <c r="G507" s="5" t="s">
        <v>61</v>
      </c>
      <c r="H507" s="28">
        <v>7560.0</v>
      </c>
      <c r="I507" s="29">
        <v>1.427105925E9</v>
      </c>
      <c r="J507" s="29">
        <v>188770.625</v>
      </c>
      <c r="K507" s="30">
        <v>4.575879E8</v>
      </c>
      <c r="L507" s="30" t="s">
        <v>159</v>
      </c>
      <c r="M507" s="31">
        <v>1037.5</v>
      </c>
      <c r="N507" s="30" t="s">
        <v>210</v>
      </c>
      <c r="O507" s="32">
        <v>1522.34375</v>
      </c>
      <c r="P507">
        <v>488.125</v>
      </c>
    </row>
    <row r="508" ht="14.25" customHeight="1">
      <c r="A508" s="5">
        <v>82.0</v>
      </c>
      <c r="B508" s="20">
        <v>1.0</v>
      </c>
      <c r="C508" s="21">
        <v>1.0</v>
      </c>
      <c r="D508" s="26">
        <v>5.0</v>
      </c>
      <c r="E508" s="22">
        <v>0.87</v>
      </c>
      <c r="F508" s="5" t="str">
        <f>VLOOKUP(G508,'Species Data'!A$2:E$152,2,FALSE)</f>
        <v>17</v>
      </c>
      <c r="G508" s="5" t="s">
        <v>53</v>
      </c>
      <c r="H508" s="28">
        <v>15372.0</v>
      </c>
      <c r="I508" s="29">
        <v>2.89804473E9</v>
      </c>
      <c r="J508" s="29">
        <v>188527.5</v>
      </c>
      <c r="K508" s="30">
        <v>1.056805785E9</v>
      </c>
      <c r="L508" s="30" t="s">
        <v>129</v>
      </c>
      <c r="M508" s="31">
        <v>1496.25</v>
      </c>
      <c r="N508" s="30" t="s">
        <v>297</v>
      </c>
      <c r="O508" s="32">
        <v>1307.8125</v>
      </c>
      <c r="P508">
        <v>545.625</v>
      </c>
    </row>
    <row r="509" ht="14.25" customHeight="1">
      <c r="A509" s="5">
        <v>83.0</v>
      </c>
      <c r="B509" s="20">
        <v>1.0</v>
      </c>
      <c r="C509" s="21">
        <v>1.0</v>
      </c>
      <c r="D509" s="26">
        <v>3.0</v>
      </c>
      <c r="E509" s="22">
        <v>0.91</v>
      </c>
      <c r="F509" s="5" t="str">
        <f>VLOOKUP(G509,'Species Data'!A$2:E$152,2,FALSE)</f>
        <v>17</v>
      </c>
      <c r="G509" s="5" t="s">
        <v>53</v>
      </c>
      <c r="H509" s="28">
        <v>15372.0</v>
      </c>
      <c r="I509" s="29">
        <v>2.89804473E9</v>
      </c>
      <c r="J509" s="29">
        <v>188527.5</v>
      </c>
      <c r="K509" s="30">
        <v>1.100385405E9</v>
      </c>
      <c r="L509" s="30" t="s">
        <v>129</v>
      </c>
      <c r="M509" s="31">
        <v>1496.25</v>
      </c>
      <c r="N509" s="30" t="s">
        <v>340</v>
      </c>
      <c r="O509" s="32">
        <v>1288.125</v>
      </c>
      <c r="P509">
        <v>568.125</v>
      </c>
    </row>
    <row r="510" ht="14.25" customHeight="1">
      <c r="A510" s="5">
        <v>81.0</v>
      </c>
      <c r="B510" s="20">
        <v>1.0</v>
      </c>
      <c r="C510" s="21">
        <v>1.0</v>
      </c>
      <c r="D510" s="26">
        <v>6.0</v>
      </c>
      <c r="E510" s="22">
        <v>0.81</v>
      </c>
      <c r="F510" s="5" t="str">
        <f>VLOOKUP(G510,'Species Data'!A$2:E$152,2,FALSE)</f>
        <v>17</v>
      </c>
      <c r="G510" s="5" t="s">
        <v>53</v>
      </c>
      <c r="H510" s="28">
        <v>15372.0</v>
      </c>
      <c r="I510" s="29">
        <v>2.89804473E9</v>
      </c>
      <c r="J510" s="29">
        <v>188527.5</v>
      </c>
      <c r="K510" s="30">
        <v>9.8538363E8</v>
      </c>
      <c r="L510" s="30" t="s">
        <v>129</v>
      </c>
      <c r="M510" s="31">
        <v>1496.25</v>
      </c>
      <c r="N510" s="30" t="s">
        <v>320</v>
      </c>
      <c r="O510" s="32">
        <v>1091.25</v>
      </c>
      <c r="P510">
        <v>508.75</v>
      </c>
    </row>
    <row r="511" ht="14.25" customHeight="1">
      <c r="A511" s="5">
        <v>345.0</v>
      </c>
      <c r="B511" s="20">
        <v>1.0</v>
      </c>
      <c r="C511" s="21">
        <v>1.0</v>
      </c>
      <c r="D511" s="26">
        <v>1.0</v>
      </c>
      <c r="E511" s="22">
        <v>1.0</v>
      </c>
      <c r="F511" s="5" t="str">
        <f>VLOOKUP(G511,'Species Data'!A$2:E$152,2,FALSE)</f>
        <v>61</v>
      </c>
      <c r="G511" s="5" t="s">
        <v>103</v>
      </c>
      <c r="H511" s="28">
        <v>17160.0</v>
      </c>
      <c r="I511" s="29">
        <v>3.22425675E9</v>
      </c>
      <c r="J511" s="29">
        <v>187893.75</v>
      </c>
      <c r="K511" s="30">
        <v>2.179116225E9</v>
      </c>
      <c r="L511" s="30" t="s">
        <v>230</v>
      </c>
      <c r="M511" s="31">
        <v>1343.75</v>
      </c>
      <c r="N511" s="30" t="s">
        <v>335</v>
      </c>
      <c r="O511" s="32">
        <v>1423.4375</v>
      </c>
      <c r="P511">
        <v>962.03125</v>
      </c>
    </row>
    <row r="512" ht="14.25" customHeight="1">
      <c r="A512" s="5">
        <v>620.0</v>
      </c>
      <c r="B512" s="20">
        <v>1.0</v>
      </c>
      <c r="C512" s="21">
        <v>1.0</v>
      </c>
      <c r="D512" s="26">
        <v>1.0</v>
      </c>
      <c r="E512" s="22">
        <v>1.0</v>
      </c>
      <c r="F512" s="5" t="str">
        <f>VLOOKUP(G512,'Species Data'!A$2:E$152,2,FALSE)</f>
        <v>107</v>
      </c>
      <c r="G512" s="5" t="s">
        <v>174</v>
      </c>
      <c r="H512" s="28">
        <v>20400.0</v>
      </c>
      <c r="I512" s="29">
        <v>3.8328948E9</v>
      </c>
      <c r="J512" s="29">
        <v>187887.0</v>
      </c>
      <c r="K512" s="30">
        <v>2.0220174E9</v>
      </c>
      <c r="L512" s="30" t="s">
        <v>276</v>
      </c>
      <c r="M512" s="31">
        <v>1312.5</v>
      </c>
      <c r="N512" s="30" t="s">
        <v>319</v>
      </c>
      <c r="O512" s="32">
        <v>1361.5</v>
      </c>
      <c r="P512">
        <v>718.25</v>
      </c>
    </row>
    <row r="513" ht="14.25" customHeight="1">
      <c r="A513" s="5">
        <v>395.0</v>
      </c>
      <c r="B513" s="20">
        <v>6.0</v>
      </c>
      <c r="C513" s="21">
        <v>0.7</v>
      </c>
      <c r="D513" s="26">
        <v>5.0</v>
      </c>
      <c r="E513" s="22">
        <v>0.68</v>
      </c>
      <c r="F513" s="5" t="str">
        <f>VLOOKUP(G513,'Species Data'!A$2:E$152,2,FALSE)</f>
        <v>69</v>
      </c>
      <c r="G513" s="5" t="s">
        <v>113</v>
      </c>
      <c r="H513" s="28">
        <v>7800.0</v>
      </c>
      <c r="I513" s="29">
        <v>1.463475E9</v>
      </c>
      <c r="J513" s="29">
        <v>187625.0</v>
      </c>
      <c r="K513" s="30">
        <v>5.7691725E8</v>
      </c>
      <c r="L513" s="30" t="s">
        <v>144</v>
      </c>
      <c r="M513" s="31">
        <v>1187.5</v>
      </c>
      <c r="N513" s="30" t="s">
        <v>283</v>
      </c>
      <c r="O513" s="32">
        <v>759.375</v>
      </c>
      <c r="P513">
        <v>468.125</v>
      </c>
    </row>
    <row r="514" ht="14.25" customHeight="1">
      <c r="A514" s="5">
        <v>330.0</v>
      </c>
      <c r="B514" s="20">
        <v>5.0</v>
      </c>
      <c r="C514" s="21">
        <v>0.76</v>
      </c>
      <c r="D514" s="26">
        <v>5.0</v>
      </c>
      <c r="E514" s="22">
        <v>0.68</v>
      </c>
      <c r="F514" s="5" t="str">
        <f>VLOOKUP(G514,'Species Data'!A$2:E$152,2,FALSE)</f>
        <v>58</v>
      </c>
      <c r="G514" s="5" t="s">
        <v>97</v>
      </c>
      <c r="H514" s="28">
        <v>12100.0</v>
      </c>
      <c r="I514" s="29">
        <v>2.26512E9</v>
      </c>
      <c r="J514" s="29">
        <v>187200.0</v>
      </c>
      <c r="K514" s="30">
        <v>8.862282E8</v>
      </c>
      <c r="L514" s="30" t="s">
        <v>126</v>
      </c>
      <c r="M514" s="31">
        <v>1200.0</v>
      </c>
      <c r="N514" s="30" t="s">
        <v>287</v>
      </c>
      <c r="O514" s="32">
        <v>1059.5</v>
      </c>
      <c r="P514">
        <v>469.5</v>
      </c>
    </row>
    <row r="515" ht="14.25" customHeight="1">
      <c r="A515" s="5">
        <v>365.0</v>
      </c>
      <c r="B515" s="20">
        <v>4.0</v>
      </c>
      <c r="C515" s="21">
        <v>0.81</v>
      </c>
      <c r="D515" s="26">
        <v>2.0</v>
      </c>
      <c r="E515" s="22">
        <v>0.96</v>
      </c>
      <c r="F515" s="5" t="str">
        <f>VLOOKUP(G515,'Species Data'!A$2:E$152,2,FALSE)</f>
        <v>64</v>
      </c>
      <c r="G515" s="5" t="s">
        <v>106</v>
      </c>
      <c r="H515" s="28">
        <v>8960.0</v>
      </c>
      <c r="I515" s="29">
        <v>1.676304E9</v>
      </c>
      <c r="J515" s="29">
        <v>187087.5</v>
      </c>
      <c r="K515" s="30">
        <v>9.63144E8</v>
      </c>
      <c r="L515" s="30" t="s">
        <v>88</v>
      </c>
      <c r="M515" s="31">
        <v>1237.5</v>
      </c>
      <c r="N515" s="30" t="s">
        <v>110</v>
      </c>
      <c r="O515" s="32">
        <v>1247.25</v>
      </c>
      <c r="P515">
        <v>716.625</v>
      </c>
    </row>
    <row r="516" ht="14.25" customHeight="1">
      <c r="A516" s="5">
        <v>4.0</v>
      </c>
      <c r="B516" s="20">
        <v>4.0</v>
      </c>
      <c r="C516" s="21">
        <v>0.88</v>
      </c>
      <c r="D516" s="26">
        <v>1.0</v>
      </c>
      <c r="E516" s="22">
        <v>1.0</v>
      </c>
      <c r="F516" s="5" t="str">
        <f>VLOOKUP(G516,'Species Data'!A$2:E$152,2,FALSE)</f>
        <v>1</v>
      </c>
      <c r="G516" s="5" t="s">
        <v>10</v>
      </c>
      <c r="H516" s="28">
        <v>11340.0</v>
      </c>
      <c r="I516" s="29">
        <v>2.11919297625E9</v>
      </c>
      <c r="J516" s="29">
        <v>186877.6875</v>
      </c>
      <c r="K516" s="30">
        <v>9.6638700375E8</v>
      </c>
      <c r="L516" s="30" t="s">
        <v>263</v>
      </c>
      <c r="M516" s="31">
        <v>1080.0</v>
      </c>
      <c r="N516" s="30" t="s">
        <v>224</v>
      </c>
      <c r="O516" s="32">
        <v>1483.15625</v>
      </c>
      <c r="P516">
        <v>676.34375</v>
      </c>
    </row>
    <row r="517" ht="14.25" customHeight="1">
      <c r="A517" s="5">
        <v>323.0</v>
      </c>
      <c r="B517" s="20">
        <v>5.0</v>
      </c>
      <c r="C517" s="21">
        <v>0.7</v>
      </c>
      <c r="D517" s="26">
        <v>3.0</v>
      </c>
      <c r="E517" s="22">
        <v>0.87</v>
      </c>
      <c r="F517" s="5" t="str">
        <f>VLOOKUP(G517,'Species Data'!A$2:E$152,2,FALSE)</f>
        <v>57</v>
      </c>
      <c r="G517" s="5" t="s">
        <v>96</v>
      </c>
      <c r="H517" s="28">
        <v>19500.0</v>
      </c>
      <c r="I517" s="29">
        <v>3.64021125E9</v>
      </c>
      <c r="J517" s="29">
        <v>186677.5</v>
      </c>
      <c r="K517" s="30">
        <v>1.4491425E9</v>
      </c>
      <c r="L517" s="30" t="s">
        <v>253</v>
      </c>
      <c r="M517" s="31">
        <v>1037.5</v>
      </c>
      <c r="N517" s="30" t="s">
        <v>302</v>
      </c>
      <c r="O517" s="32">
        <v>1048.75</v>
      </c>
      <c r="P517">
        <v>417.5</v>
      </c>
    </row>
    <row r="518" ht="14.25" customHeight="1">
      <c r="A518" s="5">
        <v>585.0</v>
      </c>
      <c r="B518" s="20">
        <v>6.0</v>
      </c>
      <c r="C518" s="21">
        <v>0.77</v>
      </c>
      <c r="D518" s="26">
        <v>3.0</v>
      </c>
      <c r="E518" s="22">
        <v>0.86</v>
      </c>
      <c r="F518" s="5" t="str">
        <f>VLOOKUP(G518,'Species Data'!A$2:E$152,2,FALSE)</f>
        <v>101</v>
      </c>
      <c r="G518" s="5" t="s">
        <v>166</v>
      </c>
      <c r="H518" s="28">
        <v>20880.0</v>
      </c>
      <c r="I518" s="29">
        <v>3.892978125E9</v>
      </c>
      <c r="J518" s="29">
        <v>186445.3125</v>
      </c>
      <c r="K518" s="30">
        <v>1.81988775E9</v>
      </c>
      <c r="L518" s="30" t="s">
        <v>263</v>
      </c>
      <c r="M518" s="31">
        <v>1080.0</v>
      </c>
      <c r="N518" s="30" t="s">
        <v>293</v>
      </c>
      <c r="O518" s="32">
        <v>1242.96875</v>
      </c>
      <c r="P518">
        <v>581.0625</v>
      </c>
    </row>
    <row r="519" ht="14.25" customHeight="1">
      <c r="A519" s="5">
        <v>364.0</v>
      </c>
      <c r="B519" s="20">
        <v>5.0</v>
      </c>
      <c r="C519" s="21">
        <v>0.81</v>
      </c>
      <c r="D519" s="26">
        <v>3.0</v>
      </c>
      <c r="E519" s="22">
        <v>0.95</v>
      </c>
      <c r="F519" s="5" t="str">
        <f>VLOOKUP(G519,'Species Data'!A$2:E$152,2,FALSE)</f>
        <v>64</v>
      </c>
      <c r="G519" s="5" t="s">
        <v>106</v>
      </c>
      <c r="H519" s="28">
        <v>8960.0</v>
      </c>
      <c r="I519" s="29">
        <v>1.6632E9</v>
      </c>
      <c r="J519" s="29">
        <v>185625.0</v>
      </c>
      <c r="K519" s="30">
        <v>9.58608E8</v>
      </c>
      <c r="L519" s="30" t="s">
        <v>88</v>
      </c>
      <c r="M519" s="31">
        <v>1237.5</v>
      </c>
      <c r="N519" s="30" t="s">
        <v>324</v>
      </c>
      <c r="O519" s="32">
        <v>1220.0</v>
      </c>
      <c r="P519">
        <v>713.25</v>
      </c>
    </row>
    <row r="520" ht="14.25" customHeight="1">
      <c r="A520" s="5">
        <v>363.0</v>
      </c>
      <c r="B520" s="20">
        <v>5.0</v>
      </c>
      <c r="C520" s="21">
        <v>0.81</v>
      </c>
      <c r="D520" s="26">
        <v>1.0</v>
      </c>
      <c r="E520" s="22">
        <v>1.0</v>
      </c>
      <c r="F520" s="5" t="str">
        <f>VLOOKUP(G520,'Species Data'!A$2:E$152,2,FALSE)</f>
        <v>64</v>
      </c>
      <c r="G520" s="5" t="s">
        <v>106</v>
      </c>
      <c r="H520" s="28">
        <v>8960.0</v>
      </c>
      <c r="I520" s="29">
        <v>1.6632E9</v>
      </c>
      <c r="J520" s="29">
        <v>185625.0</v>
      </c>
      <c r="K520" s="30">
        <v>1.00464E9</v>
      </c>
      <c r="L520" s="30" t="s">
        <v>88</v>
      </c>
      <c r="M520" s="31">
        <v>1237.5</v>
      </c>
      <c r="N520" s="30" t="s">
        <v>290</v>
      </c>
      <c r="O520" s="32">
        <v>1210.0</v>
      </c>
      <c r="P520">
        <v>747.5</v>
      </c>
    </row>
    <row r="521" ht="14.25" customHeight="1">
      <c r="A521" s="5">
        <v>800.0</v>
      </c>
      <c r="B521" s="20">
        <v>6.0</v>
      </c>
      <c r="C521" s="21">
        <v>0.55</v>
      </c>
      <c r="D521" s="26">
        <v>6.0</v>
      </c>
      <c r="E521" s="22">
        <v>0.75</v>
      </c>
      <c r="F521" s="5" t="str">
        <f>VLOOKUP(G521,'Species Data'!A$2:E$152,2,FALSE)</f>
        <v>141</v>
      </c>
      <c r="G521" s="5" t="s">
        <v>218</v>
      </c>
      <c r="H521" s="28">
        <v>22800.0</v>
      </c>
      <c r="I521" s="29">
        <v>4.2258659999999995E9</v>
      </c>
      <c r="J521" s="29">
        <v>185344.99999999997</v>
      </c>
      <c r="K521" s="30">
        <v>1.5684547499999998E9</v>
      </c>
      <c r="L521" s="30" t="s">
        <v>248</v>
      </c>
      <c r="M521" s="31">
        <v>750.0</v>
      </c>
      <c r="N521" s="30" t="s">
        <v>309</v>
      </c>
      <c r="O521" s="32">
        <v>975.4999999999999</v>
      </c>
      <c r="P521">
        <v>362.06249999999994</v>
      </c>
    </row>
    <row r="522" ht="14.25" customHeight="1">
      <c r="A522" s="5">
        <v>327.0</v>
      </c>
      <c r="B522" s="20">
        <v>6.0</v>
      </c>
      <c r="C522" s="21">
        <v>0.75</v>
      </c>
      <c r="D522" s="26">
        <v>2.0</v>
      </c>
      <c r="E522" s="22">
        <v>0.9</v>
      </c>
      <c r="F522" s="5" t="str">
        <f>VLOOKUP(G522,'Species Data'!A$2:E$152,2,FALSE)</f>
        <v>58</v>
      </c>
      <c r="G522" s="5" t="s">
        <v>97</v>
      </c>
      <c r="H522" s="28">
        <v>12100.0</v>
      </c>
      <c r="I522" s="29">
        <v>2.241525E9</v>
      </c>
      <c r="J522" s="29">
        <v>185250.0</v>
      </c>
      <c r="K522" s="30">
        <v>1.1726715E9</v>
      </c>
      <c r="L522" s="30" t="s">
        <v>132</v>
      </c>
      <c r="M522" s="31">
        <v>1187.5</v>
      </c>
      <c r="N522" s="30" t="s">
        <v>287</v>
      </c>
      <c r="O522" s="32">
        <v>1065.0</v>
      </c>
      <c r="P522">
        <v>621.25</v>
      </c>
    </row>
    <row r="523" ht="14.25" customHeight="1">
      <c r="A523" s="5">
        <v>111.0</v>
      </c>
      <c r="B523" s="20">
        <v>5.0</v>
      </c>
      <c r="C523" s="21">
        <v>0.86</v>
      </c>
      <c r="D523" s="26">
        <v>4.0</v>
      </c>
      <c r="E523" s="22">
        <v>0.8</v>
      </c>
      <c r="F523" s="5" t="str">
        <f>VLOOKUP(G523,'Species Data'!A$2:E$152,2,FALSE)</f>
        <v>22</v>
      </c>
      <c r="G523" s="5" t="s">
        <v>58</v>
      </c>
      <c r="H523" s="28">
        <v>18980.0</v>
      </c>
      <c r="I523" s="29">
        <v>3.5094969E9</v>
      </c>
      <c r="J523" s="29">
        <v>184905.0</v>
      </c>
      <c r="K523" s="30">
        <v>1.81453545E9</v>
      </c>
      <c r="L523" s="30" t="s">
        <v>256</v>
      </c>
      <c r="M523" s="31">
        <v>1075.0</v>
      </c>
      <c r="N523" s="30" t="s">
        <v>297</v>
      </c>
      <c r="O523" s="32">
        <v>1100.625</v>
      </c>
      <c r="P523">
        <v>569.0625</v>
      </c>
    </row>
    <row r="524" ht="14.25" customHeight="1">
      <c r="A524" s="5">
        <v>181.0</v>
      </c>
      <c r="B524" s="20">
        <v>5.0</v>
      </c>
      <c r="C524" s="21">
        <v>0.75</v>
      </c>
      <c r="D524" s="26">
        <v>4.0</v>
      </c>
      <c r="E524" s="22">
        <v>0.73</v>
      </c>
      <c r="F524" s="5" t="str">
        <f>VLOOKUP(G524,'Species Data'!A$2:E$152,2,FALSE)</f>
        <v>33</v>
      </c>
      <c r="G524" s="5" t="s">
        <v>69</v>
      </c>
      <c r="H524" s="28">
        <v>15616.0</v>
      </c>
      <c r="I524" s="29">
        <v>2.87716992E9</v>
      </c>
      <c r="J524" s="29">
        <v>184245.0</v>
      </c>
      <c r="K524" s="30">
        <v>1.22792512E9</v>
      </c>
      <c r="L524" s="30" t="s">
        <v>274</v>
      </c>
      <c r="M524" s="31">
        <v>1297.5</v>
      </c>
      <c r="N524" s="30" t="s">
        <v>288</v>
      </c>
      <c r="O524" s="32">
        <v>1197.5</v>
      </c>
      <c r="P524">
        <v>553.75</v>
      </c>
    </row>
    <row r="525" ht="14.25" customHeight="1">
      <c r="A525" s="5">
        <v>180.0</v>
      </c>
      <c r="B525" s="20">
        <v>5.0</v>
      </c>
      <c r="C525" s="21">
        <v>0.75</v>
      </c>
      <c r="D525" s="26">
        <v>6.0</v>
      </c>
      <c r="E525" s="22">
        <v>0.54</v>
      </c>
      <c r="F525" s="5" t="str">
        <f>VLOOKUP(G525,'Species Data'!A$2:E$152,2,FALSE)</f>
        <v>33</v>
      </c>
      <c r="G525" s="5" t="s">
        <v>69</v>
      </c>
      <c r="H525" s="28">
        <v>15616.0</v>
      </c>
      <c r="I525" s="29">
        <v>2.87716992E9</v>
      </c>
      <c r="J525" s="29">
        <v>184245.0</v>
      </c>
      <c r="K525" s="30">
        <v>9.1332128E8</v>
      </c>
      <c r="L525" s="30" t="s">
        <v>274</v>
      </c>
      <c r="M525" s="31">
        <v>1297.5</v>
      </c>
      <c r="N525" s="30" t="s">
        <v>343</v>
      </c>
      <c r="O525" s="32">
        <v>1112.5</v>
      </c>
      <c r="P525">
        <v>411.875</v>
      </c>
    </row>
    <row r="526" ht="14.25" customHeight="1">
      <c r="A526" s="5">
        <v>214.0</v>
      </c>
      <c r="B526" s="20">
        <v>1.0</v>
      </c>
      <c r="C526" s="21">
        <v>1.0</v>
      </c>
      <c r="D526" s="26">
        <v>4.0</v>
      </c>
      <c r="E526" s="22">
        <v>0.77</v>
      </c>
      <c r="F526" s="5" t="str">
        <f>VLOOKUP(G526,'Species Data'!A$2:E$152,2,FALSE)</f>
        <v>39</v>
      </c>
      <c r="G526" s="5" t="s">
        <v>75</v>
      </c>
      <c r="H526" s="28">
        <v>12420.0</v>
      </c>
      <c r="I526" s="29">
        <v>2.2882608E9</v>
      </c>
      <c r="J526" s="29">
        <v>184240.0</v>
      </c>
      <c r="K526" s="30">
        <v>6.329232E8</v>
      </c>
      <c r="L526" s="30" t="s">
        <v>173</v>
      </c>
      <c r="M526" s="31">
        <v>1618.75</v>
      </c>
      <c r="N526" s="30" t="s">
        <v>346</v>
      </c>
      <c r="O526" s="32">
        <v>1880.0</v>
      </c>
      <c r="P526">
        <v>520.0</v>
      </c>
    </row>
    <row r="527" ht="14.25" customHeight="1">
      <c r="A527" s="5">
        <v>242.0</v>
      </c>
      <c r="B527" s="20">
        <v>6.0</v>
      </c>
      <c r="C527" s="21">
        <v>0.88</v>
      </c>
      <c r="D527" s="26">
        <v>6.0</v>
      </c>
      <c r="E527" s="22">
        <v>0.68</v>
      </c>
      <c r="F527" s="5" t="str">
        <f>VLOOKUP(G527,'Species Data'!A$2:E$152,2,FALSE)</f>
        <v>43</v>
      </c>
      <c r="G527" s="5" t="s">
        <v>79</v>
      </c>
      <c r="H527" s="28">
        <v>11700.0</v>
      </c>
      <c r="I527" s="29">
        <v>2.15219745E9</v>
      </c>
      <c r="J527" s="29">
        <v>183948.5</v>
      </c>
      <c r="K527" s="30">
        <v>8.4151665E8</v>
      </c>
      <c r="L527" s="30" t="s">
        <v>144</v>
      </c>
      <c r="M527" s="31">
        <v>1187.5</v>
      </c>
      <c r="N527" s="30" t="s">
        <v>325</v>
      </c>
      <c r="O527" s="32">
        <v>1372.75</v>
      </c>
      <c r="P527">
        <v>536.75</v>
      </c>
    </row>
    <row r="528" ht="14.25" customHeight="1">
      <c r="A528" s="5">
        <v>119.0</v>
      </c>
      <c r="B528" s="20">
        <v>2.0</v>
      </c>
      <c r="C528" s="21">
        <v>0.95</v>
      </c>
      <c r="D528" s="26">
        <v>5.0</v>
      </c>
      <c r="E528" s="22">
        <v>0.63</v>
      </c>
      <c r="F528" s="5" t="str">
        <f>VLOOKUP(G528,'Species Data'!A$2:E$152,2,FALSE)</f>
        <v>23</v>
      </c>
      <c r="G528" s="5" t="s">
        <v>59</v>
      </c>
      <c r="H528" s="28">
        <v>7840.0</v>
      </c>
      <c r="I528" s="29">
        <v>1.4418348E9</v>
      </c>
      <c r="J528" s="29">
        <v>183907.5</v>
      </c>
      <c r="K528" s="30">
        <v>3.833368E8</v>
      </c>
      <c r="L528" s="30" t="s">
        <v>274</v>
      </c>
      <c r="M528" s="31">
        <v>1297.5</v>
      </c>
      <c r="N528" s="30" t="s">
        <v>294</v>
      </c>
      <c r="O528" s="32">
        <v>1642.03125</v>
      </c>
      <c r="P528">
        <v>436.5625</v>
      </c>
    </row>
    <row r="529" ht="14.25" customHeight="1">
      <c r="A529" s="5">
        <v>307.0</v>
      </c>
      <c r="B529" s="20">
        <v>4.0</v>
      </c>
      <c r="C529" s="21">
        <v>0.77</v>
      </c>
      <c r="D529" s="26">
        <v>1.0</v>
      </c>
      <c r="E529" s="22">
        <v>1.0</v>
      </c>
      <c r="F529" s="5" t="str">
        <f>VLOOKUP(G529,'Species Data'!A$2:E$152,2,FALSE)</f>
        <v>54</v>
      </c>
      <c r="G529" s="5" t="s">
        <v>93</v>
      </c>
      <c r="H529" s="28">
        <v>11200.0</v>
      </c>
      <c r="I529" s="29">
        <v>2.0587644E9</v>
      </c>
      <c r="J529" s="29">
        <v>183818.25</v>
      </c>
      <c r="K529" s="30">
        <v>8.554392E8</v>
      </c>
      <c r="L529" s="30" t="s">
        <v>121</v>
      </c>
      <c r="M529" s="31">
        <v>1140.0</v>
      </c>
      <c r="N529" s="30" t="s">
        <v>238</v>
      </c>
      <c r="O529" s="32">
        <v>1392.5625</v>
      </c>
      <c r="P529">
        <v>578.625</v>
      </c>
    </row>
    <row r="530" ht="14.25" customHeight="1">
      <c r="A530" s="5">
        <v>668.0</v>
      </c>
      <c r="B530" s="20">
        <v>2.0</v>
      </c>
      <c r="C530" s="21">
        <v>0.96</v>
      </c>
      <c r="D530" s="26">
        <v>4.0</v>
      </c>
      <c r="E530" s="22">
        <v>0.56</v>
      </c>
      <c r="F530" s="5" t="str">
        <f>VLOOKUP(G530,'Species Data'!A$2:E$152,2,FALSE)</f>
        <v>116</v>
      </c>
      <c r="G530" s="5" t="s">
        <v>188</v>
      </c>
      <c r="H530" s="28">
        <v>6000.0</v>
      </c>
      <c r="I530" s="29">
        <v>1.098E9</v>
      </c>
      <c r="J530" s="29">
        <v>183000.0</v>
      </c>
      <c r="K530" s="30">
        <v>3.9528E8</v>
      </c>
      <c r="L530" s="30" t="s">
        <v>151</v>
      </c>
      <c r="M530" s="31">
        <v>1500.0</v>
      </c>
      <c r="N530" s="30" t="s">
        <v>295</v>
      </c>
      <c r="O530" s="32">
        <v>1431.0</v>
      </c>
      <c r="P530">
        <v>540.0</v>
      </c>
    </row>
    <row r="531" ht="14.25" customHeight="1">
      <c r="A531" s="5">
        <v>666.0</v>
      </c>
      <c r="B531" s="20">
        <v>2.0</v>
      </c>
      <c r="C531" s="21">
        <v>0.96</v>
      </c>
      <c r="D531" s="26">
        <v>6.0</v>
      </c>
      <c r="E531" s="22">
        <v>0.51</v>
      </c>
      <c r="F531" s="5" t="str">
        <f>VLOOKUP(G531,'Species Data'!A$2:E$152,2,FALSE)</f>
        <v>116</v>
      </c>
      <c r="G531" s="5" t="s">
        <v>188</v>
      </c>
      <c r="H531" s="28">
        <v>6000.0</v>
      </c>
      <c r="I531" s="29">
        <v>1.098E9</v>
      </c>
      <c r="J531" s="29">
        <v>183000.0</v>
      </c>
      <c r="K531" s="30">
        <v>3.6165375E8</v>
      </c>
      <c r="L531" s="30" t="s">
        <v>151</v>
      </c>
      <c r="M531" s="31">
        <v>1500.0</v>
      </c>
      <c r="N531" s="30" t="s">
        <v>303</v>
      </c>
      <c r="O531" s="32">
        <v>1269.375</v>
      </c>
      <c r="P531">
        <v>494.0625</v>
      </c>
    </row>
    <row r="532" ht="14.25" customHeight="1">
      <c r="A532" s="5">
        <v>697.0</v>
      </c>
      <c r="B532" s="20">
        <v>6.0</v>
      </c>
      <c r="C532" s="21">
        <v>0.5</v>
      </c>
      <c r="D532" s="26">
        <v>3.0</v>
      </c>
      <c r="E532" s="22">
        <v>0.96</v>
      </c>
      <c r="F532" s="5" t="str">
        <f>VLOOKUP(G532,'Species Data'!A$2:E$152,2,FALSE)</f>
        <v>121</v>
      </c>
      <c r="G532" s="5" t="s">
        <v>154</v>
      </c>
      <c r="H532" s="28">
        <v>23040.0</v>
      </c>
      <c r="I532" s="29">
        <v>4.21498368E9</v>
      </c>
      <c r="J532" s="29">
        <v>182942.0</v>
      </c>
      <c r="K532" s="30">
        <v>2.26616832E9</v>
      </c>
      <c r="L532" s="30" t="s">
        <v>261</v>
      </c>
      <c r="M532" s="31">
        <v>750.0</v>
      </c>
      <c r="N532" s="30" t="s">
        <v>312</v>
      </c>
      <c r="O532" s="32">
        <v>943.0</v>
      </c>
      <c r="P532">
        <v>507.0</v>
      </c>
    </row>
    <row r="533" ht="14.25" customHeight="1">
      <c r="A533" s="5">
        <v>301.0</v>
      </c>
      <c r="B533" s="20">
        <v>5.0</v>
      </c>
      <c r="C533" s="21">
        <v>0.75</v>
      </c>
      <c r="D533" s="26">
        <v>2.0</v>
      </c>
      <c r="E533" s="22">
        <v>0.92</v>
      </c>
      <c r="F533" s="5" t="str">
        <f>VLOOKUP(G533,'Species Data'!A$2:E$152,2,FALSE)</f>
        <v>53</v>
      </c>
      <c r="G533" s="5" t="s">
        <v>92</v>
      </c>
      <c r="H533" s="28">
        <v>18980.0</v>
      </c>
      <c r="I533" s="29">
        <v>3.46126872E9</v>
      </c>
      <c r="J533" s="29">
        <v>182364.0</v>
      </c>
      <c r="K533" s="30">
        <v>1.65217104E9</v>
      </c>
      <c r="L533" s="30" t="s">
        <v>275</v>
      </c>
      <c r="M533" s="31">
        <v>1152.0</v>
      </c>
      <c r="N533" s="30" t="s">
        <v>312</v>
      </c>
      <c r="O533" s="32">
        <v>1169.0</v>
      </c>
      <c r="P533">
        <v>558.0</v>
      </c>
    </row>
    <row r="534" ht="14.25" customHeight="1">
      <c r="A534" s="5">
        <v>509.0</v>
      </c>
      <c r="B534" s="20">
        <v>2.0</v>
      </c>
      <c r="C534" s="21">
        <v>0.95</v>
      </c>
      <c r="D534" s="26">
        <v>1.0</v>
      </c>
      <c r="E534" s="22">
        <v>1.0</v>
      </c>
      <c r="F534" s="5" t="str">
        <f>VLOOKUP(G534,'Species Data'!A$2:E$152,2,FALSE)</f>
        <v>88</v>
      </c>
      <c r="G534" s="5" t="s">
        <v>143</v>
      </c>
      <c r="H534" s="28">
        <v>17600.0</v>
      </c>
      <c r="I534" s="29">
        <v>3.207446E9</v>
      </c>
      <c r="J534" s="29">
        <v>182241.25</v>
      </c>
      <c r="K534" s="30">
        <v>1.587355E9</v>
      </c>
      <c r="L534" s="30" t="s">
        <v>273</v>
      </c>
      <c r="M534" s="31">
        <v>1110.0</v>
      </c>
      <c r="N534" s="30" t="s">
        <v>224</v>
      </c>
      <c r="O534" s="32">
        <v>1469.6875</v>
      </c>
      <c r="P534">
        <v>727.34375</v>
      </c>
    </row>
    <row r="535" ht="14.25" customHeight="1">
      <c r="A535" s="5">
        <v>474.0</v>
      </c>
      <c r="B535" s="20">
        <v>2.0</v>
      </c>
      <c r="C535" s="21">
        <v>0.87</v>
      </c>
      <c r="D535" s="26">
        <v>3.0</v>
      </c>
      <c r="E535" s="22">
        <v>0.9</v>
      </c>
      <c r="F535" s="5" t="str">
        <f>VLOOKUP(G535,'Species Data'!A$2:E$152,2,FALSE)</f>
        <v>83</v>
      </c>
      <c r="G535" s="5" t="s">
        <v>137</v>
      </c>
      <c r="H535" s="28">
        <v>13728.0</v>
      </c>
      <c r="I535" s="29">
        <v>2.50069248E9</v>
      </c>
      <c r="J535" s="29">
        <v>182160.0</v>
      </c>
      <c r="K535" s="30">
        <v>1.19173626E9</v>
      </c>
      <c r="L535" s="30" t="s">
        <v>264</v>
      </c>
      <c r="M535" s="31">
        <v>1320.0</v>
      </c>
      <c r="N535" s="30" t="s">
        <v>297</v>
      </c>
      <c r="O535" s="32">
        <v>1228.125</v>
      </c>
      <c r="P535">
        <v>629.0625</v>
      </c>
    </row>
    <row r="536" ht="14.25" customHeight="1">
      <c r="A536" s="5">
        <v>475.0</v>
      </c>
      <c r="B536" s="20">
        <v>2.0</v>
      </c>
      <c r="C536" s="21">
        <v>0.87</v>
      </c>
      <c r="D536" s="26">
        <v>2.0</v>
      </c>
      <c r="E536" s="22">
        <v>0.92</v>
      </c>
      <c r="F536" s="5" t="str">
        <f>VLOOKUP(G536,'Species Data'!A$2:E$152,2,FALSE)</f>
        <v>83</v>
      </c>
      <c r="G536" s="5" t="s">
        <v>137</v>
      </c>
      <c r="H536" s="28">
        <v>13728.0</v>
      </c>
      <c r="I536" s="29">
        <v>2.50069248E9</v>
      </c>
      <c r="J536" s="29">
        <v>182160.0</v>
      </c>
      <c r="K536" s="30">
        <v>1.21304898E9</v>
      </c>
      <c r="L536" s="30" t="s">
        <v>264</v>
      </c>
      <c r="M536" s="31">
        <v>1320.0</v>
      </c>
      <c r="N536" s="30" t="s">
        <v>340</v>
      </c>
      <c r="O536" s="32">
        <v>1208.4375</v>
      </c>
      <c r="P536">
        <v>640.3125</v>
      </c>
    </row>
    <row r="537" ht="14.25" customHeight="1">
      <c r="A537" s="5">
        <v>257.0</v>
      </c>
      <c r="B537" s="20">
        <v>3.0</v>
      </c>
      <c r="C537" s="21">
        <v>0.94</v>
      </c>
      <c r="D537" s="26">
        <v>2.0</v>
      </c>
      <c r="E537" s="22">
        <v>0.98</v>
      </c>
      <c r="F537" s="5" t="str">
        <f>VLOOKUP(G537,'Species Data'!A$2:E$152,2,FALSE)</f>
        <v>46</v>
      </c>
      <c r="G537" s="5" t="s">
        <v>83</v>
      </c>
      <c r="H537" s="28">
        <v>8400.0</v>
      </c>
      <c r="I537" s="29">
        <v>1.529514E9</v>
      </c>
      <c r="J537" s="29">
        <v>182085.0</v>
      </c>
      <c r="K537" s="30">
        <v>5.180364E8</v>
      </c>
      <c r="L537" s="30" t="s">
        <v>262</v>
      </c>
      <c r="M537" s="31">
        <v>1200.0</v>
      </c>
      <c r="N537" s="30" t="s">
        <v>180</v>
      </c>
      <c r="O537" s="32">
        <v>1492.5</v>
      </c>
      <c r="P537">
        <v>505.5</v>
      </c>
    </row>
    <row r="538" ht="14.25" customHeight="1">
      <c r="A538" s="5">
        <v>439.0</v>
      </c>
      <c r="B538" s="20">
        <v>5.0</v>
      </c>
      <c r="C538" s="21">
        <v>0.67</v>
      </c>
      <c r="D538" s="26">
        <v>4.0</v>
      </c>
      <c r="E538" s="22">
        <v>0.92</v>
      </c>
      <c r="F538" s="5" t="str">
        <f>VLOOKUP(G538,'Species Data'!A$2:E$152,2,FALSE)</f>
        <v>77</v>
      </c>
      <c r="G538" s="5" t="s">
        <v>127</v>
      </c>
      <c r="H538" s="28">
        <v>13800.0</v>
      </c>
      <c r="I538" s="29">
        <v>2.503872E9</v>
      </c>
      <c r="J538" s="29">
        <v>181440.0</v>
      </c>
      <c r="K538" s="30">
        <v>1.3249656E9</v>
      </c>
      <c r="L538" s="30" t="s">
        <v>263</v>
      </c>
      <c r="M538" s="31">
        <v>1080.0</v>
      </c>
      <c r="N538" s="30" t="s">
        <v>287</v>
      </c>
      <c r="O538" s="32">
        <v>1031.75</v>
      </c>
      <c r="P538">
        <v>571.5</v>
      </c>
    </row>
    <row r="539" ht="14.25" customHeight="1">
      <c r="A539" s="5">
        <v>438.0</v>
      </c>
      <c r="B539" s="20">
        <v>5.0</v>
      </c>
      <c r="C539" s="21">
        <v>0.67</v>
      </c>
      <c r="D539" s="26">
        <v>6.0</v>
      </c>
      <c r="E539" s="22">
        <v>0.9</v>
      </c>
      <c r="F539" s="5" t="str">
        <f>VLOOKUP(G539,'Species Data'!A$2:E$152,2,FALSE)</f>
        <v>77</v>
      </c>
      <c r="G539" s="5" t="s">
        <v>127</v>
      </c>
      <c r="H539" s="28">
        <v>13800.0</v>
      </c>
      <c r="I539" s="29">
        <v>2.503872E9</v>
      </c>
      <c r="J539" s="29">
        <v>181440.0</v>
      </c>
      <c r="K539" s="30">
        <v>1.2990285E9</v>
      </c>
      <c r="L539" s="30" t="s">
        <v>263</v>
      </c>
      <c r="M539" s="31">
        <v>1080.0</v>
      </c>
      <c r="N539" s="30" t="s">
        <v>331</v>
      </c>
      <c r="O539" s="32">
        <v>964.53125</v>
      </c>
      <c r="P539">
        <v>560.3125</v>
      </c>
    </row>
    <row r="540" ht="14.25" customHeight="1">
      <c r="A540" s="5">
        <v>610.0</v>
      </c>
      <c r="B540" s="20">
        <v>5.0</v>
      </c>
      <c r="C540" s="21">
        <v>0.75</v>
      </c>
      <c r="D540" s="26">
        <v>4.0</v>
      </c>
      <c r="E540" s="22">
        <v>0.66</v>
      </c>
      <c r="F540" s="5" t="str">
        <f>VLOOKUP(G540,'Species Data'!A$2:E$152,2,FALSE)</f>
        <v>106</v>
      </c>
      <c r="G540" s="5" t="s">
        <v>171</v>
      </c>
      <c r="H540" s="28">
        <v>17200.0</v>
      </c>
      <c r="I540" s="29">
        <v>3.1159735E9</v>
      </c>
      <c r="J540" s="29">
        <v>181161.25</v>
      </c>
      <c r="K540" s="30">
        <v>1.1781355E9</v>
      </c>
      <c r="L540" s="30" t="s">
        <v>253</v>
      </c>
      <c r="M540" s="31">
        <v>1037.5</v>
      </c>
      <c r="N540" s="30" t="s">
        <v>306</v>
      </c>
      <c r="O540" s="32">
        <v>1224.0625</v>
      </c>
      <c r="P540">
        <v>462.8125</v>
      </c>
    </row>
    <row r="541" ht="14.25" customHeight="1">
      <c r="A541" s="5">
        <v>618.0</v>
      </c>
      <c r="B541" s="20">
        <v>2.0</v>
      </c>
      <c r="C541" s="21">
        <v>0.96</v>
      </c>
      <c r="D541" s="26">
        <v>3.0</v>
      </c>
      <c r="E541" s="22">
        <v>0.97</v>
      </c>
      <c r="F541" s="5" t="str">
        <f>VLOOKUP(G541,'Species Data'!A$2:E$152,2,FALSE)</f>
        <v>107</v>
      </c>
      <c r="G541" s="5" t="s">
        <v>174</v>
      </c>
      <c r="H541" s="28">
        <v>20400.0</v>
      </c>
      <c r="I541" s="29">
        <v>3.69495E9</v>
      </c>
      <c r="J541" s="29">
        <v>181125.0</v>
      </c>
      <c r="K541" s="30">
        <v>1.9692324E9</v>
      </c>
      <c r="L541" s="30" t="s">
        <v>276</v>
      </c>
      <c r="M541" s="31">
        <v>1312.5</v>
      </c>
      <c r="N541" s="30" t="s">
        <v>339</v>
      </c>
      <c r="O541" s="32">
        <v>1283.0</v>
      </c>
      <c r="P541">
        <v>699.5</v>
      </c>
    </row>
    <row r="542" ht="14.25" customHeight="1">
      <c r="A542" s="5">
        <v>619.0</v>
      </c>
      <c r="B542" s="20">
        <v>2.0</v>
      </c>
      <c r="C542" s="21">
        <v>0.96</v>
      </c>
      <c r="D542" s="26">
        <v>2.0</v>
      </c>
      <c r="E542" s="22">
        <v>1.0</v>
      </c>
      <c r="F542" s="5" t="str">
        <f>VLOOKUP(G542,'Species Data'!A$2:E$152,2,FALSE)</f>
        <v>107</v>
      </c>
      <c r="G542" s="5" t="s">
        <v>174</v>
      </c>
      <c r="H542" s="28">
        <v>20400.0</v>
      </c>
      <c r="I542" s="29">
        <v>3.69495E9</v>
      </c>
      <c r="J542" s="29">
        <v>181125.0</v>
      </c>
      <c r="K542" s="30">
        <v>2.0174427E9</v>
      </c>
      <c r="L542" s="30" t="s">
        <v>276</v>
      </c>
      <c r="M542" s="31">
        <v>1312.5</v>
      </c>
      <c r="N542" s="30" t="s">
        <v>291</v>
      </c>
      <c r="O542" s="32">
        <v>1228.5</v>
      </c>
      <c r="P542">
        <v>716.625</v>
      </c>
    </row>
    <row r="543" ht="14.25" customHeight="1">
      <c r="A543" s="5">
        <v>660.0</v>
      </c>
      <c r="B543" s="20">
        <v>2.0</v>
      </c>
      <c r="C543" s="21">
        <v>0.94</v>
      </c>
      <c r="D543" s="26">
        <v>1.0</v>
      </c>
      <c r="E543" s="22">
        <v>1.0</v>
      </c>
      <c r="F543" s="5" t="str">
        <f>VLOOKUP(G543,'Species Data'!A$2:E$152,2,FALSE)</f>
        <v>115</v>
      </c>
      <c r="G543" s="5" t="s">
        <v>185</v>
      </c>
      <c r="H543" s="28">
        <v>37380.0</v>
      </c>
      <c r="I543" s="29">
        <v>6.767649E9</v>
      </c>
      <c r="J543" s="29">
        <v>181050.0</v>
      </c>
      <c r="K543" s="30">
        <v>3.3440148E9</v>
      </c>
      <c r="L543" s="30" t="s">
        <v>273</v>
      </c>
      <c r="M543" s="31">
        <v>1110.0</v>
      </c>
      <c r="N543" s="30" t="s">
        <v>341</v>
      </c>
      <c r="O543" s="32">
        <v>1275.0</v>
      </c>
      <c r="P543">
        <v>630.0</v>
      </c>
    </row>
    <row r="544" ht="14.25" customHeight="1">
      <c r="A544" s="5">
        <v>664.0</v>
      </c>
      <c r="B544" s="20">
        <v>3.0</v>
      </c>
      <c r="C544" s="21">
        <v>0.94</v>
      </c>
      <c r="D544" s="26">
        <v>5.0</v>
      </c>
      <c r="E544" s="22">
        <v>0.6</v>
      </c>
      <c r="F544" s="5" t="str">
        <f>VLOOKUP(G544,'Species Data'!A$2:E$152,2,FALSE)</f>
        <v>115</v>
      </c>
      <c r="G544" s="5" t="s">
        <v>185</v>
      </c>
      <c r="H544" s="28">
        <v>37380.0</v>
      </c>
      <c r="I544" s="29">
        <v>6.7543791E9</v>
      </c>
      <c r="J544" s="29">
        <v>180695.0</v>
      </c>
      <c r="K544" s="30">
        <v>1.990485E9</v>
      </c>
      <c r="L544" s="30" t="s">
        <v>253</v>
      </c>
      <c r="M544" s="31">
        <v>830.0</v>
      </c>
      <c r="N544" s="30" t="s">
        <v>164</v>
      </c>
      <c r="O544" s="32">
        <v>1272.5</v>
      </c>
      <c r="P544">
        <v>375.0</v>
      </c>
    </row>
    <row r="545" ht="14.25" customHeight="1">
      <c r="A545" s="5">
        <v>426.0</v>
      </c>
      <c r="B545" s="20">
        <v>6.0</v>
      </c>
      <c r="C545" s="21">
        <v>0.65</v>
      </c>
      <c r="D545" s="26">
        <v>1.0</v>
      </c>
      <c r="E545" s="22">
        <v>1.0</v>
      </c>
      <c r="F545" s="5" t="str">
        <f>VLOOKUP(G545,'Species Data'!A$2:E$152,2,FALSE)</f>
        <v>75</v>
      </c>
      <c r="G545" s="5" t="s">
        <v>124</v>
      </c>
      <c r="H545" s="28">
        <v>17160.0</v>
      </c>
      <c r="I545" s="29">
        <v>3.099964725E9</v>
      </c>
      <c r="J545" s="29">
        <v>180650.625</v>
      </c>
      <c r="K545" s="30">
        <v>1.96917435E9</v>
      </c>
      <c r="L545" s="30" t="s">
        <v>266</v>
      </c>
      <c r="M545" s="31">
        <v>1095.0</v>
      </c>
      <c r="N545" s="30" t="s">
        <v>288</v>
      </c>
      <c r="O545" s="32">
        <v>1272.1875</v>
      </c>
      <c r="P545">
        <v>808.125</v>
      </c>
    </row>
    <row r="546" ht="14.25" customHeight="1">
      <c r="A546" s="5">
        <v>113.0</v>
      </c>
      <c r="B546" s="20">
        <v>6.0</v>
      </c>
      <c r="C546" s="21">
        <v>0.84</v>
      </c>
      <c r="D546" s="26">
        <v>6.0</v>
      </c>
      <c r="E546" s="22">
        <v>0.73</v>
      </c>
      <c r="F546" s="5" t="str">
        <f>VLOOKUP(G546,'Species Data'!A$2:E$152,2,FALSE)</f>
        <v>22</v>
      </c>
      <c r="G546" s="5" t="s">
        <v>58</v>
      </c>
      <c r="H546" s="28">
        <v>18980.0</v>
      </c>
      <c r="I546" s="29">
        <v>3.427788E9</v>
      </c>
      <c r="J546" s="29">
        <v>180600.0</v>
      </c>
      <c r="K546" s="30">
        <v>1.654107E9</v>
      </c>
      <c r="L546" s="30" t="s">
        <v>256</v>
      </c>
      <c r="M546" s="31">
        <v>1075.0</v>
      </c>
      <c r="N546" s="30" t="s">
        <v>320</v>
      </c>
      <c r="O546" s="32">
        <v>911.25</v>
      </c>
      <c r="P546">
        <v>518.75</v>
      </c>
    </row>
    <row r="547" ht="14.25" customHeight="1">
      <c r="A547" s="5">
        <v>103.0</v>
      </c>
      <c r="B547" s="20">
        <v>4.0</v>
      </c>
      <c r="C547" s="21">
        <v>0.68</v>
      </c>
      <c r="D547" s="26">
        <v>3.0</v>
      </c>
      <c r="E547" s="22">
        <v>0.94</v>
      </c>
      <c r="F547" s="5" t="str">
        <f>VLOOKUP(G547,'Species Data'!A$2:E$152,2,FALSE)</f>
        <v>20</v>
      </c>
      <c r="G547" s="5" t="s">
        <v>56</v>
      </c>
      <c r="H547" s="28">
        <v>16500.0</v>
      </c>
      <c r="I547" s="29">
        <v>2.97549140625E9</v>
      </c>
      <c r="J547" s="29">
        <v>180332.8125</v>
      </c>
      <c r="K547" s="30">
        <v>1.47890015625E9</v>
      </c>
      <c r="L547" s="30" t="s">
        <v>261</v>
      </c>
      <c r="M547" s="31">
        <v>937.5</v>
      </c>
      <c r="N547" s="30" t="s">
        <v>345</v>
      </c>
      <c r="O547" s="32">
        <v>1235.15625</v>
      </c>
      <c r="P547">
        <v>613.90625</v>
      </c>
    </row>
    <row r="548" ht="14.25" customHeight="1">
      <c r="A548" s="5">
        <v>348.0</v>
      </c>
      <c r="B548" s="20">
        <v>2.0</v>
      </c>
      <c r="C548" s="21">
        <v>0.96</v>
      </c>
      <c r="D548" s="26">
        <v>4.0</v>
      </c>
      <c r="E548" s="22">
        <v>0.55</v>
      </c>
      <c r="F548" s="5" t="str">
        <f>VLOOKUP(G548,'Species Data'!A$2:E$152,2,FALSE)</f>
        <v>61</v>
      </c>
      <c r="G548" s="5" t="s">
        <v>103</v>
      </c>
      <c r="H548" s="28">
        <v>17160.0</v>
      </c>
      <c r="I548" s="29">
        <v>3.094366275E9</v>
      </c>
      <c r="J548" s="29">
        <v>180324.375</v>
      </c>
      <c r="K548" s="30">
        <v>1.205822475E9</v>
      </c>
      <c r="L548" s="30" t="s">
        <v>221</v>
      </c>
      <c r="M548" s="31">
        <v>1086.0</v>
      </c>
      <c r="N548" s="30" t="s">
        <v>335</v>
      </c>
      <c r="O548" s="32">
        <v>1366.09375</v>
      </c>
      <c r="P548">
        <v>532.34375</v>
      </c>
    </row>
    <row r="549" ht="14.25" customHeight="1">
      <c r="A549" s="5">
        <v>308.0</v>
      </c>
      <c r="B549" s="20">
        <v>5.0</v>
      </c>
      <c r="C549" s="21">
        <v>0.76</v>
      </c>
      <c r="D549" s="26">
        <v>3.0</v>
      </c>
      <c r="E549" s="22">
        <v>0.88</v>
      </c>
      <c r="F549" s="5" t="str">
        <f>VLOOKUP(G549,'Species Data'!A$2:E$152,2,FALSE)</f>
        <v>54</v>
      </c>
      <c r="G549" s="5" t="s">
        <v>93</v>
      </c>
      <c r="H549" s="28">
        <v>11200.0</v>
      </c>
      <c r="I549" s="29">
        <v>2.018016E9</v>
      </c>
      <c r="J549" s="29">
        <v>180180.0</v>
      </c>
      <c r="K549" s="30">
        <v>7.495488E8</v>
      </c>
      <c r="L549" s="30" t="s">
        <v>121</v>
      </c>
      <c r="M549" s="31">
        <v>1140.0</v>
      </c>
      <c r="N549" s="30" t="s">
        <v>289</v>
      </c>
      <c r="O549" s="32">
        <v>1365.0</v>
      </c>
      <c r="P549">
        <v>507.0</v>
      </c>
    </row>
    <row r="550" ht="14.25" customHeight="1">
      <c r="A550" s="5">
        <v>300.0</v>
      </c>
      <c r="B550" s="20">
        <v>6.0</v>
      </c>
      <c r="C550" s="21">
        <v>0.74</v>
      </c>
      <c r="D550" s="26">
        <v>2.0</v>
      </c>
      <c r="E550" s="22">
        <v>0.92</v>
      </c>
      <c r="F550" s="5" t="str">
        <f>VLOOKUP(G550,'Species Data'!A$2:E$152,2,FALSE)</f>
        <v>53</v>
      </c>
      <c r="G550" s="5" t="s">
        <v>92</v>
      </c>
      <c r="H550" s="28">
        <v>18980.0</v>
      </c>
      <c r="I550" s="29">
        <v>3.41093376E9</v>
      </c>
      <c r="J550" s="29">
        <v>179712.0</v>
      </c>
      <c r="K550" s="30">
        <v>1.65217104E9</v>
      </c>
      <c r="L550" s="30" t="s">
        <v>275</v>
      </c>
      <c r="M550" s="31">
        <v>1152.0</v>
      </c>
      <c r="N550" s="30" t="s">
        <v>302</v>
      </c>
      <c r="O550" s="32">
        <v>1106.25</v>
      </c>
      <c r="P550">
        <v>558.0</v>
      </c>
    </row>
    <row r="551" ht="14.25" customHeight="1">
      <c r="A551" s="5">
        <v>64.0</v>
      </c>
      <c r="B551" s="20">
        <v>5.0</v>
      </c>
      <c r="C551" s="21">
        <v>0.73</v>
      </c>
      <c r="D551" s="26">
        <v>2.0</v>
      </c>
      <c r="E551" s="22">
        <v>0.9</v>
      </c>
      <c r="F551" s="5" t="str">
        <f>VLOOKUP(G551,'Species Data'!A$2:E$152,2,FALSE)</f>
        <v>12</v>
      </c>
      <c r="G551" s="5" t="s">
        <v>46</v>
      </c>
      <c r="H551" s="28">
        <v>17280.0</v>
      </c>
      <c r="I551" s="29">
        <v>3.102624E9</v>
      </c>
      <c r="J551" s="29">
        <v>179550.0</v>
      </c>
      <c r="K551" s="30">
        <v>1.7880912E9</v>
      </c>
      <c r="L551" s="30" t="s">
        <v>88</v>
      </c>
      <c r="M551" s="31">
        <v>990.0</v>
      </c>
      <c r="N551" s="30" t="s">
        <v>329</v>
      </c>
      <c r="O551" s="32">
        <v>1246.875</v>
      </c>
      <c r="P551">
        <v>718.59375</v>
      </c>
    </row>
    <row r="552" ht="14.25" customHeight="1">
      <c r="A552" s="5">
        <v>276.0</v>
      </c>
      <c r="B552" s="20">
        <v>6.0</v>
      </c>
      <c r="C552" s="21">
        <v>0.6</v>
      </c>
      <c r="D552" s="26">
        <v>3.0</v>
      </c>
      <c r="E552" s="22">
        <v>0.78</v>
      </c>
      <c r="F552" s="5" t="str">
        <f>VLOOKUP(G552,'Species Data'!A$2:E$152,2,FALSE)</f>
        <v>49</v>
      </c>
      <c r="G552" s="5" t="s">
        <v>86</v>
      </c>
      <c r="H552" s="28">
        <v>21560.0</v>
      </c>
      <c r="I552" s="29">
        <v>3.847382E9</v>
      </c>
      <c r="J552" s="29">
        <v>178450.0</v>
      </c>
      <c r="K552" s="30">
        <v>2.30031725E9</v>
      </c>
      <c r="L552" s="30" t="s">
        <v>88</v>
      </c>
      <c r="M552" s="31">
        <v>990.0</v>
      </c>
      <c r="N552" s="30" t="s">
        <v>301</v>
      </c>
      <c r="O552" s="32">
        <v>1037.5</v>
      </c>
      <c r="P552">
        <v>620.3125</v>
      </c>
    </row>
    <row r="553" ht="14.25" customHeight="1">
      <c r="A553" s="5">
        <v>38.0</v>
      </c>
      <c r="B553" s="20">
        <v>1.0</v>
      </c>
      <c r="C553" s="21">
        <v>1.0</v>
      </c>
      <c r="D553" s="26">
        <v>1.0</v>
      </c>
      <c r="E553" s="22">
        <v>1.0</v>
      </c>
      <c r="F553" s="5" t="str">
        <f>VLOOKUP(G553,'Species Data'!A$2:E$152,2,FALSE)</f>
        <v>7</v>
      </c>
      <c r="G553" s="5" t="s">
        <v>41</v>
      </c>
      <c r="H553" s="28">
        <v>12496.0</v>
      </c>
      <c r="I553" s="29">
        <v>2.22987996E9</v>
      </c>
      <c r="J553" s="29">
        <v>178447.5</v>
      </c>
      <c r="K553" s="30">
        <v>1.38905536E9</v>
      </c>
      <c r="L553" s="30" t="s">
        <v>230</v>
      </c>
      <c r="M553" s="31">
        <v>1343.75</v>
      </c>
      <c r="N553" s="30" t="s">
        <v>238</v>
      </c>
      <c r="O553" s="32">
        <v>1593.28125</v>
      </c>
      <c r="P553">
        <v>992.5</v>
      </c>
    </row>
    <row r="554" ht="14.25" customHeight="1">
      <c r="A554" s="5">
        <v>757.0</v>
      </c>
      <c r="B554" s="20">
        <v>1.0</v>
      </c>
      <c r="C554" s="21">
        <v>1.0</v>
      </c>
      <c r="D554" s="26">
        <v>1.0</v>
      </c>
      <c r="E554" s="22">
        <v>1.0</v>
      </c>
      <c r="F554" s="5" t="str">
        <f>VLOOKUP(G554,'Species Data'!A$2:E$152,2,FALSE)</f>
        <v>132</v>
      </c>
      <c r="G554" s="5" t="s">
        <v>205</v>
      </c>
      <c r="H554" s="28">
        <v>10560.0</v>
      </c>
      <c r="I554" s="29">
        <v>1.88034E9</v>
      </c>
      <c r="J554" s="29">
        <v>178062.5</v>
      </c>
      <c r="K554" s="30">
        <v>5.2272E8</v>
      </c>
      <c r="L554" s="30" t="s">
        <v>173</v>
      </c>
      <c r="M554" s="31">
        <v>1618.75</v>
      </c>
      <c r="N554" s="30" t="s">
        <v>348</v>
      </c>
      <c r="O554" s="32">
        <v>1178.75</v>
      </c>
      <c r="P554">
        <v>450.0</v>
      </c>
    </row>
    <row r="555" ht="14.25" customHeight="1">
      <c r="A555" s="5">
        <v>256.0</v>
      </c>
      <c r="B555" s="20">
        <v>4.0</v>
      </c>
      <c r="C555" s="21">
        <v>0.92</v>
      </c>
      <c r="D555" s="26">
        <v>4.0</v>
      </c>
      <c r="E555" s="22">
        <v>0.91</v>
      </c>
      <c r="F555" s="5" t="str">
        <f>VLOOKUP(G555,'Species Data'!A$2:E$152,2,FALSE)</f>
        <v>46</v>
      </c>
      <c r="G555" s="5" t="s">
        <v>83</v>
      </c>
      <c r="H555" s="28">
        <v>8400.0</v>
      </c>
      <c r="I555" s="29">
        <v>1.494190425E9</v>
      </c>
      <c r="J555" s="29">
        <v>177879.8125</v>
      </c>
      <c r="K555" s="30">
        <v>4.7864565E8</v>
      </c>
      <c r="L555" s="30" t="s">
        <v>262</v>
      </c>
      <c r="M555" s="31">
        <v>1200.0</v>
      </c>
      <c r="N555" s="30" t="s">
        <v>330</v>
      </c>
      <c r="O555" s="32">
        <v>1458.03125</v>
      </c>
      <c r="P555">
        <v>467.0625</v>
      </c>
    </row>
    <row r="556" ht="14.25" customHeight="1">
      <c r="A556" s="5">
        <v>374.0</v>
      </c>
      <c r="B556" s="20">
        <v>1.0</v>
      </c>
      <c r="C556" s="21">
        <v>1.0</v>
      </c>
      <c r="D556" s="26">
        <v>6.0</v>
      </c>
      <c r="E556" s="22">
        <v>0.81</v>
      </c>
      <c r="F556" s="5" t="str">
        <f>VLOOKUP(G556,'Species Data'!A$2:E$152,2,FALSE)</f>
        <v>66</v>
      </c>
      <c r="G556" s="5" t="s">
        <v>109</v>
      </c>
      <c r="H556" s="28">
        <v>13440.0</v>
      </c>
      <c r="I556" s="29">
        <v>2.388792E9</v>
      </c>
      <c r="J556" s="29">
        <v>177737.5</v>
      </c>
      <c r="K556" s="30">
        <v>6.24456E8</v>
      </c>
      <c r="L556" s="30" t="s">
        <v>253</v>
      </c>
      <c r="M556" s="31">
        <v>1037.5</v>
      </c>
      <c r="N556" s="30" t="s">
        <v>289</v>
      </c>
      <c r="O556" s="32">
        <v>1506.25</v>
      </c>
      <c r="P556">
        <v>393.75</v>
      </c>
    </row>
    <row r="557" ht="14.25" customHeight="1">
      <c r="A557" s="5">
        <v>662.0</v>
      </c>
      <c r="B557" s="20">
        <v>4.0</v>
      </c>
      <c r="C557" s="21">
        <v>0.93</v>
      </c>
      <c r="D557" s="26">
        <v>2.0</v>
      </c>
      <c r="E557" s="22">
        <v>1.0</v>
      </c>
      <c r="F557" s="5" t="str">
        <f>VLOOKUP(G557,'Species Data'!A$2:E$152,2,FALSE)</f>
        <v>115</v>
      </c>
      <c r="G557" s="5" t="s">
        <v>185</v>
      </c>
      <c r="H557" s="28">
        <v>37380.0</v>
      </c>
      <c r="I557" s="29">
        <v>6.6432436875E9</v>
      </c>
      <c r="J557" s="29">
        <v>177721.875</v>
      </c>
      <c r="K557" s="30">
        <v>3.3390385875E9</v>
      </c>
      <c r="L557" s="30" t="s">
        <v>273</v>
      </c>
      <c r="M557" s="31">
        <v>1110.0</v>
      </c>
      <c r="N557" s="30" t="s">
        <v>344</v>
      </c>
      <c r="O557" s="32">
        <v>1251.5625</v>
      </c>
      <c r="P557">
        <v>629.0625</v>
      </c>
    </row>
    <row r="558" ht="14.25" customHeight="1">
      <c r="A558" s="5">
        <v>792.0</v>
      </c>
      <c r="B558" s="20">
        <v>1.0</v>
      </c>
      <c r="C558" s="21">
        <v>1.0</v>
      </c>
      <c r="D558" s="26">
        <v>4.0</v>
      </c>
      <c r="E558" s="22">
        <v>0.96</v>
      </c>
      <c r="F558" s="5" t="str">
        <f>VLOOKUP(G558,'Species Data'!A$2:E$152,2,FALSE)</f>
        <v>140</v>
      </c>
      <c r="G558" s="5" t="s">
        <v>217</v>
      </c>
      <c r="H558" s="28">
        <v>8520.0</v>
      </c>
      <c r="I558" s="29">
        <v>1.513152E9</v>
      </c>
      <c r="J558" s="29">
        <v>177600.0</v>
      </c>
      <c r="K558" s="30">
        <v>5.82918165E8</v>
      </c>
      <c r="L558" s="30" t="s">
        <v>262</v>
      </c>
      <c r="M558" s="31">
        <v>1200.0</v>
      </c>
      <c r="N558" s="30" t="s">
        <v>307</v>
      </c>
      <c r="O558" s="32">
        <v>1148.6875</v>
      </c>
      <c r="P558">
        <v>462.28125</v>
      </c>
    </row>
    <row r="559" ht="14.25" customHeight="1">
      <c r="A559" s="5">
        <v>791.0</v>
      </c>
      <c r="B559" s="20">
        <v>1.0</v>
      </c>
      <c r="C559" s="21">
        <v>1.0</v>
      </c>
      <c r="D559" s="26">
        <v>1.0</v>
      </c>
      <c r="E559" s="22">
        <v>1.0</v>
      </c>
      <c r="F559" s="5" t="str">
        <f>VLOOKUP(G559,'Species Data'!A$2:E$152,2,FALSE)</f>
        <v>140</v>
      </c>
      <c r="G559" s="5" t="s">
        <v>217</v>
      </c>
      <c r="H559" s="28">
        <v>8520.0</v>
      </c>
      <c r="I559" s="29">
        <v>1.513152E9</v>
      </c>
      <c r="J559" s="29">
        <v>177600.0</v>
      </c>
      <c r="K559" s="30">
        <v>6.07664505E8</v>
      </c>
      <c r="L559" s="30" t="s">
        <v>262</v>
      </c>
      <c r="M559" s="31">
        <v>1200.0</v>
      </c>
      <c r="N559" s="30" t="s">
        <v>309</v>
      </c>
      <c r="O559" s="32">
        <v>1125.5</v>
      </c>
      <c r="P559">
        <v>481.90625</v>
      </c>
    </row>
    <row r="560" ht="14.25" customHeight="1">
      <c r="A560" s="5">
        <v>793.0</v>
      </c>
      <c r="B560" s="20">
        <v>1.0</v>
      </c>
      <c r="C560" s="21">
        <v>1.0</v>
      </c>
      <c r="D560" s="26">
        <v>2.0</v>
      </c>
      <c r="E560" s="22">
        <v>0.97</v>
      </c>
      <c r="F560" s="5" t="str">
        <f>VLOOKUP(G560,'Species Data'!A$2:E$152,2,FALSE)</f>
        <v>140</v>
      </c>
      <c r="G560" s="5" t="s">
        <v>217</v>
      </c>
      <c r="H560" s="28">
        <v>8520.0</v>
      </c>
      <c r="I560" s="29">
        <v>1.513152E9</v>
      </c>
      <c r="J560" s="29">
        <v>177600.0</v>
      </c>
      <c r="K560" s="30">
        <v>5.9178429E8</v>
      </c>
      <c r="L560" s="30" t="s">
        <v>262</v>
      </c>
      <c r="M560" s="31">
        <v>1200.0</v>
      </c>
      <c r="N560" s="30" t="s">
        <v>310</v>
      </c>
      <c r="O560" s="32">
        <v>1125.0</v>
      </c>
      <c r="P560">
        <v>469.3125</v>
      </c>
    </row>
    <row r="561" ht="14.25" customHeight="1">
      <c r="A561" s="5">
        <v>497.0</v>
      </c>
      <c r="B561" s="20">
        <v>1.0</v>
      </c>
      <c r="C561" s="21">
        <v>1.0</v>
      </c>
      <c r="D561" s="26">
        <v>5.0</v>
      </c>
      <c r="E561" s="22">
        <v>0.74</v>
      </c>
      <c r="F561" s="5" t="str">
        <f>VLOOKUP(G561,'Species Data'!A$2:E$152,2,FALSE)</f>
        <v>86</v>
      </c>
      <c r="G561" s="5" t="s">
        <v>141</v>
      </c>
      <c r="H561" s="28">
        <v>17940.0</v>
      </c>
      <c r="I561" s="29">
        <v>3.18520215E9</v>
      </c>
      <c r="J561" s="29">
        <v>177547.5</v>
      </c>
      <c r="K561" s="30">
        <v>9.200529E8</v>
      </c>
      <c r="L561" s="30" t="s">
        <v>151</v>
      </c>
      <c r="M561" s="31">
        <v>1500.0</v>
      </c>
      <c r="N561" s="30" t="s">
        <v>238</v>
      </c>
      <c r="O561" s="32">
        <v>1707.1875</v>
      </c>
      <c r="P561">
        <v>493.125</v>
      </c>
    </row>
    <row r="562" ht="14.25" customHeight="1">
      <c r="A562" s="5">
        <v>708.0</v>
      </c>
      <c r="B562" s="20">
        <v>6.0</v>
      </c>
      <c r="C562" s="21">
        <v>0.67</v>
      </c>
      <c r="D562" s="26">
        <v>6.0</v>
      </c>
      <c r="E562" s="22">
        <v>0.44</v>
      </c>
      <c r="F562" s="5" t="str">
        <f>VLOOKUP(G562,'Species Data'!A$2:E$152,2,FALSE)</f>
        <v>123</v>
      </c>
      <c r="G562" s="5" t="s">
        <v>195</v>
      </c>
      <c r="H562" s="28">
        <v>25200.0</v>
      </c>
      <c r="I562" s="29">
        <v>4.474008E9</v>
      </c>
      <c r="J562" s="29">
        <v>177540.0</v>
      </c>
      <c r="K562" s="30">
        <v>1.446984E9</v>
      </c>
      <c r="L562" s="30" t="s">
        <v>248</v>
      </c>
      <c r="M562" s="31">
        <v>937.5</v>
      </c>
      <c r="N562" s="30" t="s">
        <v>302</v>
      </c>
      <c r="O562" s="32">
        <v>1008.75</v>
      </c>
      <c r="P562">
        <v>326.25</v>
      </c>
    </row>
    <row r="563" ht="14.25" customHeight="1">
      <c r="A563" s="5">
        <v>735.0</v>
      </c>
      <c r="B563" s="20">
        <v>6.0</v>
      </c>
      <c r="C563" s="21">
        <v>0.72</v>
      </c>
      <c r="D563" s="26">
        <v>5.0</v>
      </c>
      <c r="E563" s="22">
        <v>0.5</v>
      </c>
      <c r="F563" s="5" t="str">
        <f>VLOOKUP(G563,'Species Data'!A$2:E$152,2,FALSE)</f>
        <v>127</v>
      </c>
      <c r="G563" s="5" t="s">
        <v>201</v>
      </c>
      <c r="H563" s="28">
        <v>24180.0</v>
      </c>
      <c r="I563" s="29">
        <v>4.2906201E9</v>
      </c>
      <c r="J563" s="29">
        <v>177445.0</v>
      </c>
      <c r="K563" s="30">
        <v>1.4626482E9</v>
      </c>
      <c r="L563" s="30" t="s">
        <v>248</v>
      </c>
      <c r="M563" s="31">
        <v>937.5</v>
      </c>
      <c r="N563" s="30" t="s">
        <v>286</v>
      </c>
      <c r="O563" s="32">
        <v>964.375</v>
      </c>
      <c r="P563">
        <v>328.75</v>
      </c>
    </row>
    <row r="564" ht="14.25" customHeight="1">
      <c r="A564" s="5">
        <v>347.0</v>
      </c>
      <c r="B564" s="20">
        <v>3.0</v>
      </c>
      <c r="C564" s="21">
        <v>0.94</v>
      </c>
      <c r="D564" s="26">
        <v>2.0</v>
      </c>
      <c r="E564" s="22">
        <v>0.9</v>
      </c>
      <c r="F564" s="5" t="str">
        <f>VLOOKUP(G564,'Species Data'!A$2:E$152,2,FALSE)</f>
        <v>61</v>
      </c>
      <c r="G564" s="5" t="s">
        <v>103</v>
      </c>
      <c r="H564" s="28">
        <v>17160.0</v>
      </c>
      <c r="I564" s="29">
        <v>3.043755E9</v>
      </c>
      <c r="J564" s="29">
        <v>177375.0</v>
      </c>
      <c r="K564" s="30">
        <v>1.9649916E9</v>
      </c>
      <c r="L564" s="30" t="s">
        <v>230</v>
      </c>
      <c r="M564" s="31">
        <v>1343.75</v>
      </c>
      <c r="N564" s="30" t="s">
        <v>303</v>
      </c>
      <c r="O564" s="32">
        <v>1215.9375</v>
      </c>
      <c r="P564">
        <v>867.5</v>
      </c>
    </row>
    <row r="565" ht="14.25" customHeight="1">
      <c r="A565" s="5">
        <v>346.0</v>
      </c>
      <c r="B565" s="20">
        <v>3.0</v>
      </c>
      <c r="C565" s="21">
        <v>0.94</v>
      </c>
      <c r="D565" s="26">
        <v>3.0</v>
      </c>
      <c r="E565" s="22">
        <v>0.84</v>
      </c>
      <c r="F565" s="5" t="str">
        <f>VLOOKUP(G565,'Species Data'!A$2:E$152,2,FALSE)</f>
        <v>61</v>
      </c>
      <c r="G565" s="5" t="s">
        <v>103</v>
      </c>
      <c r="H565" s="28">
        <v>17160.0</v>
      </c>
      <c r="I565" s="29">
        <v>3.043755E9</v>
      </c>
      <c r="J565" s="29">
        <v>177375.0</v>
      </c>
      <c r="K565" s="30">
        <v>1.82568672E9</v>
      </c>
      <c r="L565" s="30" t="s">
        <v>230</v>
      </c>
      <c r="M565" s="31">
        <v>1343.75</v>
      </c>
      <c r="N565" s="30" t="s">
        <v>328</v>
      </c>
      <c r="O565" s="32">
        <v>1147.25</v>
      </c>
      <c r="P565">
        <v>806.0</v>
      </c>
    </row>
    <row r="566" ht="14.25" customHeight="1">
      <c r="A566" s="5">
        <v>670.0</v>
      </c>
      <c r="B566" s="20">
        <v>4.0</v>
      </c>
      <c r="C566" s="21">
        <v>0.93</v>
      </c>
      <c r="D566" s="26">
        <v>1.0</v>
      </c>
      <c r="E566" s="22">
        <v>1.0</v>
      </c>
      <c r="F566" s="5" t="str">
        <f>VLOOKUP(G566,'Species Data'!A$2:E$152,2,FALSE)</f>
        <v>116</v>
      </c>
      <c r="G566" s="5" t="s">
        <v>188</v>
      </c>
      <c r="H566" s="28">
        <v>6000.0</v>
      </c>
      <c r="I566" s="29">
        <v>1.0625895E9</v>
      </c>
      <c r="J566" s="29">
        <v>177098.25</v>
      </c>
      <c r="K566" s="30">
        <v>7.073865E8</v>
      </c>
      <c r="L566" s="30" t="s">
        <v>230</v>
      </c>
      <c r="M566" s="31">
        <v>1343.75</v>
      </c>
      <c r="N566" s="30" t="s">
        <v>107</v>
      </c>
      <c r="O566" s="32">
        <v>1451.625</v>
      </c>
      <c r="P566">
        <v>966.375</v>
      </c>
    </row>
    <row r="567" ht="14.25" customHeight="1">
      <c r="A567" s="5">
        <v>326.0</v>
      </c>
      <c r="B567" s="20">
        <v>6.0</v>
      </c>
      <c r="C567" s="21">
        <v>0.66</v>
      </c>
      <c r="D567" s="26">
        <v>5.0</v>
      </c>
      <c r="E567" s="22">
        <v>0.86</v>
      </c>
      <c r="F567" s="5" t="str">
        <f>VLOOKUP(G567,'Species Data'!A$2:E$152,2,FALSE)</f>
        <v>57</v>
      </c>
      <c r="G567" s="5" t="s">
        <v>96</v>
      </c>
      <c r="H567" s="28">
        <v>19500.0</v>
      </c>
      <c r="I567" s="29">
        <v>3.44930625E9</v>
      </c>
      <c r="J567" s="29">
        <v>176887.5</v>
      </c>
      <c r="K567" s="30">
        <v>1.4317875E9</v>
      </c>
      <c r="L567" s="30" t="s">
        <v>254</v>
      </c>
      <c r="M567" s="31">
        <v>937.5</v>
      </c>
      <c r="N567" s="30" t="s">
        <v>302</v>
      </c>
      <c r="O567" s="32">
        <v>993.75</v>
      </c>
      <c r="P567">
        <v>412.5</v>
      </c>
    </row>
    <row r="568" ht="14.25" customHeight="1">
      <c r="A568" s="5">
        <v>381.0</v>
      </c>
      <c r="B568" s="20">
        <v>6.0</v>
      </c>
      <c r="C568" s="21">
        <v>0.76</v>
      </c>
      <c r="D568" s="26">
        <v>3.0</v>
      </c>
      <c r="E568" s="22">
        <v>0.94</v>
      </c>
      <c r="F568" s="5" t="str">
        <f>VLOOKUP(G568,'Species Data'!A$2:E$152,2,FALSE)</f>
        <v>67</v>
      </c>
      <c r="G568" s="5" t="s">
        <v>111</v>
      </c>
      <c r="H568" s="28">
        <v>23040.0</v>
      </c>
      <c r="I568" s="29">
        <v>4.0681872E9</v>
      </c>
      <c r="J568" s="29">
        <v>176570.625</v>
      </c>
      <c r="K568" s="30">
        <v>1.6166304E9</v>
      </c>
      <c r="L568" s="30" t="s">
        <v>254</v>
      </c>
      <c r="M568" s="31">
        <v>937.5</v>
      </c>
      <c r="N568" s="30" t="s">
        <v>305</v>
      </c>
      <c r="O568" s="32">
        <v>1146.5625</v>
      </c>
      <c r="P568">
        <v>455.625</v>
      </c>
    </row>
    <row r="569" ht="14.25" customHeight="1">
      <c r="A569" s="5">
        <v>215.0</v>
      </c>
      <c r="B569" s="20">
        <v>2.0</v>
      </c>
      <c r="C569" s="21">
        <v>0.96</v>
      </c>
      <c r="D569" s="26">
        <v>3.0</v>
      </c>
      <c r="E569" s="22">
        <v>0.86</v>
      </c>
      <c r="F569" s="5" t="str">
        <f>VLOOKUP(G569,'Species Data'!A$2:E$152,2,FALSE)</f>
        <v>39</v>
      </c>
      <c r="G569" s="5" t="s">
        <v>75</v>
      </c>
      <c r="H569" s="28">
        <v>12420.0</v>
      </c>
      <c r="I569" s="29">
        <v>2.190127275E9</v>
      </c>
      <c r="J569" s="29">
        <v>176338.75</v>
      </c>
      <c r="K569" s="30">
        <v>7.05192075E8</v>
      </c>
      <c r="L569" s="30" t="s">
        <v>173</v>
      </c>
      <c r="M569" s="31">
        <v>1618.75</v>
      </c>
      <c r="N569" s="30" t="s">
        <v>277</v>
      </c>
      <c r="O569" s="32">
        <v>1799.375</v>
      </c>
      <c r="P569">
        <v>579.375</v>
      </c>
    </row>
    <row r="570" ht="14.25" customHeight="1">
      <c r="A570" s="5">
        <v>63.0</v>
      </c>
      <c r="B570" s="20">
        <v>6.0</v>
      </c>
      <c r="C570" s="21">
        <v>0.71</v>
      </c>
      <c r="D570" s="26">
        <v>3.0</v>
      </c>
      <c r="E570" s="22">
        <v>0.79</v>
      </c>
      <c r="F570" s="5" t="str">
        <f>VLOOKUP(G570,'Species Data'!A$2:E$152,2,FALSE)</f>
        <v>12</v>
      </c>
      <c r="G570" s="5" t="s">
        <v>46</v>
      </c>
      <c r="H570" s="28">
        <v>17280.0</v>
      </c>
      <c r="I570" s="29">
        <v>3.0450816E9</v>
      </c>
      <c r="J570" s="29">
        <v>176220.0</v>
      </c>
      <c r="K570" s="30">
        <v>1.5598656E9</v>
      </c>
      <c r="L570" s="30" t="s">
        <v>88</v>
      </c>
      <c r="M570" s="31">
        <v>990.0</v>
      </c>
      <c r="N570" s="30" t="s">
        <v>50</v>
      </c>
      <c r="O570" s="32">
        <v>1223.75</v>
      </c>
      <c r="P570">
        <v>626.875</v>
      </c>
    </row>
    <row r="571" ht="14.25" customHeight="1">
      <c r="A571" s="5">
        <v>607.0</v>
      </c>
      <c r="B571" s="20">
        <v>5.0</v>
      </c>
      <c r="C571" s="21">
        <v>0.74</v>
      </c>
      <c r="D571" s="26">
        <v>2.0</v>
      </c>
      <c r="E571" s="22">
        <v>0.92</v>
      </c>
      <c r="F571" s="5" t="str">
        <f>VLOOKUP(G571,'Species Data'!A$2:E$152,2,FALSE)</f>
        <v>105</v>
      </c>
      <c r="G571" s="5" t="s">
        <v>170</v>
      </c>
      <c r="H571" s="28">
        <v>24240.0</v>
      </c>
      <c r="I571" s="29">
        <v>4.2663915E9</v>
      </c>
      <c r="J571" s="29">
        <v>176006.25</v>
      </c>
      <c r="K571" s="30">
        <v>2.742453E9</v>
      </c>
      <c r="L571" s="30" t="s">
        <v>276</v>
      </c>
      <c r="M571" s="31">
        <v>1050.0</v>
      </c>
      <c r="N571" s="30" t="s">
        <v>288</v>
      </c>
      <c r="O571" s="32">
        <v>1257.1875</v>
      </c>
      <c r="P571">
        <v>808.125</v>
      </c>
    </row>
    <row r="572" ht="14.25" customHeight="1">
      <c r="A572" s="5">
        <v>99.0</v>
      </c>
      <c r="B572" s="20">
        <v>5.0</v>
      </c>
      <c r="C572" s="21">
        <v>0.66</v>
      </c>
      <c r="D572" s="26">
        <v>4.0</v>
      </c>
      <c r="E572" s="22">
        <v>0.79</v>
      </c>
      <c r="F572" s="5" t="str">
        <f>VLOOKUP(G572,'Species Data'!A$2:E$152,2,FALSE)</f>
        <v>20</v>
      </c>
      <c r="G572" s="5" t="s">
        <v>56</v>
      </c>
      <c r="H572" s="28">
        <v>16500.0</v>
      </c>
      <c r="I572" s="29">
        <v>2.8908E9</v>
      </c>
      <c r="J572" s="29">
        <v>175200.0</v>
      </c>
      <c r="K572" s="30">
        <v>1.25448675E9</v>
      </c>
      <c r="L572" s="30" t="s">
        <v>126</v>
      </c>
      <c r="M572" s="31">
        <v>1200.0</v>
      </c>
      <c r="N572" s="30" t="s">
        <v>288</v>
      </c>
      <c r="O572" s="32">
        <v>1155.25</v>
      </c>
      <c r="P572">
        <v>520.75</v>
      </c>
    </row>
    <row r="573" ht="14.25" customHeight="1">
      <c r="A573" s="5">
        <v>479.0</v>
      </c>
      <c r="B573" s="20">
        <v>4.0</v>
      </c>
      <c r="C573" s="21">
        <v>0.83</v>
      </c>
      <c r="D573" s="26">
        <v>4.0</v>
      </c>
      <c r="E573" s="22">
        <v>0.51</v>
      </c>
      <c r="F573" s="5" t="str">
        <f>VLOOKUP(G573,'Species Data'!A$2:E$152,2,FALSE)</f>
        <v>83</v>
      </c>
      <c r="G573" s="5" t="s">
        <v>137</v>
      </c>
      <c r="H573" s="28">
        <v>13728.0</v>
      </c>
      <c r="I573" s="29">
        <v>2.402653968E9</v>
      </c>
      <c r="J573" s="29">
        <v>175018.5</v>
      </c>
      <c r="K573" s="30">
        <v>6.73481952E8</v>
      </c>
      <c r="L573" s="30" t="s">
        <v>248</v>
      </c>
      <c r="M573" s="31">
        <v>750.0</v>
      </c>
      <c r="N573" s="30" t="s">
        <v>197</v>
      </c>
      <c r="O573" s="32">
        <v>1268.25</v>
      </c>
      <c r="P573">
        <v>355.5</v>
      </c>
    </row>
    <row r="574" ht="14.25" customHeight="1">
      <c r="A574" s="5">
        <v>6.0</v>
      </c>
      <c r="B574" s="20">
        <v>5.0</v>
      </c>
      <c r="C574" s="21">
        <v>0.82</v>
      </c>
      <c r="D574" s="26">
        <v>5.0</v>
      </c>
      <c r="E574" s="22">
        <v>0.79</v>
      </c>
      <c r="F574" s="5" t="str">
        <f>VLOOKUP(G574,'Species Data'!A$2:E$152,2,FALSE)</f>
        <v>1</v>
      </c>
      <c r="G574" s="5" t="s">
        <v>10</v>
      </c>
      <c r="H574" s="28">
        <v>11340.0</v>
      </c>
      <c r="I574" s="29">
        <v>1.98465876E9</v>
      </c>
      <c r="J574" s="29">
        <v>175014.0</v>
      </c>
      <c r="K574" s="30">
        <v>7.644294E8</v>
      </c>
      <c r="L574" s="30" t="s">
        <v>263</v>
      </c>
      <c r="M574" s="31">
        <v>1080.0</v>
      </c>
      <c r="N574" s="30" t="s">
        <v>304</v>
      </c>
      <c r="O574" s="32">
        <v>1389.0</v>
      </c>
      <c r="P574">
        <v>535.0</v>
      </c>
    </row>
    <row r="575" ht="14.25" customHeight="1">
      <c r="A575" s="5">
        <v>190.0</v>
      </c>
      <c r="B575" s="20">
        <v>2.0</v>
      </c>
      <c r="C575" s="21">
        <v>0.92</v>
      </c>
      <c r="D575" s="26">
        <v>6.0</v>
      </c>
      <c r="E575" s="22">
        <v>0.74</v>
      </c>
      <c r="F575" s="5" t="str">
        <f>VLOOKUP(G575,'Species Data'!A$2:E$152,2,FALSE)</f>
        <v>35</v>
      </c>
      <c r="G575" s="5" t="s">
        <v>71</v>
      </c>
      <c r="H575" s="28">
        <v>17360.0</v>
      </c>
      <c r="I575" s="29">
        <v>3.02869504E9</v>
      </c>
      <c r="J575" s="29">
        <v>174464.0</v>
      </c>
      <c r="K575" s="30">
        <v>8.3772416E8</v>
      </c>
      <c r="L575" s="30" t="s">
        <v>173</v>
      </c>
      <c r="M575" s="31">
        <v>1295.0</v>
      </c>
      <c r="N575" s="30" t="s">
        <v>346</v>
      </c>
      <c r="O575" s="32">
        <v>1504.0</v>
      </c>
      <c r="P575">
        <v>416.0</v>
      </c>
    </row>
    <row r="576" ht="14.25" customHeight="1">
      <c r="A576" s="5">
        <v>121.0</v>
      </c>
      <c r="B576" s="20">
        <v>3.0</v>
      </c>
      <c r="C576" s="21">
        <v>0.9</v>
      </c>
      <c r="D576" s="26">
        <v>1.0</v>
      </c>
      <c r="E576" s="22">
        <v>1.0</v>
      </c>
      <c r="F576" s="5" t="str">
        <f>VLOOKUP(G576,'Species Data'!A$2:E$152,2,FALSE)</f>
        <v>23</v>
      </c>
      <c r="G576" s="5" t="s">
        <v>59</v>
      </c>
      <c r="H576" s="28">
        <v>7840.0</v>
      </c>
      <c r="I576" s="29">
        <v>1.3611612E9</v>
      </c>
      <c r="J576" s="29">
        <v>173617.5</v>
      </c>
      <c r="K576" s="30">
        <v>6.05738E8</v>
      </c>
      <c r="L576" s="30" t="s">
        <v>144</v>
      </c>
      <c r="M576" s="31">
        <v>1187.5</v>
      </c>
      <c r="N576" s="30" t="s">
        <v>224</v>
      </c>
      <c r="O576" s="32">
        <v>1550.15625</v>
      </c>
      <c r="P576">
        <v>689.84375</v>
      </c>
    </row>
    <row r="577" ht="14.25" customHeight="1">
      <c r="A577" s="5">
        <v>462.0</v>
      </c>
      <c r="B577" s="20">
        <v>3.0</v>
      </c>
      <c r="C577" s="21">
        <v>0.84</v>
      </c>
      <c r="D577" s="26">
        <v>2.0</v>
      </c>
      <c r="E577" s="22">
        <v>0.95</v>
      </c>
      <c r="F577" s="5" t="str">
        <f>VLOOKUP(G577,'Species Data'!A$2:E$152,2,FALSE)</f>
        <v>81</v>
      </c>
      <c r="G577" s="5" t="s">
        <v>134</v>
      </c>
      <c r="H577" s="28">
        <v>6900.0</v>
      </c>
      <c r="I577" s="29">
        <v>1.196874E9</v>
      </c>
      <c r="J577" s="29">
        <v>173460.0</v>
      </c>
      <c r="K577" s="30">
        <v>4.69476E8</v>
      </c>
      <c r="L577" s="30" t="s">
        <v>226</v>
      </c>
      <c r="M577" s="31">
        <v>1242.5</v>
      </c>
      <c r="N577" s="30" t="s">
        <v>293</v>
      </c>
      <c r="O577" s="32">
        <v>1355.15625</v>
      </c>
      <c r="P577">
        <v>531.5625</v>
      </c>
    </row>
    <row r="578" ht="14.25" customHeight="1">
      <c r="A578" s="5">
        <v>46.0</v>
      </c>
      <c r="B578" s="20">
        <v>6.0</v>
      </c>
      <c r="C578" s="21">
        <v>0.63</v>
      </c>
      <c r="D578" s="26">
        <v>5.0</v>
      </c>
      <c r="E578" s="22">
        <v>0.9</v>
      </c>
      <c r="F578" s="5" t="str">
        <f>VLOOKUP(G578,'Species Data'!A$2:E$152,2,FALSE)</f>
        <v>8</v>
      </c>
      <c r="G578" s="5" t="s">
        <v>42</v>
      </c>
      <c r="H578" s="28">
        <v>20768.0</v>
      </c>
      <c r="I578" s="29">
        <v>3.5887104E9</v>
      </c>
      <c r="J578" s="29">
        <v>172800.0</v>
      </c>
      <c r="K578" s="30">
        <v>1.382494608E9</v>
      </c>
      <c r="L578" s="30" t="s">
        <v>126</v>
      </c>
      <c r="M578" s="31">
        <v>1200.0</v>
      </c>
      <c r="N578" s="30" t="s">
        <v>307</v>
      </c>
      <c r="O578" s="32">
        <v>1148.6875</v>
      </c>
      <c r="P578">
        <v>462.28125</v>
      </c>
    </row>
    <row r="579" ht="14.25" customHeight="1">
      <c r="A579" s="5">
        <v>23.0</v>
      </c>
      <c r="B579" s="20">
        <v>3.0</v>
      </c>
      <c r="C579" s="21">
        <v>0.85</v>
      </c>
      <c r="D579" s="26">
        <v>5.0</v>
      </c>
      <c r="E579" s="22">
        <v>0.67</v>
      </c>
      <c r="F579" s="5" t="str">
        <f>VLOOKUP(G579,'Species Data'!A$2:E$152,2,FALSE)</f>
        <v>4</v>
      </c>
      <c r="G579" s="5" t="s">
        <v>38</v>
      </c>
      <c r="H579" s="28">
        <v>8424.0</v>
      </c>
      <c r="I579" s="29">
        <v>1.45263456E9</v>
      </c>
      <c r="J579" s="29">
        <v>172440.0</v>
      </c>
      <c r="K579" s="30">
        <v>4.97150784E8</v>
      </c>
      <c r="L579" s="30" t="s">
        <v>262</v>
      </c>
      <c r="M579" s="31">
        <v>1200.0</v>
      </c>
      <c r="N579" s="30" t="s">
        <v>332</v>
      </c>
      <c r="O579" s="32">
        <v>1347.1875</v>
      </c>
      <c r="P579">
        <v>461.0625</v>
      </c>
    </row>
    <row r="580" ht="14.25" customHeight="1">
      <c r="A580" s="5">
        <v>158.0</v>
      </c>
      <c r="B580" s="20">
        <v>1.0</v>
      </c>
      <c r="C580" s="21">
        <v>1.0</v>
      </c>
      <c r="D580" s="26">
        <v>1.0</v>
      </c>
      <c r="E580" s="22">
        <v>1.0</v>
      </c>
      <c r="F580" s="5" t="str">
        <f>VLOOKUP(G580,'Species Data'!A$2:E$152,2,FALSE)</f>
        <v>29</v>
      </c>
      <c r="G580" s="5" t="s">
        <v>65</v>
      </c>
      <c r="H580" s="28">
        <v>11440.0</v>
      </c>
      <c r="I580" s="29">
        <v>1.9694675E9</v>
      </c>
      <c r="J580" s="29">
        <v>172156.25</v>
      </c>
      <c r="K580" s="30">
        <v>6.14185E8</v>
      </c>
      <c r="L580" s="30" t="s">
        <v>274</v>
      </c>
      <c r="M580" s="31">
        <v>1297.5</v>
      </c>
      <c r="N580" s="30" t="s">
        <v>224</v>
      </c>
      <c r="O580" s="32">
        <v>1721.5625</v>
      </c>
      <c r="P580">
        <v>536.875</v>
      </c>
    </row>
    <row r="581" ht="14.25" customHeight="1">
      <c r="A581" s="5">
        <v>742.0</v>
      </c>
      <c r="B581" s="20">
        <v>5.0</v>
      </c>
      <c r="C581" s="21">
        <v>0.73</v>
      </c>
      <c r="D581" s="26">
        <v>6.0</v>
      </c>
      <c r="E581" s="22">
        <v>0.79</v>
      </c>
      <c r="F581" s="5" t="str">
        <f>VLOOKUP(G581,'Species Data'!A$2:E$152,2,FALSE)</f>
        <v>128</v>
      </c>
      <c r="G581" s="5" t="s">
        <v>202</v>
      </c>
      <c r="H581" s="28">
        <v>27600.0</v>
      </c>
      <c r="I581" s="29">
        <v>4.74858E9</v>
      </c>
      <c r="J581" s="29">
        <v>172050.0</v>
      </c>
      <c r="K581" s="30">
        <v>2.0771208E9</v>
      </c>
      <c r="L581" s="30" t="s">
        <v>121</v>
      </c>
      <c r="M581" s="31">
        <v>1140.0</v>
      </c>
      <c r="N581" s="30" t="s">
        <v>317</v>
      </c>
      <c r="O581" s="32">
        <v>1162.5</v>
      </c>
      <c r="P581">
        <v>508.5</v>
      </c>
    </row>
    <row r="582" ht="14.25" customHeight="1">
      <c r="A582" s="5">
        <v>554.0</v>
      </c>
      <c r="B582" s="20">
        <v>1.0</v>
      </c>
      <c r="C582" s="21">
        <v>1.0</v>
      </c>
      <c r="D582" s="26">
        <v>5.0</v>
      </c>
      <c r="E582" s="22">
        <v>0.66</v>
      </c>
      <c r="F582" s="5" t="str">
        <f>VLOOKUP(G582,'Species Data'!A$2:E$152,2,FALSE)</f>
        <v>96</v>
      </c>
      <c r="G582" s="5" t="s">
        <v>156</v>
      </c>
      <c r="H582" s="28">
        <v>16800.0</v>
      </c>
      <c r="I582" s="29">
        <v>2.884791E9</v>
      </c>
      <c r="J582" s="29">
        <v>171713.75</v>
      </c>
      <c r="K582" s="30">
        <v>9.083256E8</v>
      </c>
      <c r="L582" s="30" t="s">
        <v>173</v>
      </c>
      <c r="M582" s="31">
        <v>1295.0</v>
      </c>
      <c r="N582" s="30" t="s">
        <v>50</v>
      </c>
      <c r="O582" s="32">
        <v>1651.09375</v>
      </c>
      <c r="P582">
        <v>519.875</v>
      </c>
    </row>
    <row r="583" ht="14.25" customHeight="1">
      <c r="A583" s="5">
        <v>774.0</v>
      </c>
      <c r="B583" s="20">
        <v>4.0</v>
      </c>
      <c r="C583" s="21">
        <v>0.81</v>
      </c>
      <c r="D583" s="26">
        <v>4.0</v>
      </c>
      <c r="E583" s="22">
        <v>0.92</v>
      </c>
      <c r="F583" s="5" t="str">
        <f>VLOOKUP(G583,'Species Data'!A$2:E$152,2,FALSE)</f>
        <v>137</v>
      </c>
      <c r="G583" s="5" t="s">
        <v>211</v>
      </c>
      <c r="H583" s="28">
        <v>20540.0</v>
      </c>
      <c r="I583" s="29">
        <v>3.52346241E9</v>
      </c>
      <c r="J583" s="29">
        <v>171541.5</v>
      </c>
      <c r="K583" s="30">
        <v>1.91573499E9</v>
      </c>
      <c r="L583" s="30" t="s">
        <v>261</v>
      </c>
      <c r="M583" s="31">
        <v>937.5</v>
      </c>
      <c r="N583" s="30" t="s">
        <v>329</v>
      </c>
      <c r="O583" s="32">
        <v>1099.625</v>
      </c>
      <c r="P583">
        <v>597.875</v>
      </c>
    </row>
    <row r="584" ht="14.25" customHeight="1">
      <c r="A584" s="5">
        <v>163.0</v>
      </c>
      <c r="B584" s="20">
        <v>3.0</v>
      </c>
      <c r="C584" s="21">
        <v>0.75</v>
      </c>
      <c r="D584" s="26">
        <v>1.0</v>
      </c>
      <c r="E584" s="22">
        <v>1.0</v>
      </c>
      <c r="F584" s="5" t="str">
        <f>VLOOKUP(G584,'Species Data'!A$2:E$152,2,FALSE)</f>
        <v>30</v>
      </c>
      <c r="G584" s="5" t="s">
        <v>66</v>
      </c>
      <c r="H584" s="28">
        <v>19040.0</v>
      </c>
      <c r="I584" s="29">
        <v>3.2609808E9</v>
      </c>
      <c r="J584" s="29">
        <v>171270.0</v>
      </c>
      <c r="K584" s="30">
        <v>1.3917288E9</v>
      </c>
      <c r="L584" s="30" t="s">
        <v>274</v>
      </c>
      <c r="M584" s="31">
        <v>1297.5</v>
      </c>
      <c r="N584" s="30" t="s">
        <v>288</v>
      </c>
      <c r="O584" s="32">
        <v>1197.5</v>
      </c>
      <c r="P584">
        <v>553.75</v>
      </c>
    </row>
    <row r="585" ht="14.25" customHeight="1">
      <c r="A585" s="5">
        <v>162.0</v>
      </c>
      <c r="B585" s="20">
        <v>3.0</v>
      </c>
      <c r="C585" s="21">
        <v>0.75</v>
      </c>
      <c r="D585" s="26">
        <v>4.0</v>
      </c>
      <c r="E585" s="22">
        <v>0.9</v>
      </c>
      <c r="F585" s="5" t="str">
        <f>VLOOKUP(G585,'Species Data'!A$2:E$152,2,FALSE)</f>
        <v>30</v>
      </c>
      <c r="G585" s="5" t="s">
        <v>66</v>
      </c>
      <c r="H585" s="28">
        <v>19040.0</v>
      </c>
      <c r="I585" s="29">
        <v>3.2609808E9</v>
      </c>
      <c r="J585" s="29">
        <v>171270.0</v>
      </c>
      <c r="K585" s="30">
        <v>1.2523203E9</v>
      </c>
      <c r="L585" s="30" t="s">
        <v>274</v>
      </c>
      <c r="M585" s="31">
        <v>1297.5</v>
      </c>
      <c r="N585" s="30" t="s">
        <v>301</v>
      </c>
      <c r="O585" s="32">
        <v>1182.65625</v>
      </c>
      <c r="P585">
        <v>498.28125</v>
      </c>
    </row>
    <row r="586" ht="14.25" customHeight="1">
      <c r="A586" s="5">
        <v>741.0</v>
      </c>
      <c r="B586" s="20">
        <v>6.0</v>
      </c>
      <c r="C586" s="21">
        <v>0.73</v>
      </c>
      <c r="D586" s="26">
        <v>4.0</v>
      </c>
      <c r="E586" s="22">
        <v>0.87</v>
      </c>
      <c r="F586" s="5" t="str">
        <f>VLOOKUP(G586,'Species Data'!A$2:E$152,2,FALSE)</f>
        <v>128</v>
      </c>
      <c r="G586" s="5" t="s">
        <v>202</v>
      </c>
      <c r="H586" s="28">
        <v>27600.0</v>
      </c>
      <c r="I586" s="29">
        <v>4.72419885E9</v>
      </c>
      <c r="J586" s="29">
        <v>171166.625</v>
      </c>
      <c r="K586" s="30">
        <v>2.27217E9</v>
      </c>
      <c r="L586" s="30" t="s">
        <v>121</v>
      </c>
      <c r="M586" s="31">
        <v>1140.0</v>
      </c>
      <c r="N586" s="30" t="s">
        <v>343</v>
      </c>
      <c r="O586" s="32">
        <v>1156.53125</v>
      </c>
      <c r="P586">
        <v>556.25</v>
      </c>
    </row>
    <row r="587" ht="14.25" customHeight="1">
      <c r="A587" s="5">
        <v>451.0</v>
      </c>
      <c r="B587" s="20">
        <v>2.0</v>
      </c>
      <c r="C587" s="21">
        <v>0.88</v>
      </c>
      <c r="D587" s="26">
        <v>4.0</v>
      </c>
      <c r="E587" s="22">
        <v>0.7</v>
      </c>
      <c r="F587" s="5" t="str">
        <f>VLOOKUP(G587,'Species Data'!A$2:E$152,2,FALSE)</f>
        <v>79</v>
      </c>
      <c r="G587" s="5" t="s">
        <v>130</v>
      </c>
      <c r="H587" s="28">
        <v>19800.0</v>
      </c>
      <c r="I587" s="29">
        <v>3.3840675E9</v>
      </c>
      <c r="J587" s="29">
        <v>170912.5</v>
      </c>
      <c r="K587" s="30">
        <v>1.192455E9</v>
      </c>
      <c r="L587" s="30" t="s">
        <v>151</v>
      </c>
      <c r="M587" s="31">
        <v>1500.0</v>
      </c>
      <c r="N587" s="30" t="s">
        <v>308</v>
      </c>
      <c r="O587" s="32">
        <v>1553.75</v>
      </c>
      <c r="P587">
        <v>547.5</v>
      </c>
    </row>
    <row r="588" ht="14.25" customHeight="1">
      <c r="A588" s="5">
        <v>258.0</v>
      </c>
      <c r="B588" s="20">
        <v>5.0</v>
      </c>
      <c r="C588" s="21">
        <v>0.88</v>
      </c>
      <c r="D588" s="26">
        <v>5.0</v>
      </c>
      <c r="E588" s="22">
        <v>0.85</v>
      </c>
      <c r="F588" s="5" t="str">
        <f>VLOOKUP(G588,'Species Data'!A$2:E$152,2,FALSE)</f>
        <v>46</v>
      </c>
      <c r="G588" s="5" t="s">
        <v>83</v>
      </c>
      <c r="H588" s="28">
        <v>8400.0</v>
      </c>
      <c r="I588" s="29">
        <v>1.428315E9</v>
      </c>
      <c r="J588" s="29">
        <v>170037.5</v>
      </c>
      <c r="K588" s="30">
        <v>4.4835E8</v>
      </c>
      <c r="L588" s="30" t="s">
        <v>234</v>
      </c>
      <c r="M588" s="31">
        <v>1387.5</v>
      </c>
      <c r="N588" s="30" t="s">
        <v>326</v>
      </c>
      <c r="O588" s="32">
        <v>1393.75</v>
      </c>
      <c r="P588">
        <v>437.5</v>
      </c>
    </row>
    <row r="589" ht="14.25" customHeight="1">
      <c r="A589" s="5">
        <v>529.0</v>
      </c>
      <c r="B589" s="20">
        <v>3.0</v>
      </c>
      <c r="C589" s="21">
        <v>0.75</v>
      </c>
      <c r="D589" s="26">
        <v>5.0</v>
      </c>
      <c r="E589" s="22">
        <v>0.76</v>
      </c>
      <c r="F589" s="5" t="str">
        <f>VLOOKUP(G589,'Species Data'!A$2:E$152,2,FALSE)</f>
        <v>92</v>
      </c>
      <c r="G589" s="5" t="s">
        <v>149</v>
      </c>
      <c r="H589" s="28">
        <v>4920.0</v>
      </c>
      <c r="I589" s="29">
        <v>8.364E8</v>
      </c>
      <c r="J589" s="29">
        <v>170000.0</v>
      </c>
      <c r="K589" s="30">
        <v>2.881398E8</v>
      </c>
      <c r="L589" s="30" t="s">
        <v>257</v>
      </c>
      <c r="M589" s="31">
        <v>1250.0</v>
      </c>
      <c r="N589" s="30" t="s">
        <v>284</v>
      </c>
      <c r="O589" s="32">
        <v>1195.75</v>
      </c>
      <c r="P589">
        <v>430.625</v>
      </c>
    </row>
    <row r="590" ht="14.25" customHeight="1">
      <c r="A590" s="5">
        <v>528.0</v>
      </c>
      <c r="B590" s="20">
        <v>3.0</v>
      </c>
      <c r="C590" s="21">
        <v>0.75</v>
      </c>
      <c r="D590" s="26">
        <v>6.0</v>
      </c>
      <c r="E590" s="22">
        <v>0.75</v>
      </c>
      <c r="F590" s="5" t="str">
        <f>VLOOKUP(G590,'Species Data'!A$2:E$152,2,FALSE)</f>
        <v>92</v>
      </c>
      <c r="G590" s="5" t="s">
        <v>149</v>
      </c>
      <c r="H590" s="28">
        <v>4920.0</v>
      </c>
      <c r="I590" s="29">
        <v>8.364E8</v>
      </c>
      <c r="J590" s="29">
        <v>170000.0</v>
      </c>
      <c r="K590" s="30">
        <v>2.839578E8</v>
      </c>
      <c r="L590" s="30" t="s">
        <v>257</v>
      </c>
      <c r="M590" s="31">
        <v>1250.0</v>
      </c>
      <c r="N590" s="30" t="s">
        <v>315</v>
      </c>
      <c r="O590" s="32">
        <v>1140.0</v>
      </c>
      <c r="P590">
        <v>424.375</v>
      </c>
    </row>
    <row r="591" ht="14.25" customHeight="1">
      <c r="A591" s="5">
        <v>296.0</v>
      </c>
      <c r="B591" s="20">
        <v>2.0</v>
      </c>
      <c r="C591" s="21">
        <v>0.89</v>
      </c>
      <c r="D591" s="26">
        <v>6.0</v>
      </c>
      <c r="E591" s="22">
        <v>0.84</v>
      </c>
      <c r="F591" s="5" t="str">
        <f>VLOOKUP(G591,'Species Data'!A$2:E$152,2,FALSE)</f>
        <v>52</v>
      </c>
      <c r="G591" s="5" t="s">
        <v>90</v>
      </c>
      <c r="H591" s="28">
        <v>7520.0</v>
      </c>
      <c r="I591" s="29">
        <v>1.27009792E9</v>
      </c>
      <c r="J591" s="29">
        <v>168896.0</v>
      </c>
      <c r="K591" s="30">
        <v>3.2925568E8</v>
      </c>
      <c r="L591" s="30" t="s">
        <v>126</v>
      </c>
      <c r="M591" s="31">
        <v>1200.0</v>
      </c>
      <c r="N591" s="30" t="s">
        <v>346</v>
      </c>
      <c r="O591" s="32">
        <v>1624.0</v>
      </c>
      <c r="P591">
        <v>421.0</v>
      </c>
    </row>
    <row r="592" ht="14.25" customHeight="1">
      <c r="A592" s="5">
        <v>5.0</v>
      </c>
      <c r="B592" s="20">
        <v>6.0</v>
      </c>
      <c r="C592" s="21">
        <v>0.79</v>
      </c>
      <c r="D592" s="26">
        <v>2.0</v>
      </c>
      <c r="E592" s="22">
        <v>0.92</v>
      </c>
      <c r="F592" s="5" t="str">
        <f>VLOOKUP(G592,'Species Data'!A$2:E$152,2,FALSE)</f>
        <v>1</v>
      </c>
      <c r="G592" s="5" t="s">
        <v>10</v>
      </c>
      <c r="H592" s="28">
        <v>11340.0</v>
      </c>
      <c r="I592" s="29">
        <v>1.91214513E9</v>
      </c>
      <c r="J592" s="29">
        <v>168619.5</v>
      </c>
      <c r="K592" s="30">
        <v>8.8516638E8</v>
      </c>
      <c r="L592" s="30" t="s">
        <v>263</v>
      </c>
      <c r="M592" s="31">
        <v>1080.0</v>
      </c>
      <c r="N592" s="30" t="s">
        <v>180</v>
      </c>
      <c r="O592" s="32">
        <v>1338.25</v>
      </c>
      <c r="P592">
        <v>619.5</v>
      </c>
    </row>
    <row r="593" ht="14.25" customHeight="1">
      <c r="A593" s="5">
        <v>20.0</v>
      </c>
      <c r="B593" s="20">
        <v>4.0</v>
      </c>
      <c r="C593" s="21">
        <v>0.83</v>
      </c>
      <c r="D593" s="26">
        <v>2.0</v>
      </c>
      <c r="E593" s="22">
        <v>0.9</v>
      </c>
      <c r="F593" s="5" t="str">
        <f>VLOOKUP(G593,'Species Data'!A$2:E$152,2,FALSE)</f>
        <v>4</v>
      </c>
      <c r="G593" s="5" t="s">
        <v>38</v>
      </c>
      <c r="H593" s="28">
        <v>8424.0</v>
      </c>
      <c r="I593" s="29">
        <v>1.41893856E9</v>
      </c>
      <c r="J593" s="29">
        <v>168440.0</v>
      </c>
      <c r="K593" s="30">
        <v>6.6852864E8</v>
      </c>
      <c r="L593" s="30" t="s">
        <v>132</v>
      </c>
      <c r="M593" s="31">
        <v>1187.5</v>
      </c>
      <c r="N593" s="30" t="s">
        <v>332</v>
      </c>
      <c r="O593" s="32">
        <v>1315.9375</v>
      </c>
      <c r="P593">
        <v>620.0</v>
      </c>
    </row>
    <row r="594" ht="14.25" customHeight="1">
      <c r="A594" s="5">
        <v>373.0</v>
      </c>
      <c r="B594" s="20">
        <v>2.0</v>
      </c>
      <c r="C594" s="21">
        <v>0.95</v>
      </c>
      <c r="D594" s="26">
        <v>4.0</v>
      </c>
      <c r="E594" s="22">
        <v>0.95</v>
      </c>
      <c r="F594" s="5" t="str">
        <f>VLOOKUP(G594,'Species Data'!A$2:E$152,2,FALSE)</f>
        <v>66</v>
      </c>
      <c r="G594" s="5" t="s">
        <v>109</v>
      </c>
      <c r="H594" s="28">
        <v>13440.0</v>
      </c>
      <c r="I594" s="29">
        <v>2.262414E9</v>
      </c>
      <c r="J594" s="29">
        <v>168334.375</v>
      </c>
      <c r="K594" s="30">
        <v>7.28532E8</v>
      </c>
      <c r="L594" s="30" t="s">
        <v>253</v>
      </c>
      <c r="M594" s="31">
        <v>1037.5</v>
      </c>
      <c r="N594" s="30" t="s">
        <v>341</v>
      </c>
      <c r="O594" s="32">
        <v>1426.5625</v>
      </c>
      <c r="P594">
        <v>459.375</v>
      </c>
    </row>
    <row r="595" ht="14.25" customHeight="1">
      <c r="A595" s="5">
        <v>455.0</v>
      </c>
      <c r="B595" s="20">
        <v>3.0</v>
      </c>
      <c r="C595" s="21">
        <v>0.86</v>
      </c>
      <c r="D595" s="26">
        <v>1.0</v>
      </c>
      <c r="E595" s="22">
        <v>1.0</v>
      </c>
      <c r="F595" s="5" t="str">
        <f>VLOOKUP(G595,'Species Data'!A$2:E$152,2,FALSE)</f>
        <v>79</v>
      </c>
      <c r="G595" s="5" t="s">
        <v>130</v>
      </c>
      <c r="H595" s="28">
        <v>19800.0</v>
      </c>
      <c r="I595" s="29">
        <v>3.331659375E9</v>
      </c>
      <c r="J595" s="29">
        <v>168265.625</v>
      </c>
      <c r="K595" s="30">
        <v>1.7066671875E9</v>
      </c>
      <c r="L595" s="30" t="s">
        <v>88</v>
      </c>
      <c r="M595" s="31">
        <v>1237.5</v>
      </c>
      <c r="N595" s="30" t="s">
        <v>50</v>
      </c>
      <c r="O595" s="32">
        <v>1529.6875</v>
      </c>
      <c r="P595">
        <v>783.59375</v>
      </c>
    </row>
    <row r="596" ht="14.25" customHeight="1">
      <c r="A596" s="5">
        <v>589.0</v>
      </c>
      <c r="B596" s="20">
        <v>1.0</v>
      </c>
      <c r="C596" s="21">
        <v>1.0</v>
      </c>
      <c r="D596" s="26">
        <v>1.0</v>
      </c>
      <c r="E596" s="22">
        <v>1.0</v>
      </c>
      <c r="F596" s="5" t="str">
        <f>VLOOKUP(G596,'Species Data'!A$2:E$152,2,FALSE)</f>
        <v>102</v>
      </c>
      <c r="G596" s="5" t="s">
        <v>167</v>
      </c>
      <c r="H596" s="28">
        <v>15840.0</v>
      </c>
      <c r="I596" s="29">
        <v>2.6653275E9</v>
      </c>
      <c r="J596" s="29">
        <v>168265.625</v>
      </c>
      <c r="K596" s="30">
        <v>1.36533375E9</v>
      </c>
      <c r="L596" s="30" t="s">
        <v>88</v>
      </c>
      <c r="M596" s="31">
        <v>1237.5</v>
      </c>
      <c r="N596" s="30" t="s">
        <v>50</v>
      </c>
      <c r="O596" s="32">
        <v>1529.6875</v>
      </c>
      <c r="P596">
        <v>783.59375</v>
      </c>
    </row>
    <row r="597" ht="14.25" customHeight="1">
      <c r="A597" s="5">
        <v>286.0</v>
      </c>
      <c r="B597" s="20">
        <v>6.0</v>
      </c>
      <c r="C597" s="21">
        <v>0.63</v>
      </c>
      <c r="D597" s="26">
        <v>2.0</v>
      </c>
      <c r="E597" s="22">
        <v>0.96</v>
      </c>
      <c r="F597" s="5" t="str">
        <f>VLOOKUP(G597,'Species Data'!A$2:E$152,2,FALSE)</f>
        <v>51</v>
      </c>
      <c r="G597" s="5" t="s">
        <v>89</v>
      </c>
      <c r="H597" s="28">
        <v>9800.0</v>
      </c>
      <c r="I597" s="29">
        <v>1.64810765E9</v>
      </c>
      <c r="J597" s="29">
        <v>168174.25</v>
      </c>
      <c r="K597" s="30">
        <v>7.201236E8</v>
      </c>
      <c r="L597" s="30" t="s">
        <v>251</v>
      </c>
      <c r="M597" s="31">
        <v>994.0</v>
      </c>
      <c r="N597" s="30" t="s">
        <v>328</v>
      </c>
      <c r="O597" s="32">
        <v>1136.3125</v>
      </c>
      <c r="P597">
        <v>496.5</v>
      </c>
    </row>
    <row r="598" ht="14.25" customHeight="1">
      <c r="A598" s="5">
        <v>606.0</v>
      </c>
      <c r="B598" s="20">
        <v>6.0</v>
      </c>
      <c r="C598" s="21">
        <v>0.71</v>
      </c>
      <c r="D598" s="26">
        <v>6.0</v>
      </c>
      <c r="E598" s="22">
        <v>0.7</v>
      </c>
      <c r="F598" s="5" t="str">
        <f>VLOOKUP(G598,'Species Data'!A$2:E$152,2,FALSE)</f>
        <v>105</v>
      </c>
      <c r="G598" s="5" t="s">
        <v>170</v>
      </c>
      <c r="H598" s="28">
        <v>24240.0</v>
      </c>
      <c r="I598" s="29">
        <v>4.07391075E9</v>
      </c>
      <c r="J598" s="29">
        <v>168065.625</v>
      </c>
      <c r="K598" s="30">
        <v>2.091306E9</v>
      </c>
      <c r="L598" s="30" t="s">
        <v>276</v>
      </c>
      <c r="M598" s="31">
        <v>1050.0</v>
      </c>
      <c r="N598" s="30" t="s">
        <v>327</v>
      </c>
      <c r="O598" s="32">
        <v>1200.46875</v>
      </c>
      <c r="P598">
        <v>616.25</v>
      </c>
    </row>
    <row r="599" ht="14.25" customHeight="1">
      <c r="A599" s="5">
        <v>175.0</v>
      </c>
      <c r="B599" s="20">
        <v>2.0</v>
      </c>
      <c r="C599" s="21">
        <v>0.89</v>
      </c>
      <c r="D599" s="26">
        <v>5.0</v>
      </c>
      <c r="E599" s="22">
        <v>0.7</v>
      </c>
      <c r="F599" s="5" t="str">
        <f>VLOOKUP(G599,'Species Data'!A$2:E$152,2,FALSE)</f>
        <v>32</v>
      </c>
      <c r="G599" s="5" t="s">
        <v>68</v>
      </c>
      <c r="H599" s="28">
        <v>8648.0</v>
      </c>
      <c r="I599" s="29">
        <v>1.45165328E9</v>
      </c>
      <c r="J599" s="29">
        <v>167860.0</v>
      </c>
      <c r="K599" s="30">
        <v>4.0572092E8</v>
      </c>
      <c r="L599" s="30" t="s">
        <v>274</v>
      </c>
      <c r="M599" s="31">
        <v>1297.5</v>
      </c>
      <c r="N599" s="30" t="s">
        <v>346</v>
      </c>
      <c r="O599" s="32">
        <v>1526.0</v>
      </c>
      <c r="P599">
        <v>426.5</v>
      </c>
    </row>
    <row r="600" ht="14.25" customHeight="1">
      <c r="A600" s="5">
        <v>626.0</v>
      </c>
      <c r="B600" s="20">
        <v>3.0</v>
      </c>
      <c r="C600" s="21">
        <v>0.79</v>
      </c>
      <c r="D600" s="26">
        <v>3.0</v>
      </c>
      <c r="E600" s="22">
        <v>0.76</v>
      </c>
      <c r="F600" s="5" t="str">
        <f>VLOOKUP(G600,'Species Data'!A$2:E$152,2,FALSE)</f>
        <v>108</v>
      </c>
      <c r="G600" s="5" t="s">
        <v>175</v>
      </c>
      <c r="H600" s="28">
        <v>28800.0</v>
      </c>
      <c r="I600" s="29">
        <v>4.8335616E9</v>
      </c>
      <c r="J600" s="29">
        <v>167832.0</v>
      </c>
      <c r="K600" s="30">
        <v>1.8144E9</v>
      </c>
      <c r="L600" s="30" t="s">
        <v>121</v>
      </c>
      <c r="M600" s="31">
        <v>1140.0</v>
      </c>
      <c r="N600" s="30" t="s">
        <v>304</v>
      </c>
      <c r="O600" s="32">
        <v>1332.0</v>
      </c>
      <c r="P600">
        <v>500.0</v>
      </c>
    </row>
    <row r="601" ht="14.25" customHeight="1">
      <c r="A601" s="5">
        <v>341.0</v>
      </c>
      <c r="B601" s="20">
        <v>1.0</v>
      </c>
      <c r="C601" s="21">
        <v>1.0</v>
      </c>
      <c r="D601" s="26">
        <v>1.0</v>
      </c>
      <c r="E601" s="22">
        <v>1.0</v>
      </c>
      <c r="F601" s="5" t="str">
        <f>VLOOKUP(G601,'Species Data'!A$2:E$152,2,FALSE)</f>
        <v>60</v>
      </c>
      <c r="G601" s="5" t="s">
        <v>102</v>
      </c>
      <c r="H601" s="28">
        <v>7840.0</v>
      </c>
      <c r="I601" s="29">
        <v>1.3145328E9</v>
      </c>
      <c r="J601" s="29">
        <v>167670.0</v>
      </c>
      <c r="K601" s="30">
        <v>7.8871968E8</v>
      </c>
      <c r="L601" s="30" t="s">
        <v>230</v>
      </c>
      <c r="M601" s="31">
        <v>1343.75</v>
      </c>
      <c r="N601" s="30" t="s">
        <v>346</v>
      </c>
      <c r="O601" s="32">
        <v>1552.5</v>
      </c>
      <c r="P601">
        <v>931.5</v>
      </c>
    </row>
    <row r="602" ht="14.25" customHeight="1">
      <c r="A602" s="5">
        <v>155.0</v>
      </c>
      <c r="B602" s="20">
        <v>2.0</v>
      </c>
      <c r="C602" s="21">
        <v>0.97</v>
      </c>
      <c r="D602" s="26">
        <v>3.0</v>
      </c>
      <c r="E602" s="22">
        <v>0.92</v>
      </c>
      <c r="F602" s="5" t="str">
        <f>VLOOKUP(G602,'Species Data'!A$2:E$152,2,FALSE)</f>
        <v>29</v>
      </c>
      <c r="G602" s="5" t="s">
        <v>65</v>
      </c>
      <c r="H602" s="28">
        <v>11440.0</v>
      </c>
      <c r="I602" s="29">
        <v>1.9042595E9</v>
      </c>
      <c r="J602" s="29">
        <v>166456.25</v>
      </c>
      <c r="K602" s="30">
        <v>5.62705E8</v>
      </c>
      <c r="L602" s="30" t="s">
        <v>126</v>
      </c>
      <c r="M602" s="31">
        <v>1200.0</v>
      </c>
      <c r="N602" s="30" t="s">
        <v>224</v>
      </c>
      <c r="O602" s="32">
        <v>1664.5625</v>
      </c>
      <c r="P602">
        <v>491.875</v>
      </c>
    </row>
    <row r="603" ht="14.25" customHeight="1">
      <c r="A603" s="5">
        <v>671.0</v>
      </c>
      <c r="B603" s="20">
        <v>5.0</v>
      </c>
      <c r="C603" s="21">
        <v>0.88</v>
      </c>
      <c r="D603" s="26">
        <v>2.0</v>
      </c>
      <c r="E603" s="22">
        <v>0.96</v>
      </c>
      <c r="F603" s="5" t="str">
        <f>VLOOKUP(G603,'Species Data'!A$2:E$152,2,FALSE)</f>
        <v>116</v>
      </c>
      <c r="G603" s="5" t="s">
        <v>188</v>
      </c>
      <c r="H603" s="28">
        <v>6000.0</v>
      </c>
      <c r="I603" s="29">
        <v>9.98448E8</v>
      </c>
      <c r="J603" s="29">
        <v>166408.0</v>
      </c>
      <c r="K603" s="30">
        <v>6.81126E8</v>
      </c>
      <c r="L603" s="30" t="s">
        <v>230</v>
      </c>
      <c r="M603" s="31">
        <v>1343.75</v>
      </c>
      <c r="N603" s="30" t="s">
        <v>295</v>
      </c>
      <c r="O603" s="32">
        <v>1364.0</v>
      </c>
      <c r="P603">
        <v>930.5</v>
      </c>
    </row>
    <row r="604" ht="14.25" customHeight="1">
      <c r="A604" s="5">
        <v>315.0</v>
      </c>
      <c r="B604" s="20">
        <v>3.0</v>
      </c>
      <c r="C604" s="21">
        <v>0.78</v>
      </c>
      <c r="D604" s="26">
        <v>5.0</v>
      </c>
      <c r="E604" s="22">
        <v>0.86</v>
      </c>
      <c r="F604" s="5" t="str">
        <f>VLOOKUP(G604,'Species Data'!A$2:E$152,2,FALSE)</f>
        <v>56</v>
      </c>
      <c r="G604" s="5" t="s">
        <v>95</v>
      </c>
      <c r="H604" s="28">
        <v>7680.0</v>
      </c>
      <c r="I604" s="29">
        <v>1.2771936E9</v>
      </c>
      <c r="J604" s="29">
        <v>166301.25</v>
      </c>
      <c r="K604" s="30">
        <v>3.900096E8</v>
      </c>
      <c r="L604" s="30" t="s">
        <v>254</v>
      </c>
      <c r="M604" s="31">
        <v>937.5</v>
      </c>
      <c r="N604" s="30" t="s">
        <v>289</v>
      </c>
      <c r="O604" s="32">
        <v>1363.125</v>
      </c>
      <c r="P604">
        <v>416.25</v>
      </c>
    </row>
    <row r="605" ht="14.25" customHeight="1">
      <c r="A605" s="5">
        <v>665.0</v>
      </c>
      <c r="B605" s="20">
        <v>5.0</v>
      </c>
      <c r="C605" s="21">
        <v>0.86</v>
      </c>
      <c r="D605" s="26">
        <v>4.0</v>
      </c>
      <c r="E605" s="22">
        <v>0.67</v>
      </c>
      <c r="F605" s="5" t="str">
        <f>VLOOKUP(G605,'Species Data'!A$2:E$152,2,FALSE)</f>
        <v>115</v>
      </c>
      <c r="G605" s="5" t="s">
        <v>185</v>
      </c>
      <c r="H605" s="28">
        <v>37380.0</v>
      </c>
      <c r="I605" s="29">
        <v>6.20367825E9</v>
      </c>
      <c r="J605" s="29">
        <v>165962.5</v>
      </c>
      <c r="K605" s="30">
        <v>2.2509067875E9</v>
      </c>
      <c r="L605" s="30" t="s">
        <v>253</v>
      </c>
      <c r="M605" s="31">
        <v>830.0</v>
      </c>
      <c r="N605" s="30" t="s">
        <v>344</v>
      </c>
      <c r="O605" s="32">
        <v>1168.75</v>
      </c>
      <c r="P605">
        <v>424.0625</v>
      </c>
    </row>
    <row r="606" ht="14.25" customHeight="1">
      <c r="A606" s="5">
        <v>627.0</v>
      </c>
      <c r="B606" s="20">
        <v>3.0</v>
      </c>
      <c r="C606" s="21">
        <v>0.78</v>
      </c>
      <c r="D606" s="26">
        <v>3.0</v>
      </c>
      <c r="E606" s="22">
        <v>0.88</v>
      </c>
      <c r="F606" s="5" t="str">
        <f>VLOOKUP(G606,'Species Data'!A$2:E$152,2,FALSE)</f>
        <v>109</v>
      </c>
      <c r="G606" s="5" t="s">
        <v>177</v>
      </c>
      <c r="H606" s="28">
        <v>11360.0</v>
      </c>
      <c r="I606" s="29">
        <v>1.8771264E9</v>
      </c>
      <c r="J606" s="29">
        <v>165240.0</v>
      </c>
      <c r="K606" s="30">
        <v>9.385632E8</v>
      </c>
      <c r="L606" s="30" t="s">
        <v>144</v>
      </c>
      <c r="M606" s="31">
        <v>1187.5</v>
      </c>
      <c r="N606" s="30" t="s">
        <v>285</v>
      </c>
      <c r="O606" s="32">
        <v>1215.0</v>
      </c>
      <c r="P606">
        <v>607.5</v>
      </c>
    </row>
    <row r="607" ht="14.25" customHeight="1">
      <c r="A607" s="5">
        <v>609.0</v>
      </c>
      <c r="B607" s="20">
        <v>6.0</v>
      </c>
      <c r="C607" s="21">
        <v>0.68</v>
      </c>
      <c r="D607" s="26">
        <v>6.0</v>
      </c>
      <c r="E607" s="22">
        <v>0.58</v>
      </c>
      <c r="F607" s="5" t="str">
        <f>VLOOKUP(G607,'Species Data'!A$2:E$152,2,FALSE)</f>
        <v>106</v>
      </c>
      <c r="G607" s="5" t="s">
        <v>171</v>
      </c>
      <c r="H607" s="28">
        <v>17200.0</v>
      </c>
      <c r="I607" s="29">
        <v>2.838344E9</v>
      </c>
      <c r="J607" s="29">
        <v>165020.0</v>
      </c>
      <c r="K607" s="30">
        <v>1.0411504E9</v>
      </c>
      <c r="L607" s="30" t="s">
        <v>253</v>
      </c>
      <c r="M607" s="31">
        <v>1037.5</v>
      </c>
      <c r="N607" s="30" t="s">
        <v>344</v>
      </c>
      <c r="O607" s="32">
        <v>1115.0</v>
      </c>
      <c r="P607">
        <v>409.0</v>
      </c>
    </row>
    <row r="608" ht="14.25" customHeight="1">
      <c r="A608" s="5">
        <v>450.0</v>
      </c>
      <c r="B608" s="20">
        <v>4.0</v>
      </c>
      <c r="C608" s="21">
        <v>0.85</v>
      </c>
      <c r="D608" s="26">
        <v>6.0</v>
      </c>
      <c r="E608" s="22">
        <v>0.68</v>
      </c>
      <c r="F608" s="5" t="str">
        <f>VLOOKUP(G608,'Species Data'!A$2:E$152,2,FALSE)</f>
        <v>79</v>
      </c>
      <c r="G608" s="5" t="s">
        <v>130</v>
      </c>
      <c r="H608" s="28">
        <v>19800.0</v>
      </c>
      <c r="I608" s="29">
        <v>3.267E9</v>
      </c>
      <c r="J608" s="29">
        <v>165000.0</v>
      </c>
      <c r="K608" s="30">
        <v>1.1574028125E9</v>
      </c>
      <c r="L608" s="30" t="s">
        <v>151</v>
      </c>
      <c r="M608" s="31">
        <v>1500.0</v>
      </c>
      <c r="N608" s="30" t="s">
        <v>334</v>
      </c>
      <c r="O608" s="32">
        <v>1287.34375</v>
      </c>
      <c r="P608">
        <v>531.40625</v>
      </c>
    </row>
    <row r="609" ht="14.25" customHeight="1">
      <c r="A609" s="5">
        <v>577.0</v>
      </c>
      <c r="B609" s="20">
        <v>1.0</v>
      </c>
      <c r="C609" s="21">
        <v>1.0</v>
      </c>
      <c r="D609" s="26">
        <v>4.0</v>
      </c>
      <c r="E609" s="22">
        <v>0.83</v>
      </c>
      <c r="F609" s="5" t="str">
        <f>VLOOKUP(G609,'Species Data'!A$2:E$152,2,FALSE)</f>
        <v>100</v>
      </c>
      <c r="G609" s="5" t="s">
        <v>165</v>
      </c>
      <c r="H609" s="28">
        <v>9920.0</v>
      </c>
      <c r="I609" s="29">
        <v>1.634754E9</v>
      </c>
      <c r="J609" s="29">
        <v>164793.75</v>
      </c>
      <c r="K609" s="30">
        <v>5.685276E8</v>
      </c>
      <c r="L609" s="30" t="s">
        <v>226</v>
      </c>
      <c r="M609" s="31">
        <v>1242.5</v>
      </c>
      <c r="N609" s="30" t="s">
        <v>210</v>
      </c>
      <c r="O609" s="32">
        <v>1615.625</v>
      </c>
      <c r="P609">
        <v>561.875</v>
      </c>
    </row>
    <row r="610" ht="14.25" customHeight="1">
      <c r="A610" s="5">
        <v>194.0</v>
      </c>
      <c r="B610" s="20">
        <v>3.0</v>
      </c>
      <c r="C610" s="21">
        <v>0.87</v>
      </c>
      <c r="D610" s="26">
        <v>1.0</v>
      </c>
      <c r="E610" s="22">
        <v>1.0</v>
      </c>
      <c r="F610" s="5" t="str">
        <f>VLOOKUP(G610,'Species Data'!A$2:E$152,2,FALSE)</f>
        <v>35</v>
      </c>
      <c r="G610" s="5" t="s">
        <v>71</v>
      </c>
      <c r="H610" s="28">
        <v>17360.0</v>
      </c>
      <c r="I610" s="29">
        <v>2.86060901E9</v>
      </c>
      <c r="J610" s="29">
        <v>164781.625</v>
      </c>
      <c r="K610" s="30">
        <v>1.13941058E9</v>
      </c>
      <c r="L610" s="30" t="s">
        <v>121</v>
      </c>
      <c r="M610" s="31">
        <v>1140.0</v>
      </c>
      <c r="N610" s="30" t="s">
        <v>325</v>
      </c>
      <c r="O610" s="32">
        <v>1420.53125</v>
      </c>
      <c r="P610">
        <v>565.8125</v>
      </c>
    </row>
    <row r="611" ht="14.25" customHeight="1">
      <c r="A611" s="5">
        <v>122.0</v>
      </c>
      <c r="B611" s="20">
        <v>4.0</v>
      </c>
      <c r="C611" s="21">
        <v>0.85</v>
      </c>
      <c r="D611" s="26">
        <v>2.0</v>
      </c>
      <c r="E611" s="22">
        <v>0.79</v>
      </c>
      <c r="F611" s="5" t="str">
        <f>VLOOKUP(G611,'Species Data'!A$2:E$152,2,FALSE)</f>
        <v>23</v>
      </c>
      <c r="G611" s="5" t="s">
        <v>59</v>
      </c>
      <c r="H611" s="28">
        <v>7840.0</v>
      </c>
      <c r="I611" s="29">
        <v>1.2911892E9</v>
      </c>
      <c r="J611" s="29">
        <v>164692.5</v>
      </c>
      <c r="K611" s="30">
        <v>4.755352E8</v>
      </c>
      <c r="L611" s="30" t="s">
        <v>144</v>
      </c>
      <c r="M611" s="31">
        <v>1187.5</v>
      </c>
      <c r="N611" s="30" t="s">
        <v>294</v>
      </c>
      <c r="O611" s="32">
        <v>1470.46875</v>
      </c>
      <c r="P611">
        <v>541.5625</v>
      </c>
    </row>
    <row r="612" ht="14.25" customHeight="1">
      <c r="A612" s="5">
        <v>357.0</v>
      </c>
      <c r="B612" s="20">
        <v>1.0</v>
      </c>
      <c r="C612" s="21">
        <v>1.0</v>
      </c>
      <c r="D612" s="26">
        <v>1.0</v>
      </c>
      <c r="E612" s="22">
        <v>1.0</v>
      </c>
      <c r="F612" s="5" t="str">
        <f>VLOOKUP(G612,'Species Data'!A$2:E$152,2,FALSE)</f>
        <v>63</v>
      </c>
      <c r="G612" s="5" t="s">
        <v>105</v>
      </c>
      <c r="H612" s="28">
        <v>3800.0</v>
      </c>
      <c r="I612" s="29">
        <v>6.233425E8</v>
      </c>
      <c r="J612" s="29">
        <v>164037.5</v>
      </c>
      <c r="K612" s="30">
        <v>2.91555E8</v>
      </c>
      <c r="L612" s="30" t="s">
        <v>121</v>
      </c>
      <c r="M612" s="31">
        <v>1425.0</v>
      </c>
      <c r="N612" s="30" t="s">
        <v>308</v>
      </c>
      <c r="O612" s="32">
        <v>1491.25</v>
      </c>
      <c r="P612">
        <v>697.5</v>
      </c>
    </row>
    <row r="613" ht="14.25" customHeight="1">
      <c r="A613" s="5">
        <v>669.0</v>
      </c>
      <c r="B613" s="20">
        <v>6.0</v>
      </c>
      <c r="C613" s="21">
        <v>0.86</v>
      </c>
      <c r="D613" s="26">
        <v>3.0</v>
      </c>
      <c r="E613" s="22">
        <v>0.9</v>
      </c>
      <c r="F613" s="5" t="str">
        <f>VLOOKUP(G613,'Species Data'!A$2:E$152,2,FALSE)</f>
        <v>116</v>
      </c>
      <c r="G613" s="5" t="s">
        <v>188</v>
      </c>
      <c r="H613" s="28">
        <v>6000.0</v>
      </c>
      <c r="I613" s="29">
        <v>9.83625E8</v>
      </c>
      <c r="J613" s="29">
        <v>163937.5</v>
      </c>
      <c r="K613" s="30">
        <v>6.3501E8</v>
      </c>
      <c r="L613" s="30" t="s">
        <v>230</v>
      </c>
      <c r="M613" s="31">
        <v>1343.75</v>
      </c>
      <c r="N613" s="30" t="s">
        <v>303</v>
      </c>
      <c r="O613" s="32">
        <v>1215.9375</v>
      </c>
      <c r="P613">
        <v>867.5</v>
      </c>
    </row>
    <row r="614" ht="14.25" customHeight="1">
      <c r="A614" s="5">
        <v>269.0</v>
      </c>
      <c r="B614" s="20">
        <v>1.0</v>
      </c>
      <c r="C614" s="21">
        <v>1.0</v>
      </c>
      <c r="D614" s="26">
        <v>4.0</v>
      </c>
      <c r="E614" s="22">
        <v>0.76</v>
      </c>
      <c r="F614" s="5" t="str">
        <f>VLOOKUP(G614,'Species Data'!A$2:E$152,2,FALSE)</f>
        <v>48</v>
      </c>
      <c r="G614" s="5" t="s">
        <v>85</v>
      </c>
      <c r="H614" s="28">
        <v>14160.0</v>
      </c>
      <c r="I614" s="29">
        <v>2.32092135E9</v>
      </c>
      <c r="J614" s="29">
        <v>163906.875</v>
      </c>
      <c r="K614" s="30">
        <v>8.348913E8</v>
      </c>
      <c r="L614" s="30" t="s">
        <v>234</v>
      </c>
      <c r="M614" s="31">
        <v>1387.5</v>
      </c>
      <c r="N614" s="30" t="s">
        <v>329</v>
      </c>
      <c r="O614" s="32">
        <v>1517.65625</v>
      </c>
      <c r="P614">
        <v>545.9375</v>
      </c>
    </row>
    <row r="615" ht="14.25" customHeight="1">
      <c r="A615" s="5">
        <v>795.0</v>
      </c>
      <c r="B615" s="20">
        <v>4.0</v>
      </c>
      <c r="C615" s="21">
        <v>0.92</v>
      </c>
      <c r="D615" s="26">
        <v>4.0</v>
      </c>
      <c r="E615" s="22">
        <v>0.96</v>
      </c>
      <c r="F615" s="5" t="str">
        <f>VLOOKUP(G615,'Species Data'!A$2:E$152,2,FALSE)</f>
        <v>140</v>
      </c>
      <c r="G615" s="5" t="s">
        <v>217</v>
      </c>
      <c r="H615" s="28">
        <v>8520.0</v>
      </c>
      <c r="I615" s="29">
        <v>1.39548867E9</v>
      </c>
      <c r="J615" s="29">
        <v>163789.75</v>
      </c>
      <c r="K615" s="30">
        <v>5.82918165E8</v>
      </c>
      <c r="L615" s="30" t="s">
        <v>221</v>
      </c>
      <c r="M615" s="31">
        <v>1086.0</v>
      </c>
      <c r="N615" s="30" t="s">
        <v>307</v>
      </c>
      <c r="O615" s="32">
        <v>1106.6875</v>
      </c>
      <c r="P615">
        <v>462.28125</v>
      </c>
    </row>
    <row r="616" ht="14.25" customHeight="1">
      <c r="A616" s="5">
        <v>623.0</v>
      </c>
      <c r="B616" s="20">
        <v>4.0</v>
      </c>
      <c r="C616" s="21">
        <v>0.77</v>
      </c>
      <c r="D616" s="26">
        <v>6.0</v>
      </c>
      <c r="E616" s="22">
        <v>0.5</v>
      </c>
      <c r="F616" s="5" t="str">
        <f>VLOOKUP(G616,'Species Data'!A$2:E$152,2,FALSE)</f>
        <v>108</v>
      </c>
      <c r="G616" s="5" t="s">
        <v>175</v>
      </c>
      <c r="H616" s="28">
        <v>28800.0</v>
      </c>
      <c r="I616" s="29">
        <v>4.699296E9</v>
      </c>
      <c r="J616" s="29">
        <v>163170.0</v>
      </c>
      <c r="K616" s="30">
        <v>1.17936E9</v>
      </c>
      <c r="L616" s="30" t="s">
        <v>257</v>
      </c>
      <c r="M616" s="31">
        <v>1000.0</v>
      </c>
      <c r="N616" s="30" t="s">
        <v>304</v>
      </c>
      <c r="O616" s="32">
        <v>1295.0</v>
      </c>
      <c r="P616">
        <v>325.0</v>
      </c>
    </row>
    <row r="617" ht="14.25" customHeight="1">
      <c r="A617" s="5">
        <v>625.0</v>
      </c>
      <c r="B617" s="20">
        <v>5.0</v>
      </c>
      <c r="C617" s="21">
        <v>0.76</v>
      </c>
      <c r="D617" s="26">
        <v>2.0</v>
      </c>
      <c r="E617" s="22">
        <v>0.93</v>
      </c>
      <c r="F617" s="5" t="str">
        <f>VLOOKUP(G617,'Species Data'!A$2:E$152,2,FALSE)</f>
        <v>108</v>
      </c>
      <c r="G617" s="5" t="s">
        <v>175</v>
      </c>
      <c r="H617" s="28">
        <v>28800.0</v>
      </c>
      <c r="I617" s="29">
        <v>4.6791108E9</v>
      </c>
      <c r="J617" s="29">
        <v>162469.125</v>
      </c>
      <c r="K617" s="30">
        <v>2.204496E9</v>
      </c>
      <c r="L617" s="30" t="s">
        <v>121</v>
      </c>
      <c r="M617" s="31">
        <v>1140.0</v>
      </c>
      <c r="N617" s="30" t="s">
        <v>344</v>
      </c>
      <c r="O617" s="32">
        <v>1289.4375</v>
      </c>
      <c r="P617">
        <v>607.5</v>
      </c>
    </row>
    <row r="618" ht="14.25" customHeight="1">
      <c r="A618" s="5">
        <v>775.0</v>
      </c>
      <c r="B618" s="20">
        <v>5.0</v>
      </c>
      <c r="C618" s="21">
        <v>0.77</v>
      </c>
      <c r="D618" s="26">
        <v>5.0</v>
      </c>
      <c r="E618" s="22">
        <v>0.83</v>
      </c>
      <c r="F618" s="5" t="str">
        <f>VLOOKUP(G618,'Species Data'!A$2:E$152,2,FALSE)</f>
        <v>137</v>
      </c>
      <c r="G618" s="5" t="s">
        <v>211</v>
      </c>
      <c r="H618" s="28">
        <v>20540.0</v>
      </c>
      <c r="I618" s="29">
        <v>3.33160854E9</v>
      </c>
      <c r="J618" s="29">
        <v>162201.0</v>
      </c>
      <c r="K618" s="30">
        <v>1.72588377E9</v>
      </c>
      <c r="L618" s="30" t="s">
        <v>261</v>
      </c>
      <c r="M618" s="31">
        <v>937.5</v>
      </c>
      <c r="N618" s="30" t="s">
        <v>293</v>
      </c>
      <c r="O618" s="32">
        <v>1039.75</v>
      </c>
      <c r="P618">
        <v>538.625</v>
      </c>
    </row>
    <row r="619" ht="14.25" customHeight="1">
      <c r="A619" s="5">
        <v>663.0</v>
      </c>
      <c r="B619" s="20">
        <v>6.0</v>
      </c>
      <c r="C619" s="21">
        <v>0.84</v>
      </c>
      <c r="D619" s="26">
        <v>6.0</v>
      </c>
      <c r="E619" s="22">
        <v>0.58</v>
      </c>
      <c r="F619" s="5" t="str">
        <f>VLOOKUP(G619,'Species Data'!A$2:E$152,2,FALSE)</f>
        <v>115</v>
      </c>
      <c r="G619" s="5" t="s">
        <v>185</v>
      </c>
      <c r="H619" s="28">
        <v>37380.0</v>
      </c>
      <c r="I619" s="29">
        <v>6.05770935E9</v>
      </c>
      <c r="J619" s="29">
        <v>162057.5</v>
      </c>
      <c r="K619" s="30">
        <v>1.9506753E9</v>
      </c>
      <c r="L619" s="30" t="s">
        <v>253</v>
      </c>
      <c r="M619" s="31">
        <v>830.0</v>
      </c>
      <c r="N619" s="30" t="s">
        <v>341</v>
      </c>
      <c r="O619" s="32">
        <v>1141.25</v>
      </c>
      <c r="P619">
        <v>367.5</v>
      </c>
    </row>
    <row r="620" ht="14.25" customHeight="1">
      <c r="A620" s="5">
        <v>794.0</v>
      </c>
      <c r="B620" s="20">
        <v>5.0</v>
      </c>
      <c r="C620" s="21">
        <v>0.91</v>
      </c>
      <c r="D620" s="26">
        <v>6.0</v>
      </c>
      <c r="E620" s="22">
        <v>0.92</v>
      </c>
      <c r="F620" s="5" t="str">
        <f>VLOOKUP(G620,'Species Data'!A$2:E$152,2,FALSE)</f>
        <v>140</v>
      </c>
      <c r="G620" s="5" t="s">
        <v>217</v>
      </c>
      <c r="H620" s="28">
        <v>8520.0</v>
      </c>
      <c r="I620" s="29">
        <v>1.377795825E9</v>
      </c>
      <c r="J620" s="29">
        <v>161713.125</v>
      </c>
      <c r="K620" s="30">
        <v>5.5868409E8</v>
      </c>
      <c r="L620" s="30" t="s">
        <v>221</v>
      </c>
      <c r="M620" s="31">
        <v>1086.0</v>
      </c>
      <c r="N620" s="30" t="s">
        <v>309</v>
      </c>
      <c r="O620" s="32">
        <v>1092.65625</v>
      </c>
      <c r="P620">
        <v>443.0625</v>
      </c>
    </row>
    <row r="621" ht="14.25" customHeight="1">
      <c r="A621" s="5">
        <v>629.0</v>
      </c>
      <c r="B621" s="20">
        <v>4.0</v>
      </c>
      <c r="C621" s="21">
        <v>0.77</v>
      </c>
      <c r="D621" s="26">
        <v>5.0</v>
      </c>
      <c r="E621" s="22">
        <v>0.84</v>
      </c>
      <c r="F621" s="5" t="str">
        <f>VLOOKUP(G621,'Species Data'!A$2:E$152,2,FALSE)</f>
        <v>109</v>
      </c>
      <c r="G621" s="5" t="s">
        <v>177</v>
      </c>
      <c r="H621" s="28">
        <v>11360.0</v>
      </c>
      <c r="I621" s="29">
        <v>1.83464E9</v>
      </c>
      <c r="J621" s="29">
        <v>161500.0</v>
      </c>
      <c r="K621" s="30">
        <v>8.9105568E8</v>
      </c>
      <c r="L621" s="30" t="s">
        <v>144</v>
      </c>
      <c r="M621" s="31">
        <v>1187.5</v>
      </c>
      <c r="N621" s="30" t="s">
        <v>284</v>
      </c>
      <c r="O621" s="32">
        <v>1166.0</v>
      </c>
      <c r="P621">
        <v>576.75</v>
      </c>
    </row>
    <row r="622" ht="14.25" customHeight="1">
      <c r="A622" s="5">
        <v>480.0</v>
      </c>
      <c r="B622" s="20">
        <v>1.0</v>
      </c>
      <c r="C622" s="21">
        <v>1.0</v>
      </c>
      <c r="D622" s="26">
        <v>2.0</v>
      </c>
      <c r="E622" s="22">
        <v>0.96</v>
      </c>
      <c r="F622" s="5" t="str">
        <f>VLOOKUP(G622,'Species Data'!A$2:E$152,2,FALSE)</f>
        <v>84</v>
      </c>
      <c r="G622" s="5" t="s">
        <v>139</v>
      </c>
      <c r="H622" s="28">
        <v>6720.0</v>
      </c>
      <c r="I622" s="29">
        <v>1.0816848E9</v>
      </c>
      <c r="J622" s="29">
        <v>160965.0</v>
      </c>
      <c r="K622" s="30">
        <v>5.249664E8</v>
      </c>
      <c r="L622" s="30" t="s">
        <v>256</v>
      </c>
      <c r="M622" s="31">
        <v>1075.0</v>
      </c>
      <c r="N622" s="30" t="s">
        <v>296</v>
      </c>
      <c r="O622" s="32">
        <v>1277.5</v>
      </c>
      <c r="P622">
        <v>620.0</v>
      </c>
    </row>
    <row r="623" ht="14.25" customHeight="1">
      <c r="A623" s="5">
        <v>377.0</v>
      </c>
      <c r="B623" s="20">
        <v>3.0</v>
      </c>
      <c r="C623" s="21">
        <v>0.9</v>
      </c>
      <c r="D623" s="26">
        <v>5.0</v>
      </c>
      <c r="E623" s="22">
        <v>0.86</v>
      </c>
      <c r="F623" s="5" t="str">
        <f>VLOOKUP(G623,'Species Data'!A$2:E$152,2,FALSE)</f>
        <v>66</v>
      </c>
      <c r="G623" s="5" t="s">
        <v>109</v>
      </c>
      <c r="H623" s="28">
        <v>13440.0</v>
      </c>
      <c r="I623" s="29">
        <v>2.1618072E9</v>
      </c>
      <c r="J623" s="29">
        <v>160848.75</v>
      </c>
      <c r="K623" s="30">
        <v>6.601392E8</v>
      </c>
      <c r="L623" s="30" t="s">
        <v>254</v>
      </c>
      <c r="M623" s="31">
        <v>937.5</v>
      </c>
      <c r="N623" s="30" t="s">
        <v>289</v>
      </c>
      <c r="O623" s="32">
        <v>1363.125</v>
      </c>
      <c r="P623">
        <v>416.25</v>
      </c>
    </row>
    <row r="624" ht="14.25" customHeight="1">
      <c r="A624" s="5">
        <v>796.0</v>
      </c>
      <c r="B624" s="20">
        <v>6.0</v>
      </c>
      <c r="C624" s="21">
        <v>0.91</v>
      </c>
      <c r="D624" s="26">
        <v>3.0</v>
      </c>
      <c r="E624" s="22">
        <v>0.96</v>
      </c>
      <c r="F624" s="5" t="str">
        <f>VLOOKUP(G624,'Species Data'!A$2:E$152,2,FALSE)</f>
        <v>140</v>
      </c>
      <c r="G624" s="5" t="s">
        <v>217</v>
      </c>
      <c r="H624" s="28">
        <v>8520.0</v>
      </c>
      <c r="I624" s="29">
        <v>1.36940256E9</v>
      </c>
      <c r="J624" s="29">
        <v>160728.0</v>
      </c>
      <c r="K624" s="30">
        <v>5.8421853E8</v>
      </c>
      <c r="L624" s="30" t="s">
        <v>221</v>
      </c>
      <c r="M624" s="31">
        <v>1086.0</v>
      </c>
      <c r="N624" s="30" t="s">
        <v>310</v>
      </c>
      <c r="O624" s="32">
        <v>1083.0</v>
      </c>
      <c r="P624">
        <v>463.3125</v>
      </c>
    </row>
    <row r="625" ht="14.25" customHeight="1">
      <c r="A625" s="5">
        <v>465.0</v>
      </c>
      <c r="B625" s="20">
        <v>4.0</v>
      </c>
      <c r="C625" s="21">
        <v>0.78</v>
      </c>
      <c r="D625" s="26">
        <v>5.0</v>
      </c>
      <c r="E625" s="22">
        <v>0.82</v>
      </c>
      <c r="F625" s="5" t="str">
        <f>VLOOKUP(G625,'Species Data'!A$2:E$152,2,FALSE)</f>
        <v>81</v>
      </c>
      <c r="G625" s="5" t="s">
        <v>134</v>
      </c>
      <c r="H625" s="28">
        <v>6900.0</v>
      </c>
      <c r="I625" s="29">
        <v>1.108416E9</v>
      </c>
      <c r="J625" s="29">
        <v>160640.0</v>
      </c>
      <c r="K625" s="30">
        <v>4.08756E8</v>
      </c>
      <c r="L625" s="30" t="s">
        <v>159</v>
      </c>
      <c r="M625" s="31">
        <v>1037.5</v>
      </c>
      <c r="N625" s="30" t="s">
        <v>293</v>
      </c>
      <c r="O625" s="32">
        <v>1255.0</v>
      </c>
      <c r="P625">
        <v>462.8125</v>
      </c>
    </row>
    <row r="626" ht="14.25" customHeight="1">
      <c r="A626" s="5">
        <v>683.0</v>
      </c>
      <c r="B626" s="20">
        <v>1.0</v>
      </c>
      <c r="C626" s="21">
        <v>1.0</v>
      </c>
      <c r="D626" s="26">
        <v>5.0</v>
      </c>
      <c r="E626" s="22">
        <v>0.78</v>
      </c>
      <c r="F626" s="5" t="str">
        <f>VLOOKUP(G626,'Species Data'!A$2:E$152,2,FALSE)</f>
        <v>118</v>
      </c>
      <c r="G626" s="5" t="s">
        <v>190</v>
      </c>
      <c r="H626" s="28">
        <v>11340.0</v>
      </c>
      <c r="I626" s="29">
        <v>1.82069937E9</v>
      </c>
      <c r="J626" s="29">
        <v>160555.5</v>
      </c>
      <c r="K626" s="30">
        <v>5.5200852E8</v>
      </c>
      <c r="L626" s="30" t="s">
        <v>221</v>
      </c>
      <c r="M626" s="31">
        <v>1086.0</v>
      </c>
      <c r="N626" s="30" t="s">
        <v>238</v>
      </c>
      <c r="O626" s="32">
        <v>1433.53125</v>
      </c>
      <c r="P626">
        <v>434.625</v>
      </c>
    </row>
    <row r="627" ht="14.25" customHeight="1">
      <c r="A627" s="5">
        <v>205.0</v>
      </c>
      <c r="B627" s="20">
        <v>1.0</v>
      </c>
      <c r="C627" s="21">
        <v>1.0</v>
      </c>
      <c r="D627" s="26">
        <v>1.0</v>
      </c>
      <c r="E627" s="22">
        <v>1.0</v>
      </c>
      <c r="F627" s="5" t="str">
        <f>VLOOKUP(G627,'Species Data'!A$2:E$152,2,FALSE)</f>
        <v>37</v>
      </c>
      <c r="G627" s="5" t="s">
        <v>73</v>
      </c>
      <c r="H627" s="28">
        <v>8968.0</v>
      </c>
      <c r="I627" s="29">
        <v>1.4379431325E9</v>
      </c>
      <c r="J627" s="29">
        <v>160341.5625</v>
      </c>
      <c r="K627" s="30">
        <v>6.557709875E8</v>
      </c>
      <c r="L627" s="30" t="s">
        <v>132</v>
      </c>
      <c r="M627" s="31">
        <v>1187.5</v>
      </c>
      <c r="N627" s="30" t="s">
        <v>135</v>
      </c>
      <c r="O627" s="32">
        <v>1512.65625</v>
      </c>
      <c r="P627">
        <v>689.84375</v>
      </c>
    </row>
    <row r="628" ht="14.25" customHeight="1">
      <c r="A628" s="5">
        <v>319.0</v>
      </c>
      <c r="B628" s="20">
        <v>4.0</v>
      </c>
      <c r="C628" s="21">
        <v>0.75</v>
      </c>
      <c r="D628" s="26">
        <v>3.0</v>
      </c>
      <c r="E628" s="22">
        <v>0.95</v>
      </c>
      <c r="F628" s="5" t="str">
        <f>VLOOKUP(G628,'Species Data'!A$2:E$152,2,FALSE)</f>
        <v>56</v>
      </c>
      <c r="G628" s="5" t="s">
        <v>95</v>
      </c>
      <c r="H628" s="28">
        <v>7680.0</v>
      </c>
      <c r="I628" s="29">
        <v>1.22853024E9</v>
      </c>
      <c r="J628" s="29">
        <v>159964.875</v>
      </c>
      <c r="K628" s="30">
        <v>4.3199712E8</v>
      </c>
      <c r="L628" s="30" t="s">
        <v>262</v>
      </c>
      <c r="M628" s="31">
        <v>1200.0</v>
      </c>
      <c r="N628" s="30" t="s">
        <v>306</v>
      </c>
      <c r="O628" s="32">
        <v>1311.1875</v>
      </c>
      <c r="P628">
        <v>461.0625</v>
      </c>
    </row>
    <row r="629" ht="14.25" customHeight="1">
      <c r="A629" s="5">
        <v>557.0</v>
      </c>
      <c r="B629" s="20">
        <v>2.0</v>
      </c>
      <c r="C629" s="21">
        <v>0.93</v>
      </c>
      <c r="D629" s="26">
        <v>1.0</v>
      </c>
      <c r="E629" s="22">
        <v>1.0</v>
      </c>
      <c r="F629" s="5" t="str">
        <f>VLOOKUP(G629,'Species Data'!A$2:E$152,2,FALSE)</f>
        <v>96</v>
      </c>
      <c r="G629" s="5" t="s">
        <v>156</v>
      </c>
      <c r="H629" s="28">
        <v>16800.0</v>
      </c>
      <c r="I629" s="29">
        <v>2.67267E9</v>
      </c>
      <c r="J629" s="29">
        <v>159087.5</v>
      </c>
      <c r="K629" s="30">
        <v>1.369095E9</v>
      </c>
      <c r="L629" s="30" t="s">
        <v>88</v>
      </c>
      <c r="M629" s="31">
        <v>1237.5</v>
      </c>
      <c r="N629" s="30" t="s">
        <v>50</v>
      </c>
      <c r="O629" s="32">
        <v>1529.6875</v>
      </c>
      <c r="P629">
        <v>783.59375</v>
      </c>
    </row>
    <row r="630" ht="14.25" customHeight="1">
      <c r="A630" s="5">
        <v>463.0</v>
      </c>
      <c r="B630" s="20">
        <v>5.0</v>
      </c>
      <c r="C630" s="21">
        <v>0.77</v>
      </c>
      <c r="D630" s="26">
        <v>3.0</v>
      </c>
      <c r="E630" s="22">
        <v>0.91</v>
      </c>
      <c r="F630" s="5" t="str">
        <f>VLOOKUP(G630,'Species Data'!A$2:E$152,2,FALSE)</f>
        <v>81</v>
      </c>
      <c r="G630" s="5" t="s">
        <v>134</v>
      </c>
      <c r="H630" s="28">
        <v>6900.0</v>
      </c>
      <c r="I630" s="29">
        <v>1.097376E9</v>
      </c>
      <c r="J630" s="29">
        <v>159040.0</v>
      </c>
      <c r="K630" s="30">
        <v>4.5402E8</v>
      </c>
      <c r="L630" s="30" t="s">
        <v>226</v>
      </c>
      <c r="M630" s="31">
        <v>1242.5</v>
      </c>
      <c r="N630" s="30" t="s">
        <v>316</v>
      </c>
      <c r="O630" s="32">
        <v>1201.25</v>
      </c>
      <c r="P630">
        <v>514.0625</v>
      </c>
    </row>
    <row r="631" ht="14.25" customHeight="1">
      <c r="A631" s="5">
        <v>255.0</v>
      </c>
      <c r="B631" s="20">
        <v>6.0</v>
      </c>
      <c r="C631" s="21">
        <v>0.82</v>
      </c>
      <c r="D631" s="26">
        <v>6.0</v>
      </c>
      <c r="E631" s="22">
        <v>0.82</v>
      </c>
      <c r="F631" s="5" t="str">
        <f>VLOOKUP(G631,'Species Data'!A$2:E$152,2,FALSE)</f>
        <v>46</v>
      </c>
      <c r="G631" s="5" t="s">
        <v>83</v>
      </c>
      <c r="H631" s="28">
        <v>8400.0</v>
      </c>
      <c r="I631" s="29">
        <v>1.3354425E9</v>
      </c>
      <c r="J631" s="29">
        <v>158981.25</v>
      </c>
      <c r="K631" s="30">
        <v>4.334904E8</v>
      </c>
      <c r="L631" s="30" t="s">
        <v>262</v>
      </c>
      <c r="M631" s="31">
        <v>1200.0</v>
      </c>
      <c r="N631" s="30" t="s">
        <v>326</v>
      </c>
      <c r="O631" s="32">
        <v>1303.125</v>
      </c>
      <c r="P631">
        <v>423.0</v>
      </c>
    </row>
    <row r="632" ht="14.25" customHeight="1">
      <c r="A632" s="5">
        <v>213.0</v>
      </c>
      <c r="B632" s="20">
        <v>3.0</v>
      </c>
      <c r="C632" s="21">
        <v>0.86</v>
      </c>
      <c r="D632" s="26">
        <v>6.0</v>
      </c>
      <c r="E632" s="22">
        <v>0.7</v>
      </c>
      <c r="F632" s="5" t="str">
        <f>VLOOKUP(G632,'Species Data'!A$2:E$152,2,FALSE)</f>
        <v>39</v>
      </c>
      <c r="G632" s="5" t="s">
        <v>75</v>
      </c>
      <c r="H632" s="28">
        <v>12420.0</v>
      </c>
      <c r="I632" s="29">
        <v>1.97027775E9</v>
      </c>
      <c r="J632" s="29">
        <v>158637.5</v>
      </c>
      <c r="K632" s="30">
        <v>5.78151E8</v>
      </c>
      <c r="L632" s="30" t="s">
        <v>173</v>
      </c>
      <c r="M632" s="31">
        <v>1618.75</v>
      </c>
      <c r="N632" s="30" t="s">
        <v>321</v>
      </c>
      <c r="O632" s="32">
        <v>985.0</v>
      </c>
      <c r="P632">
        <v>475.0</v>
      </c>
    </row>
    <row r="633" ht="14.25" customHeight="1">
      <c r="A633" s="5">
        <v>160.0</v>
      </c>
      <c r="B633" s="20">
        <v>5.0</v>
      </c>
      <c r="C633" s="21">
        <v>0.7</v>
      </c>
      <c r="D633" s="26">
        <v>3.0</v>
      </c>
      <c r="E633" s="22">
        <v>0.94</v>
      </c>
      <c r="F633" s="5" t="str">
        <f>VLOOKUP(G633,'Species Data'!A$2:E$152,2,FALSE)</f>
        <v>30</v>
      </c>
      <c r="G633" s="5" t="s">
        <v>66</v>
      </c>
      <c r="H633" s="28">
        <v>19040.0</v>
      </c>
      <c r="I633" s="29">
        <v>3.015936E9</v>
      </c>
      <c r="J633" s="29">
        <v>158400.0</v>
      </c>
      <c r="K633" s="30">
        <v>1.30879056E9</v>
      </c>
      <c r="L633" s="30" t="s">
        <v>126</v>
      </c>
      <c r="M633" s="31">
        <v>1200.0</v>
      </c>
      <c r="N633" s="30" t="s">
        <v>288</v>
      </c>
      <c r="O633" s="32">
        <v>1155.25</v>
      </c>
      <c r="P633">
        <v>520.75</v>
      </c>
    </row>
    <row r="634" ht="14.25" customHeight="1">
      <c r="A634" s="5">
        <v>159.0</v>
      </c>
      <c r="B634" s="20">
        <v>5.0</v>
      </c>
      <c r="C634" s="21">
        <v>0.7</v>
      </c>
      <c r="D634" s="26">
        <v>6.0</v>
      </c>
      <c r="E634" s="22">
        <v>0.83</v>
      </c>
      <c r="F634" s="5" t="str">
        <f>VLOOKUP(G634,'Species Data'!A$2:E$152,2,FALSE)</f>
        <v>30</v>
      </c>
      <c r="G634" s="5" t="s">
        <v>66</v>
      </c>
      <c r="H634" s="28">
        <v>19040.0</v>
      </c>
      <c r="I634" s="29">
        <v>3.015936E9</v>
      </c>
      <c r="J634" s="29">
        <v>158400.0</v>
      </c>
      <c r="K634" s="30">
        <v>1.16184222E9</v>
      </c>
      <c r="L634" s="30" t="s">
        <v>126</v>
      </c>
      <c r="M634" s="31">
        <v>1200.0</v>
      </c>
      <c r="N634" s="30" t="s">
        <v>301</v>
      </c>
      <c r="O634" s="32">
        <v>1136.6875</v>
      </c>
      <c r="P634">
        <v>462.28125</v>
      </c>
    </row>
    <row r="635" ht="14.25" customHeight="1">
      <c r="A635" s="5">
        <v>317.0</v>
      </c>
      <c r="B635" s="20">
        <v>5.0</v>
      </c>
      <c r="C635" s="21">
        <v>0.74</v>
      </c>
      <c r="D635" s="26">
        <v>1.0</v>
      </c>
      <c r="E635" s="22">
        <v>1.0</v>
      </c>
      <c r="F635" s="5" t="str">
        <f>VLOOKUP(G635,'Species Data'!A$2:E$152,2,FALSE)</f>
        <v>56</v>
      </c>
      <c r="G635" s="5" t="s">
        <v>95</v>
      </c>
      <c r="H635" s="28">
        <v>7680.0</v>
      </c>
      <c r="I635" s="29">
        <v>1.2157056E9</v>
      </c>
      <c r="J635" s="29">
        <v>158295.0</v>
      </c>
      <c r="K635" s="30">
        <v>4.550112E8</v>
      </c>
      <c r="L635" s="30" t="s">
        <v>254</v>
      </c>
      <c r="M635" s="31">
        <v>937.5</v>
      </c>
      <c r="N635" s="30" t="s">
        <v>341</v>
      </c>
      <c r="O635" s="32">
        <v>1297.5</v>
      </c>
      <c r="P635">
        <v>485.625</v>
      </c>
    </row>
    <row r="636" ht="14.25" customHeight="1">
      <c r="A636" s="5">
        <v>588.0</v>
      </c>
      <c r="B636" s="20">
        <v>2.0</v>
      </c>
      <c r="C636" s="21">
        <v>0.94</v>
      </c>
      <c r="D636" s="26">
        <v>2.0</v>
      </c>
      <c r="E636" s="22">
        <v>0.98</v>
      </c>
      <c r="F636" s="5" t="str">
        <f>VLOOKUP(G636,'Species Data'!A$2:E$152,2,FALSE)</f>
        <v>102</v>
      </c>
      <c r="G636" s="5" t="s">
        <v>167</v>
      </c>
      <c r="H636" s="28">
        <v>15840.0</v>
      </c>
      <c r="I636" s="29">
        <v>2.500344E9</v>
      </c>
      <c r="J636" s="29">
        <v>157850.0</v>
      </c>
      <c r="K636" s="30">
        <v>1.343826E9</v>
      </c>
      <c r="L636" s="30" t="s">
        <v>88</v>
      </c>
      <c r="M636" s="31">
        <v>1237.5</v>
      </c>
      <c r="N636" s="30" t="s">
        <v>180</v>
      </c>
      <c r="O636" s="32">
        <v>1435.0</v>
      </c>
      <c r="P636">
        <v>771.25</v>
      </c>
    </row>
    <row r="637" ht="14.25" customHeight="1">
      <c r="A637" s="5">
        <v>358.0</v>
      </c>
      <c r="B637" s="20">
        <v>2.0</v>
      </c>
      <c r="C637" s="21">
        <v>0.96</v>
      </c>
      <c r="D637" s="26">
        <v>2.0</v>
      </c>
      <c r="E637" s="22">
        <v>0.93</v>
      </c>
      <c r="F637" s="5" t="str">
        <f>VLOOKUP(G637,'Species Data'!A$2:E$152,2,FALSE)</f>
        <v>63</v>
      </c>
      <c r="G637" s="5" t="s">
        <v>105</v>
      </c>
      <c r="H637" s="28">
        <v>3800.0</v>
      </c>
      <c r="I637" s="29">
        <v>5.9565E8</v>
      </c>
      <c r="J637" s="29">
        <v>156750.0</v>
      </c>
      <c r="K637" s="30">
        <v>2.724315E8</v>
      </c>
      <c r="L637" s="30" t="s">
        <v>121</v>
      </c>
      <c r="M637" s="31">
        <v>1425.0</v>
      </c>
      <c r="N637" s="30" t="s">
        <v>329</v>
      </c>
      <c r="O637" s="32">
        <v>1363.5</v>
      </c>
      <c r="P637">
        <v>651.75</v>
      </c>
    </row>
    <row r="638" ht="14.25" customHeight="1">
      <c r="A638" s="5">
        <v>359.0</v>
      </c>
      <c r="B638" s="20">
        <v>2.0</v>
      </c>
      <c r="C638" s="21">
        <v>0.96</v>
      </c>
      <c r="D638" s="26">
        <v>2.0</v>
      </c>
      <c r="E638" s="22">
        <v>0.93</v>
      </c>
      <c r="F638" s="5" t="str">
        <f>VLOOKUP(G638,'Species Data'!A$2:E$152,2,FALSE)</f>
        <v>63</v>
      </c>
      <c r="G638" s="5" t="s">
        <v>105</v>
      </c>
      <c r="H638" s="28">
        <v>3800.0</v>
      </c>
      <c r="I638" s="29">
        <v>5.9565E8</v>
      </c>
      <c r="J638" s="29">
        <v>156750.0</v>
      </c>
      <c r="K638" s="30">
        <v>2.724315E8</v>
      </c>
      <c r="L638" s="30" t="s">
        <v>121</v>
      </c>
      <c r="M638" s="31">
        <v>1425.0</v>
      </c>
      <c r="N638" s="30" t="s">
        <v>110</v>
      </c>
      <c r="O638" s="32">
        <v>1363.5</v>
      </c>
      <c r="P638">
        <v>651.75</v>
      </c>
    </row>
    <row r="639" ht="14.25" customHeight="1">
      <c r="A639" s="5">
        <v>630.0</v>
      </c>
      <c r="B639" s="20">
        <v>5.0</v>
      </c>
      <c r="C639" s="21">
        <v>0.74</v>
      </c>
      <c r="D639" s="26">
        <v>4.0</v>
      </c>
      <c r="E639" s="22">
        <v>0.86</v>
      </c>
      <c r="F639" s="5" t="str">
        <f>VLOOKUP(G639,'Species Data'!A$2:E$152,2,FALSE)</f>
        <v>109</v>
      </c>
      <c r="G639" s="5" t="s">
        <v>177</v>
      </c>
      <c r="H639" s="28">
        <v>11360.0</v>
      </c>
      <c r="I639" s="29">
        <v>1.78066296E9</v>
      </c>
      <c r="J639" s="29">
        <v>156748.5</v>
      </c>
      <c r="K639" s="30">
        <v>9.2002368E8</v>
      </c>
      <c r="L639" s="30" t="s">
        <v>263</v>
      </c>
      <c r="M639" s="31">
        <v>1080.0</v>
      </c>
      <c r="N639" s="30" t="s">
        <v>285</v>
      </c>
      <c r="O639" s="32">
        <v>1152.5625</v>
      </c>
      <c r="P639">
        <v>595.5</v>
      </c>
    </row>
    <row r="640" ht="14.25" customHeight="1">
      <c r="A640" s="5">
        <v>292.0</v>
      </c>
      <c r="B640" s="20">
        <v>3.0</v>
      </c>
      <c r="C640" s="21">
        <v>0.82</v>
      </c>
      <c r="D640" s="26">
        <v>1.0</v>
      </c>
      <c r="E640" s="22">
        <v>1.0</v>
      </c>
      <c r="F640" s="5" t="str">
        <f>VLOOKUP(G640,'Species Data'!A$2:E$152,2,FALSE)</f>
        <v>52</v>
      </c>
      <c r="G640" s="5" t="s">
        <v>90</v>
      </c>
      <c r="H640" s="28">
        <v>7520.0</v>
      </c>
      <c r="I640" s="29">
        <v>1.17312E9</v>
      </c>
      <c r="J640" s="29">
        <v>156000.0</v>
      </c>
      <c r="K640" s="30">
        <v>3.9240864E8</v>
      </c>
      <c r="L640" s="30" t="s">
        <v>262</v>
      </c>
      <c r="M640" s="31">
        <v>1500.0</v>
      </c>
      <c r="N640" s="30" t="s">
        <v>284</v>
      </c>
      <c r="O640" s="32">
        <v>1291.875</v>
      </c>
      <c r="P640">
        <v>501.75</v>
      </c>
    </row>
    <row r="641" ht="14.25" customHeight="1">
      <c r="A641" s="5">
        <v>495.0</v>
      </c>
      <c r="B641" s="20">
        <v>2.0</v>
      </c>
      <c r="C641" s="21">
        <v>0.88</v>
      </c>
      <c r="D641" s="26">
        <v>3.0</v>
      </c>
      <c r="E641" s="22">
        <v>0.76</v>
      </c>
      <c r="F641" s="5" t="str">
        <f>VLOOKUP(G641,'Species Data'!A$2:E$152,2,FALSE)</f>
        <v>86</v>
      </c>
      <c r="G641" s="5" t="s">
        <v>141</v>
      </c>
      <c r="H641" s="28">
        <v>17940.0</v>
      </c>
      <c r="I641" s="29">
        <v>2.79864E9</v>
      </c>
      <c r="J641" s="29">
        <v>156000.0</v>
      </c>
      <c r="K641" s="30">
        <v>9.43666425E8</v>
      </c>
      <c r="L641" s="30" t="s">
        <v>151</v>
      </c>
      <c r="M641" s="31">
        <v>1500.0</v>
      </c>
      <c r="N641" s="30" t="s">
        <v>307</v>
      </c>
      <c r="O641" s="32">
        <v>1259.6875</v>
      </c>
      <c r="P641">
        <v>505.78125</v>
      </c>
    </row>
    <row r="642" ht="14.25" customHeight="1">
      <c r="A642" s="5">
        <v>291.0</v>
      </c>
      <c r="B642" s="20">
        <v>3.0</v>
      </c>
      <c r="C642" s="21">
        <v>0.82</v>
      </c>
      <c r="D642" s="26">
        <v>3.0</v>
      </c>
      <c r="E642" s="22">
        <v>0.93</v>
      </c>
      <c r="F642" s="5" t="str">
        <f>VLOOKUP(G642,'Species Data'!A$2:E$152,2,FALSE)</f>
        <v>52</v>
      </c>
      <c r="G642" s="5" t="s">
        <v>90</v>
      </c>
      <c r="H642" s="28">
        <v>7520.0</v>
      </c>
      <c r="I642" s="29">
        <v>1.17312E9</v>
      </c>
      <c r="J642" s="29">
        <v>156000.0</v>
      </c>
      <c r="K642" s="30">
        <v>3.666E8</v>
      </c>
      <c r="L642" s="30" t="s">
        <v>262</v>
      </c>
      <c r="M642" s="31">
        <v>1500.0</v>
      </c>
      <c r="N642" s="30" t="s">
        <v>302</v>
      </c>
      <c r="O642" s="32">
        <v>1226.25</v>
      </c>
      <c r="P642">
        <v>468.75</v>
      </c>
    </row>
    <row r="643" ht="14.25" customHeight="1">
      <c r="A643" s="5">
        <v>496.0</v>
      </c>
      <c r="B643" s="20">
        <v>2.0</v>
      </c>
      <c r="C643" s="21">
        <v>0.88</v>
      </c>
      <c r="D643" s="26">
        <v>6.0</v>
      </c>
      <c r="E643" s="22">
        <v>0.6</v>
      </c>
      <c r="F643" s="5" t="str">
        <f>VLOOKUP(G643,'Species Data'!A$2:E$152,2,FALSE)</f>
        <v>86</v>
      </c>
      <c r="G643" s="5" t="s">
        <v>141</v>
      </c>
      <c r="H643" s="28">
        <v>17940.0</v>
      </c>
      <c r="I643" s="29">
        <v>2.79864E9</v>
      </c>
      <c r="J643" s="29">
        <v>156000.0</v>
      </c>
      <c r="K643" s="30">
        <v>7.46304E8</v>
      </c>
      <c r="L643" s="30" t="s">
        <v>151</v>
      </c>
      <c r="M643" s="31">
        <v>1500.0</v>
      </c>
      <c r="N643" s="30" t="s">
        <v>337</v>
      </c>
      <c r="O643" s="32">
        <v>833.125</v>
      </c>
      <c r="P643">
        <v>400.0</v>
      </c>
    </row>
    <row r="644" ht="14.25" customHeight="1">
      <c r="A644" s="5">
        <v>566.0</v>
      </c>
      <c r="B644" s="20">
        <v>1.0</v>
      </c>
      <c r="C644" s="21">
        <v>1.0</v>
      </c>
      <c r="D644" s="26">
        <v>1.0</v>
      </c>
      <c r="E644" s="22">
        <v>1.0</v>
      </c>
      <c r="F644" s="5" t="str">
        <f>VLOOKUP(G644,'Species Data'!A$2:E$152,2,FALSE)</f>
        <v>98</v>
      </c>
      <c r="G644" s="5" t="s">
        <v>161</v>
      </c>
      <c r="H644" s="28">
        <v>6600.0</v>
      </c>
      <c r="I644" s="29">
        <v>1.028775E9</v>
      </c>
      <c r="J644" s="29">
        <v>155875.0</v>
      </c>
      <c r="K644" s="30">
        <v>6.990885E8</v>
      </c>
      <c r="L644" s="30" t="s">
        <v>230</v>
      </c>
      <c r="M644" s="31">
        <v>1343.75</v>
      </c>
      <c r="N644" s="30" t="s">
        <v>334</v>
      </c>
      <c r="O644" s="32">
        <v>1248.75</v>
      </c>
      <c r="P644">
        <v>913.125</v>
      </c>
    </row>
    <row r="645" ht="14.25" customHeight="1">
      <c r="A645" s="5">
        <v>565.0</v>
      </c>
      <c r="B645" s="20">
        <v>1.0</v>
      </c>
      <c r="C645" s="21">
        <v>1.0</v>
      </c>
      <c r="D645" s="26">
        <v>2.0</v>
      </c>
      <c r="E645" s="22">
        <v>0.95</v>
      </c>
      <c r="F645" s="5" t="str">
        <f>VLOOKUP(G645,'Species Data'!A$2:E$152,2,FALSE)</f>
        <v>98</v>
      </c>
      <c r="G645" s="5" t="s">
        <v>161</v>
      </c>
      <c r="H645" s="28">
        <v>6600.0</v>
      </c>
      <c r="I645" s="29">
        <v>1.028775E9</v>
      </c>
      <c r="J645" s="29">
        <v>155875.0</v>
      </c>
      <c r="K645" s="30">
        <v>6.64158E8</v>
      </c>
      <c r="L645" s="30" t="s">
        <v>230</v>
      </c>
      <c r="M645" s="31">
        <v>1343.75</v>
      </c>
      <c r="N645" s="30" t="s">
        <v>303</v>
      </c>
      <c r="O645" s="32">
        <v>1215.9375</v>
      </c>
      <c r="P645">
        <v>867.5</v>
      </c>
    </row>
    <row r="646" ht="14.25" customHeight="1">
      <c r="A646" s="5">
        <v>564.0</v>
      </c>
      <c r="B646" s="20">
        <v>1.0</v>
      </c>
      <c r="C646" s="21">
        <v>1.0</v>
      </c>
      <c r="D646" s="26">
        <v>3.0</v>
      </c>
      <c r="E646" s="22">
        <v>0.87</v>
      </c>
      <c r="F646" s="5" t="str">
        <f>VLOOKUP(G646,'Species Data'!A$2:E$152,2,FALSE)</f>
        <v>98</v>
      </c>
      <c r="G646" s="5" t="s">
        <v>161</v>
      </c>
      <c r="H646" s="28">
        <v>6600.0</v>
      </c>
      <c r="I646" s="29">
        <v>1.028775E9</v>
      </c>
      <c r="J646" s="29">
        <v>155875.0</v>
      </c>
      <c r="K646" s="30">
        <v>6.09609E8</v>
      </c>
      <c r="L646" s="30" t="s">
        <v>230</v>
      </c>
      <c r="M646" s="31">
        <v>1343.75</v>
      </c>
      <c r="N646" s="30" t="s">
        <v>286</v>
      </c>
      <c r="O646" s="32">
        <v>1137.5</v>
      </c>
      <c r="P646">
        <v>796.25</v>
      </c>
    </row>
    <row r="647" ht="14.25" customHeight="1">
      <c r="A647" s="5">
        <v>622.0</v>
      </c>
      <c r="B647" s="20">
        <v>6.0</v>
      </c>
      <c r="C647" s="21">
        <v>0.73</v>
      </c>
      <c r="D647" s="26">
        <v>5.0</v>
      </c>
      <c r="E647" s="22">
        <v>0.6</v>
      </c>
      <c r="F647" s="5" t="str">
        <f>VLOOKUP(G647,'Species Data'!A$2:E$152,2,FALSE)</f>
        <v>108</v>
      </c>
      <c r="G647" s="5" t="s">
        <v>175</v>
      </c>
      <c r="H647" s="28">
        <v>28800.0</v>
      </c>
      <c r="I647" s="29">
        <v>4.482702E9</v>
      </c>
      <c r="J647" s="29">
        <v>155649.375</v>
      </c>
      <c r="K647" s="30">
        <v>1.435644E9</v>
      </c>
      <c r="L647" s="30" t="s">
        <v>257</v>
      </c>
      <c r="M647" s="31">
        <v>1000.0</v>
      </c>
      <c r="N647" s="30" t="s">
        <v>344</v>
      </c>
      <c r="O647" s="32">
        <v>1235.3125</v>
      </c>
      <c r="P647">
        <v>395.625</v>
      </c>
    </row>
    <row r="648" ht="14.25" customHeight="1">
      <c r="A648" s="5">
        <v>129.0</v>
      </c>
      <c r="B648" s="20">
        <v>3.0</v>
      </c>
      <c r="C648" s="21">
        <v>0.79</v>
      </c>
      <c r="D648" s="26">
        <v>6.0</v>
      </c>
      <c r="E648" s="22">
        <v>0.77</v>
      </c>
      <c r="F648" s="5" t="str">
        <f>VLOOKUP(G648,'Species Data'!A$2:E$152,2,FALSE)</f>
        <v>25</v>
      </c>
      <c r="G648" s="5" t="s">
        <v>61</v>
      </c>
      <c r="H648" s="28">
        <v>7560.0</v>
      </c>
      <c r="I648" s="29">
        <v>1.1764872E9</v>
      </c>
      <c r="J648" s="29">
        <v>155620.0</v>
      </c>
      <c r="K648" s="30">
        <v>4.3385895E8</v>
      </c>
      <c r="L648" s="30" t="s">
        <v>159</v>
      </c>
      <c r="M648" s="31">
        <v>1037.5</v>
      </c>
      <c r="N648" s="30" t="s">
        <v>293</v>
      </c>
      <c r="O648" s="32">
        <v>1255.0</v>
      </c>
      <c r="P648">
        <v>462.8125</v>
      </c>
    </row>
    <row r="649" ht="14.25" customHeight="1">
      <c r="A649" s="5">
        <v>41.0</v>
      </c>
      <c r="B649" s="20">
        <v>2.0</v>
      </c>
      <c r="C649" s="21">
        <v>0.87</v>
      </c>
      <c r="D649" s="26">
        <v>5.0</v>
      </c>
      <c r="E649" s="22">
        <v>0.62</v>
      </c>
      <c r="F649" s="5" t="str">
        <f>VLOOKUP(G649,'Species Data'!A$2:E$152,2,FALSE)</f>
        <v>7</v>
      </c>
      <c r="G649" s="5" t="s">
        <v>41</v>
      </c>
      <c r="H649" s="28">
        <v>12496.0</v>
      </c>
      <c r="I649" s="29">
        <v>1.928888808E9</v>
      </c>
      <c r="J649" s="29">
        <v>154360.5</v>
      </c>
      <c r="K649" s="30">
        <v>8.56919448E8</v>
      </c>
      <c r="L649" s="30" t="s">
        <v>263</v>
      </c>
      <c r="M649" s="31">
        <v>1080.0</v>
      </c>
      <c r="N649" s="30" t="s">
        <v>238</v>
      </c>
      <c r="O649" s="32">
        <v>1378.21875</v>
      </c>
      <c r="P649">
        <v>612.28125</v>
      </c>
    </row>
    <row r="650" ht="14.25" customHeight="1">
      <c r="A650" s="5">
        <v>193.0</v>
      </c>
      <c r="B650" s="20">
        <v>4.0</v>
      </c>
      <c r="C650" s="21">
        <v>0.81</v>
      </c>
      <c r="D650" s="26">
        <v>2.0</v>
      </c>
      <c r="E650" s="22">
        <v>0.93</v>
      </c>
      <c r="F650" s="5" t="str">
        <f>VLOOKUP(G650,'Species Data'!A$2:E$152,2,FALSE)</f>
        <v>35</v>
      </c>
      <c r="G650" s="5" t="s">
        <v>71</v>
      </c>
      <c r="H650" s="28">
        <v>17360.0</v>
      </c>
      <c r="I650" s="29">
        <v>2.67225952E9</v>
      </c>
      <c r="J650" s="29">
        <v>153932.0</v>
      </c>
      <c r="K650" s="30">
        <v>1.05521024E9</v>
      </c>
      <c r="L650" s="30" t="s">
        <v>121</v>
      </c>
      <c r="M650" s="31">
        <v>1140.0</v>
      </c>
      <c r="N650" s="30" t="s">
        <v>346</v>
      </c>
      <c r="O650" s="32">
        <v>1327.0</v>
      </c>
      <c r="P650">
        <v>524.0</v>
      </c>
    </row>
    <row r="651" ht="14.25" customHeight="1">
      <c r="A651" s="5">
        <v>761.0</v>
      </c>
      <c r="B651" s="20">
        <v>2.0</v>
      </c>
      <c r="C651" s="21">
        <v>0.82</v>
      </c>
      <c r="D651" s="26">
        <v>1.0</v>
      </c>
      <c r="E651" s="22">
        <v>1.0</v>
      </c>
      <c r="F651" s="5" t="str">
        <f>VLOOKUP(G651,'Species Data'!A$2:E$152,2,FALSE)</f>
        <v>133</v>
      </c>
      <c r="G651" s="5" t="s">
        <v>207</v>
      </c>
      <c r="H651" s="28">
        <v>14080.0</v>
      </c>
      <c r="I651" s="29">
        <v>2.166912E9</v>
      </c>
      <c r="J651" s="29">
        <v>153900.0</v>
      </c>
      <c r="K651" s="30">
        <v>1.1055264E9</v>
      </c>
      <c r="L651" s="30" t="s">
        <v>263</v>
      </c>
      <c r="M651" s="31">
        <v>1350.0</v>
      </c>
      <c r="N651" s="30" t="s">
        <v>288</v>
      </c>
      <c r="O651" s="32">
        <v>1230.75</v>
      </c>
      <c r="P651">
        <v>688.75</v>
      </c>
    </row>
    <row r="652" ht="14.25" customHeight="1">
      <c r="A652" s="5">
        <v>762.0</v>
      </c>
      <c r="B652" s="20">
        <v>2.0</v>
      </c>
      <c r="C652" s="21">
        <v>0.82</v>
      </c>
      <c r="D652" s="26">
        <v>4.0</v>
      </c>
      <c r="E652" s="22">
        <v>0.91</v>
      </c>
      <c r="F652" s="5" t="str">
        <f>VLOOKUP(G652,'Species Data'!A$2:E$152,2,FALSE)</f>
        <v>133</v>
      </c>
      <c r="G652" s="5" t="s">
        <v>207</v>
      </c>
      <c r="H652" s="28">
        <v>14080.0</v>
      </c>
      <c r="I652" s="29">
        <v>2.166912E9</v>
      </c>
      <c r="J652" s="29">
        <v>153900.0</v>
      </c>
      <c r="K652" s="30">
        <v>1.0097208E9</v>
      </c>
      <c r="L652" s="30" t="s">
        <v>263</v>
      </c>
      <c r="M652" s="31">
        <v>1350.0</v>
      </c>
      <c r="N652" s="30" t="s">
        <v>342</v>
      </c>
      <c r="O652" s="32">
        <v>1228.125</v>
      </c>
      <c r="P652">
        <v>629.0625</v>
      </c>
    </row>
    <row r="653" ht="14.25" customHeight="1">
      <c r="A653" s="5">
        <v>22.0</v>
      </c>
      <c r="B653" s="20">
        <v>5.0</v>
      </c>
      <c r="C653" s="21">
        <v>0.76</v>
      </c>
      <c r="D653" s="26">
        <v>6.0</v>
      </c>
      <c r="E653" s="22">
        <v>0.65</v>
      </c>
      <c r="F653" s="5" t="str">
        <f>VLOOKUP(G653,'Species Data'!A$2:E$152,2,FALSE)</f>
        <v>4</v>
      </c>
      <c r="G653" s="5" t="s">
        <v>38</v>
      </c>
      <c r="H653" s="28">
        <v>8424.0</v>
      </c>
      <c r="I653" s="29">
        <v>1.2939264E9</v>
      </c>
      <c r="J653" s="29">
        <v>153600.0</v>
      </c>
      <c r="K653" s="30">
        <v>4.85525664E8</v>
      </c>
      <c r="L653" s="30" t="s">
        <v>262</v>
      </c>
      <c r="M653" s="31">
        <v>1200.0</v>
      </c>
      <c r="N653" s="30" t="s">
        <v>331</v>
      </c>
      <c r="O653" s="32">
        <v>986.59375</v>
      </c>
      <c r="P653">
        <v>450.28125</v>
      </c>
    </row>
    <row r="654" ht="14.25" customHeight="1">
      <c r="A654" s="5">
        <v>376.0</v>
      </c>
      <c r="B654" s="20">
        <v>4.0</v>
      </c>
      <c r="C654" s="21">
        <v>0.86</v>
      </c>
      <c r="D654" s="26">
        <v>1.0</v>
      </c>
      <c r="E654" s="22">
        <v>1.0</v>
      </c>
      <c r="F654" s="5" t="str">
        <f>VLOOKUP(G654,'Species Data'!A$2:E$152,2,FALSE)</f>
        <v>66</v>
      </c>
      <c r="G654" s="5" t="s">
        <v>109</v>
      </c>
      <c r="H654" s="28">
        <v>13440.0</v>
      </c>
      <c r="I654" s="29">
        <v>2.0577312E9</v>
      </c>
      <c r="J654" s="29">
        <v>153105.0</v>
      </c>
      <c r="K654" s="30">
        <v>7.701624E8</v>
      </c>
      <c r="L654" s="30" t="s">
        <v>254</v>
      </c>
      <c r="M654" s="31">
        <v>937.5</v>
      </c>
      <c r="N654" s="30" t="s">
        <v>341</v>
      </c>
      <c r="O654" s="32">
        <v>1297.5</v>
      </c>
      <c r="P654">
        <v>485.625</v>
      </c>
    </row>
    <row r="655" ht="14.25" customHeight="1">
      <c r="A655" s="5">
        <v>547.0</v>
      </c>
      <c r="B655" s="20">
        <v>1.0</v>
      </c>
      <c r="C655" s="21">
        <v>1.0</v>
      </c>
      <c r="D655" s="26">
        <v>2.0</v>
      </c>
      <c r="E655" s="22">
        <v>0.98</v>
      </c>
      <c r="F655" s="5" t="str">
        <f>VLOOKUP(G655,'Species Data'!A$2:E$152,2,FALSE)</f>
        <v>95</v>
      </c>
      <c r="G655" s="5" t="s">
        <v>155</v>
      </c>
      <c r="H655" s="28">
        <v>13020.0</v>
      </c>
      <c r="I655" s="29">
        <v>1.99206E9</v>
      </c>
      <c r="J655" s="29">
        <v>153000.0</v>
      </c>
      <c r="K655" s="30">
        <v>8.96427E8</v>
      </c>
      <c r="L655" s="30" t="s">
        <v>266</v>
      </c>
      <c r="M655" s="31">
        <v>1095.0</v>
      </c>
      <c r="N655" s="30" t="s">
        <v>222</v>
      </c>
      <c r="O655" s="32">
        <v>1700.0</v>
      </c>
      <c r="P655">
        <v>765.0</v>
      </c>
    </row>
    <row r="656" ht="14.25" customHeight="1">
      <c r="A656" s="5">
        <v>102.0</v>
      </c>
      <c r="B656" s="20">
        <v>6.0</v>
      </c>
      <c r="C656" s="21">
        <v>0.58</v>
      </c>
      <c r="D656" s="26">
        <v>1.0</v>
      </c>
      <c r="E656" s="22">
        <v>1.0</v>
      </c>
      <c r="F656" s="5" t="str">
        <f>VLOOKUP(G656,'Species Data'!A$2:E$152,2,FALSE)</f>
        <v>20</v>
      </c>
      <c r="G656" s="5" t="s">
        <v>56</v>
      </c>
      <c r="H656" s="28">
        <v>16500.0</v>
      </c>
      <c r="I656" s="29">
        <v>2.51921175E9</v>
      </c>
      <c r="J656" s="29">
        <v>152679.5</v>
      </c>
      <c r="K656" s="30">
        <v>1.5790995E9</v>
      </c>
      <c r="L656" s="30" t="s">
        <v>261</v>
      </c>
      <c r="M656" s="31">
        <v>937.5</v>
      </c>
      <c r="N656" s="30" t="s">
        <v>288</v>
      </c>
      <c r="O656" s="32">
        <v>1045.75</v>
      </c>
      <c r="P656">
        <v>655.5</v>
      </c>
    </row>
    <row r="657" ht="14.25" customHeight="1">
      <c r="A657" s="5">
        <v>641.0</v>
      </c>
      <c r="B657" s="20">
        <v>1.0</v>
      </c>
      <c r="C657" s="21">
        <v>1.0</v>
      </c>
      <c r="D657" s="26">
        <v>2.0</v>
      </c>
      <c r="E657" s="22">
        <v>0.94</v>
      </c>
      <c r="F657" s="5" t="str">
        <f>VLOOKUP(G657,'Species Data'!A$2:E$152,2,FALSE)</f>
        <v>111</v>
      </c>
      <c r="G657" s="5" t="s">
        <v>179</v>
      </c>
      <c r="H657" s="28">
        <v>18560.0</v>
      </c>
      <c r="I657" s="29">
        <v>2.83272E9</v>
      </c>
      <c r="J657" s="29">
        <v>152625.0</v>
      </c>
      <c r="K657" s="30">
        <v>1.3581744E9</v>
      </c>
      <c r="L657" s="30" t="s">
        <v>273</v>
      </c>
      <c r="M657" s="31">
        <v>1387.5</v>
      </c>
      <c r="N657" s="30" t="s">
        <v>344</v>
      </c>
      <c r="O657" s="32">
        <v>1305.0</v>
      </c>
      <c r="P657">
        <v>665.25</v>
      </c>
    </row>
    <row r="658" ht="14.25" customHeight="1">
      <c r="A658" s="5">
        <v>639.0</v>
      </c>
      <c r="B658" s="20">
        <v>1.0</v>
      </c>
      <c r="C658" s="21">
        <v>1.0</v>
      </c>
      <c r="D658" s="26">
        <v>1.0</v>
      </c>
      <c r="E658" s="22">
        <v>1.0</v>
      </c>
      <c r="F658" s="5" t="str">
        <f>VLOOKUP(G658,'Species Data'!A$2:E$152,2,FALSE)</f>
        <v>111</v>
      </c>
      <c r="G658" s="5" t="s">
        <v>179</v>
      </c>
      <c r="H658" s="28">
        <v>18560.0</v>
      </c>
      <c r="I658" s="29">
        <v>2.83272E9</v>
      </c>
      <c r="J658" s="29">
        <v>152625.0</v>
      </c>
      <c r="K658" s="30">
        <v>1.444751E9</v>
      </c>
      <c r="L658" s="30" t="s">
        <v>273</v>
      </c>
      <c r="M658" s="31">
        <v>1387.5</v>
      </c>
      <c r="N658" s="30" t="s">
        <v>227</v>
      </c>
      <c r="O658" s="32">
        <v>1269.375</v>
      </c>
      <c r="P658">
        <v>707.65625</v>
      </c>
    </row>
    <row r="659" ht="14.25" customHeight="1">
      <c r="A659" s="5">
        <v>640.0</v>
      </c>
      <c r="B659" s="20">
        <v>1.0</v>
      </c>
      <c r="C659" s="21">
        <v>1.0</v>
      </c>
      <c r="D659" s="26">
        <v>3.0</v>
      </c>
      <c r="E659" s="22">
        <v>0.89</v>
      </c>
      <c r="F659" s="5" t="str">
        <f>VLOOKUP(G659,'Species Data'!A$2:E$152,2,FALSE)</f>
        <v>111</v>
      </c>
      <c r="G659" s="5" t="s">
        <v>179</v>
      </c>
      <c r="H659" s="28">
        <v>18560.0</v>
      </c>
      <c r="I659" s="29">
        <v>2.83272E9</v>
      </c>
      <c r="J659" s="29">
        <v>152625.0</v>
      </c>
      <c r="K659" s="30">
        <v>1.284932E9</v>
      </c>
      <c r="L659" s="30" t="s">
        <v>273</v>
      </c>
      <c r="M659" s="31">
        <v>1387.5</v>
      </c>
      <c r="N659" s="30" t="s">
        <v>343</v>
      </c>
      <c r="O659" s="32">
        <v>1221.25</v>
      </c>
      <c r="P659">
        <v>629.375</v>
      </c>
    </row>
    <row r="660" ht="14.25" customHeight="1">
      <c r="A660" s="5">
        <v>157.0</v>
      </c>
      <c r="B660" s="20">
        <v>3.0</v>
      </c>
      <c r="C660" s="21">
        <v>0.89</v>
      </c>
      <c r="D660" s="26">
        <v>5.0</v>
      </c>
      <c r="E660" s="22">
        <v>0.79</v>
      </c>
      <c r="F660" s="5" t="str">
        <f>VLOOKUP(G660,'Species Data'!A$2:E$152,2,FALSE)</f>
        <v>29</v>
      </c>
      <c r="G660" s="5" t="s">
        <v>65</v>
      </c>
      <c r="H660" s="28">
        <v>11440.0</v>
      </c>
      <c r="I660" s="29">
        <v>1.745744E9</v>
      </c>
      <c r="J660" s="29">
        <v>152600.0</v>
      </c>
      <c r="K660" s="30">
        <v>4.87916E8</v>
      </c>
      <c r="L660" s="30" t="s">
        <v>274</v>
      </c>
      <c r="M660" s="31">
        <v>1297.5</v>
      </c>
      <c r="N660" s="30" t="s">
        <v>346</v>
      </c>
      <c r="O660" s="32">
        <v>1526.0</v>
      </c>
      <c r="P660">
        <v>426.5</v>
      </c>
    </row>
    <row r="661" ht="14.25" customHeight="1">
      <c r="A661" s="5">
        <v>95.0</v>
      </c>
      <c r="B661" s="20">
        <v>1.0</v>
      </c>
      <c r="C661" s="21">
        <v>1.0</v>
      </c>
      <c r="D661" s="26">
        <v>2.0</v>
      </c>
      <c r="E661" s="22">
        <v>0.98</v>
      </c>
      <c r="F661" s="5" t="str">
        <f>VLOOKUP(G661,'Species Data'!A$2:E$152,2,FALSE)</f>
        <v>19</v>
      </c>
      <c r="G661" s="5" t="s">
        <v>55</v>
      </c>
      <c r="H661" s="28">
        <v>5160.0</v>
      </c>
      <c r="I661" s="29">
        <v>7.86255E8</v>
      </c>
      <c r="J661" s="29">
        <v>152375.0</v>
      </c>
      <c r="K661" s="30">
        <v>3.210294E8</v>
      </c>
      <c r="L661" s="30" t="s">
        <v>263</v>
      </c>
      <c r="M661" s="31">
        <v>1350.0</v>
      </c>
      <c r="N661" s="30" t="s">
        <v>346</v>
      </c>
      <c r="O661" s="32">
        <v>1656.25</v>
      </c>
      <c r="P661">
        <v>676.25</v>
      </c>
    </row>
    <row r="662" ht="14.25" customHeight="1">
      <c r="A662" s="5">
        <v>19.0</v>
      </c>
      <c r="B662" s="20">
        <v>6.0</v>
      </c>
      <c r="C662" s="21">
        <v>0.75</v>
      </c>
      <c r="D662" s="26">
        <v>3.0</v>
      </c>
      <c r="E662" s="22">
        <v>0.83</v>
      </c>
      <c r="F662" s="5" t="str">
        <f>VLOOKUP(G662,'Species Data'!A$2:E$152,2,FALSE)</f>
        <v>4</v>
      </c>
      <c r="G662" s="5" t="s">
        <v>38</v>
      </c>
      <c r="H662" s="28">
        <v>8424.0</v>
      </c>
      <c r="I662" s="29">
        <v>1.280448E9</v>
      </c>
      <c r="J662" s="29">
        <v>152000.0</v>
      </c>
      <c r="K662" s="30">
        <v>6.14952E8</v>
      </c>
      <c r="L662" s="30" t="s">
        <v>132</v>
      </c>
      <c r="M662" s="31">
        <v>1187.5</v>
      </c>
      <c r="N662" s="30" t="s">
        <v>331</v>
      </c>
      <c r="O662" s="32">
        <v>994.53125</v>
      </c>
      <c r="P662">
        <v>570.3125</v>
      </c>
    </row>
    <row r="663" ht="14.25" customHeight="1">
      <c r="A663" s="5">
        <v>483.0</v>
      </c>
      <c r="B663" s="20">
        <v>2.0</v>
      </c>
      <c r="C663" s="21">
        <v>0.94</v>
      </c>
      <c r="D663" s="26">
        <v>1.0</v>
      </c>
      <c r="E663" s="22">
        <v>1.0</v>
      </c>
      <c r="F663" s="5" t="str">
        <f>VLOOKUP(G663,'Species Data'!A$2:E$152,2,FALSE)</f>
        <v>84</v>
      </c>
      <c r="G663" s="5" t="s">
        <v>139</v>
      </c>
      <c r="H663" s="28">
        <v>6720.0</v>
      </c>
      <c r="I663" s="29">
        <v>1.0192392E9</v>
      </c>
      <c r="J663" s="29">
        <v>151672.5</v>
      </c>
      <c r="K663" s="30">
        <v>5.471928E8</v>
      </c>
      <c r="L663" s="30" t="s">
        <v>261</v>
      </c>
      <c r="M663" s="31">
        <v>937.5</v>
      </c>
      <c r="N663" s="30" t="s">
        <v>296</v>
      </c>
      <c r="O663" s="32">
        <v>1203.75</v>
      </c>
      <c r="P663">
        <v>646.25</v>
      </c>
    </row>
    <row r="664" ht="14.25" customHeight="1">
      <c r="A664" s="5">
        <v>279.0</v>
      </c>
      <c r="B664" s="20">
        <v>1.0</v>
      </c>
      <c r="C664" s="21">
        <v>1.0</v>
      </c>
      <c r="D664" s="26">
        <v>1.0</v>
      </c>
      <c r="E664" s="22">
        <v>1.0</v>
      </c>
      <c r="F664" s="5" t="str">
        <f>VLOOKUP(G664,'Species Data'!A$2:E$152,2,FALSE)</f>
        <v>50</v>
      </c>
      <c r="G664" s="5" t="s">
        <v>87</v>
      </c>
      <c r="H664" s="28">
        <v>1720.0</v>
      </c>
      <c r="I664" s="29">
        <v>2.5988984999999994E8</v>
      </c>
      <c r="J664" s="29">
        <v>151098.74999999997</v>
      </c>
      <c r="K664" s="30">
        <v>1.1952494999999997E8</v>
      </c>
      <c r="L664" s="30" t="s">
        <v>221</v>
      </c>
      <c r="M664" s="31">
        <v>1357.5</v>
      </c>
      <c r="N664" s="30" t="s">
        <v>288</v>
      </c>
      <c r="O664" s="32">
        <v>1399.0624999999998</v>
      </c>
      <c r="P664">
        <v>643.4374999999999</v>
      </c>
    </row>
    <row r="665" ht="14.25" customHeight="1">
      <c r="A665" s="5">
        <v>553.0</v>
      </c>
      <c r="B665" s="20">
        <v>3.0</v>
      </c>
      <c r="C665" s="21">
        <v>0.88</v>
      </c>
      <c r="D665" s="26">
        <v>4.0</v>
      </c>
      <c r="E665" s="22">
        <v>0.67</v>
      </c>
      <c r="F665" s="5" t="str">
        <f>VLOOKUP(G665,'Species Data'!A$2:E$152,2,FALSE)</f>
        <v>96</v>
      </c>
      <c r="G665" s="5" t="s">
        <v>156</v>
      </c>
      <c r="H665" s="28">
        <v>16800.0</v>
      </c>
      <c r="I665" s="29">
        <v>2.53344E9</v>
      </c>
      <c r="J665" s="29">
        <v>150800.0</v>
      </c>
      <c r="K665" s="30">
        <v>9.164064E8</v>
      </c>
      <c r="L665" s="30" t="s">
        <v>173</v>
      </c>
      <c r="M665" s="31">
        <v>1295.0</v>
      </c>
      <c r="N665" s="30" t="s">
        <v>308</v>
      </c>
      <c r="O665" s="32">
        <v>1450.0</v>
      </c>
      <c r="P665">
        <v>524.5</v>
      </c>
    </row>
    <row r="666" ht="14.25" customHeight="1">
      <c r="A666" s="5">
        <v>504.0</v>
      </c>
      <c r="B666" s="20">
        <v>3.0</v>
      </c>
      <c r="C666" s="21">
        <v>0.78</v>
      </c>
      <c r="D666" s="26">
        <v>4.0</v>
      </c>
      <c r="E666" s="22">
        <v>0.84</v>
      </c>
      <c r="F666" s="5" t="str">
        <f>VLOOKUP(G666,'Species Data'!A$2:E$152,2,FALSE)</f>
        <v>88</v>
      </c>
      <c r="G666" s="5" t="s">
        <v>143</v>
      </c>
      <c r="H666" s="28">
        <v>17600.0</v>
      </c>
      <c r="I666" s="29">
        <v>2.651616E9</v>
      </c>
      <c r="J666" s="29">
        <v>150660.0</v>
      </c>
      <c r="K666" s="30">
        <v>1.325808E9</v>
      </c>
      <c r="L666" s="30" t="s">
        <v>144</v>
      </c>
      <c r="M666" s="31">
        <v>1187.5</v>
      </c>
      <c r="N666" s="30" t="s">
        <v>285</v>
      </c>
      <c r="O666" s="32">
        <v>1215.0</v>
      </c>
      <c r="P666">
        <v>607.5</v>
      </c>
    </row>
    <row r="667" ht="14.25" customHeight="1">
      <c r="A667" s="5">
        <v>133.0</v>
      </c>
      <c r="B667" s="20">
        <v>4.0</v>
      </c>
      <c r="C667" s="21">
        <v>0.77</v>
      </c>
      <c r="D667" s="26">
        <v>1.0</v>
      </c>
      <c r="E667" s="22">
        <v>1.0</v>
      </c>
      <c r="F667" s="5" t="str">
        <f>VLOOKUP(G667,'Species Data'!A$2:E$152,2,FALSE)</f>
        <v>25</v>
      </c>
      <c r="G667" s="5" t="s">
        <v>61</v>
      </c>
      <c r="H667" s="28">
        <v>7560.0</v>
      </c>
      <c r="I667" s="29">
        <v>1.13869665E9</v>
      </c>
      <c r="J667" s="29">
        <v>150621.25</v>
      </c>
      <c r="K667" s="30">
        <v>5.64661125E8</v>
      </c>
      <c r="L667" s="30" t="s">
        <v>261</v>
      </c>
      <c r="M667" s="31">
        <v>750.0</v>
      </c>
      <c r="N667" s="30" t="s">
        <v>210</v>
      </c>
      <c r="O667" s="32">
        <v>1214.6875</v>
      </c>
      <c r="P667">
        <v>602.34375</v>
      </c>
    </row>
    <row r="668" ht="14.25" customHeight="1">
      <c r="A668" s="5">
        <v>632.0</v>
      </c>
      <c r="B668" s="20">
        <v>6.0</v>
      </c>
      <c r="C668" s="21">
        <v>0.71</v>
      </c>
      <c r="D668" s="26">
        <v>6.0</v>
      </c>
      <c r="E668" s="22">
        <v>0.82</v>
      </c>
      <c r="F668" s="5" t="str">
        <f>VLOOKUP(G668,'Species Data'!A$2:E$152,2,FALSE)</f>
        <v>109</v>
      </c>
      <c r="G668" s="5" t="s">
        <v>177</v>
      </c>
      <c r="H668" s="28">
        <v>11360.0</v>
      </c>
      <c r="I668" s="29">
        <v>1.71085008E9</v>
      </c>
      <c r="J668" s="29">
        <v>150603.0</v>
      </c>
      <c r="K668" s="30">
        <v>8.7251616E8</v>
      </c>
      <c r="L668" s="30" t="s">
        <v>263</v>
      </c>
      <c r="M668" s="31">
        <v>1080.0</v>
      </c>
      <c r="N668" s="30" t="s">
        <v>284</v>
      </c>
      <c r="O668" s="32">
        <v>1107.375</v>
      </c>
      <c r="P668">
        <v>564.75</v>
      </c>
    </row>
    <row r="669" ht="14.25" customHeight="1">
      <c r="A669" s="5">
        <v>39.0</v>
      </c>
      <c r="B669" s="20">
        <v>3.0</v>
      </c>
      <c r="C669" s="21">
        <v>0.84</v>
      </c>
      <c r="D669" s="26">
        <v>2.0</v>
      </c>
      <c r="E669" s="22">
        <v>0.92</v>
      </c>
      <c r="F669" s="5" t="str">
        <f>VLOOKUP(G669,'Species Data'!A$2:E$152,2,FALSE)</f>
        <v>7</v>
      </c>
      <c r="G669" s="5" t="s">
        <v>41</v>
      </c>
      <c r="H669" s="28">
        <v>12496.0</v>
      </c>
      <c r="I669" s="29">
        <v>1.880648E9</v>
      </c>
      <c r="J669" s="29">
        <v>150500.0</v>
      </c>
      <c r="K669" s="30">
        <v>1.27796592E9</v>
      </c>
      <c r="L669" s="30" t="s">
        <v>230</v>
      </c>
      <c r="M669" s="31">
        <v>1343.75</v>
      </c>
      <c r="N669" s="30" t="s">
        <v>334</v>
      </c>
      <c r="O669" s="32">
        <v>1248.75</v>
      </c>
      <c r="P669">
        <v>913.125</v>
      </c>
    </row>
    <row r="670" ht="14.25" customHeight="1">
      <c r="A670" s="5">
        <v>37.0</v>
      </c>
      <c r="B670" s="20">
        <v>3.0</v>
      </c>
      <c r="C670" s="21">
        <v>0.84</v>
      </c>
      <c r="D670" s="26">
        <v>3.0</v>
      </c>
      <c r="E670" s="22">
        <v>0.86</v>
      </c>
      <c r="F670" s="5" t="str">
        <f>VLOOKUP(G670,'Species Data'!A$2:E$152,2,FALSE)</f>
        <v>7</v>
      </c>
      <c r="G670" s="5" t="s">
        <v>41</v>
      </c>
      <c r="H670" s="28">
        <v>12496.0</v>
      </c>
      <c r="I670" s="29">
        <v>1.880648E9</v>
      </c>
      <c r="J670" s="29">
        <v>150500.0</v>
      </c>
      <c r="K670" s="30">
        <v>1.1950862E9</v>
      </c>
      <c r="L670" s="30" t="s">
        <v>230</v>
      </c>
      <c r="M670" s="31">
        <v>1343.75</v>
      </c>
      <c r="N670" s="30" t="s">
        <v>307</v>
      </c>
      <c r="O670" s="32">
        <v>1202.34375</v>
      </c>
      <c r="P670">
        <v>853.90625</v>
      </c>
    </row>
    <row r="671" ht="14.25" customHeight="1">
      <c r="A671" s="5">
        <v>306.0</v>
      </c>
      <c r="B671" s="20">
        <v>6.0</v>
      </c>
      <c r="C671" s="21">
        <v>0.63</v>
      </c>
      <c r="D671" s="26">
        <v>2.0</v>
      </c>
      <c r="E671" s="22">
        <v>0.95</v>
      </c>
      <c r="F671" s="5" t="str">
        <f>VLOOKUP(G671,'Species Data'!A$2:E$152,2,FALSE)</f>
        <v>54</v>
      </c>
      <c r="G671" s="5" t="s">
        <v>93</v>
      </c>
      <c r="H671" s="28">
        <v>11200.0</v>
      </c>
      <c r="I671" s="29">
        <v>1.685376E9</v>
      </c>
      <c r="J671" s="29">
        <v>150480.0</v>
      </c>
      <c r="K671" s="30">
        <v>8.145984E8</v>
      </c>
      <c r="L671" s="30" t="s">
        <v>121</v>
      </c>
      <c r="M671" s="31">
        <v>1140.0</v>
      </c>
      <c r="N671" s="30" t="s">
        <v>290</v>
      </c>
      <c r="O671" s="32">
        <v>1037.0</v>
      </c>
      <c r="P671">
        <v>551.0</v>
      </c>
    </row>
    <row r="672" ht="14.25" customHeight="1">
      <c r="A672" s="5">
        <v>189.0</v>
      </c>
      <c r="B672" s="20">
        <v>5.0</v>
      </c>
      <c r="C672" s="21">
        <v>0.79</v>
      </c>
      <c r="D672" s="26">
        <v>5.0</v>
      </c>
      <c r="E672" s="22">
        <v>0.76</v>
      </c>
      <c r="F672" s="5" t="str">
        <f>VLOOKUP(G672,'Species Data'!A$2:E$152,2,FALSE)</f>
        <v>35</v>
      </c>
      <c r="G672" s="5" t="s">
        <v>71</v>
      </c>
      <c r="H672" s="28">
        <v>17360.0</v>
      </c>
      <c r="I672" s="29">
        <v>2.6078192E9</v>
      </c>
      <c r="J672" s="29">
        <v>150220.0</v>
      </c>
      <c r="K672" s="30">
        <v>8.68434E8</v>
      </c>
      <c r="L672" s="30" t="s">
        <v>173</v>
      </c>
      <c r="M672" s="31">
        <v>1295.0</v>
      </c>
      <c r="N672" s="30" t="s">
        <v>321</v>
      </c>
      <c r="O672" s="32">
        <v>890.5</v>
      </c>
      <c r="P672">
        <v>431.25</v>
      </c>
    </row>
    <row r="673" ht="14.25" customHeight="1">
      <c r="A673" s="5">
        <v>454.0</v>
      </c>
      <c r="B673" s="20">
        <v>5.0</v>
      </c>
      <c r="C673" s="21">
        <v>0.77</v>
      </c>
      <c r="D673" s="26">
        <v>2.0</v>
      </c>
      <c r="E673" s="22">
        <v>0.98</v>
      </c>
      <c r="F673" s="5" t="str">
        <f>VLOOKUP(G673,'Species Data'!A$2:E$152,2,FALSE)</f>
        <v>79</v>
      </c>
      <c r="G673" s="5" t="s">
        <v>130</v>
      </c>
      <c r="H673" s="28">
        <v>19800.0</v>
      </c>
      <c r="I673" s="29">
        <v>2.97297E9</v>
      </c>
      <c r="J673" s="29">
        <v>150150.0</v>
      </c>
      <c r="K673" s="30">
        <v>1.6797825E9</v>
      </c>
      <c r="L673" s="30" t="s">
        <v>88</v>
      </c>
      <c r="M673" s="31">
        <v>1237.5</v>
      </c>
      <c r="N673" s="30" t="s">
        <v>308</v>
      </c>
      <c r="O673" s="32">
        <v>1365.0</v>
      </c>
      <c r="P673">
        <v>771.25</v>
      </c>
    </row>
    <row r="674" ht="14.25" customHeight="1">
      <c r="A674" s="5">
        <v>134.0</v>
      </c>
      <c r="B674" s="20">
        <v>5.0</v>
      </c>
      <c r="C674" s="21">
        <v>0.76</v>
      </c>
      <c r="D674" s="26">
        <v>3.0</v>
      </c>
      <c r="E674" s="22">
        <v>0.87</v>
      </c>
      <c r="F674" s="5" t="str">
        <f>VLOOKUP(G674,'Species Data'!A$2:E$152,2,FALSE)</f>
        <v>25</v>
      </c>
      <c r="G674" s="5" t="s">
        <v>61</v>
      </c>
      <c r="H674" s="28">
        <v>7560.0</v>
      </c>
      <c r="I674" s="29">
        <v>1.1348883E9</v>
      </c>
      <c r="J674" s="29">
        <v>150117.5</v>
      </c>
      <c r="K674" s="30">
        <v>4.933278E8</v>
      </c>
      <c r="L674" s="30" t="s">
        <v>261</v>
      </c>
      <c r="M674" s="31">
        <v>750.0</v>
      </c>
      <c r="N674" s="30" t="s">
        <v>160</v>
      </c>
      <c r="O674" s="32">
        <v>1210.625</v>
      </c>
      <c r="P674">
        <v>526.25</v>
      </c>
    </row>
    <row r="675" ht="14.25" customHeight="1">
      <c r="A675" s="5">
        <v>580.0</v>
      </c>
      <c r="B675" s="20">
        <v>2.0</v>
      </c>
      <c r="C675" s="21">
        <v>0.91</v>
      </c>
      <c r="D675" s="26">
        <v>1.0</v>
      </c>
      <c r="E675" s="22">
        <v>1.0</v>
      </c>
      <c r="F675" s="5" t="str">
        <f>VLOOKUP(G675,'Species Data'!A$2:E$152,2,FALSE)</f>
        <v>100</v>
      </c>
      <c r="G675" s="5" t="s">
        <v>165</v>
      </c>
      <c r="H675" s="28">
        <v>9920.0</v>
      </c>
      <c r="I675" s="29">
        <v>1.48857474E9</v>
      </c>
      <c r="J675" s="29">
        <v>150057.9375</v>
      </c>
      <c r="K675" s="30">
        <v>6.8435166E8</v>
      </c>
      <c r="L675" s="30" t="s">
        <v>263</v>
      </c>
      <c r="M675" s="31">
        <v>1080.0</v>
      </c>
      <c r="N675" s="30" t="s">
        <v>210</v>
      </c>
      <c r="O675" s="32">
        <v>1471.15625</v>
      </c>
      <c r="P675">
        <v>676.34375</v>
      </c>
    </row>
    <row r="676" ht="14.25" customHeight="1">
      <c r="A676" s="5">
        <v>267.0</v>
      </c>
      <c r="B676" s="20">
        <v>2.0</v>
      </c>
      <c r="C676" s="21">
        <v>0.91</v>
      </c>
      <c r="D676" s="26">
        <v>5.0</v>
      </c>
      <c r="E676" s="22">
        <v>0.66</v>
      </c>
      <c r="F676" s="5" t="str">
        <f>VLOOKUP(G676,'Species Data'!A$2:E$152,2,FALSE)</f>
        <v>48</v>
      </c>
      <c r="G676" s="5" t="s">
        <v>85</v>
      </c>
      <c r="H676" s="28">
        <v>14160.0</v>
      </c>
      <c r="I676" s="29">
        <v>2.121876E9</v>
      </c>
      <c r="J676" s="29">
        <v>149850.0</v>
      </c>
      <c r="K676" s="30">
        <v>7.2760275E8</v>
      </c>
      <c r="L676" s="30" t="s">
        <v>234</v>
      </c>
      <c r="M676" s="31">
        <v>1387.5</v>
      </c>
      <c r="N676" s="30" t="s">
        <v>301</v>
      </c>
      <c r="O676" s="32">
        <v>1199.21875</v>
      </c>
      <c r="P676">
        <v>475.78125</v>
      </c>
    </row>
    <row r="677" ht="14.25" customHeight="1">
      <c r="A677" s="5">
        <v>268.0</v>
      </c>
      <c r="B677" s="20">
        <v>2.0</v>
      </c>
      <c r="C677" s="21">
        <v>0.91</v>
      </c>
      <c r="D677" s="26">
        <v>6.0</v>
      </c>
      <c r="E677" s="22">
        <v>0.64</v>
      </c>
      <c r="F677" s="5" t="str">
        <f>VLOOKUP(G677,'Species Data'!A$2:E$152,2,FALSE)</f>
        <v>48</v>
      </c>
      <c r="G677" s="5" t="s">
        <v>85</v>
      </c>
      <c r="H677" s="28">
        <v>14160.0</v>
      </c>
      <c r="I677" s="29">
        <v>2.121876E9</v>
      </c>
      <c r="J677" s="29">
        <v>149850.0</v>
      </c>
      <c r="K677" s="30">
        <v>7.0652736E8</v>
      </c>
      <c r="L677" s="30" t="s">
        <v>234</v>
      </c>
      <c r="M677" s="31">
        <v>1387.5</v>
      </c>
      <c r="N677" s="30" t="s">
        <v>290</v>
      </c>
      <c r="O677" s="32">
        <v>1087.25</v>
      </c>
      <c r="P677">
        <v>462.0</v>
      </c>
    </row>
    <row r="678" ht="14.25" customHeight="1">
      <c r="A678" s="5">
        <v>173.0</v>
      </c>
      <c r="B678" s="20">
        <v>3.0</v>
      </c>
      <c r="C678" s="21">
        <v>0.78</v>
      </c>
      <c r="D678" s="26">
        <v>1.0</v>
      </c>
      <c r="E678" s="22">
        <v>1.0</v>
      </c>
      <c r="F678" s="5" t="str">
        <f>VLOOKUP(G678,'Species Data'!A$2:E$152,2,FALSE)</f>
        <v>32</v>
      </c>
      <c r="G678" s="5" t="s">
        <v>68</v>
      </c>
      <c r="H678" s="28">
        <v>8648.0</v>
      </c>
      <c r="I678" s="29">
        <v>1.2796202375E9</v>
      </c>
      <c r="J678" s="29">
        <v>147967.1875</v>
      </c>
      <c r="K678" s="30">
        <v>5.825103625E8</v>
      </c>
      <c r="L678" s="30" t="s">
        <v>256</v>
      </c>
      <c r="M678" s="31">
        <v>860.0</v>
      </c>
      <c r="N678" s="30" t="s">
        <v>224</v>
      </c>
      <c r="O678" s="32">
        <v>1345.15625</v>
      </c>
      <c r="P678">
        <v>612.34375</v>
      </c>
    </row>
    <row r="679" ht="14.25" customHeight="1">
      <c r="A679" s="5">
        <v>204.0</v>
      </c>
      <c r="B679" s="20">
        <v>2.0</v>
      </c>
      <c r="C679" s="21">
        <v>0.92</v>
      </c>
      <c r="D679" s="26">
        <v>3.0</v>
      </c>
      <c r="E679" s="22">
        <v>0.82</v>
      </c>
      <c r="F679" s="5" t="str">
        <f>VLOOKUP(G679,'Species Data'!A$2:E$152,2,FALSE)</f>
        <v>37</v>
      </c>
      <c r="G679" s="5" t="s">
        <v>73</v>
      </c>
      <c r="H679" s="28">
        <v>8968.0</v>
      </c>
      <c r="I679" s="29">
        <v>1.326573464E9</v>
      </c>
      <c r="J679" s="29">
        <v>147923.0</v>
      </c>
      <c r="K679" s="30">
        <v>5.3947004E8</v>
      </c>
      <c r="L679" s="30" t="s">
        <v>132</v>
      </c>
      <c r="M679" s="31">
        <v>1187.5</v>
      </c>
      <c r="N679" s="30" t="s">
        <v>346</v>
      </c>
      <c r="O679" s="32">
        <v>1395.5</v>
      </c>
      <c r="P679">
        <v>567.5</v>
      </c>
    </row>
    <row r="680" ht="14.25" customHeight="1">
      <c r="A680" s="5">
        <v>684.0</v>
      </c>
      <c r="B680" s="20">
        <v>6.0</v>
      </c>
      <c r="C680" s="21">
        <v>0.61</v>
      </c>
      <c r="D680" s="26">
        <v>6.0</v>
      </c>
      <c r="E680" s="22">
        <v>0.66</v>
      </c>
      <c r="F680" s="5" t="str">
        <f>VLOOKUP(G680,'Species Data'!A$2:E$152,2,FALSE)</f>
        <v>119</v>
      </c>
      <c r="G680" s="5" t="s">
        <v>192</v>
      </c>
      <c r="H680" s="28">
        <v>25600.0</v>
      </c>
      <c r="I680" s="29">
        <v>3.786752E9</v>
      </c>
      <c r="J680" s="29">
        <v>147920.0</v>
      </c>
      <c r="K680" s="30">
        <v>1.852096E9</v>
      </c>
      <c r="L680" s="30" t="s">
        <v>256</v>
      </c>
      <c r="M680" s="31">
        <v>860.0</v>
      </c>
      <c r="N680" s="30" t="s">
        <v>337</v>
      </c>
      <c r="O680" s="32">
        <v>684.375</v>
      </c>
      <c r="P680">
        <v>420.625</v>
      </c>
    </row>
    <row r="681" ht="14.25" customHeight="1">
      <c r="A681" s="5">
        <v>217.0</v>
      </c>
      <c r="B681" s="20">
        <v>4.0</v>
      </c>
      <c r="C681" s="21">
        <v>0.8</v>
      </c>
      <c r="D681" s="26">
        <v>2.0</v>
      </c>
      <c r="E681" s="22">
        <v>0.89</v>
      </c>
      <c r="F681" s="5" t="str">
        <f>VLOOKUP(G681,'Species Data'!A$2:E$152,2,FALSE)</f>
        <v>39</v>
      </c>
      <c r="G681" s="5" t="s">
        <v>75</v>
      </c>
      <c r="H681" s="28">
        <v>12420.0</v>
      </c>
      <c r="I681" s="29">
        <v>1.83334725E9</v>
      </c>
      <c r="J681" s="29">
        <v>147612.5</v>
      </c>
      <c r="K681" s="30">
        <v>7.3546893E8</v>
      </c>
      <c r="L681" s="30" t="s">
        <v>275</v>
      </c>
      <c r="M681" s="31">
        <v>1152.0</v>
      </c>
      <c r="N681" s="30" t="s">
        <v>346</v>
      </c>
      <c r="O681" s="32">
        <v>1506.25</v>
      </c>
      <c r="P681">
        <v>604.25</v>
      </c>
    </row>
    <row r="682" ht="14.25" customHeight="1">
      <c r="A682" s="5">
        <v>344.0</v>
      </c>
      <c r="B682" s="20">
        <v>2.0</v>
      </c>
      <c r="C682" s="21">
        <v>0.88</v>
      </c>
      <c r="D682" s="26">
        <v>6.0</v>
      </c>
      <c r="E682" s="22">
        <v>0.4</v>
      </c>
      <c r="F682" s="5" t="str">
        <f>VLOOKUP(G682,'Species Data'!A$2:E$152,2,FALSE)</f>
        <v>60</v>
      </c>
      <c r="G682" s="5" t="s">
        <v>102</v>
      </c>
      <c r="H682" s="28">
        <v>7840.0</v>
      </c>
      <c r="I682" s="29">
        <v>1.1557728E9</v>
      </c>
      <c r="J682" s="29">
        <v>147420.0</v>
      </c>
      <c r="K682" s="30">
        <v>3.1667328E8</v>
      </c>
      <c r="L682" s="30" t="s">
        <v>221</v>
      </c>
      <c r="M682" s="31">
        <v>1086.0</v>
      </c>
      <c r="N682" s="30" t="s">
        <v>346</v>
      </c>
      <c r="O682" s="32">
        <v>1365.0</v>
      </c>
      <c r="P682">
        <v>374.0</v>
      </c>
    </row>
    <row r="683" ht="14.25" customHeight="1">
      <c r="A683" s="5">
        <v>505.0</v>
      </c>
      <c r="B683" s="20">
        <v>4.0</v>
      </c>
      <c r="C683" s="21">
        <v>0.77</v>
      </c>
      <c r="D683" s="26">
        <v>6.0</v>
      </c>
      <c r="E683" s="22">
        <v>0.75</v>
      </c>
      <c r="F683" s="5" t="str">
        <f>VLOOKUP(G683,'Species Data'!A$2:E$152,2,FALSE)</f>
        <v>88</v>
      </c>
      <c r="G683" s="5" t="s">
        <v>143</v>
      </c>
      <c r="H683" s="28">
        <v>17600.0</v>
      </c>
      <c r="I683" s="29">
        <v>2.5916E9</v>
      </c>
      <c r="J683" s="29">
        <v>147250.0</v>
      </c>
      <c r="K683" s="30">
        <v>1.1915904E9</v>
      </c>
      <c r="L683" s="30" t="s">
        <v>144</v>
      </c>
      <c r="M683" s="31">
        <v>1187.5</v>
      </c>
      <c r="N683" s="30" t="s">
        <v>328</v>
      </c>
      <c r="O683" s="32">
        <v>1092.0</v>
      </c>
      <c r="P683">
        <v>546.0</v>
      </c>
    </row>
    <row r="684" ht="14.25" customHeight="1">
      <c r="A684" s="5">
        <v>773.0</v>
      </c>
      <c r="B684" s="20">
        <v>6.0</v>
      </c>
      <c r="C684" s="21">
        <v>0.7</v>
      </c>
      <c r="D684" s="26">
        <v>6.0</v>
      </c>
      <c r="E684" s="22">
        <v>0.8</v>
      </c>
      <c r="F684" s="5" t="str">
        <f>VLOOKUP(G684,'Species Data'!A$2:E$152,2,FALSE)</f>
        <v>137</v>
      </c>
      <c r="G684" s="5" t="s">
        <v>211</v>
      </c>
      <c r="H684" s="28">
        <v>20540.0</v>
      </c>
      <c r="I684" s="29">
        <v>3.01839408E9</v>
      </c>
      <c r="J684" s="29">
        <v>146952.0</v>
      </c>
      <c r="K684" s="30">
        <v>1.66940904E9</v>
      </c>
      <c r="L684" s="30" t="s">
        <v>261</v>
      </c>
      <c r="M684" s="31">
        <v>937.5</v>
      </c>
      <c r="N684" s="30" t="s">
        <v>290</v>
      </c>
      <c r="O684" s="32">
        <v>942.0</v>
      </c>
      <c r="P684">
        <v>521.0</v>
      </c>
    </row>
    <row r="685" ht="14.25" customHeight="1">
      <c r="A685" s="5">
        <v>760.0</v>
      </c>
      <c r="B685" s="20">
        <v>4.0</v>
      </c>
      <c r="C685" s="21">
        <v>0.78</v>
      </c>
      <c r="D685" s="26">
        <v>5.0</v>
      </c>
      <c r="E685" s="22">
        <v>0.84</v>
      </c>
      <c r="F685" s="5" t="str">
        <f>VLOOKUP(G685,'Species Data'!A$2:E$152,2,FALSE)</f>
        <v>133</v>
      </c>
      <c r="G685" s="5" t="s">
        <v>207</v>
      </c>
      <c r="H685" s="28">
        <v>14080.0</v>
      </c>
      <c r="I685" s="29">
        <v>2.0685984E9</v>
      </c>
      <c r="J685" s="29">
        <v>146917.5</v>
      </c>
      <c r="K685" s="30">
        <v>9.32976E8</v>
      </c>
      <c r="L685" s="30" t="s">
        <v>261</v>
      </c>
      <c r="M685" s="31">
        <v>937.5</v>
      </c>
      <c r="N685" s="30" t="s">
        <v>346</v>
      </c>
      <c r="O685" s="32">
        <v>1288.75</v>
      </c>
      <c r="P685">
        <v>581.25</v>
      </c>
    </row>
    <row r="686" ht="14.25" customHeight="1">
      <c r="A686" s="5">
        <v>532.0</v>
      </c>
      <c r="B686" s="20">
        <v>5.0</v>
      </c>
      <c r="C686" s="21">
        <v>0.65</v>
      </c>
      <c r="D686" s="26">
        <v>3.0</v>
      </c>
      <c r="E686" s="22">
        <v>0.83</v>
      </c>
      <c r="F686" s="5" t="str">
        <f>VLOOKUP(G686,'Species Data'!A$2:E$152,2,FALSE)</f>
        <v>92</v>
      </c>
      <c r="G686" s="5" t="s">
        <v>149</v>
      </c>
      <c r="H686" s="28">
        <v>4920.0</v>
      </c>
      <c r="I686" s="29">
        <v>7.2248232E8</v>
      </c>
      <c r="J686" s="29">
        <v>146846.0</v>
      </c>
      <c r="K686" s="30">
        <v>3.1632648E8</v>
      </c>
      <c r="L686" s="30" t="s">
        <v>251</v>
      </c>
      <c r="M686" s="31">
        <v>994.0</v>
      </c>
      <c r="N686" s="30" t="s">
        <v>284</v>
      </c>
      <c r="O686" s="32">
        <v>1079.75</v>
      </c>
      <c r="P686">
        <v>472.75</v>
      </c>
    </row>
    <row r="687" ht="14.25" customHeight="1">
      <c r="A687" s="5">
        <v>280.0</v>
      </c>
      <c r="B687" s="20">
        <v>2.0</v>
      </c>
      <c r="C687" s="21">
        <v>0.97</v>
      </c>
      <c r="D687" s="26">
        <v>3.0</v>
      </c>
      <c r="E687" s="22">
        <v>0.77</v>
      </c>
      <c r="F687" s="5" t="str">
        <f>VLOOKUP(G687,'Species Data'!A$2:E$152,2,FALSE)</f>
        <v>50</v>
      </c>
      <c r="G687" s="5" t="s">
        <v>87</v>
      </c>
      <c r="H687" s="28">
        <v>1720.0</v>
      </c>
      <c r="I687" s="29">
        <v>2.521692E8</v>
      </c>
      <c r="J687" s="29">
        <v>146610.0</v>
      </c>
      <c r="K687" s="30">
        <v>9.177705E7</v>
      </c>
      <c r="L687" s="30" t="s">
        <v>221</v>
      </c>
      <c r="M687" s="31">
        <v>1357.5</v>
      </c>
      <c r="N687" s="30" t="s">
        <v>328</v>
      </c>
      <c r="O687" s="32">
        <v>1291.875</v>
      </c>
      <c r="P687">
        <v>494.0625</v>
      </c>
    </row>
    <row r="688" ht="14.25" customHeight="1">
      <c r="A688" s="5">
        <v>281.0</v>
      </c>
      <c r="B688" s="20">
        <v>2.0</v>
      </c>
      <c r="C688" s="21">
        <v>0.97</v>
      </c>
      <c r="D688" s="26">
        <v>5.0</v>
      </c>
      <c r="E688" s="22">
        <v>0.69</v>
      </c>
      <c r="F688" s="5" t="str">
        <f>VLOOKUP(G688,'Species Data'!A$2:E$152,2,FALSE)</f>
        <v>50</v>
      </c>
      <c r="G688" s="5" t="s">
        <v>87</v>
      </c>
      <c r="H688" s="28">
        <v>1720.0</v>
      </c>
      <c r="I688" s="29">
        <v>2.521692E8</v>
      </c>
      <c r="J688" s="29">
        <v>146610.0</v>
      </c>
      <c r="K688" s="30">
        <v>8.28954E7</v>
      </c>
      <c r="L688" s="30" t="s">
        <v>221</v>
      </c>
      <c r="M688" s="31">
        <v>1357.5</v>
      </c>
      <c r="N688" s="30" t="s">
        <v>310</v>
      </c>
      <c r="O688" s="32">
        <v>1050.0</v>
      </c>
      <c r="P688">
        <v>446.25</v>
      </c>
    </row>
    <row r="689" ht="14.25" customHeight="1">
      <c r="A689" s="5">
        <v>218.0</v>
      </c>
      <c r="B689" s="20">
        <v>5.0</v>
      </c>
      <c r="C689" s="21">
        <v>0.8</v>
      </c>
      <c r="D689" s="26">
        <v>1.0</v>
      </c>
      <c r="E689" s="22">
        <v>1.0</v>
      </c>
      <c r="F689" s="5" t="str">
        <f>VLOOKUP(G689,'Species Data'!A$2:E$152,2,FALSE)</f>
        <v>39</v>
      </c>
      <c r="G689" s="5" t="s">
        <v>75</v>
      </c>
      <c r="H689" s="28">
        <v>12420.0</v>
      </c>
      <c r="I689" s="29">
        <v>1.81984438125E9</v>
      </c>
      <c r="J689" s="29">
        <v>146525.3125</v>
      </c>
      <c r="K689" s="30">
        <v>8.2321855875E8</v>
      </c>
      <c r="L689" s="30" t="s">
        <v>275</v>
      </c>
      <c r="M689" s="31">
        <v>1152.0</v>
      </c>
      <c r="N689" s="30" t="s">
        <v>277</v>
      </c>
      <c r="O689" s="32">
        <v>1495.15625</v>
      </c>
      <c r="P689">
        <v>676.34375</v>
      </c>
    </row>
    <row r="690" ht="14.25" customHeight="1">
      <c r="A690" s="5">
        <v>230.0</v>
      </c>
      <c r="B690" s="20">
        <v>1.0</v>
      </c>
      <c r="C690" s="21">
        <v>1.0</v>
      </c>
      <c r="D690" s="26">
        <v>4.0</v>
      </c>
      <c r="E690" s="22">
        <v>0.82</v>
      </c>
      <c r="F690" s="5" t="str">
        <f>VLOOKUP(G690,'Species Data'!A$2:E$152,2,FALSE)</f>
        <v>41</v>
      </c>
      <c r="G690" s="5" t="s">
        <v>77</v>
      </c>
      <c r="H690" s="28">
        <v>7200.0</v>
      </c>
      <c r="I690" s="29">
        <v>1.0546668E9</v>
      </c>
      <c r="J690" s="29">
        <v>146481.5</v>
      </c>
      <c r="K690" s="30">
        <v>3.11652E8</v>
      </c>
      <c r="L690" s="30" t="s">
        <v>126</v>
      </c>
      <c r="M690" s="31">
        <v>1200.0</v>
      </c>
      <c r="N690" s="30" t="s">
        <v>224</v>
      </c>
      <c r="O690" s="32">
        <v>1664.5625</v>
      </c>
      <c r="P690">
        <v>491.875</v>
      </c>
    </row>
    <row r="691" ht="14.25" customHeight="1">
      <c r="A691" s="5">
        <v>350.0</v>
      </c>
      <c r="B691" s="20">
        <v>5.0</v>
      </c>
      <c r="C691" s="21">
        <v>0.78</v>
      </c>
      <c r="D691" s="26">
        <v>5.0</v>
      </c>
      <c r="E691" s="22">
        <v>0.46</v>
      </c>
      <c r="F691" s="5" t="str">
        <f>VLOOKUP(G691,'Species Data'!A$2:E$152,2,FALSE)</f>
        <v>61</v>
      </c>
      <c r="G691" s="5" t="s">
        <v>103</v>
      </c>
      <c r="H691" s="28">
        <v>17160.0</v>
      </c>
      <c r="I691" s="29">
        <v>2.51300907E9</v>
      </c>
      <c r="J691" s="29">
        <v>146445.75</v>
      </c>
      <c r="K691" s="30">
        <v>1.00358973E9</v>
      </c>
      <c r="L691" s="30" t="s">
        <v>221</v>
      </c>
      <c r="M691" s="31">
        <v>1086.0</v>
      </c>
      <c r="N691" s="30" t="s">
        <v>303</v>
      </c>
      <c r="O691" s="32">
        <v>1109.4375</v>
      </c>
      <c r="P691">
        <v>443.0625</v>
      </c>
    </row>
    <row r="692" ht="14.25" customHeight="1">
      <c r="A692" s="5">
        <v>282.0</v>
      </c>
      <c r="B692" s="20">
        <v>4.0</v>
      </c>
      <c r="C692" s="21">
        <v>0.97</v>
      </c>
      <c r="D692" s="26">
        <v>2.0</v>
      </c>
      <c r="E692" s="22">
        <v>0.95</v>
      </c>
      <c r="F692" s="5" t="str">
        <f>VLOOKUP(G692,'Species Data'!A$2:E$152,2,FALSE)</f>
        <v>50</v>
      </c>
      <c r="G692" s="5" t="s">
        <v>87</v>
      </c>
      <c r="H692" s="28">
        <v>1720.0</v>
      </c>
      <c r="I692" s="29">
        <v>2.5125200999999994E8</v>
      </c>
      <c r="J692" s="29">
        <v>146076.74999999997</v>
      </c>
      <c r="K692" s="30">
        <v>1.1339486999999997E8</v>
      </c>
      <c r="L692" s="30" t="s">
        <v>262</v>
      </c>
      <c r="M692" s="31">
        <v>1200.0</v>
      </c>
      <c r="N692" s="30" t="s">
        <v>288</v>
      </c>
      <c r="O692" s="32">
        <v>1352.5624999999998</v>
      </c>
      <c r="P692">
        <v>610.4374999999999</v>
      </c>
    </row>
    <row r="693" ht="14.25" customHeight="1">
      <c r="A693" s="5">
        <v>154.0</v>
      </c>
      <c r="B693" s="20">
        <v>4.0</v>
      </c>
      <c r="C693" s="21">
        <v>0.85</v>
      </c>
      <c r="D693" s="26">
        <v>6.0</v>
      </c>
      <c r="E693" s="22">
        <v>0.71</v>
      </c>
      <c r="F693" s="5" t="str">
        <f>VLOOKUP(G693,'Species Data'!A$2:E$152,2,FALSE)</f>
        <v>29</v>
      </c>
      <c r="G693" s="5" t="s">
        <v>65</v>
      </c>
      <c r="H693" s="28">
        <v>11440.0</v>
      </c>
      <c r="I693" s="29">
        <v>1.67024E9</v>
      </c>
      <c r="J693" s="29">
        <v>146000.0</v>
      </c>
      <c r="K693" s="30">
        <v>4.3472E8</v>
      </c>
      <c r="L693" s="30" t="s">
        <v>126</v>
      </c>
      <c r="M693" s="31">
        <v>1200.0</v>
      </c>
      <c r="N693" s="30" t="s">
        <v>346</v>
      </c>
      <c r="O693" s="32">
        <v>1460.0</v>
      </c>
      <c r="P693">
        <v>380.0</v>
      </c>
    </row>
    <row r="694" ht="14.25" customHeight="1">
      <c r="A694" s="5">
        <v>597.0</v>
      </c>
      <c r="B694" s="20">
        <v>1.0</v>
      </c>
      <c r="C694" s="21">
        <v>1.0</v>
      </c>
      <c r="D694" s="26">
        <v>4.0</v>
      </c>
      <c r="E694" s="22">
        <v>0.81</v>
      </c>
      <c r="F694" s="5" t="str">
        <f>VLOOKUP(G694,'Species Data'!A$2:E$152,2,FALSE)</f>
        <v>104</v>
      </c>
      <c r="G694" s="5" t="s">
        <v>168</v>
      </c>
      <c r="H694" s="28">
        <v>15000.0</v>
      </c>
      <c r="I694" s="29">
        <v>2.1898125E9</v>
      </c>
      <c r="J694" s="29">
        <v>145987.5</v>
      </c>
      <c r="K694" s="30">
        <v>1.0805625E9</v>
      </c>
      <c r="L694" s="30" t="s">
        <v>273</v>
      </c>
      <c r="M694" s="31">
        <v>1387.5</v>
      </c>
      <c r="N694" s="30" t="s">
        <v>327</v>
      </c>
      <c r="O694" s="32">
        <v>1431.25</v>
      </c>
      <c r="P694">
        <v>706.25</v>
      </c>
    </row>
    <row r="695" ht="14.25" customHeight="1">
      <c r="A695" s="5">
        <v>117.0</v>
      </c>
      <c r="B695" s="20">
        <v>5.0</v>
      </c>
      <c r="C695" s="21">
        <v>0.75</v>
      </c>
      <c r="D695" s="26">
        <v>6.0</v>
      </c>
      <c r="E695" s="22">
        <v>0.56</v>
      </c>
      <c r="F695" s="5" t="str">
        <f>VLOOKUP(G695,'Species Data'!A$2:E$152,2,FALSE)</f>
        <v>23</v>
      </c>
      <c r="G695" s="5" t="s">
        <v>59</v>
      </c>
      <c r="H695" s="28">
        <v>7840.0</v>
      </c>
      <c r="I695" s="29">
        <v>1.1393088E9</v>
      </c>
      <c r="J695" s="29">
        <v>145320.0</v>
      </c>
      <c r="K695" s="30">
        <v>3.380608E8</v>
      </c>
      <c r="L695" s="30" t="s">
        <v>274</v>
      </c>
      <c r="M695" s="31">
        <v>1297.5</v>
      </c>
      <c r="N695" s="30" t="s">
        <v>283</v>
      </c>
      <c r="O695" s="32">
        <v>770.0</v>
      </c>
      <c r="P695">
        <v>385.0</v>
      </c>
    </row>
    <row r="696" ht="14.25" customHeight="1">
      <c r="A696" s="5">
        <v>339.0</v>
      </c>
      <c r="B696" s="20">
        <v>3.0</v>
      </c>
      <c r="C696" s="21">
        <v>0.87</v>
      </c>
      <c r="D696" s="26">
        <v>2.0</v>
      </c>
      <c r="E696" s="22">
        <v>0.93</v>
      </c>
      <c r="F696" s="5" t="str">
        <f>VLOOKUP(G696,'Species Data'!A$2:E$152,2,FALSE)</f>
        <v>60</v>
      </c>
      <c r="G696" s="5" t="s">
        <v>102</v>
      </c>
      <c r="H696" s="28">
        <v>7840.0</v>
      </c>
      <c r="I696" s="29">
        <v>1.13778E9</v>
      </c>
      <c r="J696" s="29">
        <v>145125.0</v>
      </c>
      <c r="K696" s="30">
        <v>7.345296E8</v>
      </c>
      <c r="L696" s="30" t="s">
        <v>230</v>
      </c>
      <c r="M696" s="31">
        <v>1343.75</v>
      </c>
      <c r="N696" s="30" t="s">
        <v>303</v>
      </c>
      <c r="O696" s="32">
        <v>1215.9375</v>
      </c>
      <c r="P696">
        <v>867.5</v>
      </c>
    </row>
    <row r="697" ht="14.25" customHeight="1">
      <c r="A697" s="5">
        <v>340.0</v>
      </c>
      <c r="B697" s="20">
        <v>3.0</v>
      </c>
      <c r="C697" s="21">
        <v>0.87</v>
      </c>
      <c r="D697" s="26">
        <v>3.0</v>
      </c>
      <c r="E697" s="22">
        <v>0.87</v>
      </c>
      <c r="F697" s="5" t="str">
        <f>VLOOKUP(G697,'Species Data'!A$2:E$152,2,FALSE)</f>
        <v>60</v>
      </c>
      <c r="G697" s="5" t="s">
        <v>102</v>
      </c>
      <c r="H697" s="28">
        <v>7840.0</v>
      </c>
      <c r="I697" s="29">
        <v>1.13778E9</v>
      </c>
      <c r="J697" s="29">
        <v>145125.0</v>
      </c>
      <c r="K697" s="30">
        <v>6.8245632E8</v>
      </c>
      <c r="L697" s="30" t="s">
        <v>230</v>
      </c>
      <c r="M697" s="31">
        <v>1343.75</v>
      </c>
      <c r="N697" s="30" t="s">
        <v>328</v>
      </c>
      <c r="O697" s="32">
        <v>1147.25</v>
      </c>
      <c r="P697">
        <v>806.0</v>
      </c>
    </row>
    <row r="698" ht="14.25" customHeight="1">
      <c r="A698" s="5">
        <v>420.0</v>
      </c>
      <c r="B698" s="20">
        <v>1.0</v>
      </c>
      <c r="C698" s="21">
        <v>1.0</v>
      </c>
      <c r="D698" s="26">
        <v>2.0</v>
      </c>
      <c r="E698" s="22">
        <v>0.96</v>
      </c>
      <c r="F698" s="5" t="str">
        <f>VLOOKUP(G698,'Species Data'!A$2:E$152,2,FALSE)</f>
        <v>74</v>
      </c>
      <c r="G698" s="5" t="s">
        <v>123</v>
      </c>
      <c r="H698" s="28">
        <v>9440.0</v>
      </c>
      <c r="I698" s="29">
        <v>1.369626E9</v>
      </c>
      <c r="J698" s="29">
        <v>145087.5</v>
      </c>
      <c r="K698" s="30">
        <v>7.789357E8</v>
      </c>
      <c r="L698" s="30" t="s">
        <v>266</v>
      </c>
      <c r="M698" s="31">
        <v>1095.0</v>
      </c>
      <c r="N698" s="30" t="s">
        <v>311</v>
      </c>
      <c r="O698" s="32">
        <v>1368.75</v>
      </c>
      <c r="P698">
        <v>778.4375</v>
      </c>
    </row>
    <row r="699" ht="14.25" customHeight="1">
      <c r="A699" s="5">
        <v>423.0</v>
      </c>
      <c r="B699" s="20">
        <v>1.0</v>
      </c>
      <c r="C699" s="21">
        <v>1.0</v>
      </c>
      <c r="D699" s="26">
        <v>4.0</v>
      </c>
      <c r="E699" s="22">
        <v>0.85</v>
      </c>
      <c r="F699" s="5" t="str">
        <f>VLOOKUP(G699,'Species Data'!A$2:E$152,2,FALSE)</f>
        <v>74</v>
      </c>
      <c r="G699" s="5" t="s">
        <v>123</v>
      </c>
      <c r="H699" s="28">
        <v>9440.0</v>
      </c>
      <c r="I699" s="29">
        <v>1.369626E9</v>
      </c>
      <c r="J699" s="29">
        <v>145087.5</v>
      </c>
      <c r="K699" s="30">
        <v>6.84813E8</v>
      </c>
      <c r="L699" s="30" t="s">
        <v>263</v>
      </c>
      <c r="M699" s="31">
        <v>1080.0</v>
      </c>
      <c r="N699" s="30" t="s">
        <v>311</v>
      </c>
      <c r="O699" s="32">
        <v>1368.75</v>
      </c>
      <c r="P699">
        <v>684.375</v>
      </c>
    </row>
    <row r="700" ht="14.25" customHeight="1">
      <c r="A700" s="5">
        <v>783.0</v>
      </c>
      <c r="B700" s="20">
        <v>4.0</v>
      </c>
      <c r="C700" s="21">
        <v>0.73</v>
      </c>
      <c r="D700" s="26">
        <v>6.0</v>
      </c>
      <c r="E700" s="22">
        <v>0.78</v>
      </c>
      <c r="F700" s="5" t="str">
        <f>VLOOKUP(G700,'Species Data'!A$2:E$152,2,FALSE)</f>
        <v>138</v>
      </c>
      <c r="G700" s="5" t="s">
        <v>212</v>
      </c>
      <c r="H700" s="28">
        <v>11200.0</v>
      </c>
      <c r="I700" s="29">
        <v>1.6182474E9</v>
      </c>
      <c r="J700" s="29">
        <v>144486.375</v>
      </c>
      <c r="K700" s="30">
        <v>6.064674E8</v>
      </c>
      <c r="L700" s="30" t="s">
        <v>221</v>
      </c>
      <c r="M700" s="31">
        <v>1086.0</v>
      </c>
      <c r="N700" s="30" t="s">
        <v>333</v>
      </c>
      <c r="O700" s="32">
        <v>1094.59375</v>
      </c>
      <c r="P700">
        <v>410.21875</v>
      </c>
    </row>
    <row r="701" ht="14.25" customHeight="1">
      <c r="A701" s="5">
        <v>372.0</v>
      </c>
      <c r="B701" s="20">
        <v>5.0</v>
      </c>
      <c r="C701" s="21">
        <v>0.81</v>
      </c>
      <c r="D701" s="26">
        <v>3.0</v>
      </c>
      <c r="E701" s="22">
        <v>0.95</v>
      </c>
      <c r="F701" s="5" t="str">
        <f>VLOOKUP(G701,'Species Data'!A$2:E$152,2,FALSE)</f>
        <v>66</v>
      </c>
      <c r="G701" s="5" t="s">
        <v>109</v>
      </c>
      <c r="H701" s="28">
        <v>13440.0</v>
      </c>
      <c r="I701" s="29">
        <v>1.9412652E9</v>
      </c>
      <c r="J701" s="29">
        <v>144439.375</v>
      </c>
      <c r="K701" s="30">
        <v>7.339836E8</v>
      </c>
      <c r="L701" s="30" t="s">
        <v>253</v>
      </c>
      <c r="M701" s="31">
        <v>1037.5</v>
      </c>
      <c r="N701" s="30" t="s">
        <v>306</v>
      </c>
      <c r="O701" s="32">
        <v>1224.0625</v>
      </c>
      <c r="P701">
        <v>462.8125</v>
      </c>
    </row>
    <row r="702" ht="14.25" customHeight="1">
      <c r="A702" s="5">
        <v>782.0</v>
      </c>
      <c r="B702" s="20">
        <v>5.0</v>
      </c>
      <c r="C702" s="21">
        <v>0.73</v>
      </c>
      <c r="D702" s="26">
        <v>5.0</v>
      </c>
      <c r="E702" s="22">
        <v>0.85</v>
      </c>
      <c r="F702" s="5" t="str">
        <f>VLOOKUP(G702,'Species Data'!A$2:E$152,2,FALSE)</f>
        <v>138</v>
      </c>
      <c r="G702" s="5" t="s">
        <v>212</v>
      </c>
      <c r="H702" s="28">
        <v>11200.0</v>
      </c>
      <c r="I702" s="29">
        <v>1.615383E9</v>
      </c>
      <c r="J702" s="29">
        <v>144230.625</v>
      </c>
      <c r="K702" s="30">
        <v>6.550236E8</v>
      </c>
      <c r="L702" s="30" t="s">
        <v>221</v>
      </c>
      <c r="M702" s="31">
        <v>1086.0</v>
      </c>
      <c r="N702" s="30" t="s">
        <v>309</v>
      </c>
      <c r="O702" s="32">
        <v>1092.65625</v>
      </c>
      <c r="P702">
        <v>443.0625</v>
      </c>
    </row>
    <row r="703" ht="14.25" customHeight="1">
      <c r="A703" s="5">
        <v>550.0</v>
      </c>
      <c r="B703" s="20">
        <v>2.0</v>
      </c>
      <c r="C703" s="21">
        <v>0.94</v>
      </c>
      <c r="D703" s="26">
        <v>4.0</v>
      </c>
      <c r="E703" s="22">
        <v>0.77</v>
      </c>
      <c r="F703" s="5" t="str">
        <f>VLOOKUP(G703,'Species Data'!A$2:E$152,2,FALSE)</f>
        <v>95</v>
      </c>
      <c r="G703" s="5" t="s">
        <v>155</v>
      </c>
      <c r="H703" s="28">
        <v>13020.0</v>
      </c>
      <c r="I703" s="29">
        <v>1.8772236E9</v>
      </c>
      <c r="J703" s="29">
        <v>144180.0</v>
      </c>
      <c r="K703" s="30">
        <v>7.007364E8</v>
      </c>
      <c r="L703" s="30" t="s">
        <v>263</v>
      </c>
      <c r="M703" s="31">
        <v>1080.0</v>
      </c>
      <c r="N703" s="30" t="s">
        <v>222</v>
      </c>
      <c r="O703" s="32">
        <v>1602.0</v>
      </c>
      <c r="P703">
        <v>598.0</v>
      </c>
    </row>
    <row r="704" ht="14.25" customHeight="1">
      <c r="A704" s="5">
        <v>507.0</v>
      </c>
      <c r="B704" s="20">
        <v>5.0</v>
      </c>
      <c r="C704" s="21">
        <v>0.75</v>
      </c>
      <c r="D704" s="26">
        <v>3.0</v>
      </c>
      <c r="E704" s="22">
        <v>0.84</v>
      </c>
      <c r="F704" s="5" t="str">
        <f>VLOOKUP(G704,'Species Data'!A$2:E$152,2,FALSE)</f>
        <v>88</v>
      </c>
      <c r="G704" s="5" t="s">
        <v>143</v>
      </c>
      <c r="H704" s="28">
        <v>17600.0</v>
      </c>
      <c r="I704" s="29">
        <v>2.530902E9</v>
      </c>
      <c r="J704" s="29">
        <v>143801.25</v>
      </c>
      <c r="K704" s="30">
        <v>1.34013E9</v>
      </c>
      <c r="L704" s="30" t="s">
        <v>273</v>
      </c>
      <c r="M704" s="31">
        <v>1110.0</v>
      </c>
      <c r="N704" s="30" t="s">
        <v>285</v>
      </c>
      <c r="O704" s="32">
        <v>1159.6875</v>
      </c>
      <c r="P704">
        <v>614.0625</v>
      </c>
    </row>
    <row r="705" ht="14.25" customHeight="1">
      <c r="A705" s="5">
        <v>598.0</v>
      </c>
      <c r="B705" s="20">
        <v>2.0</v>
      </c>
      <c r="C705" s="21">
        <v>0.98</v>
      </c>
      <c r="D705" s="26">
        <v>1.0</v>
      </c>
      <c r="E705" s="22">
        <v>1.0</v>
      </c>
      <c r="F705" s="5" t="str">
        <f>VLOOKUP(G705,'Species Data'!A$2:E$152,2,FALSE)</f>
        <v>104</v>
      </c>
      <c r="G705" s="5" t="s">
        <v>168</v>
      </c>
      <c r="H705" s="28">
        <v>15000.0</v>
      </c>
      <c r="I705" s="29">
        <v>2.152996875E9</v>
      </c>
      <c r="J705" s="29">
        <v>143533.125</v>
      </c>
      <c r="K705" s="30">
        <v>1.33970625E9</v>
      </c>
      <c r="L705" s="30" t="s">
        <v>273</v>
      </c>
      <c r="M705" s="31">
        <v>1387.5</v>
      </c>
      <c r="N705" s="30" t="s">
        <v>288</v>
      </c>
      <c r="O705" s="32">
        <v>1407.1875</v>
      </c>
      <c r="P705">
        <v>875.625</v>
      </c>
    </row>
    <row r="706" ht="14.25" customHeight="1">
      <c r="A706" s="5">
        <v>784.0</v>
      </c>
      <c r="B706" s="20">
        <v>6.0</v>
      </c>
      <c r="C706" s="21">
        <v>0.72</v>
      </c>
      <c r="D706" s="26">
        <v>3.0</v>
      </c>
      <c r="E706" s="22">
        <v>0.88</v>
      </c>
      <c r="F706" s="5" t="str">
        <f>VLOOKUP(G706,'Species Data'!A$2:E$152,2,FALSE)</f>
        <v>138</v>
      </c>
      <c r="G706" s="5" t="s">
        <v>212</v>
      </c>
      <c r="H706" s="28">
        <v>11200.0</v>
      </c>
      <c r="I706" s="29">
        <v>1.6055424E9</v>
      </c>
      <c r="J706" s="29">
        <v>143352.0</v>
      </c>
      <c r="K706" s="30">
        <v>6.849612E8</v>
      </c>
      <c r="L706" s="30" t="s">
        <v>221</v>
      </c>
      <c r="M706" s="31">
        <v>1086.0</v>
      </c>
      <c r="N706" s="30" t="s">
        <v>310</v>
      </c>
      <c r="O706" s="32">
        <v>1083.0</v>
      </c>
      <c r="P706">
        <v>463.3125</v>
      </c>
    </row>
    <row r="707" ht="14.25" customHeight="1">
      <c r="A707" s="5">
        <v>349.0</v>
      </c>
      <c r="B707" s="20">
        <v>6.0</v>
      </c>
      <c r="C707" s="21">
        <v>0.76</v>
      </c>
      <c r="D707" s="26">
        <v>6.0</v>
      </c>
      <c r="E707" s="22">
        <v>0.41</v>
      </c>
      <c r="F707" s="5" t="str">
        <f>VLOOKUP(G707,'Species Data'!A$2:E$152,2,FALSE)</f>
        <v>61</v>
      </c>
      <c r="G707" s="5" t="s">
        <v>103</v>
      </c>
      <c r="H707" s="28">
        <v>17160.0</v>
      </c>
      <c r="I707" s="29">
        <v>2.45992032E9</v>
      </c>
      <c r="J707" s="29">
        <v>143352.0</v>
      </c>
      <c r="K707" s="30">
        <v>8.9528868E8</v>
      </c>
      <c r="L707" s="30" t="s">
        <v>221</v>
      </c>
      <c r="M707" s="31">
        <v>1086.0</v>
      </c>
      <c r="N707" s="30" t="s">
        <v>328</v>
      </c>
      <c r="O707" s="32">
        <v>1033.5</v>
      </c>
      <c r="P707">
        <v>395.25</v>
      </c>
    </row>
    <row r="708" ht="14.25" customHeight="1">
      <c r="A708" s="5">
        <v>174.0</v>
      </c>
      <c r="B708" s="20">
        <v>4.0</v>
      </c>
      <c r="C708" s="21">
        <v>0.75</v>
      </c>
      <c r="D708" s="26">
        <v>6.0</v>
      </c>
      <c r="E708" s="22">
        <v>0.67</v>
      </c>
      <c r="F708" s="5" t="str">
        <f>VLOOKUP(G708,'Species Data'!A$2:E$152,2,FALSE)</f>
        <v>32</v>
      </c>
      <c r="G708" s="5" t="s">
        <v>68</v>
      </c>
      <c r="H708" s="28">
        <v>8648.0</v>
      </c>
      <c r="I708" s="29">
        <v>1.2342858E9</v>
      </c>
      <c r="J708" s="29">
        <v>142725.0</v>
      </c>
      <c r="K708" s="30">
        <v>3.9180845E8</v>
      </c>
      <c r="L708" s="30" t="s">
        <v>274</v>
      </c>
      <c r="M708" s="31">
        <v>1297.5</v>
      </c>
      <c r="N708" s="30" t="s">
        <v>343</v>
      </c>
      <c r="O708" s="32">
        <v>1112.5</v>
      </c>
      <c r="P708">
        <v>411.875</v>
      </c>
    </row>
    <row r="709" ht="14.25" customHeight="1">
      <c r="A709" s="5">
        <v>409.0</v>
      </c>
      <c r="B709" s="20">
        <v>1.0</v>
      </c>
      <c r="C709" s="21">
        <v>1.0</v>
      </c>
      <c r="D709" s="26">
        <v>1.0</v>
      </c>
      <c r="E709" s="22">
        <v>1.0</v>
      </c>
      <c r="F709" s="5" t="str">
        <f>VLOOKUP(G709,'Species Data'!A$2:E$152,2,FALSE)</f>
        <v>72</v>
      </c>
      <c r="G709" s="5" t="s">
        <v>118</v>
      </c>
      <c r="H709" s="28">
        <v>10880.0</v>
      </c>
      <c r="I709" s="29">
        <v>1.54972E9</v>
      </c>
      <c r="J709" s="29">
        <v>142437.5</v>
      </c>
      <c r="K709" s="30">
        <v>1.0530888E9</v>
      </c>
      <c r="L709" s="30" t="s">
        <v>230</v>
      </c>
      <c r="M709" s="31">
        <v>1343.75</v>
      </c>
      <c r="N709" s="30" t="s">
        <v>334</v>
      </c>
      <c r="O709" s="32">
        <v>1248.75</v>
      </c>
      <c r="P709">
        <v>913.125</v>
      </c>
    </row>
    <row r="710" ht="14.25" customHeight="1">
      <c r="A710" s="5">
        <v>408.0</v>
      </c>
      <c r="B710" s="20">
        <v>1.0</v>
      </c>
      <c r="C710" s="21">
        <v>1.0</v>
      </c>
      <c r="D710" s="26">
        <v>2.0</v>
      </c>
      <c r="E710" s="22">
        <v>0.95</v>
      </c>
      <c r="F710" s="5" t="str">
        <f>VLOOKUP(G710,'Species Data'!A$2:E$152,2,FALSE)</f>
        <v>72</v>
      </c>
      <c r="G710" s="5" t="s">
        <v>118</v>
      </c>
      <c r="H710" s="28">
        <v>10880.0</v>
      </c>
      <c r="I710" s="29">
        <v>1.54972E9</v>
      </c>
      <c r="J710" s="29">
        <v>142437.5</v>
      </c>
      <c r="K710" s="30">
        <v>1.0004704E9</v>
      </c>
      <c r="L710" s="30" t="s">
        <v>230</v>
      </c>
      <c r="M710" s="31">
        <v>1343.75</v>
      </c>
      <c r="N710" s="30" t="s">
        <v>303</v>
      </c>
      <c r="O710" s="32">
        <v>1215.9375</v>
      </c>
      <c r="P710">
        <v>867.5</v>
      </c>
    </row>
    <row r="711" ht="14.25" customHeight="1">
      <c r="A711" s="5">
        <v>410.0</v>
      </c>
      <c r="B711" s="20">
        <v>1.0</v>
      </c>
      <c r="C711" s="21">
        <v>1.0</v>
      </c>
      <c r="D711" s="26">
        <v>3.0</v>
      </c>
      <c r="E711" s="22">
        <v>0.69</v>
      </c>
      <c r="F711" s="5" t="str">
        <f>VLOOKUP(G711,'Species Data'!A$2:E$152,2,FALSE)</f>
        <v>72</v>
      </c>
      <c r="G711" s="5" t="s">
        <v>118</v>
      </c>
      <c r="H711" s="28">
        <v>10880.0</v>
      </c>
      <c r="I711" s="29">
        <v>1.54972E9</v>
      </c>
      <c r="J711" s="29">
        <v>142437.5</v>
      </c>
      <c r="K711" s="30">
        <v>7.215208E8</v>
      </c>
      <c r="L711" s="30" t="s">
        <v>230</v>
      </c>
      <c r="M711" s="31">
        <v>1343.75</v>
      </c>
      <c r="N711" s="30" t="s">
        <v>283</v>
      </c>
      <c r="O711" s="32">
        <v>858.75</v>
      </c>
      <c r="P711">
        <v>625.625</v>
      </c>
    </row>
    <row r="712" ht="14.25" customHeight="1">
      <c r="A712" s="5">
        <v>617.0</v>
      </c>
      <c r="B712" s="20">
        <v>4.0</v>
      </c>
      <c r="C712" s="21">
        <v>0.76</v>
      </c>
      <c r="D712" s="26">
        <v>4.0</v>
      </c>
      <c r="E712" s="22">
        <v>0.69</v>
      </c>
      <c r="F712" s="5" t="str">
        <f>VLOOKUP(G712,'Species Data'!A$2:E$152,2,FALSE)</f>
        <v>107</v>
      </c>
      <c r="G712" s="5" t="s">
        <v>174</v>
      </c>
      <c r="H712" s="28">
        <v>20400.0</v>
      </c>
      <c r="I712" s="29">
        <v>2.9052864E9</v>
      </c>
      <c r="J712" s="29">
        <v>142416.0</v>
      </c>
      <c r="K712" s="30">
        <v>1.3963392E9</v>
      </c>
      <c r="L712" s="30" t="s">
        <v>270</v>
      </c>
      <c r="M712" s="31">
        <v>830.0</v>
      </c>
      <c r="N712" s="30" t="s">
        <v>319</v>
      </c>
      <c r="O712" s="32">
        <v>1032.0</v>
      </c>
      <c r="P712">
        <v>496.0</v>
      </c>
    </row>
    <row r="713" ht="14.25" customHeight="1">
      <c r="A713" s="5">
        <v>466.0</v>
      </c>
      <c r="B713" s="20">
        <v>6.0</v>
      </c>
      <c r="C713" s="21">
        <v>0.69</v>
      </c>
      <c r="D713" s="26">
        <v>6.0</v>
      </c>
      <c r="E713" s="22">
        <v>0.8</v>
      </c>
      <c r="F713" s="5" t="str">
        <f>VLOOKUP(G713,'Species Data'!A$2:E$152,2,FALSE)</f>
        <v>81</v>
      </c>
      <c r="G713" s="5" t="s">
        <v>134</v>
      </c>
      <c r="H713" s="28">
        <v>6900.0</v>
      </c>
      <c r="I713" s="29">
        <v>9.80076E8</v>
      </c>
      <c r="J713" s="29">
        <v>142040.0</v>
      </c>
      <c r="K713" s="30">
        <v>3.97716E8</v>
      </c>
      <c r="L713" s="30" t="s">
        <v>159</v>
      </c>
      <c r="M713" s="31">
        <v>1037.5</v>
      </c>
      <c r="N713" s="30" t="s">
        <v>316</v>
      </c>
      <c r="O713" s="32">
        <v>1109.6875</v>
      </c>
      <c r="P713">
        <v>450.3125</v>
      </c>
    </row>
    <row r="714" ht="14.25" customHeight="1">
      <c r="A714" s="5">
        <v>556.0</v>
      </c>
      <c r="B714" s="20">
        <v>4.0</v>
      </c>
      <c r="C714" s="21">
        <v>0.83</v>
      </c>
      <c r="D714" s="26">
        <v>2.0</v>
      </c>
      <c r="E714" s="22">
        <v>0.98</v>
      </c>
      <c r="F714" s="5" t="str">
        <f>VLOOKUP(G714,'Species Data'!A$2:E$152,2,FALSE)</f>
        <v>96</v>
      </c>
      <c r="G714" s="5" t="s">
        <v>156</v>
      </c>
      <c r="H714" s="28">
        <v>16800.0</v>
      </c>
      <c r="I714" s="29">
        <v>2.384928E9</v>
      </c>
      <c r="J714" s="29">
        <v>141960.0</v>
      </c>
      <c r="K714" s="30">
        <v>1.347528E9</v>
      </c>
      <c r="L714" s="30" t="s">
        <v>88</v>
      </c>
      <c r="M714" s="31">
        <v>1237.5</v>
      </c>
      <c r="N714" s="30" t="s">
        <v>308</v>
      </c>
      <c r="O714" s="32">
        <v>1365.0</v>
      </c>
      <c r="P714">
        <v>771.25</v>
      </c>
    </row>
    <row r="715" ht="14.25" customHeight="1">
      <c r="A715" s="5">
        <v>85.0</v>
      </c>
      <c r="B715" s="20">
        <v>4.0</v>
      </c>
      <c r="C715" s="21">
        <v>0.75</v>
      </c>
      <c r="D715" s="26">
        <v>2.0</v>
      </c>
      <c r="E715" s="22">
        <v>0.96</v>
      </c>
      <c r="F715" s="5" t="str">
        <f>VLOOKUP(G715,'Species Data'!A$2:E$152,2,FALSE)</f>
        <v>17</v>
      </c>
      <c r="G715" s="5" t="s">
        <v>53</v>
      </c>
      <c r="H715" s="28">
        <v>15372.0</v>
      </c>
      <c r="I715" s="29">
        <v>2.178981E9</v>
      </c>
      <c r="J715" s="29">
        <v>141750.0</v>
      </c>
      <c r="K715" s="30">
        <v>1.1603073825E9</v>
      </c>
      <c r="L715" s="30" t="s">
        <v>169</v>
      </c>
      <c r="M715" s="31">
        <v>1125.0</v>
      </c>
      <c r="N715" s="30" t="s">
        <v>297</v>
      </c>
      <c r="O715" s="32">
        <v>1114.6875</v>
      </c>
      <c r="P715">
        <v>599.0625</v>
      </c>
    </row>
    <row r="716" ht="14.25" customHeight="1">
      <c r="A716" s="5">
        <v>86.0</v>
      </c>
      <c r="B716" s="20">
        <v>4.0</v>
      </c>
      <c r="C716" s="21">
        <v>0.75</v>
      </c>
      <c r="D716" s="26">
        <v>1.0</v>
      </c>
      <c r="E716" s="22">
        <v>1.0</v>
      </c>
      <c r="F716" s="5" t="str">
        <f>VLOOKUP(G716,'Species Data'!A$2:E$152,2,FALSE)</f>
        <v>17</v>
      </c>
      <c r="G716" s="5" t="s">
        <v>53</v>
      </c>
      <c r="H716" s="28">
        <v>15372.0</v>
      </c>
      <c r="I716" s="29">
        <v>2.178981E9</v>
      </c>
      <c r="J716" s="29">
        <v>141750.0</v>
      </c>
      <c r="K716" s="30">
        <v>1.2111502725E9</v>
      </c>
      <c r="L716" s="30" t="s">
        <v>169</v>
      </c>
      <c r="M716" s="31">
        <v>1125.0</v>
      </c>
      <c r="N716" s="30" t="s">
        <v>340</v>
      </c>
      <c r="O716" s="32">
        <v>1106.25</v>
      </c>
      <c r="P716">
        <v>625.3125</v>
      </c>
    </row>
    <row r="717" ht="14.25" customHeight="1">
      <c r="A717" s="5">
        <v>84.0</v>
      </c>
      <c r="B717" s="20">
        <v>4.0</v>
      </c>
      <c r="C717" s="21">
        <v>0.75</v>
      </c>
      <c r="D717" s="26">
        <v>4.0</v>
      </c>
      <c r="E717" s="22">
        <v>0.89</v>
      </c>
      <c r="F717" s="5" t="str">
        <f>VLOOKUP(G717,'Species Data'!A$2:E$152,2,FALSE)</f>
        <v>17</v>
      </c>
      <c r="G717" s="5" t="s">
        <v>53</v>
      </c>
      <c r="H717" s="28">
        <v>15372.0</v>
      </c>
      <c r="I717" s="29">
        <v>2.178981E9</v>
      </c>
      <c r="J717" s="29">
        <v>141750.0</v>
      </c>
      <c r="K717" s="30">
        <v>1.07738505E9</v>
      </c>
      <c r="L717" s="30" t="s">
        <v>169</v>
      </c>
      <c r="M717" s="31">
        <v>1125.0</v>
      </c>
      <c r="N717" s="30" t="s">
        <v>320</v>
      </c>
      <c r="O717" s="32">
        <v>945.625</v>
      </c>
      <c r="P717">
        <v>556.25</v>
      </c>
    </row>
    <row r="718" ht="14.25" customHeight="1">
      <c r="A718" s="5">
        <v>599.0</v>
      </c>
      <c r="B718" s="20">
        <v>3.0</v>
      </c>
      <c r="C718" s="21">
        <v>0.97</v>
      </c>
      <c r="D718" s="26">
        <v>3.0</v>
      </c>
      <c r="E718" s="22">
        <v>0.81</v>
      </c>
      <c r="F718" s="5" t="str">
        <f>VLOOKUP(G718,'Species Data'!A$2:E$152,2,FALSE)</f>
        <v>104</v>
      </c>
      <c r="G718" s="5" t="s">
        <v>168</v>
      </c>
      <c r="H718" s="28">
        <v>15000.0</v>
      </c>
      <c r="I718" s="29">
        <v>2.122875E9</v>
      </c>
      <c r="J718" s="29">
        <v>141525.0</v>
      </c>
      <c r="K718" s="30">
        <v>1.0827140625E9</v>
      </c>
      <c r="L718" s="30" t="s">
        <v>273</v>
      </c>
      <c r="M718" s="31">
        <v>1387.5</v>
      </c>
      <c r="N718" s="30" t="s">
        <v>227</v>
      </c>
      <c r="O718" s="32">
        <v>1269.375</v>
      </c>
      <c r="P718">
        <v>707.65625</v>
      </c>
    </row>
    <row r="719" ht="14.25" customHeight="1">
      <c r="A719" s="5">
        <v>531.0</v>
      </c>
      <c r="B719" s="20">
        <v>6.0</v>
      </c>
      <c r="C719" s="21">
        <v>0.63</v>
      </c>
      <c r="D719" s="26">
        <v>2.0</v>
      </c>
      <c r="E719" s="22">
        <v>0.86</v>
      </c>
      <c r="F719" s="5" t="str">
        <f>VLOOKUP(G719,'Species Data'!A$2:E$152,2,FALSE)</f>
        <v>92</v>
      </c>
      <c r="G719" s="5" t="s">
        <v>149</v>
      </c>
      <c r="H719" s="28">
        <v>4920.0</v>
      </c>
      <c r="I719" s="29">
        <v>6.948393E8</v>
      </c>
      <c r="J719" s="29">
        <v>141227.5</v>
      </c>
      <c r="K719" s="30">
        <v>3.2753424E8</v>
      </c>
      <c r="L719" s="30" t="s">
        <v>251</v>
      </c>
      <c r="M719" s="31">
        <v>994.0</v>
      </c>
      <c r="N719" s="30" t="s">
        <v>315</v>
      </c>
      <c r="O719" s="32">
        <v>1038.4375</v>
      </c>
      <c r="P719">
        <v>489.5</v>
      </c>
    </row>
    <row r="720" ht="14.25" customHeight="1">
      <c r="A720" s="5">
        <v>494.0</v>
      </c>
      <c r="B720" s="20">
        <v>4.0</v>
      </c>
      <c r="C720" s="21">
        <v>0.79</v>
      </c>
      <c r="D720" s="26">
        <v>1.0</v>
      </c>
      <c r="E720" s="22">
        <v>1.0</v>
      </c>
      <c r="F720" s="5" t="str">
        <f>VLOOKUP(G720,'Species Data'!A$2:E$152,2,FALSE)</f>
        <v>86</v>
      </c>
      <c r="G720" s="5" t="s">
        <v>141</v>
      </c>
      <c r="H720" s="28">
        <v>17940.0</v>
      </c>
      <c r="I720" s="29">
        <v>2.50303365E9</v>
      </c>
      <c r="J720" s="29">
        <v>139522.5</v>
      </c>
      <c r="K720" s="30">
        <v>1.237523625E9</v>
      </c>
      <c r="L720" s="30" t="s">
        <v>199</v>
      </c>
      <c r="M720" s="31">
        <v>1065.0</v>
      </c>
      <c r="N720" s="30" t="s">
        <v>238</v>
      </c>
      <c r="O720" s="32">
        <v>1341.5625</v>
      </c>
      <c r="P720">
        <v>663.28125</v>
      </c>
    </row>
    <row r="721" ht="14.25" customHeight="1">
      <c r="A721" s="5">
        <v>316.0</v>
      </c>
      <c r="B721" s="20">
        <v>6.0</v>
      </c>
      <c r="C721" s="21">
        <v>0.65</v>
      </c>
      <c r="D721" s="26">
        <v>2.0</v>
      </c>
      <c r="E721" s="22">
        <v>0.99</v>
      </c>
      <c r="F721" s="5" t="str">
        <f>VLOOKUP(G721,'Species Data'!A$2:E$152,2,FALSE)</f>
        <v>56</v>
      </c>
      <c r="G721" s="5" t="s">
        <v>95</v>
      </c>
      <c r="H721" s="28">
        <v>7680.0</v>
      </c>
      <c r="I721" s="29">
        <v>1.0681344E9</v>
      </c>
      <c r="J721" s="29">
        <v>139080.0</v>
      </c>
      <c r="K721" s="30">
        <v>4.488624E8</v>
      </c>
      <c r="L721" s="30" t="s">
        <v>254</v>
      </c>
      <c r="M721" s="31">
        <v>937.5</v>
      </c>
      <c r="N721" s="30" t="s">
        <v>306</v>
      </c>
      <c r="O721" s="32">
        <v>1140.0</v>
      </c>
      <c r="P721">
        <v>479.0625</v>
      </c>
    </row>
    <row r="722" ht="14.25" customHeight="1">
      <c r="A722" s="5">
        <v>481.0</v>
      </c>
      <c r="B722" s="20">
        <v>3.0</v>
      </c>
      <c r="C722" s="21">
        <v>0.86</v>
      </c>
      <c r="D722" s="26">
        <v>3.0</v>
      </c>
      <c r="E722" s="22">
        <v>0.88</v>
      </c>
      <c r="F722" s="5" t="str">
        <f>VLOOKUP(G722,'Species Data'!A$2:E$152,2,FALSE)</f>
        <v>84</v>
      </c>
      <c r="G722" s="5" t="s">
        <v>139</v>
      </c>
      <c r="H722" s="28">
        <v>6720.0</v>
      </c>
      <c r="I722" s="29">
        <v>9.319212E8</v>
      </c>
      <c r="J722" s="29">
        <v>138678.75</v>
      </c>
      <c r="K722" s="30">
        <v>4.818366E8</v>
      </c>
      <c r="L722" s="30" t="s">
        <v>256</v>
      </c>
      <c r="M722" s="31">
        <v>1075.0</v>
      </c>
      <c r="N722" s="30" t="s">
        <v>297</v>
      </c>
      <c r="O722" s="32">
        <v>1100.625</v>
      </c>
      <c r="P722">
        <v>569.0625</v>
      </c>
    </row>
    <row r="723" ht="14.25" customHeight="1">
      <c r="A723" s="5">
        <v>576.0</v>
      </c>
      <c r="B723" s="20">
        <v>3.0</v>
      </c>
      <c r="C723" s="21">
        <v>0.84</v>
      </c>
      <c r="D723" s="26">
        <v>5.0</v>
      </c>
      <c r="E723" s="22">
        <v>0.79</v>
      </c>
      <c r="F723" s="5" t="str">
        <f>VLOOKUP(G723,'Species Data'!A$2:E$152,2,FALSE)</f>
        <v>100</v>
      </c>
      <c r="G723" s="5" t="s">
        <v>165</v>
      </c>
      <c r="H723" s="28">
        <v>9920.0</v>
      </c>
      <c r="I723" s="29">
        <v>1.3712013E9</v>
      </c>
      <c r="J723" s="29">
        <v>138225.9375</v>
      </c>
      <c r="K723" s="30">
        <v>5.378562E8</v>
      </c>
      <c r="L723" s="30" t="s">
        <v>226</v>
      </c>
      <c r="M723" s="31">
        <v>1242.5</v>
      </c>
      <c r="N723" s="30" t="s">
        <v>293</v>
      </c>
      <c r="O723" s="32">
        <v>1355.15625</v>
      </c>
      <c r="P723">
        <v>531.5625</v>
      </c>
    </row>
    <row r="724" ht="14.25" customHeight="1">
      <c r="A724" s="5">
        <v>508.0</v>
      </c>
      <c r="B724" s="20">
        <v>6.0</v>
      </c>
      <c r="C724" s="21">
        <v>0.72</v>
      </c>
      <c r="D724" s="26">
        <v>5.0</v>
      </c>
      <c r="E724" s="22">
        <v>0.77</v>
      </c>
      <c r="F724" s="5" t="str">
        <f>VLOOKUP(G724,'Species Data'!A$2:E$152,2,FALSE)</f>
        <v>88</v>
      </c>
      <c r="G724" s="5" t="s">
        <v>143</v>
      </c>
      <c r="H724" s="28">
        <v>17600.0</v>
      </c>
      <c r="I724" s="29">
        <v>2.422464E9</v>
      </c>
      <c r="J724" s="29">
        <v>137640.0</v>
      </c>
      <c r="K724" s="30">
        <v>1.2226896E9</v>
      </c>
      <c r="L724" s="30" t="s">
        <v>273</v>
      </c>
      <c r="M724" s="31">
        <v>1110.0</v>
      </c>
      <c r="N724" s="30" t="s">
        <v>328</v>
      </c>
      <c r="O724" s="32">
        <v>1059.75</v>
      </c>
      <c r="P724">
        <v>560.25</v>
      </c>
    </row>
    <row r="725" ht="14.25" customHeight="1">
      <c r="A725" s="5">
        <v>412.0</v>
      </c>
      <c r="B725" s="20">
        <v>4.0</v>
      </c>
      <c r="C725" s="21">
        <v>0.97</v>
      </c>
      <c r="D725" s="26">
        <v>4.0</v>
      </c>
      <c r="E725" s="22">
        <v>0.57</v>
      </c>
      <c r="F725" s="5" t="str">
        <f>VLOOKUP(G725,'Species Data'!A$2:E$152,2,FALSE)</f>
        <v>72</v>
      </c>
      <c r="G725" s="5" t="s">
        <v>118</v>
      </c>
      <c r="H725" s="28">
        <v>10880.0</v>
      </c>
      <c r="I725" s="29">
        <v>1.4963808E9</v>
      </c>
      <c r="J725" s="29">
        <v>137535.0</v>
      </c>
      <c r="K725" s="30">
        <v>6.042106E8</v>
      </c>
      <c r="L725" s="30" t="s">
        <v>274</v>
      </c>
      <c r="M725" s="31">
        <v>1297.5</v>
      </c>
      <c r="N725" s="30" t="s">
        <v>334</v>
      </c>
      <c r="O725" s="32">
        <v>1227.5</v>
      </c>
      <c r="P725">
        <v>523.90625</v>
      </c>
    </row>
    <row r="726" ht="14.25" customHeight="1">
      <c r="A726" s="5">
        <v>411.0</v>
      </c>
      <c r="B726" s="20">
        <v>4.0</v>
      </c>
      <c r="C726" s="21">
        <v>0.97</v>
      </c>
      <c r="D726" s="26">
        <v>5.0</v>
      </c>
      <c r="E726" s="22">
        <v>0.53</v>
      </c>
      <c r="F726" s="5" t="str">
        <f>VLOOKUP(G726,'Species Data'!A$2:E$152,2,FALSE)</f>
        <v>72</v>
      </c>
      <c r="G726" s="5" t="s">
        <v>118</v>
      </c>
      <c r="H726" s="28">
        <v>10880.0</v>
      </c>
      <c r="I726" s="29">
        <v>1.4963808E9</v>
      </c>
      <c r="J726" s="29">
        <v>137535.0</v>
      </c>
      <c r="K726" s="30">
        <v>5.611428E8</v>
      </c>
      <c r="L726" s="30" t="s">
        <v>274</v>
      </c>
      <c r="M726" s="31">
        <v>1297.5</v>
      </c>
      <c r="N726" s="30" t="s">
        <v>303</v>
      </c>
      <c r="O726" s="32">
        <v>1200.9375</v>
      </c>
      <c r="P726">
        <v>486.5625</v>
      </c>
    </row>
    <row r="727" ht="14.25" customHeight="1">
      <c r="A727" s="5">
        <v>413.0</v>
      </c>
      <c r="B727" s="20">
        <v>4.0</v>
      </c>
      <c r="C727" s="21">
        <v>0.97</v>
      </c>
      <c r="D727" s="26">
        <v>6.0</v>
      </c>
      <c r="E727" s="22">
        <v>0.42</v>
      </c>
      <c r="F727" s="5" t="str">
        <f>VLOOKUP(G727,'Species Data'!A$2:E$152,2,FALSE)</f>
        <v>72</v>
      </c>
      <c r="G727" s="5" t="s">
        <v>118</v>
      </c>
      <c r="H727" s="28">
        <v>10880.0</v>
      </c>
      <c r="I727" s="29">
        <v>1.4963808E9</v>
      </c>
      <c r="J727" s="29">
        <v>137535.0</v>
      </c>
      <c r="K727" s="30">
        <v>4.440128E8</v>
      </c>
      <c r="L727" s="30" t="s">
        <v>274</v>
      </c>
      <c r="M727" s="31">
        <v>1297.5</v>
      </c>
      <c r="N727" s="30" t="s">
        <v>283</v>
      </c>
      <c r="O727" s="32">
        <v>770.0</v>
      </c>
      <c r="P727">
        <v>385.0</v>
      </c>
    </row>
    <row r="728" ht="14.25" customHeight="1">
      <c r="A728" s="5">
        <v>680.0</v>
      </c>
      <c r="B728" s="20">
        <v>2.0</v>
      </c>
      <c r="C728" s="21">
        <v>0.85</v>
      </c>
      <c r="D728" s="26">
        <v>1.0</v>
      </c>
      <c r="E728" s="22">
        <v>1.0</v>
      </c>
      <c r="F728" s="5" t="str">
        <f>VLOOKUP(G728,'Species Data'!A$2:E$152,2,FALSE)</f>
        <v>118</v>
      </c>
      <c r="G728" s="5" t="s">
        <v>190</v>
      </c>
      <c r="H728" s="28">
        <v>11340.0</v>
      </c>
      <c r="I728" s="29">
        <v>1.55485575E9</v>
      </c>
      <c r="J728" s="29">
        <v>137112.5</v>
      </c>
      <c r="K728" s="30">
        <v>7.0906185E8</v>
      </c>
      <c r="L728" s="30" t="s">
        <v>256</v>
      </c>
      <c r="M728" s="31">
        <v>860.0</v>
      </c>
      <c r="N728" s="30" t="s">
        <v>238</v>
      </c>
      <c r="O728" s="32">
        <v>1224.21875</v>
      </c>
      <c r="P728">
        <v>558.28125</v>
      </c>
    </row>
    <row r="729" ht="14.25" customHeight="1">
      <c r="A729" s="5">
        <v>482.0</v>
      </c>
      <c r="B729" s="20">
        <v>4.0</v>
      </c>
      <c r="C729" s="21">
        <v>0.85</v>
      </c>
      <c r="D729" s="26">
        <v>4.0</v>
      </c>
      <c r="E729" s="22">
        <v>0.86</v>
      </c>
      <c r="F729" s="5" t="str">
        <f>VLOOKUP(G729,'Species Data'!A$2:E$152,2,FALSE)</f>
        <v>84</v>
      </c>
      <c r="G729" s="5" t="s">
        <v>139</v>
      </c>
      <c r="H729" s="28">
        <v>6720.0</v>
      </c>
      <c r="I729" s="29">
        <v>9.213372E8</v>
      </c>
      <c r="J729" s="29">
        <v>137103.75</v>
      </c>
      <c r="K729" s="30">
        <v>4.712526E8</v>
      </c>
      <c r="L729" s="30" t="s">
        <v>256</v>
      </c>
      <c r="M729" s="31">
        <v>1075.0</v>
      </c>
      <c r="N729" s="30" t="s">
        <v>342</v>
      </c>
      <c r="O729" s="32">
        <v>1088.125</v>
      </c>
      <c r="P729">
        <v>556.5625</v>
      </c>
    </row>
    <row r="730" ht="14.25" customHeight="1">
      <c r="A730" s="5">
        <v>615.0</v>
      </c>
      <c r="B730" s="20">
        <v>5.0</v>
      </c>
      <c r="C730" s="21">
        <v>0.73</v>
      </c>
      <c r="D730" s="26">
        <v>4.0</v>
      </c>
      <c r="E730" s="22">
        <v>0.69</v>
      </c>
      <c r="F730" s="5" t="str">
        <f>VLOOKUP(G730,'Species Data'!A$2:E$152,2,FALSE)</f>
        <v>107</v>
      </c>
      <c r="G730" s="5" t="s">
        <v>174</v>
      </c>
      <c r="H730" s="28">
        <v>20400.0</v>
      </c>
      <c r="I730" s="29">
        <v>2.7926784E9</v>
      </c>
      <c r="J730" s="29">
        <v>136896.0</v>
      </c>
      <c r="K730" s="30">
        <v>1.3963392E9</v>
      </c>
      <c r="L730" s="30" t="s">
        <v>270</v>
      </c>
      <c r="M730" s="31">
        <v>830.0</v>
      </c>
      <c r="N730" s="30" t="s">
        <v>339</v>
      </c>
      <c r="O730" s="32">
        <v>992.0</v>
      </c>
      <c r="P730">
        <v>496.0</v>
      </c>
    </row>
    <row r="731" ht="14.25" customHeight="1">
      <c r="A731" s="5">
        <v>94.0</v>
      </c>
      <c r="B731" s="20">
        <v>2.0</v>
      </c>
      <c r="C731" s="21">
        <v>0.9</v>
      </c>
      <c r="D731" s="26">
        <v>3.0</v>
      </c>
      <c r="E731" s="22">
        <v>0.98</v>
      </c>
      <c r="F731" s="5" t="str">
        <f>VLOOKUP(G731,'Species Data'!A$2:E$152,2,FALSE)</f>
        <v>19</v>
      </c>
      <c r="G731" s="5" t="s">
        <v>55</v>
      </c>
      <c r="H731" s="28">
        <v>5160.0</v>
      </c>
      <c r="I731" s="29">
        <v>7.0392075E8</v>
      </c>
      <c r="J731" s="29">
        <v>136418.75</v>
      </c>
      <c r="K731" s="30">
        <v>3.1999095E8</v>
      </c>
      <c r="L731" s="30" t="s">
        <v>263</v>
      </c>
      <c r="M731" s="31">
        <v>1350.0</v>
      </c>
      <c r="N731" s="30" t="s">
        <v>345</v>
      </c>
      <c r="O731" s="32">
        <v>1482.8125</v>
      </c>
      <c r="P731">
        <v>674.0625</v>
      </c>
    </row>
    <row r="732" ht="14.25" customHeight="1">
      <c r="A732" s="5">
        <v>453.0</v>
      </c>
      <c r="B732" s="20">
        <v>6.0</v>
      </c>
      <c r="C732" s="21">
        <v>0.7</v>
      </c>
      <c r="D732" s="26">
        <v>3.0</v>
      </c>
      <c r="E732" s="22">
        <v>0.95</v>
      </c>
      <c r="F732" s="5" t="str">
        <f>VLOOKUP(G732,'Species Data'!A$2:E$152,2,FALSE)</f>
        <v>79</v>
      </c>
      <c r="G732" s="5" t="s">
        <v>130</v>
      </c>
      <c r="H732" s="28">
        <v>19800.0</v>
      </c>
      <c r="I732" s="29">
        <v>2.695275E9</v>
      </c>
      <c r="J732" s="29">
        <v>136125.0</v>
      </c>
      <c r="K732" s="30">
        <v>1.6141021875E9</v>
      </c>
      <c r="L732" s="30" t="s">
        <v>88</v>
      </c>
      <c r="M732" s="31">
        <v>1237.5</v>
      </c>
      <c r="N732" s="30" t="s">
        <v>334</v>
      </c>
      <c r="O732" s="32">
        <v>1190.3125</v>
      </c>
      <c r="P732">
        <v>741.09375</v>
      </c>
    </row>
    <row r="733" ht="14.25" customHeight="1">
      <c r="A733" s="5">
        <v>590.0</v>
      </c>
      <c r="B733" s="20">
        <v>3.0</v>
      </c>
      <c r="C733" s="21">
        <v>0.81</v>
      </c>
      <c r="D733" s="26">
        <v>3.0</v>
      </c>
      <c r="E733" s="22">
        <v>0.82</v>
      </c>
      <c r="F733" s="5" t="str">
        <f>VLOOKUP(G733,'Species Data'!A$2:E$152,2,FALSE)</f>
        <v>102</v>
      </c>
      <c r="G733" s="5" t="s">
        <v>167</v>
      </c>
      <c r="H733" s="28">
        <v>15840.0</v>
      </c>
      <c r="I733" s="29">
        <v>2.15622E9</v>
      </c>
      <c r="J733" s="29">
        <v>136125.0</v>
      </c>
      <c r="K733" s="30">
        <v>1.1207988E9</v>
      </c>
      <c r="L733" s="30" t="s">
        <v>88</v>
      </c>
      <c r="M733" s="31">
        <v>1237.5</v>
      </c>
      <c r="N733" s="30" t="s">
        <v>309</v>
      </c>
      <c r="O733" s="32">
        <v>1027.25</v>
      </c>
      <c r="P733">
        <v>643.25</v>
      </c>
    </row>
    <row r="734" ht="14.25" customHeight="1">
      <c r="A734" s="5">
        <v>520.0</v>
      </c>
      <c r="B734" s="20">
        <v>1.0</v>
      </c>
      <c r="C734" s="21">
        <v>1.0</v>
      </c>
      <c r="D734" s="26">
        <v>3.0</v>
      </c>
      <c r="E734" s="22">
        <v>0.94</v>
      </c>
      <c r="F734" s="5" t="str">
        <f>VLOOKUP(G734,'Species Data'!A$2:E$152,2,FALSE)</f>
        <v>90</v>
      </c>
      <c r="G734" s="5" t="s">
        <v>146</v>
      </c>
      <c r="H734" s="28">
        <v>6720.0</v>
      </c>
      <c r="I734" s="29">
        <v>9.126936E8</v>
      </c>
      <c r="J734" s="29">
        <v>135817.5</v>
      </c>
      <c r="K734" s="30">
        <v>4.757004E8</v>
      </c>
      <c r="L734" s="30" t="s">
        <v>263</v>
      </c>
      <c r="M734" s="31">
        <v>1080.0</v>
      </c>
      <c r="N734" s="30" t="s">
        <v>334</v>
      </c>
      <c r="O734" s="32">
        <v>1131.8125</v>
      </c>
      <c r="P734">
        <v>589.90625</v>
      </c>
    </row>
    <row r="735" ht="14.25" customHeight="1">
      <c r="A735" s="5">
        <v>477.0</v>
      </c>
      <c r="B735" s="20">
        <v>5.0</v>
      </c>
      <c r="C735" s="21">
        <v>0.65</v>
      </c>
      <c r="D735" s="26">
        <v>6.0</v>
      </c>
      <c r="E735" s="22">
        <v>0.47</v>
      </c>
      <c r="F735" s="5" t="str">
        <f>VLOOKUP(G735,'Species Data'!A$2:E$152,2,FALSE)</f>
        <v>83</v>
      </c>
      <c r="G735" s="5" t="s">
        <v>137</v>
      </c>
      <c r="H735" s="28">
        <v>13728.0</v>
      </c>
      <c r="I735" s="29">
        <v>1.862021304E9</v>
      </c>
      <c r="J735" s="29">
        <v>135636.75</v>
      </c>
      <c r="K735" s="30">
        <v>6.24462696E8</v>
      </c>
      <c r="L735" s="30" t="s">
        <v>248</v>
      </c>
      <c r="M735" s="31">
        <v>750.0</v>
      </c>
      <c r="N735" s="30" t="s">
        <v>297</v>
      </c>
      <c r="O735" s="32">
        <v>982.875</v>
      </c>
      <c r="P735">
        <v>329.625</v>
      </c>
    </row>
    <row r="736" ht="14.25" customHeight="1">
      <c r="A736" s="5">
        <v>478.0</v>
      </c>
      <c r="B736" s="20">
        <v>6.0</v>
      </c>
      <c r="C736" s="21">
        <v>0.65</v>
      </c>
      <c r="D736" s="26">
        <v>5.0</v>
      </c>
      <c r="E736" s="22">
        <v>0.5</v>
      </c>
      <c r="F736" s="5" t="str">
        <f>VLOOKUP(G736,'Species Data'!A$2:E$152,2,FALSE)</f>
        <v>83</v>
      </c>
      <c r="G736" s="5" t="s">
        <v>137</v>
      </c>
      <c r="H736" s="28">
        <v>13728.0</v>
      </c>
      <c r="I736" s="29">
        <v>1.858824396E9</v>
      </c>
      <c r="J736" s="29">
        <v>135403.875</v>
      </c>
      <c r="K736" s="30">
        <v>6.61404744E8</v>
      </c>
      <c r="L736" s="30" t="s">
        <v>248</v>
      </c>
      <c r="M736" s="31">
        <v>750.0</v>
      </c>
      <c r="N736" s="30" t="s">
        <v>340</v>
      </c>
      <c r="O736" s="32">
        <v>981.1875</v>
      </c>
      <c r="P736">
        <v>349.125</v>
      </c>
    </row>
    <row r="737" ht="14.25" customHeight="1">
      <c r="A737" s="5">
        <v>425.0</v>
      </c>
      <c r="B737" s="20">
        <v>3.0</v>
      </c>
      <c r="C737" s="21">
        <v>0.93</v>
      </c>
      <c r="D737" s="26">
        <v>3.0</v>
      </c>
      <c r="E737" s="22">
        <v>0.88</v>
      </c>
      <c r="F737" s="5" t="str">
        <f>VLOOKUP(G737,'Species Data'!A$2:E$152,2,FALSE)</f>
        <v>74</v>
      </c>
      <c r="G737" s="5" t="s">
        <v>123</v>
      </c>
      <c r="H737" s="28">
        <v>9440.0</v>
      </c>
      <c r="I737" s="29">
        <v>1.27600362E9</v>
      </c>
      <c r="J737" s="29">
        <v>135169.875</v>
      </c>
      <c r="K737" s="30">
        <v>7.1289346E8</v>
      </c>
      <c r="L737" s="30" t="s">
        <v>263</v>
      </c>
      <c r="M737" s="31">
        <v>1080.0</v>
      </c>
      <c r="N737" s="30" t="s">
        <v>288</v>
      </c>
      <c r="O737" s="32">
        <v>1275.1875</v>
      </c>
      <c r="P737">
        <v>712.4375</v>
      </c>
    </row>
    <row r="738" ht="14.25" customHeight="1">
      <c r="A738" s="5">
        <v>422.0</v>
      </c>
      <c r="B738" s="20">
        <v>4.0</v>
      </c>
      <c r="C738" s="21">
        <v>0.93</v>
      </c>
      <c r="D738" s="26">
        <v>1.0</v>
      </c>
      <c r="E738" s="22">
        <v>1.0</v>
      </c>
      <c r="F738" s="5" t="str">
        <f>VLOOKUP(G738,'Species Data'!A$2:E$152,2,FALSE)</f>
        <v>74</v>
      </c>
      <c r="G738" s="5" t="s">
        <v>123</v>
      </c>
      <c r="H738" s="28">
        <v>9440.0</v>
      </c>
      <c r="I738" s="29">
        <v>1.2730017E9</v>
      </c>
      <c r="J738" s="29">
        <v>134851.875</v>
      </c>
      <c r="K738" s="30">
        <v>8.086422E8</v>
      </c>
      <c r="L738" s="30" t="s">
        <v>266</v>
      </c>
      <c r="M738" s="31">
        <v>1095.0</v>
      </c>
      <c r="N738" s="30" t="s">
        <v>288</v>
      </c>
      <c r="O738" s="32">
        <v>1272.1875</v>
      </c>
      <c r="P738">
        <v>808.125</v>
      </c>
    </row>
    <row r="739" ht="14.25" customHeight="1">
      <c r="A739" s="5">
        <v>552.0</v>
      </c>
      <c r="B739" s="20">
        <v>5.0</v>
      </c>
      <c r="C739" s="21">
        <v>0.78</v>
      </c>
      <c r="D739" s="26">
        <v>6.0</v>
      </c>
      <c r="E739" s="22">
        <v>0.65</v>
      </c>
      <c r="F739" s="5" t="str">
        <f>VLOOKUP(G739,'Species Data'!A$2:E$152,2,FALSE)</f>
        <v>96</v>
      </c>
      <c r="G739" s="5" t="s">
        <v>156</v>
      </c>
      <c r="H739" s="28">
        <v>16800.0</v>
      </c>
      <c r="I739" s="29">
        <v>2.262624E9</v>
      </c>
      <c r="J739" s="29">
        <v>134680.0</v>
      </c>
      <c r="K739" s="30">
        <v>8.919456E8</v>
      </c>
      <c r="L739" s="30" t="s">
        <v>173</v>
      </c>
      <c r="M739" s="31">
        <v>1295.0</v>
      </c>
      <c r="N739" s="30" t="s">
        <v>290</v>
      </c>
      <c r="O739" s="32">
        <v>1223.75</v>
      </c>
      <c r="P739">
        <v>510.5</v>
      </c>
    </row>
    <row r="740" ht="14.25" customHeight="1">
      <c r="A740" s="5">
        <v>272.0</v>
      </c>
      <c r="B740" s="20">
        <v>4.0</v>
      </c>
      <c r="C740" s="21">
        <v>0.82</v>
      </c>
      <c r="D740" s="26">
        <v>1.0</v>
      </c>
      <c r="E740" s="22">
        <v>1.0</v>
      </c>
      <c r="F740" s="5" t="str">
        <f>VLOOKUP(G740,'Species Data'!A$2:E$152,2,FALSE)</f>
        <v>48</v>
      </c>
      <c r="G740" s="5" t="s">
        <v>85</v>
      </c>
      <c r="H740" s="28">
        <v>14160.0</v>
      </c>
      <c r="I740" s="29">
        <v>1.906821E9</v>
      </c>
      <c r="J740" s="29">
        <v>134662.5</v>
      </c>
      <c r="K740" s="30">
        <v>1.09893105E9</v>
      </c>
      <c r="L740" s="30" t="s">
        <v>88</v>
      </c>
      <c r="M740" s="31">
        <v>990.0</v>
      </c>
      <c r="N740" s="30" t="s">
        <v>329</v>
      </c>
      <c r="O740" s="32">
        <v>1246.875</v>
      </c>
      <c r="P740">
        <v>718.59375</v>
      </c>
    </row>
    <row r="741" ht="14.25" customHeight="1">
      <c r="A741" s="5">
        <v>375.0</v>
      </c>
      <c r="B741" s="20">
        <v>6.0</v>
      </c>
      <c r="C741" s="21">
        <v>0.76</v>
      </c>
      <c r="D741" s="26">
        <v>2.0</v>
      </c>
      <c r="E741" s="22">
        <v>0.99</v>
      </c>
      <c r="F741" s="5" t="str">
        <f>VLOOKUP(G741,'Species Data'!A$2:E$152,2,FALSE)</f>
        <v>66</v>
      </c>
      <c r="G741" s="5" t="s">
        <v>109</v>
      </c>
      <c r="H741" s="28">
        <v>13440.0</v>
      </c>
      <c r="I741" s="29">
        <v>1.8079488E9</v>
      </c>
      <c r="J741" s="29">
        <v>134520.0</v>
      </c>
      <c r="K741" s="30">
        <v>7.597548E8</v>
      </c>
      <c r="L741" s="30" t="s">
        <v>254</v>
      </c>
      <c r="M741" s="31">
        <v>937.5</v>
      </c>
      <c r="N741" s="30" t="s">
        <v>306</v>
      </c>
      <c r="O741" s="32">
        <v>1140.0</v>
      </c>
      <c r="P741">
        <v>479.0625</v>
      </c>
    </row>
    <row r="742" ht="14.25" customHeight="1">
      <c r="A742" s="5">
        <v>616.0</v>
      </c>
      <c r="B742" s="20">
        <v>6.0</v>
      </c>
      <c r="C742" s="21">
        <v>0.71</v>
      </c>
      <c r="D742" s="26">
        <v>6.0</v>
      </c>
      <c r="E742" s="22">
        <v>0.67</v>
      </c>
      <c r="F742" s="5" t="str">
        <f>VLOOKUP(G742,'Species Data'!A$2:E$152,2,FALSE)</f>
        <v>107</v>
      </c>
      <c r="G742" s="5" t="s">
        <v>174</v>
      </c>
      <c r="H742" s="28">
        <v>20400.0</v>
      </c>
      <c r="I742" s="29">
        <v>2.7233541E9</v>
      </c>
      <c r="J742" s="29">
        <v>133497.75</v>
      </c>
      <c r="K742" s="30">
        <v>1.3530555E9</v>
      </c>
      <c r="L742" s="30" t="s">
        <v>270</v>
      </c>
      <c r="M742" s="31">
        <v>830.0</v>
      </c>
      <c r="N742" s="30" t="s">
        <v>291</v>
      </c>
      <c r="O742" s="32">
        <v>967.375</v>
      </c>
      <c r="P742">
        <v>480.625</v>
      </c>
    </row>
    <row r="743" ht="14.25" customHeight="1">
      <c r="A743" s="5">
        <v>120.0</v>
      </c>
      <c r="B743" s="20">
        <v>6.0</v>
      </c>
      <c r="C743" s="21">
        <v>0.69</v>
      </c>
      <c r="D743" s="26">
        <v>4.0</v>
      </c>
      <c r="E743" s="22">
        <v>0.68</v>
      </c>
      <c r="F743" s="5" t="str">
        <f>VLOOKUP(G743,'Species Data'!A$2:E$152,2,FALSE)</f>
        <v>23</v>
      </c>
      <c r="G743" s="5" t="s">
        <v>59</v>
      </c>
      <c r="H743" s="28">
        <v>7840.0</v>
      </c>
      <c r="I743" s="29">
        <v>1.04272E9</v>
      </c>
      <c r="J743" s="29">
        <v>133000.0</v>
      </c>
      <c r="K743" s="30">
        <v>4.110512E8</v>
      </c>
      <c r="L743" s="30" t="s">
        <v>144</v>
      </c>
      <c r="M743" s="31">
        <v>1187.5</v>
      </c>
      <c r="N743" s="30" t="s">
        <v>283</v>
      </c>
      <c r="O743" s="32">
        <v>759.375</v>
      </c>
      <c r="P743">
        <v>468.125</v>
      </c>
    </row>
    <row r="744" ht="14.25" customHeight="1">
      <c r="A744" s="5">
        <v>517.0</v>
      </c>
      <c r="B744" s="20">
        <v>2.0</v>
      </c>
      <c r="C744" s="21">
        <v>0.98</v>
      </c>
      <c r="D744" s="26">
        <v>1.0</v>
      </c>
      <c r="E744" s="22">
        <v>1.0</v>
      </c>
      <c r="F744" s="5" t="str">
        <f>VLOOKUP(G744,'Species Data'!A$2:E$152,2,FALSE)</f>
        <v>90</v>
      </c>
      <c r="G744" s="5" t="s">
        <v>146</v>
      </c>
      <c r="H744" s="28">
        <v>6720.0</v>
      </c>
      <c r="I744" s="29">
        <v>8.93592E8</v>
      </c>
      <c r="J744" s="29">
        <v>132975.0</v>
      </c>
      <c r="K744" s="30">
        <v>5.0715E8</v>
      </c>
      <c r="L744" s="30" t="s">
        <v>199</v>
      </c>
      <c r="M744" s="31">
        <v>1065.0</v>
      </c>
      <c r="N744" s="30" t="s">
        <v>334</v>
      </c>
      <c r="O744" s="32">
        <v>1108.125</v>
      </c>
      <c r="P744">
        <v>628.90625</v>
      </c>
    </row>
    <row r="745" ht="14.25" customHeight="1">
      <c r="A745" s="5">
        <v>569.0</v>
      </c>
      <c r="B745" s="20">
        <v>4.0</v>
      </c>
      <c r="C745" s="21">
        <v>0.85</v>
      </c>
      <c r="D745" s="26">
        <v>4.0</v>
      </c>
      <c r="E745" s="22">
        <v>0.53</v>
      </c>
      <c r="F745" s="5" t="str">
        <f>VLOOKUP(G745,'Species Data'!A$2:E$152,2,FALSE)</f>
        <v>98</v>
      </c>
      <c r="G745" s="5" t="s">
        <v>161</v>
      </c>
      <c r="H745" s="28">
        <v>6600.0</v>
      </c>
      <c r="I745" s="29">
        <v>8.754636E8</v>
      </c>
      <c r="J745" s="29">
        <v>132646.0</v>
      </c>
      <c r="K745" s="30">
        <v>3.68947425E8</v>
      </c>
      <c r="L745" s="30" t="s">
        <v>221</v>
      </c>
      <c r="M745" s="31">
        <v>1086.0</v>
      </c>
      <c r="N745" s="30" t="s">
        <v>334</v>
      </c>
      <c r="O745" s="32">
        <v>1143.5</v>
      </c>
      <c r="P745">
        <v>481.90625</v>
      </c>
    </row>
    <row r="746" ht="14.25" customHeight="1">
      <c r="A746" s="5">
        <v>519.0</v>
      </c>
      <c r="B746" s="20">
        <v>3.0</v>
      </c>
      <c r="C746" s="21">
        <v>0.97</v>
      </c>
      <c r="D746" s="26">
        <v>4.0</v>
      </c>
      <c r="E746" s="22">
        <v>0.89</v>
      </c>
      <c r="F746" s="5" t="str">
        <f>VLOOKUP(G746,'Species Data'!A$2:E$152,2,FALSE)</f>
        <v>90</v>
      </c>
      <c r="G746" s="5" t="s">
        <v>146</v>
      </c>
      <c r="H746" s="28">
        <v>6720.0</v>
      </c>
      <c r="I746" s="29">
        <v>8.887536E8</v>
      </c>
      <c r="J746" s="29">
        <v>132255.0</v>
      </c>
      <c r="K746" s="30">
        <v>4.492152E8</v>
      </c>
      <c r="L746" s="30" t="s">
        <v>263</v>
      </c>
      <c r="M746" s="31">
        <v>1080.0</v>
      </c>
      <c r="N746" s="30" t="s">
        <v>303</v>
      </c>
      <c r="O746" s="32">
        <v>1102.125</v>
      </c>
      <c r="P746">
        <v>557.0625</v>
      </c>
    </row>
    <row r="747" ht="14.25" customHeight="1">
      <c r="A747" s="5">
        <v>192.0</v>
      </c>
      <c r="B747" s="20">
        <v>6.0</v>
      </c>
      <c r="C747" s="21">
        <v>0.7</v>
      </c>
      <c r="D747" s="26">
        <v>3.0</v>
      </c>
      <c r="E747" s="22">
        <v>0.86</v>
      </c>
      <c r="F747" s="5" t="str">
        <f>VLOOKUP(G747,'Species Data'!A$2:E$152,2,FALSE)</f>
        <v>35</v>
      </c>
      <c r="G747" s="5" t="s">
        <v>71</v>
      </c>
      <c r="H747" s="28">
        <v>17360.0</v>
      </c>
      <c r="I747" s="29">
        <v>2.2956864E9</v>
      </c>
      <c r="J747" s="29">
        <v>132240.0</v>
      </c>
      <c r="K747" s="30">
        <v>9.8315539E8</v>
      </c>
      <c r="L747" s="30" t="s">
        <v>121</v>
      </c>
      <c r="M747" s="31">
        <v>1140.0</v>
      </c>
      <c r="N747" s="30" t="s">
        <v>321</v>
      </c>
      <c r="O747" s="32">
        <v>896.40625</v>
      </c>
      <c r="P747">
        <v>488.21875</v>
      </c>
    </row>
    <row r="748" ht="14.25" customHeight="1">
      <c r="A748" s="5">
        <v>283.0</v>
      </c>
      <c r="B748" s="20">
        <v>5.0</v>
      </c>
      <c r="C748" s="21">
        <v>0.87</v>
      </c>
      <c r="D748" s="26">
        <v>4.0</v>
      </c>
      <c r="E748" s="22">
        <v>0.71</v>
      </c>
      <c r="F748" s="5" t="str">
        <f>VLOOKUP(G748,'Species Data'!A$2:E$152,2,FALSE)</f>
        <v>50</v>
      </c>
      <c r="G748" s="5" t="s">
        <v>87</v>
      </c>
      <c r="H748" s="28">
        <v>1720.0</v>
      </c>
      <c r="I748" s="29">
        <v>2.2705677E8</v>
      </c>
      <c r="J748" s="29">
        <v>132009.75</v>
      </c>
      <c r="K748" s="30">
        <v>8.453241E7</v>
      </c>
      <c r="L748" s="30" t="s">
        <v>262</v>
      </c>
      <c r="M748" s="31">
        <v>1200.0</v>
      </c>
      <c r="N748" s="30" t="s">
        <v>328</v>
      </c>
      <c r="O748" s="32">
        <v>1222.3125</v>
      </c>
      <c r="P748">
        <v>455.0625</v>
      </c>
    </row>
    <row r="749" ht="14.25" customHeight="1">
      <c r="A749" s="5">
        <v>132.0</v>
      </c>
      <c r="B749" s="20">
        <v>6.0</v>
      </c>
      <c r="C749" s="21">
        <v>0.67</v>
      </c>
      <c r="D749" s="26">
        <v>2.0</v>
      </c>
      <c r="E749" s="22">
        <v>0.9</v>
      </c>
      <c r="F749" s="5" t="str">
        <f>VLOOKUP(G749,'Species Data'!A$2:E$152,2,FALSE)</f>
        <v>25</v>
      </c>
      <c r="G749" s="5" t="s">
        <v>61</v>
      </c>
      <c r="H749" s="28">
        <v>7560.0</v>
      </c>
      <c r="I749" s="29">
        <v>9.9163575E8</v>
      </c>
      <c r="J749" s="29">
        <v>131168.75</v>
      </c>
      <c r="K749" s="30">
        <v>5.09879475E8</v>
      </c>
      <c r="L749" s="30" t="s">
        <v>261</v>
      </c>
      <c r="M749" s="31">
        <v>750.0</v>
      </c>
      <c r="N749" s="30" t="s">
        <v>293</v>
      </c>
      <c r="O749" s="32">
        <v>1057.8125</v>
      </c>
      <c r="P749">
        <v>543.90625</v>
      </c>
    </row>
    <row r="750" ht="14.25" customHeight="1">
      <c r="A750" s="5">
        <v>106.0</v>
      </c>
      <c r="B750" s="20">
        <v>1.0</v>
      </c>
      <c r="C750" s="21">
        <v>1.0</v>
      </c>
      <c r="D750" s="26">
        <v>2.0</v>
      </c>
      <c r="E750" s="22">
        <v>0.96</v>
      </c>
      <c r="F750" s="5" t="str">
        <f>VLOOKUP(G750,'Species Data'!A$2:E$152,2,FALSE)</f>
        <v>21</v>
      </c>
      <c r="G750" s="5" t="s">
        <v>57</v>
      </c>
      <c r="H750" s="28">
        <v>6240.0</v>
      </c>
      <c r="I750" s="29">
        <v>8.131032E8</v>
      </c>
      <c r="J750" s="29">
        <v>130305.0</v>
      </c>
      <c r="K750" s="30">
        <v>3.946176E8</v>
      </c>
      <c r="L750" s="30" t="s">
        <v>256</v>
      </c>
      <c r="M750" s="31">
        <v>1075.0</v>
      </c>
      <c r="N750" s="30" t="s">
        <v>296</v>
      </c>
      <c r="O750" s="32">
        <v>1277.5</v>
      </c>
      <c r="P750">
        <v>620.0</v>
      </c>
    </row>
    <row r="751" ht="14.25" customHeight="1">
      <c r="A751" s="5">
        <v>516.0</v>
      </c>
      <c r="B751" s="20">
        <v>4.0</v>
      </c>
      <c r="C751" s="21">
        <v>0.96</v>
      </c>
      <c r="D751" s="26">
        <v>2.0</v>
      </c>
      <c r="E751" s="22">
        <v>0.95</v>
      </c>
      <c r="F751" s="5" t="str">
        <f>VLOOKUP(G751,'Species Data'!A$2:E$152,2,FALSE)</f>
        <v>90</v>
      </c>
      <c r="G751" s="5" t="s">
        <v>146</v>
      </c>
      <c r="H751" s="28">
        <v>6720.0</v>
      </c>
      <c r="I751" s="29">
        <v>8.74692E8</v>
      </c>
      <c r="J751" s="29">
        <v>130162.5</v>
      </c>
      <c r="K751" s="30">
        <v>4.83084E8</v>
      </c>
      <c r="L751" s="30" t="s">
        <v>199</v>
      </c>
      <c r="M751" s="31">
        <v>1065.0</v>
      </c>
      <c r="N751" s="30" t="s">
        <v>303</v>
      </c>
      <c r="O751" s="32">
        <v>1084.6875</v>
      </c>
      <c r="P751">
        <v>599.0625</v>
      </c>
    </row>
    <row r="752" ht="14.25" customHeight="1">
      <c r="A752" s="5">
        <v>156.0</v>
      </c>
      <c r="B752" s="20">
        <v>5.0</v>
      </c>
      <c r="C752" s="21">
        <v>0.75</v>
      </c>
      <c r="D752" s="26">
        <v>2.0</v>
      </c>
      <c r="E752" s="22">
        <v>0.93</v>
      </c>
      <c r="F752" s="5" t="str">
        <f>VLOOKUP(G752,'Species Data'!A$2:E$152,2,FALSE)</f>
        <v>29</v>
      </c>
      <c r="G752" s="5" t="s">
        <v>65</v>
      </c>
      <c r="H752" s="28">
        <v>11440.0</v>
      </c>
      <c r="I752" s="29">
        <v>1.48434E9</v>
      </c>
      <c r="J752" s="29">
        <v>129750.0</v>
      </c>
      <c r="K752" s="30">
        <v>5.7003375E8</v>
      </c>
      <c r="L752" s="30" t="s">
        <v>274</v>
      </c>
      <c r="M752" s="31">
        <v>1297.5</v>
      </c>
      <c r="N752" s="30" t="s">
        <v>301</v>
      </c>
      <c r="O752" s="32">
        <v>1182.65625</v>
      </c>
      <c r="P752">
        <v>498.28125</v>
      </c>
    </row>
    <row r="753" ht="14.25" customHeight="1">
      <c r="A753" s="5">
        <v>284.0</v>
      </c>
      <c r="B753" s="20">
        <v>6.0</v>
      </c>
      <c r="C753" s="21">
        <v>0.86</v>
      </c>
      <c r="D753" s="26">
        <v>6.0</v>
      </c>
      <c r="E753" s="22">
        <v>0.64</v>
      </c>
      <c r="F753" s="5" t="str">
        <f>VLOOKUP(G753,'Species Data'!A$2:E$152,2,FALSE)</f>
        <v>50</v>
      </c>
      <c r="G753" s="5" t="s">
        <v>87</v>
      </c>
      <c r="H753" s="28">
        <v>1720.0</v>
      </c>
      <c r="I753" s="29">
        <v>2.22912E8</v>
      </c>
      <c r="J753" s="29">
        <v>129600.0</v>
      </c>
      <c r="K753" s="30">
        <v>7.620804E7</v>
      </c>
      <c r="L753" s="30" t="s">
        <v>262</v>
      </c>
      <c r="M753" s="31">
        <v>1200.0</v>
      </c>
      <c r="N753" s="30" t="s">
        <v>310</v>
      </c>
      <c r="O753" s="32">
        <v>990.0</v>
      </c>
      <c r="P753">
        <v>410.25</v>
      </c>
    </row>
    <row r="754" ht="14.25" customHeight="1">
      <c r="A754" s="5">
        <v>521.0</v>
      </c>
      <c r="B754" s="20">
        <v>5.0</v>
      </c>
      <c r="C754" s="21">
        <v>0.95</v>
      </c>
      <c r="D754" s="26">
        <v>6.0</v>
      </c>
      <c r="E754" s="22">
        <v>0.73</v>
      </c>
      <c r="F754" s="5" t="str">
        <f>VLOOKUP(G754,'Species Data'!A$2:E$152,2,FALSE)</f>
        <v>90</v>
      </c>
      <c r="G754" s="5" t="s">
        <v>146</v>
      </c>
      <c r="H754" s="28">
        <v>6720.0</v>
      </c>
      <c r="I754" s="29">
        <v>8.70912E8</v>
      </c>
      <c r="J754" s="29">
        <v>129600.0</v>
      </c>
      <c r="K754" s="30">
        <v>3.698352E8</v>
      </c>
      <c r="L754" s="30" t="s">
        <v>263</v>
      </c>
      <c r="M754" s="31">
        <v>1080.0</v>
      </c>
      <c r="N754" s="30" t="s">
        <v>337</v>
      </c>
      <c r="O754" s="32">
        <v>768.375</v>
      </c>
      <c r="P754">
        <v>458.625</v>
      </c>
    </row>
    <row r="755" ht="14.25" customHeight="1">
      <c r="A755" s="5">
        <v>555.0</v>
      </c>
      <c r="B755" s="20">
        <v>6.0</v>
      </c>
      <c r="C755" s="21">
        <v>0.75</v>
      </c>
      <c r="D755" s="26">
        <v>3.0</v>
      </c>
      <c r="E755" s="22">
        <v>0.95</v>
      </c>
      <c r="F755" s="5" t="str">
        <f>VLOOKUP(G755,'Species Data'!A$2:E$152,2,FALSE)</f>
        <v>96</v>
      </c>
      <c r="G755" s="5" t="s">
        <v>156</v>
      </c>
      <c r="H755" s="28">
        <v>16800.0</v>
      </c>
      <c r="I755" s="29">
        <v>2.16216E9</v>
      </c>
      <c r="J755" s="29">
        <v>128700.0</v>
      </c>
      <c r="K755" s="30">
        <v>1.306032E9</v>
      </c>
      <c r="L755" s="30" t="s">
        <v>88</v>
      </c>
      <c r="M755" s="31">
        <v>1237.5</v>
      </c>
      <c r="N755" s="30" t="s">
        <v>290</v>
      </c>
      <c r="O755" s="32">
        <v>1210.0</v>
      </c>
      <c r="P755">
        <v>747.5</v>
      </c>
    </row>
    <row r="756" ht="14.25" customHeight="1">
      <c r="A756" s="5">
        <v>568.0</v>
      </c>
      <c r="B756" s="20">
        <v>5.0</v>
      </c>
      <c r="C756" s="21">
        <v>0.83</v>
      </c>
      <c r="D756" s="26">
        <v>5.0</v>
      </c>
      <c r="E756" s="22">
        <v>0.49</v>
      </c>
      <c r="F756" s="5" t="str">
        <f>VLOOKUP(G756,'Species Data'!A$2:E$152,2,FALSE)</f>
        <v>98</v>
      </c>
      <c r="G756" s="5" t="s">
        <v>161</v>
      </c>
      <c r="H756" s="28">
        <v>6600.0</v>
      </c>
      <c r="I756" s="29">
        <v>8.4938535E8</v>
      </c>
      <c r="J756" s="29">
        <v>128694.75</v>
      </c>
      <c r="K756" s="30">
        <v>3.3920865E8</v>
      </c>
      <c r="L756" s="30" t="s">
        <v>221</v>
      </c>
      <c r="M756" s="31">
        <v>1086.0</v>
      </c>
      <c r="N756" s="30" t="s">
        <v>303</v>
      </c>
      <c r="O756" s="32">
        <v>1109.4375</v>
      </c>
      <c r="P756">
        <v>443.0625</v>
      </c>
    </row>
    <row r="757" ht="14.25" customHeight="1">
      <c r="A757" s="5">
        <v>578.0</v>
      </c>
      <c r="B757" s="20">
        <v>4.0</v>
      </c>
      <c r="C757" s="21">
        <v>0.78</v>
      </c>
      <c r="D757" s="26">
        <v>6.0</v>
      </c>
      <c r="E757" s="22">
        <v>0.73</v>
      </c>
      <c r="F757" s="5" t="str">
        <f>VLOOKUP(G757,'Species Data'!A$2:E$152,2,FALSE)</f>
        <v>100</v>
      </c>
      <c r="G757" s="5" t="s">
        <v>165</v>
      </c>
      <c r="H757" s="28">
        <v>9920.0</v>
      </c>
      <c r="I757" s="29">
        <v>1.27314768E9</v>
      </c>
      <c r="J757" s="29">
        <v>128341.5</v>
      </c>
      <c r="K757" s="30">
        <v>4.989636E8</v>
      </c>
      <c r="L757" s="30" t="s">
        <v>226</v>
      </c>
      <c r="M757" s="31">
        <v>1242.5</v>
      </c>
      <c r="N757" s="30" t="s">
        <v>329</v>
      </c>
      <c r="O757" s="32">
        <v>1258.25</v>
      </c>
      <c r="P757">
        <v>493.125</v>
      </c>
    </row>
    <row r="758" ht="14.25" customHeight="1">
      <c r="A758" s="5">
        <v>601.0</v>
      </c>
      <c r="B758" s="20">
        <v>4.0</v>
      </c>
      <c r="C758" s="21">
        <v>0.88</v>
      </c>
      <c r="D758" s="26">
        <v>2.0</v>
      </c>
      <c r="E758" s="22">
        <v>0.92</v>
      </c>
      <c r="F758" s="5" t="str">
        <f>VLOOKUP(G758,'Species Data'!A$2:E$152,2,FALSE)</f>
        <v>104</v>
      </c>
      <c r="G758" s="5" t="s">
        <v>168</v>
      </c>
      <c r="H758" s="28">
        <v>15000.0</v>
      </c>
      <c r="I758" s="29">
        <v>1.923496875E9</v>
      </c>
      <c r="J758" s="29">
        <v>128233.125</v>
      </c>
      <c r="K758" s="30">
        <v>1.23643125E9</v>
      </c>
      <c r="L758" s="30" t="s">
        <v>276</v>
      </c>
      <c r="M758" s="31">
        <v>1050.0</v>
      </c>
      <c r="N758" s="30" t="s">
        <v>288</v>
      </c>
      <c r="O758" s="32">
        <v>1257.1875</v>
      </c>
      <c r="P758">
        <v>808.125</v>
      </c>
    </row>
    <row r="759" ht="14.25" customHeight="1">
      <c r="A759" s="5">
        <v>681.0</v>
      </c>
      <c r="B759" s="20">
        <v>3.0</v>
      </c>
      <c r="C759" s="21">
        <v>0.8</v>
      </c>
      <c r="D759" s="26">
        <v>3.0</v>
      </c>
      <c r="E759" s="22">
        <v>0.86</v>
      </c>
      <c r="F759" s="5" t="str">
        <f>VLOOKUP(G759,'Species Data'!A$2:E$152,2,FALSE)</f>
        <v>118</v>
      </c>
      <c r="G759" s="5" t="s">
        <v>190</v>
      </c>
      <c r="H759" s="28">
        <v>11340.0</v>
      </c>
      <c r="I759" s="29">
        <v>1.45233648E9</v>
      </c>
      <c r="J759" s="29">
        <v>128072.0</v>
      </c>
      <c r="K759" s="30">
        <v>6.1205949E8</v>
      </c>
      <c r="L759" s="30" t="s">
        <v>221</v>
      </c>
      <c r="M759" s="31">
        <v>1086.0</v>
      </c>
      <c r="N759" s="30" t="s">
        <v>334</v>
      </c>
      <c r="O759" s="32">
        <v>1143.5</v>
      </c>
      <c r="P759">
        <v>481.90625</v>
      </c>
    </row>
    <row r="760" ht="14.25" customHeight="1">
      <c r="A760" s="5">
        <v>518.0</v>
      </c>
      <c r="B760" s="20">
        <v>6.0</v>
      </c>
      <c r="C760" s="21">
        <v>0.94</v>
      </c>
      <c r="D760" s="26">
        <v>5.0</v>
      </c>
      <c r="E760" s="22">
        <v>0.8</v>
      </c>
      <c r="F760" s="5" t="str">
        <f>VLOOKUP(G760,'Species Data'!A$2:E$152,2,FALSE)</f>
        <v>90</v>
      </c>
      <c r="G760" s="5" t="s">
        <v>146</v>
      </c>
      <c r="H760" s="28">
        <v>6720.0</v>
      </c>
      <c r="I760" s="29">
        <v>8.58816E8</v>
      </c>
      <c r="J760" s="29">
        <v>127800.0</v>
      </c>
      <c r="K760" s="30">
        <v>4.03704E8</v>
      </c>
      <c r="L760" s="30" t="s">
        <v>199</v>
      </c>
      <c r="M760" s="31">
        <v>1065.0</v>
      </c>
      <c r="N760" s="30" t="s">
        <v>337</v>
      </c>
      <c r="O760" s="32">
        <v>778.75</v>
      </c>
      <c r="P760">
        <v>500.625</v>
      </c>
    </row>
    <row r="761" ht="14.25" customHeight="1">
      <c r="A761" s="5">
        <v>484.0</v>
      </c>
      <c r="B761" s="20">
        <v>5.0</v>
      </c>
      <c r="C761" s="21">
        <v>0.79</v>
      </c>
      <c r="D761" s="26">
        <v>5.0</v>
      </c>
      <c r="E761" s="22">
        <v>0.84</v>
      </c>
      <c r="F761" s="5" t="str">
        <f>VLOOKUP(G761,'Species Data'!A$2:E$152,2,FALSE)</f>
        <v>84</v>
      </c>
      <c r="G761" s="5" t="s">
        <v>139</v>
      </c>
      <c r="H761" s="28">
        <v>6720.0</v>
      </c>
      <c r="I761" s="29">
        <v>8.570394E8</v>
      </c>
      <c r="J761" s="29">
        <v>127535.625</v>
      </c>
      <c r="K761" s="30">
        <v>4.606686E8</v>
      </c>
      <c r="L761" s="30" t="s">
        <v>261</v>
      </c>
      <c r="M761" s="31">
        <v>937.5</v>
      </c>
      <c r="N761" s="30" t="s">
        <v>297</v>
      </c>
      <c r="O761" s="32">
        <v>1012.1875</v>
      </c>
      <c r="P761">
        <v>544.0625</v>
      </c>
    </row>
    <row r="762" ht="14.25" customHeight="1">
      <c r="A762" s="5">
        <v>79.0</v>
      </c>
      <c r="B762" s="20">
        <v>1.0</v>
      </c>
      <c r="C762" s="21">
        <v>1.0</v>
      </c>
      <c r="D762" s="26">
        <v>2.0</v>
      </c>
      <c r="E762" s="22">
        <v>0.98</v>
      </c>
      <c r="F762" s="5" t="str">
        <f>VLOOKUP(G762,'Species Data'!A$2:E$152,2,FALSE)</f>
        <v>16</v>
      </c>
      <c r="G762" s="5" t="s">
        <v>52</v>
      </c>
      <c r="H762" s="28">
        <v>7200.0</v>
      </c>
      <c r="I762" s="29">
        <v>9.1368E8</v>
      </c>
      <c r="J762" s="29">
        <v>126900.0</v>
      </c>
      <c r="K762" s="30">
        <v>4.257495E8</v>
      </c>
      <c r="L762" s="30" t="s">
        <v>263</v>
      </c>
      <c r="M762" s="31">
        <v>1350.0</v>
      </c>
      <c r="N762" s="30" t="s">
        <v>297</v>
      </c>
      <c r="O762" s="32">
        <v>1243.125</v>
      </c>
      <c r="P762">
        <v>629.0625</v>
      </c>
    </row>
    <row r="763" ht="14.25" customHeight="1">
      <c r="A763" s="5">
        <v>80.0</v>
      </c>
      <c r="B763" s="20">
        <v>1.0</v>
      </c>
      <c r="C763" s="21">
        <v>1.0</v>
      </c>
      <c r="D763" s="26">
        <v>1.0</v>
      </c>
      <c r="E763" s="22">
        <v>1.0</v>
      </c>
      <c r="F763" s="5" t="str">
        <f>VLOOKUP(G763,'Species Data'!A$2:E$152,2,FALSE)</f>
        <v>16</v>
      </c>
      <c r="G763" s="5" t="s">
        <v>52</v>
      </c>
      <c r="H763" s="28">
        <v>7200.0</v>
      </c>
      <c r="I763" s="29">
        <v>9.1368E8</v>
      </c>
      <c r="J763" s="29">
        <v>126900.0</v>
      </c>
      <c r="K763" s="30">
        <v>4.333635E8</v>
      </c>
      <c r="L763" s="30" t="s">
        <v>263</v>
      </c>
      <c r="M763" s="31">
        <v>1350.0</v>
      </c>
      <c r="N763" s="30" t="s">
        <v>340</v>
      </c>
      <c r="O763" s="32">
        <v>1220.625</v>
      </c>
      <c r="P763">
        <v>640.3125</v>
      </c>
    </row>
    <row r="764" ht="14.25" customHeight="1">
      <c r="A764" s="5">
        <v>78.0</v>
      </c>
      <c r="B764" s="20">
        <v>1.0</v>
      </c>
      <c r="C764" s="21">
        <v>1.0</v>
      </c>
      <c r="D764" s="26">
        <v>3.0</v>
      </c>
      <c r="E764" s="22">
        <v>0.89</v>
      </c>
      <c r="F764" s="5" t="str">
        <f>VLOOKUP(G764,'Species Data'!A$2:E$152,2,FALSE)</f>
        <v>16</v>
      </c>
      <c r="G764" s="5" t="s">
        <v>52</v>
      </c>
      <c r="H764" s="28">
        <v>7200.0</v>
      </c>
      <c r="I764" s="29">
        <v>9.1368E8</v>
      </c>
      <c r="J764" s="29">
        <v>126900.0</v>
      </c>
      <c r="K764" s="30">
        <v>3.86622E8</v>
      </c>
      <c r="L764" s="30" t="s">
        <v>263</v>
      </c>
      <c r="M764" s="31">
        <v>1350.0</v>
      </c>
      <c r="N764" s="30" t="s">
        <v>320</v>
      </c>
      <c r="O764" s="32">
        <v>1031.25</v>
      </c>
      <c r="P764">
        <v>571.25</v>
      </c>
    </row>
    <row r="765" ht="14.25" customHeight="1">
      <c r="A765" s="5">
        <v>579.0</v>
      </c>
      <c r="B765" s="20">
        <v>5.0</v>
      </c>
      <c r="C765" s="21">
        <v>0.77</v>
      </c>
      <c r="D765" s="26">
        <v>2.0</v>
      </c>
      <c r="E765" s="22">
        <v>0.86</v>
      </c>
      <c r="F765" s="5" t="str">
        <f>VLOOKUP(G765,'Species Data'!A$2:E$152,2,FALSE)</f>
        <v>100</v>
      </c>
      <c r="G765" s="5" t="s">
        <v>165</v>
      </c>
      <c r="H765" s="28">
        <v>9920.0</v>
      </c>
      <c r="I765" s="29">
        <v>1.2576855E9</v>
      </c>
      <c r="J765" s="29">
        <v>126782.8125</v>
      </c>
      <c r="K765" s="30">
        <v>5.8794228E8</v>
      </c>
      <c r="L765" s="30" t="s">
        <v>263</v>
      </c>
      <c r="M765" s="31">
        <v>1080.0</v>
      </c>
      <c r="N765" s="30" t="s">
        <v>293</v>
      </c>
      <c r="O765" s="32">
        <v>1242.96875</v>
      </c>
      <c r="P765">
        <v>581.0625</v>
      </c>
    </row>
    <row r="766" ht="14.25" customHeight="1">
      <c r="A766" s="5">
        <v>42.0</v>
      </c>
      <c r="B766" s="20">
        <v>5.0</v>
      </c>
      <c r="C766" s="21">
        <v>0.71</v>
      </c>
      <c r="D766" s="26">
        <v>6.0</v>
      </c>
      <c r="E766" s="22">
        <v>0.59</v>
      </c>
      <c r="F766" s="5" t="str">
        <f>VLOOKUP(G766,'Species Data'!A$2:E$152,2,FALSE)</f>
        <v>7</v>
      </c>
      <c r="G766" s="5" t="s">
        <v>41</v>
      </c>
      <c r="H766" s="28">
        <v>12496.0</v>
      </c>
      <c r="I766" s="29">
        <v>1.584030448E9</v>
      </c>
      <c r="J766" s="29">
        <v>126763.0</v>
      </c>
      <c r="K766" s="30">
        <v>8.25604472E8</v>
      </c>
      <c r="L766" s="30" t="s">
        <v>263</v>
      </c>
      <c r="M766" s="31">
        <v>1080.0</v>
      </c>
      <c r="N766" s="30" t="s">
        <v>334</v>
      </c>
      <c r="O766" s="32">
        <v>1131.8125</v>
      </c>
      <c r="P766">
        <v>589.90625</v>
      </c>
    </row>
    <row r="767" ht="14.25" customHeight="1">
      <c r="A767" s="5">
        <v>567.0</v>
      </c>
      <c r="B767" s="20">
        <v>6.0</v>
      </c>
      <c r="C767" s="21">
        <v>0.81</v>
      </c>
      <c r="D767" s="26">
        <v>6.0</v>
      </c>
      <c r="E767" s="22">
        <v>0.45</v>
      </c>
      <c r="F767" s="5" t="str">
        <f>VLOOKUP(G767,'Species Data'!A$2:E$152,2,FALSE)</f>
        <v>98</v>
      </c>
      <c r="G767" s="5" t="s">
        <v>161</v>
      </c>
      <c r="H767" s="28">
        <v>6600.0</v>
      </c>
      <c r="I767" s="29">
        <v>8.314416E8</v>
      </c>
      <c r="J767" s="29">
        <v>125976.0</v>
      </c>
      <c r="K767" s="30">
        <v>3.143745E8</v>
      </c>
      <c r="L767" s="30" t="s">
        <v>221</v>
      </c>
      <c r="M767" s="31">
        <v>1086.0</v>
      </c>
      <c r="N767" s="30" t="s">
        <v>286</v>
      </c>
      <c r="O767" s="32">
        <v>1027.375</v>
      </c>
      <c r="P767">
        <v>410.625</v>
      </c>
    </row>
    <row r="768" ht="14.25" customHeight="1">
      <c r="A768" s="5">
        <v>485.0</v>
      </c>
      <c r="B768" s="20">
        <v>6.0</v>
      </c>
      <c r="C768" s="21">
        <v>0.78</v>
      </c>
      <c r="D768" s="26">
        <v>5.0</v>
      </c>
      <c r="E768" s="22">
        <v>0.84</v>
      </c>
      <c r="F768" s="5" t="str">
        <f>VLOOKUP(G768,'Species Data'!A$2:E$152,2,FALSE)</f>
        <v>84</v>
      </c>
      <c r="G768" s="5" t="s">
        <v>139</v>
      </c>
      <c r="H768" s="28">
        <v>6720.0</v>
      </c>
      <c r="I768" s="29">
        <v>8.464554E8</v>
      </c>
      <c r="J768" s="29">
        <v>125960.625</v>
      </c>
      <c r="K768" s="30">
        <v>4.606686E8</v>
      </c>
      <c r="L768" s="30" t="s">
        <v>261</v>
      </c>
      <c r="M768" s="31">
        <v>937.5</v>
      </c>
      <c r="N768" s="30" t="s">
        <v>342</v>
      </c>
      <c r="O768" s="32">
        <v>999.6875</v>
      </c>
      <c r="P768">
        <v>544.0625</v>
      </c>
    </row>
    <row r="769" ht="14.25" customHeight="1">
      <c r="A769" s="5">
        <v>144.0</v>
      </c>
      <c r="B769" s="20">
        <v>1.0</v>
      </c>
      <c r="C769" s="21">
        <v>1.0</v>
      </c>
      <c r="D769" s="26">
        <v>1.0</v>
      </c>
      <c r="E769" s="22">
        <v>1.0</v>
      </c>
      <c r="F769" s="5" t="str">
        <f>VLOOKUP(G769,'Species Data'!A$2:E$152,2,FALSE)</f>
        <v>27</v>
      </c>
      <c r="G769" s="5" t="s">
        <v>63</v>
      </c>
      <c r="H769" s="28">
        <v>11400.0</v>
      </c>
      <c r="I769" s="29">
        <v>1.4354381249999998E9</v>
      </c>
      <c r="J769" s="29">
        <v>125915.62499999999</v>
      </c>
      <c r="K769" s="30">
        <v>6.601668749999999E8</v>
      </c>
      <c r="L769" s="30" t="s">
        <v>221</v>
      </c>
      <c r="M769" s="31">
        <v>1357.5</v>
      </c>
      <c r="N769" s="30" t="s">
        <v>288</v>
      </c>
      <c r="O769" s="32">
        <v>1399.0624999999998</v>
      </c>
      <c r="P769">
        <v>643.4374999999999</v>
      </c>
    </row>
    <row r="770" ht="14.25" customHeight="1">
      <c r="A770" s="5">
        <v>206.0</v>
      </c>
      <c r="B770" s="20">
        <v>3.0</v>
      </c>
      <c r="C770" s="21">
        <v>0.79</v>
      </c>
      <c r="D770" s="26">
        <v>2.0</v>
      </c>
      <c r="E770" s="22">
        <v>0.83</v>
      </c>
      <c r="F770" s="5" t="str">
        <f>VLOOKUP(G770,'Species Data'!A$2:E$152,2,FALSE)</f>
        <v>37</v>
      </c>
      <c r="G770" s="5" t="s">
        <v>73</v>
      </c>
      <c r="H770" s="28">
        <v>8968.0</v>
      </c>
      <c r="I770" s="29">
        <v>1.128847E9</v>
      </c>
      <c r="J770" s="29">
        <v>125875.0</v>
      </c>
      <c r="K770" s="30">
        <v>5.42143625E8</v>
      </c>
      <c r="L770" s="30" t="s">
        <v>132</v>
      </c>
      <c r="M770" s="31">
        <v>1187.5</v>
      </c>
      <c r="N770" s="30" t="s">
        <v>331</v>
      </c>
      <c r="O770" s="32">
        <v>994.53125</v>
      </c>
      <c r="P770">
        <v>570.3125</v>
      </c>
    </row>
    <row r="771" ht="14.25" customHeight="1">
      <c r="A771" s="5">
        <v>172.0</v>
      </c>
      <c r="B771" s="20">
        <v>5.0</v>
      </c>
      <c r="C771" s="21">
        <v>0.66</v>
      </c>
      <c r="D771" s="26">
        <v>3.0</v>
      </c>
      <c r="E771" s="22">
        <v>0.79</v>
      </c>
      <c r="F771" s="5" t="str">
        <f>VLOOKUP(G771,'Species Data'!A$2:E$152,2,FALSE)</f>
        <v>32</v>
      </c>
      <c r="G771" s="5" t="s">
        <v>68</v>
      </c>
      <c r="H771" s="28">
        <v>8648.0</v>
      </c>
      <c r="I771" s="29">
        <v>1.08636176E9</v>
      </c>
      <c r="J771" s="29">
        <v>125620.0</v>
      </c>
      <c r="K771" s="30">
        <v>4.613708E8</v>
      </c>
      <c r="L771" s="30" t="s">
        <v>256</v>
      </c>
      <c r="M771" s="31">
        <v>860.0</v>
      </c>
      <c r="N771" s="30" t="s">
        <v>346</v>
      </c>
      <c r="O771" s="32">
        <v>1142.0</v>
      </c>
      <c r="P771">
        <v>485.0</v>
      </c>
    </row>
    <row r="772" ht="14.25" customHeight="1">
      <c r="A772" s="5">
        <v>295.0</v>
      </c>
      <c r="B772" s="20">
        <v>5.0</v>
      </c>
      <c r="C772" s="21">
        <v>0.66</v>
      </c>
      <c r="D772" s="26">
        <v>4.0</v>
      </c>
      <c r="E772" s="22">
        <v>0.91</v>
      </c>
      <c r="F772" s="5" t="str">
        <f>VLOOKUP(G772,'Species Data'!A$2:E$152,2,FALSE)</f>
        <v>52</v>
      </c>
      <c r="G772" s="5" t="s">
        <v>90</v>
      </c>
      <c r="H772" s="28">
        <v>7520.0</v>
      </c>
      <c r="I772" s="29">
        <v>9.38496E8</v>
      </c>
      <c r="J772" s="29">
        <v>124800.0</v>
      </c>
      <c r="K772" s="30">
        <v>3.5721504E8</v>
      </c>
      <c r="L772" s="30" t="s">
        <v>126</v>
      </c>
      <c r="M772" s="31">
        <v>1200.0</v>
      </c>
      <c r="N772" s="30" t="s">
        <v>284</v>
      </c>
      <c r="O772" s="32">
        <v>1171.875</v>
      </c>
      <c r="P772">
        <v>456.75</v>
      </c>
    </row>
    <row r="773" ht="14.25" customHeight="1">
      <c r="A773" s="5">
        <v>294.0</v>
      </c>
      <c r="B773" s="20">
        <v>5.0</v>
      </c>
      <c r="C773" s="21">
        <v>0.66</v>
      </c>
      <c r="D773" s="26">
        <v>5.0</v>
      </c>
      <c r="E773" s="22">
        <v>0.84</v>
      </c>
      <c r="F773" s="5" t="str">
        <f>VLOOKUP(G773,'Species Data'!A$2:E$152,2,FALSE)</f>
        <v>52</v>
      </c>
      <c r="G773" s="5" t="s">
        <v>90</v>
      </c>
      <c r="H773" s="28">
        <v>7520.0</v>
      </c>
      <c r="I773" s="29">
        <v>9.38496E8</v>
      </c>
      <c r="J773" s="29">
        <v>124800.0</v>
      </c>
      <c r="K773" s="30">
        <v>3.3023328E8</v>
      </c>
      <c r="L773" s="30" t="s">
        <v>126</v>
      </c>
      <c r="M773" s="31">
        <v>1200.0</v>
      </c>
      <c r="N773" s="30" t="s">
        <v>302</v>
      </c>
      <c r="O773" s="32">
        <v>1109.25</v>
      </c>
      <c r="P773">
        <v>422.25</v>
      </c>
    </row>
    <row r="774" ht="14.25" customHeight="1">
      <c r="A774" s="5">
        <v>93.0</v>
      </c>
      <c r="B774" s="20">
        <v>3.0</v>
      </c>
      <c r="C774" s="21">
        <v>0.82</v>
      </c>
      <c r="D774" s="26">
        <v>1.0</v>
      </c>
      <c r="E774" s="22">
        <v>1.0</v>
      </c>
      <c r="F774" s="5" t="str">
        <f>VLOOKUP(G774,'Species Data'!A$2:E$152,2,FALSE)</f>
        <v>19</v>
      </c>
      <c r="G774" s="5" t="s">
        <v>55</v>
      </c>
      <c r="H774" s="28">
        <v>5160.0</v>
      </c>
      <c r="I774" s="29">
        <v>6.40872E8</v>
      </c>
      <c r="J774" s="29">
        <v>124200.0</v>
      </c>
      <c r="K774" s="30">
        <v>3.269634E8</v>
      </c>
      <c r="L774" s="30" t="s">
        <v>263</v>
      </c>
      <c r="M774" s="31">
        <v>1350.0</v>
      </c>
      <c r="N774" s="30" t="s">
        <v>288</v>
      </c>
      <c r="O774" s="32">
        <v>1230.75</v>
      </c>
      <c r="P774">
        <v>688.75</v>
      </c>
    </row>
    <row r="775" ht="14.25" customHeight="1">
      <c r="A775" s="5">
        <v>40.0</v>
      </c>
      <c r="B775" s="20">
        <v>6.0</v>
      </c>
      <c r="C775" s="21">
        <v>0.69</v>
      </c>
      <c r="D775" s="26">
        <v>4.0</v>
      </c>
      <c r="E775" s="22">
        <v>0.62</v>
      </c>
      <c r="F775" s="5" t="str">
        <f>VLOOKUP(G775,'Species Data'!A$2:E$152,2,FALSE)</f>
        <v>7</v>
      </c>
      <c r="G775" s="5" t="s">
        <v>41</v>
      </c>
      <c r="H775" s="28">
        <v>12496.0</v>
      </c>
      <c r="I775" s="29">
        <v>1.540338184E9</v>
      </c>
      <c r="J775" s="29">
        <v>123266.5</v>
      </c>
      <c r="K775" s="30">
        <v>8.62605128E8</v>
      </c>
      <c r="L775" s="30" t="s">
        <v>263</v>
      </c>
      <c r="M775" s="31">
        <v>1080.0</v>
      </c>
      <c r="N775" s="30" t="s">
        <v>307</v>
      </c>
      <c r="O775" s="32">
        <v>1100.59375</v>
      </c>
      <c r="P775">
        <v>616.34375</v>
      </c>
    </row>
    <row r="776" ht="14.25" customHeight="1">
      <c r="A776" s="5">
        <v>145.0</v>
      </c>
      <c r="B776" s="20">
        <v>2.0</v>
      </c>
      <c r="C776" s="21">
        <v>0.98</v>
      </c>
      <c r="D776" s="26">
        <v>3.0</v>
      </c>
      <c r="E776" s="22">
        <v>0.83</v>
      </c>
      <c r="F776" s="5" t="str">
        <f>VLOOKUP(G776,'Species Data'!A$2:E$152,2,FALSE)</f>
        <v>27</v>
      </c>
      <c r="G776" s="5" t="s">
        <v>63</v>
      </c>
      <c r="H776" s="28">
        <v>11400.0</v>
      </c>
      <c r="I776" s="29">
        <v>1.4043375E9</v>
      </c>
      <c r="J776" s="29">
        <v>123187.5</v>
      </c>
      <c r="K776" s="30">
        <v>5.46345E8</v>
      </c>
      <c r="L776" s="30" t="s">
        <v>221</v>
      </c>
      <c r="M776" s="31">
        <v>1357.5</v>
      </c>
      <c r="N776" s="30" t="s">
        <v>311</v>
      </c>
      <c r="O776" s="32">
        <v>1368.75</v>
      </c>
      <c r="P776">
        <v>532.5</v>
      </c>
    </row>
    <row r="777" ht="14.25" customHeight="1">
      <c r="A777" s="5">
        <v>546.0</v>
      </c>
      <c r="B777" s="20">
        <v>3.0</v>
      </c>
      <c r="C777" s="21">
        <v>0.81</v>
      </c>
      <c r="D777" s="26">
        <v>1.0</v>
      </c>
      <c r="E777" s="22">
        <v>1.0</v>
      </c>
      <c r="F777" s="5" t="str">
        <f>VLOOKUP(G777,'Species Data'!A$2:E$152,2,FALSE)</f>
        <v>95</v>
      </c>
      <c r="G777" s="5" t="s">
        <v>155</v>
      </c>
      <c r="H777" s="28">
        <v>13020.0</v>
      </c>
      <c r="I777" s="29">
        <v>1.60390125E9</v>
      </c>
      <c r="J777" s="29">
        <v>123187.5</v>
      </c>
      <c r="K777" s="30">
        <v>9.121730625E8</v>
      </c>
      <c r="L777" s="30" t="s">
        <v>266</v>
      </c>
      <c r="M777" s="31">
        <v>1095.0</v>
      </c>
      <c r="N777" s="30" t="s">
        <v>311</v>
      </c>
      <c r="O777" s="32">
        <v>1368.75</v>
      </c>
      <c r="P777">
        <v>778.4375</v>
      </c>
    </row>
    <row r="778" ht="14.25" customHeight="1">
      <c r="A778" s="5">
        <v>549.0</v>
      </c>
      <c r="B778" s="20">
        <v>3.0</v>
      </c>
      <c r="C778" s="21">
        <v>0.81</v>
      </c>
      <c r="D778" s="26">
        <v>3.0</v>
      </c>
      <c r="E778" s="22">
        <v>0.88</v>
      </c>
      <c r="F778" s="5" t="str">
        <f>VLOOKUP(G778,'Species Data'!A$2:E$152,2,FALSE)</f>
        <v>95</v>
      </c>
      <c r="G778" s="5" t="s">
        <v>155</v>
      </c>
      <c r="H778" s="28">
        <v>13020.0</v>
      </c>
      <c r="I778" s="29">
        <v>1.60390125E9</v>
      </c>
      <c r="J778" s="29">
        <v>123187.5</v>
      </c>
      <c r="K778" s="30">
        <v>8.01950625E8</v>
      </c>
      <c r="L778" s="30" t="s">
        <v>263</v>
      </c>
      <c r="M778" s="31">
        <v>1080.0</v>
      </c>
      <c r="N778" s="30" t="s">
        <v>311</v>
      </c>
      <c r="O778" s="32">
        <v>1368.75</v>
      </c>
      <c r="P778">
        <v>684.375</v>
      </c>
    </row>
    <row r="779" ht="14.25" customHeight="1">
      <c r="A779" s="5">
        <v>109.0</v>
      </c>
      <c r="B779" s="20">
        <v>2.0</v>
      </c>
      <c r="C779" s="21">
        <v>0.94</v>
      </c>
      <c r="D779" s="26">
        <v>1.0</v>
      </c>
      <c r="E779" s="22">
        <v>1.0</v>
      </c>
      <c r="F779" s="5" t="str">
        <f>VLOOKUP(G779,'Species Data'!A$2:E$152,2,FALSE)</f>
        <v>21</v>
      </c>
      <c r="G779" s="5" t="s">
        <v>57</v>
      </c>
      <c r="H779" s="28">
        <v>6240.0</v>
      </c>
      <c r="I779" s="29">
        <v>7.661628E8</v>
      </c>
      <c r="J779" s="29">
        <v>122782.5</v>
      </c>
      <c r="K779" s="30">
        <v>4.113252E8</v>
      </c>
      <c r="L779" s="30" t="s">
        <v>261</v>
      </c>
      <c r="M779" s="31">
        <v>937.5</v>
      </c>
      <c r="N779" s="30" t="s">
        <v>296</v>
      </c>
      <c r="O779" s="32">
        <v>1203.75</v>
      </c>
      <c r="P779">
        <v>646.25</v>
      </c>
    </row>
    <row r="780" ht="14.25" customHeight="1">
      <c r="A780" s="5">
        <v>692.0</v>
      </c>
      <c r="B780" s="20">
        <v>4.0</v>
      </c>
      <c r="C780" s="21">
        <v>0.63</v>
      </c>
      <c r="D780" s="26">
        <v>1.0</v>
      </c>
      <c r="E780" s="22">
        <v>1.0</v>
      </c>
      <c r="F780" s="5" t="str">
        <f>VLOOKUP(G780,'Species Data'!A$2:E$152,2,FALSE)</f>
        <v>120</v>
      </c>
      <c r="G780" s="5" t="s">
        <v>193</v>
      </c>
      <c r="H780" s="28">
        <v>7680.0</v>
      </c>
      <c r="I780" s="29">
        <v>9.414912E8</v>
      </c>
      <c r="J780" s="29">
        <v>122590.0</v>
      </c>
      <c r="K780" s="30">
        <v>5.061888E8</v>
      </c>
      <c r="L780" s="30" t="s">
        <v>261</v>
      </c>
      <c r="M780" s="31">
        <v>750.0</v>
      </c>
      <c r="N780" s="30" t="s">
        <v>312</v>
      </c>
      <c r="O780" s="32">
        <v>943.0</v>
      </c>
      <c r="P780">
        <v>507.0</v>
      </c>
    </row>
    <row r="781" ht="14.25" customHeight="1">
      <c r="A781" s="5">
        <v>600.0</v>
      </c>
      <c r="B781" s="20">
        <v>5.0</v>
      </c>
      <c r="C781" s="21">
        <v>0.84</v>
      </c>
      <c r="D781" s="26">
        <v>6.0</v>
      </c>
      <c r="E781" s="22">
        <v>0.7</v>
      </c>
      <c r="F781" s="5" t="str">
        <f>VLOOKUP(G781,'Species Data'!A$2:E$152,2,FALSE)</f>
        <v>104</v>
      </c>
      <c r="G781" s="5" t="s">
        <v>168</v>
      </c>
      <c r="H781" s="28">
        <v>15000.0</v>
      </c>
      <c r="I781" s="29">
        <v>1.8367171875E9</v>
      </c>
      <c r="J781" s="29">
        <v>122447.8125</v>
      </c>
      <c r="K781" s="30">
        <v>9.428625E8</v>
      </c>
      <c r="L781" s="30" t="s">
        <v>276</v>
      </c>
      <c r="M781" s="31">
        <v>1050.0</v>
      </c>
      <c r="N781" s="30" t="s">
        <v>327</v>
      </c>
      <c r="O781" s="32">
        <v>1200.46875</v>
      </c>
      <c r="P781">
        <v>616.25</v>
      </c>
    </row>
    <row r="782" ht="14.25" customHeight="1">
      <c r="A782" s="5">
        <v>202.0</v>
      </c>
      <c r="B782" s="20">
        <v>4.0</v>
      </c>
      <c r="C782" s="21">
        <v>0.76</v>
      </c>
      <c r="D782" s="26">
        <v>4.0</v>
      </c>
      <c r="E782" s="22">
        <v>0.77</v>
      </c>
      <c r="F782" s="5" t="str">
        <f>VLOOKUP(G782,'Species Data'!A$2:E$152,2,FALSE)</f>
        <v>37</v>
      </c>
      <c r="G782" s="5" t="s">
        <v>73</v>
      </c>
      <c r="H782" s="28">
        <v>8968.0</v>
      </c>
      <c r="I782" s="29">
        <v>1.0972095775E9</v>
      </c>
      <c r="J782" s="29">
        <v>122347.1875</v>
      </c>
      <c r="K782" s="30">
        <v>5.0560463E8</v>
      </c>
      <c r="L782" s="30" t="s">
        <v>261</v>
      </c>
      <c r="M782" s="31">
        <v>750.0</v>
      </c>
      <c r="N782" s="30" t="s">
        <v>135</v>
      </c>
      <c r="O782" s="32">
        <v>1154.21875</v>
      </c>
      <c r="P782">
        <v>531.875</v>
      </c>
    </row>
    <row r="783" ht="14.25" customHeight="1">
      <c r="A783" s="5">
        <v>146.0</v>
      </c>
      <c r="B783" s="20">
        <v>3.0</v>
      </c>
      <c r="C783" s="21">
        <v>0.97</v>
      </c>
      <c r="D783" s="26">
        <v>5.0</v>
      </c>
      <c r="E783" s="22">
        <v>0.69</v>
      </c>
      <c r="F783" s="5" t="str">
        <f>VLOOKUP(G783,'Species Data'!A$2:E$152,2,FALSE)</f>
        <v>27</v>
      </c>
      <c r="G783" s="5" t="s">
        <v>63</v>
      </c>
      <c r="H783" s="28">
        <v>11400.0</v>
      </c>
      <c r="I783" s="29">
        <v>1.392795E9</v>
      </c>
      <c r="J783" s="29">
        <v>122175.0</v>
      </c>
      <c r="K783" s="30">
        <v>4.578525E8</v>
      </c>
      <c r="L783" s="30" t="s">
        <v>221</v>
      </c>
      <c r="M783" s="31">
        <v>1357.5</v>
      </c>
      <c r="N783" s="30" t="s">
        <v>310</v>
      </c>
      <c r="O783" s="32">
        <v>1050.0</v>
      </c>
      <c r="P783">
        <v>446.25</v>
      </c>
    </row>
    <row r="784" ht="14.25" customHeight="1">
      <c r="A784" s="5">
        <v>141.0</v>
      </c>
      <c r="B784" s="20">
        <v>4.0</v>
      </c>
      <c r="C784" s="21">
        <v>0.97</v>
      </c>
      <c r="D784" s="26">
        <v>2.0</v>
      </c>
      <c r="E784" s="22">
        <v>0.95</v>
      </c>
      <c r="F784" s="5" t="str">
        <f>VLOOKUP(G784,'Species Data'!A$2:E$152,2,FALSE)</f>
        <v>27</v>
      </c>
      <c r="G784" s="5" t="s">
        <v>63</v>
      </c>
      <c r="H784" s="28">
        <v>11400.0</v>
      </c>
      <c r="I784" s="29">
        <v>1.3877291249999998E9</v>
      </c>
      <c r="J784" s="29">
        <v>121730.62499999999</v>
      </c>
      <c r="K784" s="30">
        <v>6.263088749999999E8</v>
      </c>
      <c r="L784" s="30" t="s">
        <v>262</v>
      </c>
      <c r="M784" s="31">
        <v>1200.0</v>
      </c>
      <c r="N784" s="30" t="s">
        <v>288</v>
      </c>
      <c r="O784" s="32">
        <v>1352.5624999999998</v>
      </c>
      <c r="P784">
        <v>610.4374999999999</v>
      </c>
    </row>
    <row r="785" ht="14.25" customHeight="1">
      <c r="A785" s="5">
        <v>682.0</v>
      </c>
      <c r="B785" s="20">
        <v>4.0</v>
      </c>
      <c r="C785" s="21">
        <v>0.76</v>
      </c>
      <c r="D785" s="26">
        <v>6.0</v>
      </c>
      <c r="E785" s="22">
        <v>0.65</v>
      </c>
      <c r="F785" s="5" t="str">
        <f>VLOOKUP(G785,'Species Data'!A$2:E$152,2,FALSE)</f>
        <v>118</v>
      </c>
      <c r="G785" s="5" t="s">
        <v>190</v>
      </c>
      <c r="H785" s="28">
        <v>11340.0</v>
      </c>
      <c r="I785" s="29">
        <v>1.37930688E9</v>
      </c>
      <c r="J785" s="29">
        <v>121632.0</v>
      </c>
      <c r="K785" s="30">
        <v>4.6405548E8</v>
      </c>
      <c r="L785" s="30" t="s">
        <v>221</v>
      </c>
      <c r="M785" s="31">
        <v>1086.0</v>
      </c>
      <c r="N785" s="30" t="s">
        <v>343</v>
      </c>
      <c r="O785" s="32">
        <v>1010.5</v>
      </c>
      <c r="P785">
        <v>365.375</v>
      </c>
    </row>
    <row r="786" ht="14.25" customHeight="1">
      <c r="A786" s="5">
        <v>644.0</v>
      </c>
      <c r="B786" s="20">
        <v>4.0</v>
      </c>
      <c r="C786" s="21">
        <v>0.8</v>
      </c>
      <c r="D786" s="26">
        <v>5.0</v>
      </c>
      <c r="E786" s="22">
        <v>0.79</v>
      </c>
      <c r="F786" s="5" t="str">
        <f>VLOOKUP(G786,'Species Data'!A$2:E$152,2,FALSE)</f>
        <v>111</v>
      </c>
      <c r="G786" s="5" t="s">
        <v>179</v>
      </c>
      <c r="H786" s="28">
        <v>18560.0</v>
      </c>
      <c r="I786" s="29">
        <v>2.2569888E9</v>
      </c>
      <c r="J786" s="29">
        <v>121605.0</v>
      </c>
      <c r="K786" s="30">
        <v>1.1438064E9</v>
      </c>
      <c r="L786" s="30" t="s">
        <v>276</v>
      </c>
      <c r="M786" s="31">
        <v>1050.0</v>
      </c>
      <c r="N786" s="30" t="s">
        <v>344</v>
      </c>
      <c r="O786" s="32">
        <v>1105.5</v>
      </c>
      <c r="P786">
        <v>560.25</v>
      </c>
    </row>
    <row r="787" ht="14.25" customHeight="1">
      <c r="A787" s="5">
        <v>642.0</v>
      </c>
      <c r="B787" s="20">
        <v>5.0</v>
      </c>
      <c r="C787" s="21">
        <v>0.79</v>
      </c>
      <c r="D787" s="26">
        <v>4.0</v>
      </c>
      <c r="E787" s="22">
        <v>0.89</v>
      </c>
      <c r="F787" s="5" t="str">
        <f>VLOOKUP(G787,'Species Data'!A$2:E$152,2,FALSE)</f>
        <v>111</v>
      </c>
      <c r="G787" s="5" t="s">
        <v>179</v>
      </c>
      <c r="H787" s="28">
        <v>18560.0</v>
      </c>
      <c r="I787" s="29">
        <v>2.231724E9</v>
      </c>
      <c r="J787" s="29">
        <v>120243.75</v>
      </c>
      <c r="K787" s="30">
        <v>1.283975E9</v>
      </c>
      <c r="L787" s="30" t="s">
        <v>276</v>
      </c>
      <c r="M787" s="31">
        <v>1050.0</v>
      </c>
      <c r="N787" s="30" t="s">
        <v>227</v>
      </c>
      <c r="O787" s="32">
        <v>1093.125</v>
      </c>
      <c r="P787">
        <v>628.90625</v>
      </c>
    </row>
    <row r="788" ht="14.25" customHeight="1">
      <c r="A788" s="5">
        <v>153.0</v>
      </c>
      <c r="B788" s="20">
        <v>6.0</v>
      </c>
      <c r="C788" s="21">
        <v>0.7</v>
      </c>
      <c r="D788" s="26">
        <v>4.0</v>
      </c>
      <c r="E788" s="22">
        <v>0.86</v>
      </c>
      <c r="F788" s="5" t="str">
        <f>VLOOKUP(G788,'Species Data'!A$2:E$152,2,FALSE)</f>
        <v>29</v>
      </c>
      <c r="G788" s="5" t="s">
        <v>65</v>
      </c>
      <c r="H788" s="28">
        <v>11440.0</v>
      </c>
      <c r="I788" s="29">
        <v>1.3728E9</v>
      </c>
      <c r="J788" s="29">
        <v>120000.0</v>
      </c>
      <c r="K788" s="30">
        <v>5.2884975E8</v>
      </c>
      <c r="L788" s="30" t="s">
        <v>126</v>
      </c>
      <c r="M788" s="31">
        <v>1200.0</v>
      </c>
      <c r="N788" s="30" t="s">
        <v>301</v>
      </c>
      <c r="O788" s="32">
        <v>1136.6875</v>
      </c>
      <c r="P788">
        <v>462.28125</v>
      </c>
    </row>
    <row r="789" ht="14.25" customHeight="1">
      <c r="A789" s="5">
        <v>342.0</v>
      </c>
      <c r="B789" s="20">
        <v>5.0</v>
      </c>
      <c r="C789" s="21">
        <v>0.71</v>
      </c>
      <c r="D789" s="26">
        <v>4.0</v>
      </c>
      <c r="E789" s="22">
        <v>0.48</v>
      </c>
      <c r="F789" s="5" t="str">
        <f>VLOOKUP(G789,'Species Data'!A$2:E$152,2,FALSE)</f>
        <v>60</v>
      </c>
      <c r="G789" s="5" t="s">
        <v>102</v>
      </c>
      <c r="H789" s="28">
        <v>7840.0</v>
      </c>
      <c r="I789" s="29">
        <v>9.3938292E8</v>
      </c>
      <c r="J789" s="29">
        <v>119819.25</v>
      </c>
      <c r="K789" s="30">
        <v>3.7514988E8</v>
      </c>
      <c r="L789" s="30" t="s">
        <v>221</v>
      </c>
      <c r="M789" s="31">
        <v>1086.0</v>
      </c>
      <c r="N789" s="30" t="s">
        <v>303</v>
      </c>
      <c r="O789" s="32">
        <v>1109.4375</v>
      </c>
      <c r="P789">
        <v>443.0625</v>
      </c>
    </row>
    <row r="790" ht="14.25" customHeight="1">
      <c r="A790" s="5">
        <v>758.0</v>
      </c>
      <c r="B790" s="20">
        <v>5.0</v>
      </c>
      <c r="C790" s="21">
        <v>0.63</v>
      </c>
      <c r="D790" s="26">
        <v>3.0</v>
      </c>
      <c r="E790" s="22">
        <v>0.95</v>
      </c>
      <c r="F790" s="5" t="str">
        <f>VLOOKUP(G790,'Species Data'!A$2:E$152,2,FALSE)</f>
        <v>133</v>
      </c>
      <c r="G790" s="5" t="s">
        <v>207</v>
      </c>
      <c r="H790" s="28">
        <v>14080.0</v>
      </c>
      <c r="I790" s="29">
        <v>1.67855424E9</v>
      </c>
      <c r="J790" s="29">
        <v>119215.5</v>
      </c>
      <c r="K790" s="30">
        <v>1.05215616E9</v>
      </c>
      <c r="L790" s="30" t="s">
        <v>261</v>
      </c>
      <c r="M790" s="31">
        <v>937.5</v>
      </c>
      <c r="N790" s="30" t="s">
        <v>288</v>
      </c>
      <c r="O790" s="32">
        <v>1045.75</v>
      </c>
      <c r="P790">
        <v>655.5</v>
      </c>
    </row>
    <row r="791" ht="14.25" customHeight="1">
      <c r="A791" s="5">
        <v>581.0</v>
      </c>
      <c r="B791" s="20">
        <v>6.0</v>
      </c>
      <c r="C791" s="21">
        <v>0.72</v>
      </c>
      <c r="D791" s="26">
        <v>3.0</v>
      </c>
      <c r="E791" s="22">
        <v>0.85</v>
      </c>
      <c r="F791" s="5" t="str">
        <f>VLOOKUP(G791,'Species Data'!A$2:E$152,2,FALSE)</f>
        <v>100</v>
      </c>
      <c r="G791" s="5" t="s">
        <v>165</v>
      </c>
      <c r="H791" s="28">
        <v>9920.0</v>
      </c>
      <c r="I791" s="29">
        <v>1.17929952E9</v>
      </c>
      <c r="J791" s="29">
        <v>118881.0</v>
      </c>
      <c r="K791" s="30">
        <v>5.8357872E8</v>
      </c>
      <c r="L791" s="30" t="s">
        <v>263</v>
      </c>
      <c r="M791" s="31">
        <v>1080.0</v>
      </c>
      <c r="N791" s="30" t="s">
        <v>329</v>
      </c>
      <c r="O791" s="32">
        <v>1165.5</v>
      </c>
      <c r="P791">
        <v>576.75</v>
      </c>
    </row>
    <row r="792" ht="14.25" customHeight="1">
      <c r="A792" s="5">
        <v>98.0</v>
      </c>
      <c r="B792" s="20">
        <v>4.0</v>
      </c>
      <c r="C792" s="21">
        <v>0.78</v>
      </c>
      <c r="D792" s="26">
        <v>6.0</v>
      </c>
      <c r="E792" s="22">
        <v>0.84</v>
      </c>
      <c r="F792" s="5" t="str">
        <f>VLOOKUP(G792,'Species Data'!A$2:E$152,2,FALSE)</f>
        <v>19</v>
      </c>
      <c r="G792" s="5" t="s">
        <v>55</v>
      </c>
      <c r="H792" s="28">
        <v>5160.0</v>
      </c>
      <c r="I792" s="29">
        <v>6.117954E8</v>
      </c>
      <c r="J792" s="29">
        <v>118565.0</v>
      </c>
      <c r="K792" s="30">
        <v>2.75931E8</v>
      </c>
      <c r="L792" s="30" t="s">
        <v>261</v>
      </c>
      <c r="M792" s="31">
        <v>937.5</v>
      </c>
      <c r="N792" s="30" t="s">
        <v>346</v>
      </c>
      <c r="O792" s="32">
        <v>1288.75</v>
      </c>
      <c r="P792">
        <v>581.25</v>
      </c>
    </row>
    <row r="793" ht="14.25" customHeight="1">
      <c r="A793" s="5">
        <v>691.0</v>
      </c>
      <c r="B793" s="20">
        <v>5.0</v>
      </c>
      <c r="C793" s="21">
        <v>0.61</v>
      </c>
      <c r="D793" s="26">
        <v>3.0</v>
      </c>
      <c r="E793" s="22">
        <v>0.96</v>
      </c>
      <c r="F793" s="5" t="str">
        <f>VLOOKUP(G793,'Species Data'!A$2:E$152,2,FALSE)</f>
        <v>120</v>
      </c>
      <c r="G793" s="5" t="s">
        <v>193</v>
      </c>
      <c r="H793" s="28">
        <v>7680.0</v>
      </c>
      <c r="I793" s="29">
        <v>9.08232E8</v>
      </c>
      <c r="J793" s="29">
        <v>118259.375</v>
      </c>
      <c r="K793" s="30">
        <v>4.8828E8</v>
      </c>
      <c r="L793" s="30" t="s">
        <v>261</v>
      </c>
      <c r="M793" s="31">
        <v>750.0</v>
      </c>
      <c r="N793" s="30" t="s">
        <v>303</v>
      </c>
      <c r="O793" s="32">
        <v>909.6875</v>
      </c>
      <c r="P793">
        <v>489.0625</v>
      </c>
    </row>
    <row r="794" ht="14.25" customHeight="1">
      <c r="A794" s="5">
        <v>142.0</v>
      </c>
      <c r="B794" s="20">
        <v>5.0</v>
      </c>
      <c r="C794" s="21">
        <v>0.93</v>
      </c>
      <c r="D794" s="26">
        <v>4.0</v>
      </c>
      <c r="E794" s="22">
        <v>0.77</v>
      </c>
      <c r="F794" s="5" t="str">
        <f>VLOOKUP(G794,'Species Data'!A$2:E$152,2,FALSE)</f>
        <v>27</v>
      </c>
      <c r="G794" s="5" t="s">
        <v>63</v>
      </c>
      <c r="H794" s="28">
        <v>11400.0</v>
      </c>
      <c r="I794" s="29">
        <v>1.339956E9</v>
      </c>
      <c r="J794" s="29">
        <v>117540.0</v>
      </c>
      <c r="K794" s="30">
        <v>5.06331E8</v>
      </c>
      <c r="L794" s="30" t="s">
        <v>262</v>
      </c>
      <c r="M794" s="31">
        <v>1200.0</v>
      </c>
      <c r="N794" s="30" t="s">
        <v>311</v>
      </c>
      <c r="O794" s="32">
        <v>1306.0</v>
      </c>
      <c r="P794">
        <v>493.5</v>
      </c>
    </row>
    <row r="795" ht="14.25" customHeight="1">
      <c r="A795" s="5">
        <v>343.0</v>
      </c>
      <c r="B795" s="20">
        <v>6.0</v>
      </c>
      <c r="C795" s="21">
        <v>0.7</v>
      </c>
      <c r="D795" s="26">
        <v>5.0</v>
      </c>
      <c r="E795" s="22">
        <v>0.42</v>
      </c>
      <c r="F795" s="5" t="str">
        <f>VLOOKUP(G795,'Species Data'!A$2:E$152,2,FALSE)</f>
        <v>60</v>
      </c>
      <c r="G795" s="5" t="s">
        <v>102</v>
      </c>
      <c r="H795" s="28">
        <v>7840.0</v>
      </c>
      <c r="I795" s="29">
        <v>9.1953792E8</v>
      </c>
      <c r="J795" s="29">
        <v>117288.0</v>
      </c>
      <c r="K795" s="30">
        <v>3.3466608E8</v>
      </c>
      <c r="L795" s="30" t="s">
        <v>221</v>
      </c>
      <c r="M795" s="31">
        <v>1086.0</v>
      </c>
      <c r="N795" s="30" t="s">
        <v>328</v>
      </c>
      <c r="O795" s="32">
        <v>1033.5</v>
      </c>
      <c r="P795">
        <v>395.25</v>
      </c>
    </row>
    <row r="796" ht="14.25" customHeight="1">
      <c r="A796" s="5">
        <v>421.0</v>
      </c>
      <c r="B796" s="20">
        <v>5.0</v>
      </c>
      <c r="C796" s="21">
        <v>0.8</v>
      </c>
      <c r="D796" s="26">
        <v>5.0</v>
      </c>
      <c r="E796" s="22">
        <v>0.82</v>
      </c>
      <c r="F796" s="5" t="str">
        <f>VLOOKUP(G796,'Species Data'!A$2:E$152,2,FALSE)</f>
        <v>74</v>
      </c>
      <c r="G796" s="5" t="s">
        <v>123</v>
      </c>
      <c r="H796" s="28">
        <v>9440.0</v>
      </c>
      <c r="I796" s="29">
        <v>1.0957008E9</v>
      </c>
      <c r="J796" s="29">
        <v>116070.0</v>
      </c>
      <c r="K796" s="30">
        <v>6.651129E8</v>
      </c>
      <c r="L796" s="30" t="s">
        <v>266</v>
      </c>
      <c r="M796" s="31">
        <v>1095.0</v>
      </c>
      <c r="N796" s="30" t="s">
        <v>310</v>
      </c>
      <c r="O796" s="32">
        <v>1082.8125</v>
      </c>
      <c r="P796">
        <v>664.6875</v>
      </c>
    </row>
    <row r="797" ht="14.25" customHeight="1">
      <c r="A797" s="5">
        <v>643.0</v>
      </c>
      <c r="B797" s="20">
        <v>6.0</v>
      </c>
      <c r="C797" s="21">
        <v>0.76</v>
      </c>
      <c r="D797" s="26">
        <v>6.0</v>
      </c>
      <c r="E797" s="22">
        <v>0.74</v>
      </c>
      <c r="F797" s="5" t="str">
        <f>VLOOKUP(G797,'Species Data'!A$2:E$152,2,FALSE)</f>
        <v>111</v>
      </c>
      <c r="G797" s="5" t="s">
        <v>179</v>
      </c>
      <c r="H797" s="28">
        <v>18560.0</v>
      </c>
      <c r="I797" s="29">
        <v>2.14368E9</v>
      </c>
      <c r="J797" s="29">
        <v>115500.0</v>
      </c>
      <c r="K797" s="30">
        <v>1.070564E9</v>
      </c>
      <c r="L797" s="30" t="s">
        <v>276</v>
      </c>
      <c r="M797" s="31">
        <v>1050.0</v>
      </c>
      <c r="N797" s="30" t="s">
        <v>343</v>
      </c>
      <c r="O797" s="32">
        <v>1018.75</v>
      </c>
      <c r="P797">
        <v>524.375</v>
      </c>
    </row>
    <row r="798" ht="14.25" customHeight="1">
      <c r="A798" s="5">
        <v>678.0</v>
      </c>
      <c r="B798" s="20">
        <v>5.0</v>
      </c>
      <c r="C798" s="21">
        <v>0.71</v>
      </c>
      <c r="D798" s="26">
        <v>2.0</v>
      </c>
      <c r="E798" s="22">
        <v>0.97</v>
      </c>
      <c r="F798" s="5" t="str">
        <f>VLOOKUP(G798,'Species Data'!A$2:E$152,2,FALSE)</f>
        <v>118</v>
      </c>
      <c r="G798" s="5" t="s">
        <v>190</v>
      </c>
      <c r="H798" s="28">
        <v>11340.0</v>
      </c>
      <c r="I798" s="29">
        <v>1.29925215E9</v>
      </c>
      <c r="J798" s="29">
        <v>114572.5</v>
      </c>
      <c r="K798" s="30">
        <v>6.9080445E8</v>
      </c>
      <c r="L798" s="30" t="s">
        <v>256</v>
      </c>
      <c r="M798" s="31">
        <v>860.0</v>
      </c>
      <c r="N798" s="30" t="s">
        <v>334</v>
      </c>
      <c r="O798" s="32">
        <v>1022.96875</v>
      </c>
      <c r="P798">
        <v>543.90625</v>
      </c>
    </row>
    <row r="799" ht="14.25" customHeight="1">
      <c r="A799" s="5">
        <v>424.0</v>
      </c>
      <c r="B799" s="20">
        <v>6.0</v>
      </c>
      <c r="C799" s="21">
        <v>0.79</v>
      </c>
      <c r="D799" s="26">
        <v>6.0</v>
      </c>
      <c r="E799" s="22">
        <v>0.71</v>
      </c>
      <c r="F799" s="5" t="str">
        <f>VLOOKUP(G799,'Species Data'!A$2:E$152,2,FALSE)</f>
        <v>74</v>
      </c>
      <c r="G799" s="5" t="s">
        <v>123</v>
      </c>
      <c r="H799" s="28">
        <v>9440.0</v>
      </c>
      <c r="I799" s="29">
        <v>1.0806912E9</v>
      </c>
      <c r="J799" s="29">
        <v>114480.0</v>
      </c>
      <c r="K799" s="30">
        <v>5.7167814E8</v>
      </c>
      <c r="L799" s="30" t="s">
        <v>263</v>
      </c>
      <c r="M799" s="31">
        <v>1080.0</v>
      </c>
      <c r="N799" s="30" t="s">
        <v>310</v>
      </c>
      <c r="O799" s="32">
        <v>1076.4375</v>
      </c>
      <c r="P799">
        <v>571.3125</v>
      </c>
    </row>
    <row r="800" ht="14.25" customHeight="1">
      <c r="A800" s="5">
        <v>759.0</v>
      </c>
      <c r="B800" s="20">
        <v>6.0</v>
      </c>
      <c r="C800" s="21">
        <v>0.6</v>
      </c>
      <c r="D800" s="26">
        <v>6.0</v>
      </c>
      <c r="E800" s="22">
        <v>0.79</v>
      </c>
      <c r="F800" s="5" t="str">
        <f>VLOOKUP(G800,'Species Data'!A$2:E$152,2,FALSE)</f>
        <v>133</v>
      </c>
      <c r="G800" s="5" t="s">
        <v>207</v>
      </c>
      <c r="H800" s="28">
        <v>14080.0</v>
      </c>
      <c r="I800" s="29">
        <v>1.6046184E9</v>
      </c>
      <c r="J800" s="29">
        <v>113964.375</v>
      </c>
      <c r="K800" s="30">
        <v>8.732856E8</v>
      </c>
      <c r="L800" s="30" t="s">
        <v>261</v>
      </c>
      <c r="M800" s="31">
        <v>937.5</v>
      </c>
      <c r="N800" s="30" t="s">
        <v>342</v>
      </c>
      <c r="O800" s="32">
        <v>999.6875</v>
      </c>
      <c r="P800">
        <v>544.0625</v>
      </c>
    </row>
    <row r="801" ht="14.25" customHeight="1">
      <c r="A801" s="5">
        <v>97.0</v>
      </c>
      <c r="B801" s="20">
        <v>5.0</v>
      </c>
      <c r="C801" s="21">
        <v>0.75</v>
      </c>
      <c r="D801" s="26">
        <v>5.0</v>
      </c>
      <c r="E801" s="22">
        <v>0.89</v>
      </c>
      <c r="F801" s="5" t="str">
        <f>VLOOKUP(G801,'Species Data'!A$2:E$152,2,FALSE)</f>
        <v>19</v>
      </c>
      <c r="G801" s="5" t="s">
        <v>55</v>
      </c>
      <c r="H801" s="28">
        <v>5160.0</v>
      </c>
      <c r="I801" s="29">
        <v>5.86353375E8</v>
      </c>
      <c r="J801" s="29">
        <v>113634.375</v>
      </c>
      <c r="K801" s="30">
        <v>2.91433575E8</v>
      </c>
      <c r="L801" s="30" t="s">
        <v>261</v>
      </c>
      <c r="M801" s="31">
        <v>937.5</v>
      </c>
      <c r="N801" s="30" t="s">
        <v>345</v>
      </c>
      <c r="O801" s="32">
        <v>1235.15625</v>
      </c>
      <c r="P801">
        <v>613.90625</v>
      </c>
    </row>
    <row r="802" ht="14.25" customHeight="1">
      <c r="A802" s="5">
        <v>216.0</v>
      </c>
      <c r="B802" s="20">
        <v>6.0</v>
      </c>
      <c r="C802" s="21">
        <v>0.61</v>
      </c>
      <c r="D802" s="26">
        <v>5.0</v>
      </c>
      <c r="E802" s="22">
        <v>0.76</v>
      </c>
      <c r="F802" s="5" t="str">
        <f>VLOOKUP(G802,'Species Data'!A$2:E$152,2,FALSE)</f>
        <v>39</v>
      </c>
      <c r="G802" s="5" t="s">
        <v>75</v>
      </c>
      <c r="H802" s="28">
        <v>12420.0</v>
      </c>
      <c r="I802" s="29">
        <v>1.40216832E9</v>
      </c>
      <c r="J802" s="29">
        <v>112896.0</v>
      </c>
      <c r="K802" s="30">
        <v>6.2839688625E8</v>
      </c>
      <c r="L802" s="30" t="s">
        <v>275</v>
      </c>
      <c r="M802" s="31">
        <v>1152.0</v>
      </c>
      <c r="N802" s="30" t="s">
        <v>321</v>
      </c>
      <c r="O802" s="32">
        <v>864.46875</v>
      </c>
      <c r="P802">
        <v>516.28125</v>
      </c>
    </row>
    <row r="803" ht="14.25" customHeight="1">
      <c r="A803" s="5">
        <v>492.0</v>
      </c>
      <c r="B803" s="20">
        <v>5.0</v>
      </c>
      <c r="C803" s="21">
        <v>0.64</v>
      </c>
      <c r="D803" s="26">
        <v>2.0</v>
      </c>
      <c r="E803" s="22">
        <v>0.96</v>
      </c>
      <c r="F803" s="5" t="str">
        <f>VLOOKUP(G803,'Species Data'!A$2:E$152,2,FALSE)</f>
        <v>86</v>
      </c>
      <c r="G803" s="5" t="s">
        <v>141</v>
      </c>
      <c r="H803" s="28">
        <v>17940.0</v>
      </c>
      <c r="I803" s="29">
        <v>2.023475025E9</v>
      </c>
      <c r="J803" s="29">
        <v>112791.25</v>
      </c>
      <c r="K803" s="30">
        <v>1.18534065E9</v>
      </c>
      <c r="L803" s="30" t="s">
        <v>199</v>
      </c>
      <c r="M803" s="31">
        <v>1065.0</v>
      </c>
      <c r="N803" s="30" t="s">
        <v>307</v>
      </c>
      <c r="O803" s="32">
        <v>1084.53125</v>
      </c>
      <c r="P803">
        <v>635.3125</v>
      </c>
    </row>
    <row r="804" ht="14.25" customHeight="1">
      <c r="A804" s="5">
        <v>105.0</v>
      </c>
      <c r="B804" s="20">
        <v>3.0</v>
      </c>
      <c r="C804" s="21">
        <v>0.86</v>
      </c>
      <c r="D804" s="26">
        <v>3.0</v>
      </c>
      <c r="E804" s="22">
        <v>0.88</v>
      </c>
      <c r="F804" s="5" t="str">
        <f>VLOOKUP(G804,'Species Data'!A$2:E$152,2,FALSE)</f>
        <v>21</v>
      </c>
      <c r="G804" s="5" t="s">
        <v>57</v>
      </c>
      <c r="H804" s="28">
        <v>6240.0</v>
      </c>
      <c r="I804" s="29">
        <v>7.005258E8</v>
      </c>
      <c r="J804" s="29">
        <v>112263.75</v>
      </c>
      <c r="K804" s="30">
        <v>3.621969E8</v>
      </c>
      <c r="L804" s="30" t="s">
        <v>256</v>
      </c>
      <c r="M804" s="31">
        <v>1075.0</v>
      </c>
      <c r="N804" s="30" t="s">
        <v>297</v>
      </c>
      <c r="O804" s="32">
        <v>1100.625</v>
      </c>
      <c r="P804">
        <v>569.0625</v>
      </c>
    </row>
    <row r="805" ht="14.25" customHeight="1">
      <c r="A805" s="5">
        <v>270.0</v>
      </c>
      <c r="B805" s="20">
        <v>5.0</v>
      </c>
      <c r="C805" s="21">
        <v>0.68</v>
      </c>
      <c r="D805" s="26">
        <v>2.0</v>
      </c>
      <c r="E805" s="22">
        <v>0.86</v>
      </c>
      <c r="F805" s="5" t="str">
        <f>VLOOKUP(G805,'Species Data'!A$2:E$152,2,FALSE)</f>
        <v>48</v>
      </c>
      <c r="G805" s="5" t="s">
        <v>85</v>
      </c>
      <c r="H805" s="28">
        <v>14160.0</v>
      </c>
      <c r="I805" s="29">
        <v>1.586628E9</v>
      </c>
      <c r="J805" s="29">
        <v>112050.0</v>
      </c>
      <c r="K805" s="30">
        <v>9.486315E8</v>
      </c>
      <c r="L805" s="30" t="s">
        <v>88</v>
      </c>
      <c r="M805" s="31">
        <v>990.0</v>
      </c>
      <c r="N805" s="30" t="s">
        <v>301</v>
      </c>
      <c r="O805" s="32">
        <v>1037.5</v>
      </c>
      <c r="P805">
        <v>620.3125</v>
      </c>
    </row>
    <row r="806" ht="14.25" customHeight="1">
      <c r="A806" s="5">
        <v>602.0</v>
      </c>
      <c r="B806" s="20">
        <v>6.0</v>
      </c>
      <c r="C806" s="21">
        <v>0.76</v>
      </c>
      <c r="D806" s="26">
        <v>5.0</v>
      </c>
      <c r="E806" s="22">
        <v>0.72</v>
      </c>
      <c r="F806" s="5" t="str">
        <f>VLOOKUP(G806,'Species Data'!A$2:E$152,2,FALSE)</f>
        <v>104</v>
      </c>
      <c r="G806" s="5" t="s">
        <v>168</v>
      </c>
      <c r="H806" s="28">
        <v>15000.0</v>
      </c>
      <c r="I806" s="29">
        <v>1.67248125E9</v>
      </c>
      <c r="J806" s="29">
        <v>111498.75</v>
      </c>
      <c r="K806" s="30">
        <v>9.622265625E8</v>
      </c>
      <c r="L806" s="30" t="s">
        <v>276</v>
      </c>
      <c r="M806" s="31">
        <v>1050.0</v>
      </c>
      <c r="N806" s="30" t="s">
        <v>227</v>
      </c>
      <c r="O806" s="32">
        <v>1093.125</v>
      </c>
      <c r="P806">
        <v>628.90625</v>
      </c>
    </row>
    <row r="807" ht="14.25" customHeight="1">
      <c r="A807" s="5">
        <v>493.0</v>
      </c>
      <c r="B807" s="20">
        <v>6.0</v>
      </c>
      <c r="C807" s="21">
        <v>0.62</v>
      </c>
      <c r="D807" s="26">
        <v>4.0</v>
      </c>
      <c r="E807" s="22">
        <v>0.75</v>
      </c>
      <c r="F807" s="5" t="str">
        <f>VLOOKUP(G807,'Species Data'!A$2:E$152,2,FALSE)</f>
        <v>86</v>
      </c>
      <c r="G807" s="5" t="s">
        <v>141</v>
      </c>
      <c r="H807" s="28">
        <v>17940.0</v>
      </c>
      <c r="I807" s="29">
        <v>1.9870344E9</v>
      </c>
      <c r="J807" s="29">
        <v>110760.0</v>
      </c>
      <c r="K807" s="30">
        <v>9.340461E8</v>
      </c>
      <c r="L807" s="30" t="s">
        <v>199</v>
      </c>
      <c r="M807" s="31">
        <v>1065.0</v>
      </c>
      <c r="N807" s="30" t="s">
        <v>337</v>
      </c>
      <c r="O807" s="32">
        <v>778.75</v>
      </c>
      <c r="P807">
        <v>500.625</v>
      </c>
    </row>
    <row r="808" ht="14.25" customHeight="1">
      <c r="A808" s="5">
        <v>107.0</v>
      </c>
      <c r="B808" s="20">
        <v>4.0</v>
      </c>
      <c r="C808" s="21">
        <v>0.84</v>
      </c>
      <c r="D808" s="26">
        <v>5.0</v>
      </c>
      <c r="E808" s="22">
        <v>0.8</v>
      </c>
      <c r="F808" s="5" t="str">
        <f>VLOOKUP(G808,'Species Data'!A$2:E$152,2,FALSE)</f>
        <v>21</v>
      </c>
      <c r="G808" s="5" t="s">
        <v>57</v>
      </c>
      <c r="H808" s="28">
        <v>6240.0</v>
      </c>
      <c r="I808" s="29">
        <v>6.84216E8</v>
      </c>
      <c r="J808" s="29">
        <v>109650.0</v>
      </c>
      <c r="K808" s="30">
        <v>3.30174E8</v>
      </c>
      <c r="L808" s="30" t="s">
        <v>256</v>
      </c>
      <c r="M808" s="31">
        <v>1075.0</v>
      </c>
      <c r="N808" s="30" t="s">
        <v>320</v>
      </c>
      <c r="O808" s="32">
        <v>911.25</v>
      </c>
      <c r="P808">
        <v>518.75</v>
      </c>
    </row>
    <row r="809" ht="14.25" customHeight="1">
      <c r="A809" s="5">
        <v>201.0</v>
      </c>
      <c r="B809" s="20">
        <v>5.0</v>
      </c>
      <c r="C809" s="21">
        <v>0.68</v>
      </c>
      <c r="D809" s="26">
        <v>6.0</v>
      </c>
      <c r="E809" s="22">
        <v>0.67</v>
      </c>
      <c r="F809" s="5" t="str">
        <f>VLOOKUP(G809,'Species Data'!A$2:E$152,2,FALSE)</f>
        <v>37</v>
      </c>
      <c r="G809" s="5" t="s">
        <v>73</v>
      </c>
      <c r="H809" s="28">
        <v>8968.0</v>
      </c>
      <c r="I809" s="29">
        <v>9.80076848E8</v>
      </c>
      <c r="J809" s="29">
        <v>109286.0</v>
      </c>
      <c r="K809" s="30">
        <v>4.4203272E8</v>
      </c>
      <c r="L809" s="30" t="s">
        <v>261</v>
      </c>
      <c r="M809" s="31">
        <v>750.0</v>
      </c>
      <c r="N809" s="30" t="s">
        <v>346</v>
      </c>
      <c r="O809" s="32">
        <v>1031.0</v>
      </c>
      <c r="P809">
        <v>465.0</v>
      </c>
    </row>
    <row r="810" ht="14.25" customHeight="1">
      <c r="A810" s="5">
        <v>143.0</v>
      </c>
      <c r="B810" s="20">
        <v>6.0</v>
      </c>
      <c r="C810" s="21">
        <v>0.86</v>
      </c>
      <c r="D810" s="26">
        <v>6.0</v>
      </c>
      <c r="E810" s="22">
        <v>0.64</v>
      </c>
      <c r="F810" s="5" t="str">
        <f>VLOOKUP(G810,'Species Data'!A$2:E$152,2,FALSE)</f>
        <v>27</v>
      </c>
      <c r="G810" s="5" t="s">
        <v>63</v>
      </c>
      <c r="H810" s="28">
        <v>11400.0</v>
      </c>
      <c r="I810" s="29">
        <v>1.2312E9</v>
      </c>
      <c r="J810" s="29">
        <v>108000.0</v>
      </c>
      <c r="K810" s="30">
        <v>4.209165E8</v>
      </c>
      <c r="L810" s="30" t="s">
        <v>262</v>
      </c>
      <c r="M810" s="31">
        <v>1200.0</v>
      </c>
      <c r="N810" s="30" t="s">
        <v>310</v>
      </c>
      <c r="O810" s="32">
        <v>990.0</v>
      </c>
      <c r="P810">
        <v>410.25</v>
      </c>
    </row>
    <row r="811" ht="14.25" customHeight="1">
      <c r="A811" s="5">
        <v>271.0</v>
      </c>
      <c r="B811" s="20">
        <v>6.0</v>
      </c>
      <c r="C811" s="21">
        <v>0.65</v>
      </c>
      <c r="D811" s="26">
        <v>3.0</v>
      </c>
      <c r="E811" s="22">
        <v>0.83</v>
      </c>
      <c r="F811" s="5" t="str">
        <f>VLOOKUP(G811,'Species Data'!A$2:E$152,2,FALSE)</f>
        <v>48</v>
      </c>
      <c r="G811" s="5" t="s">
        <v>85</v>
      </c>
      <c r="H811" s="28">
        <v>14160.0</v>
      </c>
      <c r="I811" s="29">
        <v>1.5139872E9</v>
      </c>
      <c r="J811" s="29">
        <v>106920.0</v>
      </c>
      <c r="K811" s="30">
        <v>9.1450944E8</v>
      </c>
      <c r="L811" s="30" t="s">
        <v>88</v>
      </c>
      <c r="M811" s="31">
        <v>990.0</v>
      </c>
      <c r="N811" s="30" t="s">
        <v>290</v>
      </c>
      <c r="O811" s="32">
        <v>968.0</v>
      </c>
      <c r="P811">
        <v>598.0</v>
      </c>
    </row>
    <row r="812" ht="14.25" customHeight="1">
      <c r="A812" s="5">
        <v>227.0</v>
      </c>
      <c r="B812" s="20">
        <v>2.0</v>
      </c>
      <c r="C812" s="21">
        <v>0.73</v>
      </c>
      <c r="D812" s="26">
        <v>1.0</v>
      </c>
      <c r="E812" s="22">
        <v>1.0</v>
      </c>
      <c r="F812" s="5" t="str">
        <f>VLOOKUP(G812,'Species Data'!A$2:E$152,2,FALSE)</f>
        <v>41</v>
      </c>
      <c r="G812" s="5" t="s">
        <v>77</v>
      </c>
      <c r="H812" s="28">
        <v>7200.0</v>
      </c>
      <c r="I812" s="29">
        <v>7.69626E8</v>
      </c>
      <c r="J812" s="29">
        <v>106892.5</v>
      </c>
      <c r="K812" s="30">
        <v>3.81645E8</v>
      </c>
      <c r="L812" s="30" t="s">
        <v>261</v>
      </c>
      <c r="M812" s="31">
        <v>750.0</v>
      </c>
      <c r="N812" s="30" t="s">
        <v>224</v>
      </c>
      <c r="O812" s="32">
        <v>1214.6875</v>
      </c>
      <c r="P812">
        <v>602.34375</v>
      </c>
    </row>
    <row r="813" ht="14.25" customHeight="1">
      <c r="A813" s="5">
        <v>229.0</v>
      </c>
      <c r="B813" s="20">
        <v>3.0</v>
      </c>
      <c r="C813" s="21">
        <v>0.72</v>
      </c>
      <c r="D813" s="26">
        <v>5.0</v>
      </c>
      <c r="E813" s="22">
        <v>0.78</v>
      </c>
      <c r="F813" s="5" t="str">
        <f>VLOOKUP(G813,'Species Data'!A$2:E$152,2,FALSE)</f>
        <v>41</v>
      </c>
      <c r="G813" s="5" t="s">
        <v>77</v>
      </c>
      <c r="H813" s="28">
        <v>7200.0</v>
      </c>
      <c r="I813" s="29">
        <v>7.6032E8</v>
      </c>
      <c r="J813" s="29">
        <v>105600.0</v>
      </c>
      <c r="K813" s="30">
        <v>2.973564E8</v>
      </c>
      <c r="L813" s="30" t="s">
        <v>126</v>
      </c>
      <c r="M813" s="31">
        <v>1200.0</v>
      </c>
      <c r="N813" s="30" t="s">
        <v>340</v>
      </c>
      <c r="O813" s="32">
        <v>1137.1875</v>
      </c>
      <c r="P813">
        <v>469.3125</v>
      </c>
    </row>
    <row r="814" ht="14.25" customHeight="1">
      <c r="A814" s="5">
        <v>228.0</v>
      </c>
      <c r="B814" s="20">
        <v>3.0</v>
      </c>
      <c r="C814" s="21">
        <v>0.72</v>
      </c>
      <c r="D814" s="26">
        <v>6.0</v>
      </c>
      <c r="E814" s="22">
        <v>0.77</v>
      </c>
      <c r="F814" s="5" t="str">
        <f>VLOOKUP(G814,'Species Data'!A$2:E$152,2,FALSE)</f>
        <v>41</v>
      </c>
      <c r="G814" s="5" t="s">
        <v>77</v>
      </c>
      <c r="H814" s="28">
        <v>7200.0</v>
      </c>
      <c r="I814" s="29">
        <v>7.6032E8</v>
      </c>
      <c r="J814" s="29">
        <v>105600.0</v>
      </c>
      <c r="K814" s="30">
        <v>2.929014E8</v>
      </c>
      <c r="L814" s="30" t="s">
        <v>126</v>
      </c>
      <c r="M814" s="31">
        <v>1200.0</v>
      </c>
      <c r="N814" s="30" t="s">
        <v>301</v>
      </c>
      <c r="O814" s="32">
        <v>1136.6875</v>
      </c>
      <c r="P814">
        <v>462.28125</v>
      </c>
    </row>
    <row r="815" ht="14.25" customHeight="1">
      <c r="A815" s="5">
        <v>690.0</v>
      </c>
      <c r="B815" s="20">
        <v>6.0</v>
      </c>
      <c r="C815" s="21">
        <v>0.53</v>
      </c>
      <c r="D815" s="26">
        <v>6.0</v>
      </c>
      <c r="E815" s="22">
        <v>0.86</v>
      </c>
      <c r="F815" s="5" t="str">
        <f>VLOOKUP(G815,'Species Data'!A$2:E$152,2,FALSE)</f>
        <v>120</v>
      </c>
      <c r="G815" s="5" t="s">
        <v>193</v>
      </c>
      <c r="H815" s="28">
        <v>7680.0</v>
      </c>
      <c r="I815" s="29">
        <v>7.984704E8</v>
      </c>
      <c r="J815" s="29">
        <v>103967.5</v>
      </c>
      <c r="K815" s="30">
        <v>4.345536E8</v>
      </c>
      <c r="L815" s="30" t="s">
        <v>261</v>
      </c>
      <c r="M815" s="31">
        <v>750.0</v>
      </c>
      <c r="N815" s="30" t="s">
        <v>342</v>
      </c>
      <c r="O815" s="32">
        <v>799.75</v>
      </c>
      <c r="P815">
        <v>435.25</v>
      </c>
    </row>
    <row r="816" ht="14.25" customHeight="1">
      <c r="A816" s="5">
        <v>108.0</v>
      </c>
      <c r="B816" s="20">
        <v>5.0</v>
      </c>
      <c r="C816" s="21">
        <v>0.79</v>
      </c>
      <c r="D816" s="26">
        <v>4.0</v>
      </c>
      <c r="E816" s="22">
        <v>0.84</v>
      </c>
      <c r="F816" s="5" t="str">
        <f>VLOOKUP(G816,'Species Data'!A$2:E$152,2,FALSE)</f>
        <v>21</v>
      </c>
      <c r="G816" s="5" t="s">
        <v>57</v>
      </c>
      <c r="H816" s="28">
        <v>6240.0</v>
      </c>
      <c r="I816" s="29">
        <v>6.442371E8</v>
      </c>
      <c r="J816" s="29">
        <v>103243.125</v>
      </c>
      <c r="K816" s="30">
        <v>3.462849E8</v>
      </c>
      <c r="L816" s="30" t="s">
        <v>261</v>
      </c>
      <c r="M816" s="31">
        <v>937.5</v>
      </c>
      <c r="N816" s="30" t="s">
        <v>297</v>
      </c>
      <c r="O816" s="32">
        <v>1012.1875</v>
      </c>
      <c r="P816">
        <v>544.0625</v>
      </c>
    </row>
    <row r="817" ht="14.25" customHeight="1">
      <c r="A817" s="5">
        <v>551.0</v>
      </c>
      <c r="B817" s="20">
        <v>5.0</v>
      </c>
      <c r="C817" s="21">
        <v>0.67</v>
      </c>
      <c r="D817" s="26">
        <v>6.0</v>
      </c>
      <c r="E817" s="22">
        <v>0.65</v>
      </c>
      <c r="F817" s="5" t="str">
        <f>VLOOKUP(G817,'Species Data'!A$2:E$152,2,FALSE)</f>
        <v>95</v>
      </c>
      <c r="G817" s="5" t="s">
        <v>155</v>
      </c>
      <c r="H817" s="28">
        <v>13020.0</v>
      </c>
      <c r="I817" s="29">
        <v>1.3340943E9</v>
      </c>
      <c r="J817" s="29">
        <v>102465.0</v>
      </c>
      <c r="K817" s="30">
        <v>5.958603E8</v>
      </c>
      <c r="L817" s="30" t="s">
        <v>263</v>
      </c>
      <c r="M817" s="31">
        <v>1080.0</v>
      </c>
      <c r="N817" s="30" t="s">
        <v>317</v>
      </c>
      <c r="O817" s="32">
        <v>1138.5</v>
      </c>
      <c r="P817">
        <v>508.5</v>
      </c>
    </row>
    <row r="818" ht="14.25" customHeight="1">
      <c r="A818" s="5">
        <v>548.0</v>
      </c>
      <c r="B818" s="20">
        <v>6.0</v>
      </c>
      <c r="C818" s="21">
        <v>0.67</v>
      </c>
      <c r="D818" s="26">
        <v>5.0</v>
      </c>
      <c r="E818" s="22">
        <v>0.74</v>
      </c>
      <c r="F818" s="5" t="str">
        <f>VLOOKUP(G818,'Species Data'!A$2:E$152,2,FALSE)</f>
        <v>95</v>
      </c>
      <c r="G818" s="5" t="s">
        <v>155</v>
      </c>
      <c r="H818" s="28">
        <v>13020.0</v>
      </c>
      <c r="I818" s="29">
        <v>1.33145775E9</v>
      </c>
      <c r="J818" s="29">
        <v>102262.5</v>
      </c>
      <c r="K818" s="30">
        <v>6.7407795E8</v>
      </c>
      <c r="L818" s="30" t="s">
        <v>266</v>
      </c>
      <c r="M818" s="31">
        <v>1095.0</v>
      </c>
      <c r="N818" s="30" t="s">
        <v>317</v>
      </c>
      <c r="O818" s="32">
        <v>1136.25</v>
      </c>
      <c r="P818">
        <v>575.25</v>
      </c>
    </row>
    <row r="819" ht="14.25" customHeight="1">
      <c r="A819" s="5">
        <v>679.0</v>
      </c>
      <c r="B819" s="20">
        <v>6.0</v>
      </c>
      <c r="C819" s="21">
        <v>0.63</v>
      </c>
      <c r="D819" s="26">
        <v>4.0</v>
      </c>
      <c r="E819" s="22">
        <v>0.8</v>
      </c>
      <c r="F819" s="5" t="str">
        <f>VLOOKUP(G819,'Species Data'!A$2:E$152,2,FALSE)</f>
        <v>118</v>
      </c>
      <c r="G819" s="5" t="s">
        <v>190</v>
      </c>
      <c r="H819" s="28">
        <v>11340.0</v>
      </c>
      <c r="I819" s="29">
        <v>1.143072E9</v>
      </c>
      <c r="J819" s="29">
        <v>100800.0</v>
      </c>
      <c r="K819" s="30">
        <v>5.651856E8</v>
      </c>
      <c r="L819" s="30" t="s">
        <v>256</v>
      </c>
      <c r="M819" s="31">
        <v>860.0</v>
      </c>
      <c r="N819" s="30" t="s">
        <v>343</v>
      </c>
      <c r="O819" s="32">
        <v>900.0</v>
      </c>
      <c r="P819">
        <v>445.0</v>
      </c>
    </row>
    <row r="820" ht="14.25" customHeight="1">
      <c r="A820" s="5">
        <v>171.0</v>
      </c>
      <c r="B820" s="20">
        <v>6.0</v>
      </c>
      <c r="C820" s="21">
        <v>0.52</v>
      </c>
      <c r="D820" s="26">
        <v>4.0</v>
      </c>
      <c r="E820" s="22">
        <v>0.73</v>
      </c>
      <c r="F820" s="5" t="str">
        <f>VLOOKUP(G820,'Species Data'!A$2:E$152,2,FALSE)</f>
        <v>32</v>
      </c>
      <c r="G820" s="5" t="s">
        <v>68</v>
      </c>
      <c r="H820" s="28">
        <v>8648.0</v>
      </c>
      <c r="I820" s="29">
        <v>8.56152E8</v>
      </c>
      <c r="J820" s="29">
        <v>99000.0</v>
      </c>
      <c r="K820" s="30">
        <v>4.233196E8</v>
      </c>
      <c r="L820" s="30" t="s">
        <v>256</v>
      </c>
      <c r="M820" s="31">
        <v>860.0</v>
      </c>
      <c r="N820" s="30" t="s">
        <v>343</v>
      </c>
      <c r="O820" s="32">
        <v>900.0</v>
      </c>
      <c r="P820">
        <v>445.0</v>
      </c>
    </row>
    <row r="821" ht="14.25" customHeight="1">
      <c r="A821" s="5">
        <v>96.0</v>
      </c>
      <c r="B821" s="20">
        <v>6.0</v>
      </c>
      <c r="C821" s="21">
        <v>0.63</v>
      </c>
      <c r="D821" s="26">
        <v>4.0</v>
      </c>
      <c r="E821" s="22">
        <v>0.95</v>
      </c>
      <c r="F821" s="5" t="str">
        <f>VLOOKUP(G821,'Species Data'!A$2:E$152,2,FALSE)</f>
        <v>19</v>
      </c>
      <c r="G821" s="5" t="s">
        <v>55</v>
      </c>
      <c r="H821" s="28">
        <v>5160.0</v>
      </c>
      <c r="I821" s="29">
        <v>4.9643844E8</v>
      </c>
      <c r="J821" s="29">
        <v>96209.0</v>
      </c>
      <c r="K821" s="30">
        <v>3.1117896E8</v>
      </c>
      <c r="L821" s="30" t="s">
        <v>261</v>
      </c>
      <c r="M821" s="31">
        <v>937.5</v>
      </c>
      <c r="N821" s="30" t="s">
        <v>288</v>
      </c>
      <c r="O821" s="32">
        <v>1045.75</v>
      </c>
      <c r="P821">
        <v>655.5</v>
      </c>
    </row>
    <row r="822" ht="14.25" customHeight="1">
      <c r="A822" s="5">
        <v>110.0</v>
      </c>
      <c r="B822" s="20">
        <v>6.0</v>
      </c>
      <c r="C822" s="21">
        <v>0.73</v>
      </c>
      <c r="D822" s="26">
        <v>6.0</v>
      </c>
      <c r="E822" s="22">
        <v>0.78</v>
      </c>
      <c r="F822" s="5" t="str">
        <f>VLOOKUP(G822,'Species Data'!A$2:E$152,2,FALSE)</f>
        <v>21</v>
      </c>
      <c r="G822" s="5" t="s">
        <v>57</v>
      </c>
      <c r="H822" s="28">
        <v>6240.0</v>
      </c>
      <c r="I822" s="29">
        <v>5.967E8</v>
      </c>
      <c r="J822" s="29">
        <v>95625.0</v>
      </c>
      <c r="K822" s="30">
        <v>3.22218E8</v>
      </c>
      <c r="L822" s="30" t="s">
        <v>261</v>
      </c>
      <c r="M822" s="31">
        <v>937.5</v>
      </c>
      <c r="N822" s="30" t="s">
        <v>320</v>
      </c>
      <c r="O822" s="32">
        <v>860.625</v>
      </c>
      <c r="P822">
        <v>506.25</v>
      </c>
    </row>
    <row r="823" ht="14.25" customHeight="1">
      <c r="A823" s="5">
        <v>76.0</v>
      </c>
      <c r="B823" s="20">
        <v>4.0</v>
      </c>
      <c r="C823" s="21">
        <v>0.75</v>
      </c>
      <c r="D823" s="26">
        <v>5.0</v>
      </c>
      <c r="E823" s="22">
        <v>0.85</v>
      </c>
      <c r="F823" s="5" t="str">
        <f>VLOOKUP(G823,'Species Data'!A$2:E$152,2,FALSE)</f>
        <v>16</v>
      </c>
      <c r="G823" s="5" t="s">
        <v>52</v>
      </c>
      <c r="H823" s="28">
        <v>7200.0</v>
      </c>
      <c r="I823" s="29">
        <v>6.850485E8</v>
      </c>
      <c r="J823" s="29">
        <v>95145.625</v>
      </c>
      <c r="K823" s="30">
        <v>3.682215E8</v>
      </c>
      <c r="L823" s="30" t="s">
        <v>261</v>
      </c>
      <c r="M823" s="31">
        <v>937.5</v>
      </c>
      <c r="N823" s="30" t="s">
        <v>297</v>
      </c>
      <c r="O823" s="32">
        <v>1012.1875</v>
      </c>
      <c r="P823">
        <v>544.0625</v>
      </c>
    </row>
    <row r="824" ht="14.25" customHeight="1">
      <c r="A824" s="5">
        <v>77.0</v>
      </c>
      <c r="B824" s="20">
        <v>5.0</v>
      </c>
      <c r="C824" s="21">
        <v>0.75</v>
      </c>
      <c r="D824" s="26">
        <v>4.0</v>
      </c>
      <c r="E824" s="22">
        <v>0.89</v>
      </c>
      <c r="F824" s="5" t="str">
        <f>VLOOKUP(G824,'Species Data'!A$2:E$152,2,FALSE)</f>
        <v>16</v>
      </c>
      <c r="G824" s="5" t="s">
        <v>52</v>
      </c>
      <c r="H824" s="28">
        <v>7200.0</v>
      </c>
      <c r="I824" s="29">
        <v>6.8103E8</v>
      </c>
      <c r="J824" s="29">
        <v>94587.5</v>
      </c>
      <c r="K824" s="30">
        <v>3.859875E8</v>
      </c>
      <c r="L824" s="30" t="s">
        <v>261</v>
      </c>
      <c r="M824" s="31">
        <v>937.5</v>
      </c>
      <c r="N824" s="30" t="s">
        <v>340</v>
      </c>
      <c r="O824" s="32">
        <v>1006.25</v>
      </c>
      <c r="P824">
        <v>570.3125</v>
      </c>
    </row>
    <row r="825" ht="14.25" customHeight="1">
      <c r="A825" s="5">
        <v>65.0</v>
      </c>
      <c r="B825" s="20">
        <v>1.0</v>
      </c>
      <c r="C825" s="21">
        <v>1.0</v>
      </c>
      <c r="D825" s="26">
        <v>2.0</v>
      </c>
      <c r="E825" s="22">
        <v>0.92</v>
      </c>
      <c r="F825" s="5" t="str">
        <f>VLOOKUP(G825,'Species Data'!A$2:E$152,2,FALSE)</f>
        <v>13</v>
      </c>
      <c r="G825" s="5" t="s">
        <v>47</v>
      </c>
      <c r="H825" s="28">
        <v>5120.0</v>
      </c>
      <c r="I825" s="29">
        <v>4.83072E8</v>
      </c>
      <c r="J825" s="29">
        <v>94350.0</v>
      </c>
      <c r="K825" s="30">
        <v>1.1968E8</v>
      </c>
      <c r="L825" s="30" t="s">
        <v>234</v>
      </c>
      <c r="M825" s="31">
        <v>1387.5</v>
      </c>
      <c r="N825" s="30" t="s">
        <v>348</v>
      </c>
      <c r="O825" s="32">
        <v>951.25</v>
      </c>
      <c r="P825">
        <v>343.75</v>
      </c>
    </row>
    <row r="826" ht="14.25" customHeight="1">
      <c r="A826" s="5">
        <v>66.0</v>
      </c>
      <c r="B826" s="20">
        <v>2.0</v>
      </c>
      <c r="C826" s="21">
        <v>0.94</v>
      </c>
      <c r="D826" s="26">
        <v>1.0</v>
      </c>
      <c r="E826" s="22">
        <v>1.0</v>
      </c>
      <c r="F826" s="5" t="str">
        <f>VLOOKUP(G826,'Species Data'!A$2:E$152,2,FALSE)</f>
        <v>13</v>
      </c>
      <c r="G826" s="5" t="s">
        <v>47</v>
      </c>
      <c r="H826" s="28">
        <v>5120.0</v>
      </c>
      <c r="I826" s="29">
        <v>4.517376E8</v>
      </c>
      <c r="J826" s="29">
        <v>88230.0</v>
      </c>
      <c r="K826" s="30">
        <v>1.3056E8</v>
      </c>
      <c r="L826" s="30" t="s">
        <v>274</v>
      </c>
      <c r="M826" s="31">
        <v>1297.5</v>
      </c>
      <c r="N826" s="30" t="s">
        <v>348</v>
      </c>
      <c r="O826" s="32">
        <v>960.0</v>
      </c>
      <c r="P826">
        <v>375.0</v>
      </c>
    </row>
    <row r="827" ht="14.25" customHeight="1">
      <c r="A827" s="5">
        <v>75.0</v>
      </c>
      <c r="B827" s="20">
        <v>6.0</v>
      </c>
      <c r="C827" s="21">
        <v>0.69</v>
      </c>
      <c r="D827" s="26">
        <v>6.0</v>
      </c>
      <c r="E827" s="22">
        <v>0.79</v>
      </c>
      <c r="F827" s="5" t="str">
        <f>VLOOKUP(G827,'Species Data'!A$2:E$152,2,FALSE)</f>
        <v>16</v>
      </c>
      <c r="G827" s="5" t="s">
        <v>52</v>
      </c>
      <c r="H827" s="28">
        <v>7200.0</v>
      </c>
      <c r="I827" s="29">
        <v>6.345E8</v>
      </c>
      <c r="J827" s="29">
        <v>88125.0</v>
      </c>
      <c r="K827" s="30">
        <v>3.4263E8</v>
      </c>
      <c r="L827" s="30" t="s">
        <v>261</v>
      </c>
      <c r="M827" s="31">
        <v>937.5</v>
      </c>
      <c r="N827" s="30" t="s">
        <v>320</v>
      </c>
      <c r="O827" s="32">
        <v>860.625</v>
      </c>
      <c r="P827">
        <v>506.25</v>
      </c>
    </row>
    <row r="828" ht="14.25" customHeight="1">
      <c r="A828" s="5">
        <v>203.0</v>
      </c>
      <c r="B828" s="20">
        <v>6.0</v>
      </c>
      <c r="C828" s="21">
        <v>0.54</v>
      </c>
      <c r="D828" s="26">
        <v>5.0</v>
      </c>
      <c r="E828" s="22">
        <v>0.71</v>
      </c>
      <c r="F828" s="5" t="str">
        <f>VLOOKUP(G828,'Species Data'!A$2:E$152,2,FALSE)</f>
        <v>37</v>
      </c>
      <c r="G828" s="5" t="s">
        <v>73</v>
      </c>
      <c r="H828" s="28">
        <v>8968.0</v>
      </c>
      <c r="I828" s="29">
        <v>7.799441575E8</v>
      </c>
      <c r="J828" s="29">
        <v>86969.6875</v>
      </c>
      <c r="K828" s="30">
        <v>4.641640625E8</v>
      </c>
      <c r="L828" s="30" t="s">
        <v>261</v>
      </c>
      <c r="M828" s="31">
        <v>750.0</v>
      </c>
      <c r="N828" s="30" t="s">
        <v>331</v>
      </c>
      <c r="O828" s="32">
        <v>820.46875</v>
      </c>
      <c r="P828">
        <v>488.28125</v>
      </c>
    </row>
    <row r="829" ht="14.25" customHeight="1">
      <c r="A829" s="5">
        <v>55.0</v>
      </c>
      <c r="B829" s="20">
        <v>1.0</v>
      </c>
      <c r="C829" s="21">
        <v>1.0</v>
      </c>
      <c r="D829" s="26">
        <v>2.0</v>
      </c>
      <c r="E829" s="22">
        <v>0.76</v>
      </c>
      <c r="F829" s="5" t="str">
        <f>VLOOKUP(G829,'Species Data'!A$2:E$152,2,FALSE)</f>
        <v>10</v>
      </c>
      <c r="G829" s="5" t="s">
        <v>44</v>
      </c>
      <c r="H829" s="28">
        <v>5940.0</v>
      </c>
      <c r="I829" s="29">
        <v>5.109885E8</v>
      </c>
      <c r="J829" s="29">
        <v>86025.0</v>
      </c>
      <c r="K829" s="30">
        <v>1.2659625E8</v>
      </c>
      <c r="L829" s="30" t="s">
        <v>234</v>
      </c>
      <c r="M829" s="31">
        <v>1387.5</v>
      </c>
      <c r="N829" s="30" t="s">
        <v>348</v>
      </c>
      <c r="O829" s="32">
        <v>951.25</v>
      </c>
      <c r="P829">
        <v>343.75</v>
      </c>
    </row>
    <row r="830" ht="14.25" customHeight="1">
      <c r="A830" s="5">
        <v>67.0</v>
      </c>
      <c r="B830" s="20">
        <v>1.0</v>
      </c>
      <c r="C830" s="21">
        <v>1.0</v>
      </c>
      <c r="D830" s="26">
        <v>2.0</v>
      </c>
      <c r="E830" s="22">
        <v>0.92</v>
      </c>
      <c r="F830" s="5" t="str">
        <f>VLOOKUP(G830,'Species Data'!A$2:E$152,2,FALSE)</f>
        <v>14</v>
      </c>
      <c r="G830" s="5" t="s">
        <v>48</v>
      </c>
      <c r="H830" s="28">
        <v>7380.0</v>
      </c>
      <c r="I830" s="29">
        <v>6.348645E8</v>
      </c>
      <c r="J830" s="29">
        <v>86025.0</v>
      </c>
      <c r="K830" s="30">
        <v>1.5728625E8</v>
      </c>
      <c r="L830" s="30" t="s">
        <v>234</v>
      </c>
      <c r="M830" s="31">
        <v>1387.5</v>
      </c>
      <c r="N830" s="30" t="s">
        <v>348</v>
      </c>
      <c r="O830" s="32">
        <v>951.25</v>
      </c>
      <c r="P830">
        <v>343.75</v>
      </c>
    </row>
    <row r="831" ht="14.25" customHeight="1">
      <c r="A831" s="5">
        <v>225.0</v>
      </c>
      <c r="B831" s="20">
        <v>5.0</v>
      </c>
      <c r="C831" s="21">
        <v>0.56</v>
      </c>
      <c r="D831" s="26">
        <v>2.0</v>
      </c>
      <c r="E831" s="22">
        <v>0.88</v>
      </c>
      <c r="F831" s="5" t="str">
        <f>VLOOKUP(G831,'Species Data'!A$2:E$152,2,FALSE)</f>
        <v>41</v>
      </c>
      <c r="G831" s="5" t="s">
        <v>77</v>
      </c>
      <c r="H831" s="28">
        <v>7200.0</v>
      </c>
      <c r="I831" s="29">
        <v>5.85783E8</v>
      </c>
      <c r="J831" s="29">
        <v>81358.75</v>
      </c>
      <c r="K831" s="30">
        <v>3.36006E8</v>
      </c>
      <c r="L831" s="30" t="s">
        <v>261</v>
      </c>
      <c r="M831" s="31">
        <v>750.0</v>
      </c>
      <c r="N831" s="30" t="s">
        <v>301</v>
      </c>
      <c r="O831" s="32">
        <v>924.53125</v>
      </c>
      <c r="P831">
        <v>530.3125</v>
      </c>
    </row>
    <row r="832" ht="14.25" customHeight="1">
      <c r="A832" s="5">
        <v>68.0</v>
      </c>
      <c r="B832" s="20">
        <v>2.0</v>
      </c>
      <c r="C832" s="21">
        <v>0.94</v>
      </c>
      <c r="D832" s="26">
        <v>1.0</v>
      </c>
      <c r="E832" s="22">
        <v>1.0</v>
      </c>
      <c r="F832" s="5" t="str">
        <f>VLOOKUP(G832,'Species Data'!A$2:E$152,2,FALSE)</f>
        <v>14</v>
      </c>
      <c r="G832" s="5" t="s">
        <v>48</v>
      </c>
      <c r="H832" s="28">
        <v>7380.0</v>
      </c>
      <c r="I832" s="29">
        <v>5.936841E8</v>
      </c>
      <c r="J832" s="29">
        <v>80445.0</v>
      </c>
      <c r="K832" s="30">
        <v>1.71585E8</v>
      </c>
      <c r="L832" s="30" t="s">
        <v>274</v>
      </c>
      <c r="M832" s="31">
        <v>1297.5</v>
      </c>
      <c r="N832" s="30" t="s">
        <v>348</v>
      </c>
      <c r="O832" s="32">
        <v>960.0</v>
      </c>
      <c r="P832">
        <v>375.0</v>
      </c>
    </row>
    <row r="833" ht="14.25" customHeight="1">
      <c r="A833" s="5">
        <v>226.0</v>
      </c>
      <c r="B833" s="20">
        <v>6.0</v>
      </c>
      <c r="C833" s="21">
        <v>0.54</v>
      </c>
      <c r="D833" s="26">
        <v>3.0</v>
      </c>
      <c r="E833" s="22">
        <v>0.86</v>
      </c>
      <c r="F833" s="5" t="str">
        <f>VLOOKUP(G833,'Species Data'!A$2:E$152,2,FALSE)</f>
        <v>41</v>
      </c>
      <c r="G833" s="5" t="s">
        <v>77</v>
      </c>
      <c r="H833" s="28">
        <v>7200.0</v>
      </c>
      <c r="I833" s="29">
        <v>5.742E8</v>
      </c>
      <c r="J833" s="29">
        <v>79750.0</v>
      </c>
      <c r="K833" s="30">
        <v>3.26502E8</v>
      </c>
      <c r="L833" s="30" t="s">
        <v>261</v>
      </c>
      <c r="M833" s="31">
        <v>750.0</v>
      </c>
      <c r="N833" s="30" t="s">
        <v>340</v>
      </c>
      <c r="O833" s="32">
        <v>906.25</v>
      </c>
      <c r="P833">
        <v>515.3125</v>
      </c>
    </row>
    <row r="834" ht="14.25" customHeight="1">
      <c r="A834" s="5">
        <v>57.0</v>
      </c>
      <c r="B834" s="20">
        <v>1.0</v>
      </c>
      <c r="C834" s="21">
        <v>1.0</v>
      </c>
      <c r="D834" s="26">
        <v>2.0</v>
      </c>
      <c r="E834" s="22">
        <v>0.76</v>
      </c>
      <c r="F834" s="5" t="str">
        <f>VLOOKUP(G834,'Species Data'!A$2:E$152,2,FALSE)</f>
        <v>11</v>
      </c>
      <c r="G834" s="5" t="s">
        <v>45</v>
      </c>
      <c r="H834" s="28">
        <v>8600.0</v>
      </c>
      <c r="I834" s="29">
        <v>6.6822E8</v>
      </c>
      <c r="J834" s="29">
        <v>77700.0</v>
      </c>
      <c r="K834" s="30">
        <v>1.6555E8</v>
      </c>
      <c r="L834" s="30" t="s">
        <v>234</v>
      </c>
      <c r="M834" s="31">
        <v>1387.5</v>
      </c>
      <c r="N834" s="30" t="s">
        <v>348</v>
      </c>
      <c r="O834" s="32">
        <v>951.25</v>
      </c>
      <c r="P834">
        <v>343.75</v>
      </c>
    </row>
    <row r="835" ht="14.25" customHeight="1">
      <c r="A835" s="5">
        <v>56.0</v>
      </c>
      <c r="B835" s="20">
        <v>2.0</v>
      </c>
      <c r="C835" s="21">
        <v>0.78</v>
      </c>
      <c r="D835" s="26">
        <v>1.0</v>
      </c>
      <c r="E835" s="22">
        <v>1.0</v>
      </c>
      <c r="F835" s="5" t="str">
        <f>VLOOKUP(G835,'Species Data'!A$2:E$152,2,FALSE)</f>
        <v>10</v>
      </c>
      <c r="G835" s="5" t="s">
        <v>44</v>
      </c>
      <c r="H835" s="28">
        <v>5940.0</v>
      </c>
      <c r="I835" s="29">
        <v>3.977424E8</v>
      </c>
      <c r="J835" s="29">
        <v>66960.0</v>
      </c>
      <c r="K835" s="30">
        <v>1.6683084E8</v>
      </c>
      <c r="L835" s="30" t="s">
        <v>263</v>
      </c>
      <c r="M835" s="31">
        <v>1080.0</v>
      </c>
      <c r="N835" s="30" t="s">
        <v>348</v>
      </c>
      <c r="O835" s="32">
        <v>894.0</v>
      </c>
      <c r="P835">
        <v>453.0</v>
      </c>
    </row>
    <row r="836" ht="14.25" customHeight="1">
      <c r="A836" s="5">
        <v>651.0</v>
      </c>
      <c r="B836" s="20">
        <v>1.0</v>
      </c>
      <c r="C836" s="21">
        <v>1.0</v>
      </c>
      <c r="D836" s="26">
        <v>5.0</v>
      </c>
      <c r="E836" s="22">
        <v>0.9</v>
      </c>
      <c r="F836" s="5" t="str">
        <f>VLOOKUP(G836,'Species Data'!A$2:E$152,2,FALSE)</f>
        <v>113</v>
      </c>
      <c r="G836" s="5" t="s">
        <v>182</v>
      </c>
      <c r="H836" s="28">
        <v>30000.0</v>
      </c>
      <c r="I836" s="29">
        <v>1.98195E9</v>
      </c>
      <c r="J836" s="29">
        <v>66065.0</v>
      </c>
      <c r="K836" s="30">
        <v>6.276E8</v>
      </c>
      <c r="L836" s="30" t="s">
        <v>173</v>
      </c>
      <c r="M836" s="31">
        <v>1618.75</v>
      </c>
      <c r="N836" s="30" t="s">
        <v>50</v>
      </c>
      <c r="O836" s="32">
        <v>1651.625</v>
      </c>
      <c r="P836">
        <v>523.0</v>
      </c>
    </row>
    <row r="837" ht="14.25" customHeight="1">
      <c r="A837" s="5">
        <v>653.0</v>
      </c>
      <c r="B837" s="20">
        <v>2.0</v>
      </c>
      <c r="C837" s="21">
        <v>0.98</v>
      </c>
      <c r="D837" s="26">
        <v>4.0</v>
      </c>
      <c r="E837" s="22">
        <v>0.94</v>
      </c>
      <c r="F837" s="5" t="str">
        <f>VLOOKUP(G837,'Species Data'!A$2:E$152,2,FALSE)</f>
        <v>113</v>
      </c>
      <c r="G837" s="5" t="s">
        <v>182</v>
      </c>
      <c r="H837" s="28">
        <v>30000.0</v>
      </c>
      <c r="I837" s="29">
        <v>1.9425E9</v>
      </c>
      <c r="J837" s="29">
        <v>64750.0</v>
      </c>
      <c r="K837" s="30">
        <v>6.5325E8</v>
      </c>
      <c r="L837" s="30" t="s">
        <v>173</v>
      </c>
      <c r="M837" s="31">
        <v>1618.75</v>
      </c>
      <c r="N837" s="30" t="s">
        <v>324</v>
      </c>
      <c r="O837" s="32">
        <v>1362.875</v>
      </c>
      <c r="P837">
        <v>544.375</v>
      </c>
    </row>
    <row r="838" ht="14.25" customHeight="1">
      <c r="A838" s="5">
        <v>652.0</v>
      </c>
      <c r="B838" s="20">
        <v>2.0</v>
      </c>
      <c r="C838" s="21">
        <v>0.98</v>
      </c>
      <c r="D838" s="26">
        <v>6.0</v>
      </c>
      <c r="E838" s="22">
        <v>0.86</v>
      </c>
      <c r="F838" s="5" t="str">
        <f>VLOOKUP(G838,'Species Data'!A$2:E$152,2,FALSE)</f>
        <v>113</v>
      </c>
      <c r="G838" s="5" t="s">
        <v>182</v>
      </c>
      <c r="H838" s="28">
        <v>30000.0</v>
      </c>
      <c r="I838" s="29">
        <v>1.9425E9</v>
      </c>
      <c r="J838" s="29">
        <v>64750.0</v>
      </c>
      <c r="K838" s="30">
        <v>5.997E8</v>
      </c>
      <c r="L838" s="30" t="s">
        <v>173</v>
      </c>
      <c r="M838" s="31">
        <v>1618.75</v>
      </c>
      <c r="N838" s="30" t="s">
        <v>290</v>
      </c>
      <c r="O838" s="32">
        <v>1183.75</v>
      </c>
      <c r="P838">
        <v>499.75</v>
      </c>
    </row>
    <row r="839" ht="14.25" customHeight="1">
      <c r="A839" s="5">
        <v>58.0</v>
      </c>
      <c r="B839" s="20">
        <v>2.0</v>
      </c>
      <c r="C839" s="21">
        <v>0.78</v>
      </c>
      <c r="D839" s="26">
        <v>1.0</v>
      </c>
      <c r="E839" s="22">
        <v>1.0</v>
      </c>
      <c r="F839" s="5" t="str">
        <f>VLOOKUP(G839,'Species Data'!A$2:E$152,2,FALSE)</f>
        <v>11</v>
      </c>
      <c r="G839" s="5" t="s">
        <v>45</v>
      </c>
      <c r="H839" s="28">
        <v>8600.0</v>
      </c>
      <c r="I839" s="29">
        <v>5.20128E8</v>
      </c>
      <c r="J839" s="29">
        <v>60480.0</v>
      </c>
      <c r="K839" s="30">
        <v>2.181648E8</v>
      </c>
      <c r="L839" s="30" t="s">
        <v>263</v>
      </c>
      <c r="M839" s="31">
        <v>1080.0</v>
      </c>
      <c r="N839" s="30" t="s">
        <v>348</v>
      </c>
      <c r="O839" s="32">
        <v>894.0</v>
      </c>
      <c r="P839">
        <v>453.0</v>
      </c>
    </row>
    <row r="840" ht="14.25" customHeight="1">
      <c r="A840" s="5">
        <v>654.0</v>
      </c>
      <c r="B840" s="20">
        <v>4.0</v>
      </c>
      <c r="C840" s="21">
        <v>0.8</v>
      </c>
      <c r="D840" s="26">
        <v>2.0</v>
      </c>
      <c r="E840" s="22">
        <v>0.96</v>
      </c>
      <c r="F840" s="5" t="str">
        <f>VLOOKUP(G840,'Species Data'!A$2:E$152,2,FALSE)</f>
        <v>113</v>
      </c>
      <c r="G840" s="5" t="s">
        <v>182</v>
      </c>
      <c r="H840" s="28">
        <v>30000.0</v>
      </c>
      <c r="I840" s="29">
        <v>1.5837E9</v>
      </c>
      <c r="J840" s="29">
        <v>52790.0</v>
      </c>
      <c r="K840" s="30">
        <v>6.738E8</v>
      </c>
      <c r="L840" s="30" t="s">
        <v>121</v>
      </c>
      <c r="M840" s="31">
        <v>1140.0</v>
      </c>
      <c r="N840" s="30" t="s">
        <v>50</v>
      </c>
      <c r="O840" s="32">
        <v>1319.75</v>
      </c>
      <c r="P840">
        <v>561.5</v>
      </c>
    </row>
    <row r="841" ht="14.25" customHeight="1">
      <c r="A841" s="5">
        <v>656.0</v>
      </c>
      <c r="B841" s="20">
        <v>5.0</v>
      </c>
      <c r="C841" s="21">
        <v>0.71</v>
      </c>
      <c r="D841" s="26">
        <v>1.0</v>
      </c>
      <c r="E841" s="22">
        <v>1.0</v>
      </c>
      <c r="F841" s="5" t="str">
        <f>VLOOKUP(G841,'Species Data'!A$2:E$152,2,FALSE)</f>
        <v>113</v>
      </c>
      <c r="G841" s="5" t="s">
        <v>182</v>
      </c>
      <c r="H841" s="28">
        <v>30000.0</v>
      </c>
      <c r="I841" s="29">
        <v>1.40655E9</v>
      </c>
      <c r="J841" s="29">
        <v>46885.0</v>
      </c>
      <c r="K841" s="30">
        <v>6.9825E8</v>
      </c>
      <c r="L841" s="30" t="s">
        <v>121</v>
      </c>
      <c r="M841" s="31">
        <v>1140.0</v>
      </c>
      <c r="N841" s="30" t="s">
        <v>324</v>
      </c>
      <c r="O841" s="32">
        <v>1172.125</v>
      </c>
      <c r="P841">
        <v>581.875</v>
      </c>
    </row>
    <row r="842" ht="14.25" customHeight="1">
      <c r="A842" s="5">
        <v>655.0</v>
      </c>
      <c r="B842" s="20">
        <v>6.0</v>
      </c>
      <c r="C842" s="21">
        <v>0.69</v>
      </c>
      <c r="D842" s="26">
        <v>3.0</v>
      </c>
      <c r="E842" s="22">
        <v>0.95</v>
      </c>
      <c r="F842" s="5" t="str">
        <f>VLOOKUP(G842,'Species Data'!A$2:E$152,2,FALSE)</f>
        <v>113</v>
      </c>
      <c r="G842" s="5" t="s">
        <v>182</v>
      </c>
      <c r="H842" s="28">
        <v>30000.0</v>
      </c>
      <c r="I842" s="29">
        <v>1.368E9</v>
      </c>
      <c r="J842" s="29">
        <v>45600.0</v>
      </c>
      <c r="K842" s="30">
        <v>6.612E8</v>
      </c>
      <c r="L842" s="30" t="s">
        <v>121</v>
      </c>
      <c r="M842" s="31">
        <v>1140.0</v>
      </c>
      <c r="N842" s="30" t="s">
        <v>290</v>
      </c>
      <c r="O842" s="32">
        <v>1037.0</v>
      </c>
      <c r="P842">
        <v>551.0</v>
      </c>
    </row>
    <row r="843" ht="14.25" customHeight="1">
      <c r="A843" s="5">
        <v>744.0</v>
      </c>
      <c r="B843" s="20">
        <v>1.0</v>
      </c>
      <c r="C843" s="21">
        <v>1.0</v>
      </c>
      <c r="D843" s="26">
        <v>1.0</v>
      </c>
      <c r="E843" s="22">
        <v>1.0</v>
      </c>
      <c r="F843" s="5" t="str">
        <f>VLOOKUP(G843,'Species Data'!A$2:E$152,2,FALSE)</f>
        <v>129</v>
      </c>
      <c r="G843" s="5" t="s">
        <v>203</v>
      </c>
      <c r="H843" s="28">
        <v>3360.0</v>
      </c>
      <c r="I843" s="29">
        <v>4.44528E7</v>
      </c>
      <c r="J843" s="29">
        <v>13230.0</v>
      </c>
      <c r="K843" s="30">
        <v>2.32848E7</v>
      </c>
      <c r="L843" s="30" t="s">
        <v>271</v>
      </c>
      <c r="M843" s="31">
        <v>0.0</v>
      </c>
      <c r="N843" s="30" t="s">
        <v>348</v>
      </c>
      <c r="O843" s="32">
        <v>315.0</v>
      </c>
      <c r="P843">
        <v>165.0</v>
      </c>
    </row>
    <row r="844" ht="14.25" customHeight="1">
      <c r="C844" s="55"/>
      <c r="D844" s="56"/>
      <c r="E844" s="55"/>
      <c r="H844" s="57"/>
      <c r="I844" s="57"/>
      <c r="J844" s="57"/>
      <c r="K844" s="57"/>
      <c r="L844" s="57"/>
      <c r="N844" s="57"/>
    </row>
    <row r="845" ht="14.25" customHeight="1">
      <c r="C845" s="55"/>
      <c r="D845" s="56"/>
      <c r="E845" s="55"/>
      <c r="H845" s="57"/>
      <c r="I845" s="57"/>
      <c r="J845" s="57"/>
      <c r="K845" s="57"/>
      <c r="L845" s="57"/>
      <c r="N845" s="57"/>
    </row>
    <row r="846" ht="14.25" customHeight="1">
      <c r="C846" s="55"/>
      <c r="D846" s="56"/>
      <c r="E846" s="55"/>
      <c r="H846" s="57"/>
      <c r="I846" s="57"/>
      <c r="J846" s="57"/>
      <c r="K846" s="57"/>
      <c r="L846" s="57"/>
      <c r="N846" s="57"/>
    </row>
    <row r="847" ht="14.25" customHeight="1">
      <c r="C847" s="55"/>
      <c r="D847" s="56"/>
      <c r="E847" s="55"/>
      <c r="H847" s="57"/>
      <c r="I847" s="57"/>
      <c r="J847" s="57"/>
      <c r="K847" s="57"/>
      <c r="L847" s="57"/>
      <c r="N847" s="57"/>
    </row>
    <row r="848" ht="14.25" customHeight="1">
      <c r="C848" s="55"/>
      <c r="D848" s="56"/>
      <c r="E848" s="55"/>
      <c r="H848" s="57"/>
      <c r="I848" s="57"/>
      <c r="J848" s="57"/>
      <c r="K848" s="57"/>
      <c r="L848" s="57"/>
      <c r="N848" s="57"/>
    </row>
    <row r="849" ht="14.25" customHeight="1">
      <c r="C849" s="55"/>
      <c r="D849" s="56"/>
      <c r="E849" s="55"/>
      <c r="H849" s="57"/>
      <c r="I849" s="57"/>
      <c r="J849" s="57"/>
      <c r="K849" s="57"/>
      <c r="L849" s="57"/>
      <c r="N849" s="57"/>
    </row>
    <row r="850" ht="14.25" customHeight="1">
      <c r="C850" s="55"/>
      <c r="D850" s="56"/>
      <c r="E850" s="55"/>
      <c r="H850" s="57"/>
      <c r="I850" s="57"/>
      <c r="J850" s="57"/>
      <c r="K850" s="57"/>
      <c r="L850" s="57"/>
      <c r="N850" s="57"/>
    </row>
    <row r="851" ht="14.25" customHeight="1">
      <c r="C851" s="55"/>
      <c r="D851" s="56"/>
      <c r="E851" s="55"/>
      <c r="H851" s="57"/>
      <c r="I851" s="57"/>
      <c r="J851" s="57"/>
      <c r="K851" s="57"/>
      <c r="L851" s="57"/>
      <c r="N851" s="57"/>
    </row>
    <row r="852" ht="14.25" customHeight="1">
      <c r="C852" s="55"/>
      <c r="D852" s="56"/>
      <c r="E852" s="55"/>
      <c r="H852" s="57"/>
      <c r="I852" s="57"/>
      <c r="J852" s="57"/>
      <c r="K852" s="57"/>
      <c r="L852" s="57"/>
      <c r="N852" s="57"/>
    </row>
    <row r="853" ht="14.25" customHeight="1">
      <c r="C853" s="55"/>
      <c r="D853" s="56"/>
      <c r="E853" s="55"/>
      <c r="H853" s="57"/>
      <c r="I853" s="57"/>
      <c r="J853" s="57"/>
      <c r="K853" s="57"/>
      <c r="L853" s="57"/>
      <c r="N853" s="57"/>
    </row>
    <row r="854" ht="14.25" customHeight="1">
      <c r="C854" s="55"/>
      <c r="D854" s="56"/>
      <c r="E854" s="55"/>
      <c r="H854" s="57"/>
      <c r="I854" s="57"/>
      <c r="J854" s="57"/>
      <c r="K854" s="57"/>
      <c r="L854" s="57"/>
      <c r="N854" s="57"/>
    </row>
    <row r="855" ht="14.25" customHeight="1">
      <c r="C855" s="55"/>
      <c r="D855" s="56"/>
      <c r="E855" s="55"/>
      <c r="H855" s="57"/>
      <c r="I855" s="57"/>
      <c r="J855" s="57"/>
      <c r="K855" s="57"/>
      <c r="L855" s="57"/>
      <c r="N855" s="57"/>
    </row>
    <row r="856" ht="14.25" customHeight="1">
      <c r="C856" s="55"/>
      <c r="D856" s="56"/>
      <c r="E856" s="55"/>
      <c r="H856" s="57"/>
      <c r="I856" s="57"/>
      <c r="J856" s="57"/>
      <c r="K856" s="57"/>
      <c r="L856" s="57"/>
      <c r="N856" s="57"/>
    </row>
    <row r="857" ht="14.25" customHeight="1">
      <c r="C857" s="55"/>
      <c r="D857" s="56"/>
      <c r="E857" s="55"/>
      <c r="H857" s="57"/>
      <c r="I857" s="57"/>
      <c r="J857" s="57"/>
      <c r="K857" s="57"/>
      <c r="L857" s="57"/>
      <c r="N857" s="57"/>
    </row>
    <row r="858" ht="14.25" customHeight="1">
      <c r="C858" s="55"/>
      <c r="D858" s="56"/>
      <c r="E858" s="55"/>
      <c r="H858" s="57"/>
      <c r="I858" s="57"/>
      <c r="J858" s="57"/>
      <c r="K858" s="57"/>
      <c r="L858" s="57"/>
      <c r="N858" s="57"/>
    </row>
    <row r="859" ht="14.25" customHeight="1">
      <c r="C859" s="55"/>
      <c r="D859" s="56"/>
      <c r="E859" s="55"/>
      <c r="H859" s="57"/>
      <c r="I859" s="57"/>
      <c r="J859" s="57"/>
      <c r="K859" s="57"/>
      <c r="L859" s="57"/>
      <c r="N859" s="57"/>
    </row>
    <row r="860" ht="14.25" customHeight="1">
      <c r="C860" s="55"/>
      <c r="D860" s="56"/>
      <c r="E860" s="55"/>
      <c r="H860" s="57"/>
      <c r="I860" s="57"/>
      <c r="J860" s="57"/>
      <c r="K860" s="57"/>
      <c r="L860" s="57"/>
      <c r="N860" s="57"/>
    </row>
    <row r="861" ht="14.25" customHeight="1">
      <c r="C861" s="55"/>
      <c r="D861" s="56"/>
      <c r="E861" s="55"/>
      <c r="H861" s="57"/>
      <c r="I861" s="57"/>
      <c r="J861" s="57"/>
      <c r="K861" s="57"/>
      <c r="L861" s="57"/>
      <c r="N861" s="57"/>
    </row>
    <row r="862" ht="14.25" customHeight="1">
      <c r="C862" s="55"/>
      <c r="D862" s="56"/>
      <c r="E862" s="55"/>
      <c r="H862" s="57"/>
      <c r="I862" s="57"/>
      <c r="J862" s="57"/>
      <c r="K862" s="57"/>
      <c r="L862" s="57"/>
      <c r="N862" s="57"/>
    </row>
    <row r="863" ht="14.25" customHeight="1">
      <c r="C863" s="55"/>
      <c r="D863" s="56"/>
      <c r="E863" s="55"/>
      <c r="H863" s="57"/>
      <c r="I863" s="57"/>
      <c r="J863" s="57"/>
      <c r="K863" s="57"/>
      <c r="L863" s="57"/>
      <c r="N863" s="57"/>
    </row>
    <row r="864" ht="14.25" customHeight="1">
      <c r="C864" s="55"/>
      <c r="D864" s="56"/>
      <c r="E864" s="55"/>
      <c r="H864" s="57"/>
      <c r="I864" s="57"/>
      <c r="J864" s="57"/>
      <c r="K864" s="57"/>
      <c r="L864" s="57"/>
      <c r="N864" s="57"/>
    </row>
    <row r="865" ht="14.25" customHeight="1">
      <c r="C865" s="55"/>
      <c r="D865" s="56"/>
      <c r="E865" s="55"/>
      <c r="H865" s="57"/>
      <c r="I865" s="57"/>
      <c r="J865" s="57"/>
      <c r="K865" s="57"/>
      <c r="L865" s="57"/>
      <c r="N865" s="57"/>
    </row>
    <row r="866" ht="14.25" customHeight="1">
      <c r="C866" s="55"/>
      <c r="D866" s="56"/>
      <c r="E866" s="55"/>
      <c r="H866" s="57"/>
      <c r="I866" s="57"/>
      <c r="J866" s="57"/>
      <c r="K866" s="57"/>
      <c r="L866" s="57"/>
      <c r="N866" s="57"/>
    </row>
    <row r="867" ht="14.25" customHeight="1">
      <c r="C867" s="55"/>
      <c r="D867" s="56"/>
      <c r="E867" s="55"/>
      <c r="H867" s="57"/>
      <c r="I867" s="57"/>
      <c r="J867" s="57"/>
      <c r="K867" s="57"/>
      <c r="L867" s="57"/>
      <c r="N867" s="57"/>
    </row>
    <row r="868" ht="14.25" customHeight="1">
      <c r="C868" s="55"/>
      <c r="D868" s="56"/>
      <c r="E868" s="55"/>
      <c r="H868" s="57"/>
      <c r="I868" s="57"/>
      <c r="J868" s="57"/>
      <c r="K868" s="57"/>
      <c r="L868" s="57"/>
      <c r="N868" s="57"/>
    </row>
    <row r="869" ht="14.25" customHeight="1">
      <c r="C869" s="55"/>
      <c r="D869" s="56"/>
      <c r="E869" s="55"/>
      <c r="H869" s="57"/>
      <c r="I869" s="57"/>
      <c r="J869" s="57"/>
      <c r="K869" s="57"/>
      <c r="L869" s="57"/>
      <c r="N869" s="57"/>
    </row>
    <row r="870" ht="14.25" customHeight="1">
      <c r="C870" s="55"/>
      <c r="D870" s="56"/>
      <c r="E870" s="55"/>
      <c r="H870" s="57"/>
      <c r="I870" s="57"/>
      <c r="J870" s="57"/>
      <c r="K870" s="57"/>
      <c r="L870" s="57"/>
      <c r="N870" s="57"/>
    </row>
    <row r="871" ht="14.25" customHeight="1">
      <c r="C871" s="55"/>
      <c r="D871" s="56"/>
      <c r="E871" s="55"/>
      <c r="H871" s="57"/>
      <c r="I871" s="57"/>
      <c r="J871" s="57"/>
      <c r="K871" s="57"/>
      <c r="L871" s="57"/>
      <c r="N871" s="57"/>
    </row>
    <row r="872" ht="14.25" customHeight="1">
      <c r="C872" s="55"/>
      <c r="D872" s="56"/>
      <c r="E872" s="55"/>
      <c r="H872" s="57"/>
      <c r="I872" s="57"/>
      <c r="J872" s="57"/>
      <c r="K872" s="57"/>
      <c r="L872" s="57"/>
      <c r="N872" s="57"/>
    </row>
    <row r="873" ht="14.25" customHeight="1">
      <c r="C873" s="55"/>
      <c r="D873" s="56"/>
      <c r="E873" s="55"/>
      <c r="H873" s="57"/>
      <c r="I873" s="57"/>
      <c r="J873" s="57"/>
      <c r="K873" s="57"/>
      <c r="L873" s="57"/>
      <c r="N873" s="57"/>
    </row>
    <row r="874" ht="14.25" customHeight="1">
      <c r="C874" s="55"/>
      <c r="D874" s="56"/>
      <c r="E874" s="55"/>
      <c r="H874" s="57"/>
      <c r="I874" s="57"/>
      <c r="J874" s="57"/>
      <c r="K874" s="57"/>
      <c r="L874" s="57"/>
      <c r="N874" s="57"/>
    </row>
    <row r="875" ht="14.25" customHeight="1">
      <c r="C875" s="55"/>
      <c r="D875" s="56"/>
      <c r="E875" s="55"/>
      <c r="H875" s="57"/>
      <c r="I875" s="57"/>
      <c r="J875" s="57"/>
      <c r="K875" s="57"/>
      <c r="L875" s="57"/>
      <c r="N875" s="57"/>
    </row>
    <row r="876" ht="14.25" customHeight="1">
      <c r="C876" s="55"/>
      <c r="D876" s="56"/>
      <c r="E876" s="55"/>
      <c r="H876" s="57"/>
      <c r="I876" s="57"/>
      <c r="J876" s="57"/>
      <c r="K876" s="57"/>
      <c r="L876" s="57"/>
      <c r="N876" s="57"/>
    </row>
    <row r="877" ht="14.25" customHeight="1">
      <c r="C877" s="55"/>
      <c r="D877" s="56"/>
      <c r="E877" s="55"/>
      <c r="H877" s="57"/>
      <c r="I877" s="57"/>
      <c r="J877" s="57"/>
      <c r="K877" s="57"/>
      <c r="L877" s="57"/>
      <c r="N877" s="57"/>
    </row>
    <row r="878" ht="14.25" customHeight="1">
      <c r="C878" s="55"/>
      <c r="D878" s="56"/>
      <c r="E878" s="55"/>
      <c r="H878" s="57"/>
      <c r="I878" s="57"/>
      <c r="J878" s="57"/>
      <c r="K878" s="57"/>
      <c r="L878" s="57"/>
      <c r="N878" s="57"/>
    </row>
    <row r="879" ht="14.25" customHeight="1">
      <c r="C879" s="55"/>
      <c r="D879" s="56"/>
      <c r="E879" s="55"/>
      <c r="H879" s="57"/>
      <c r="I879" s="57"/>
      <c r="J879" s="57"/>
      <c r="K879" s="57"/>
      <c r="L879" s="57"/>
      <c r="N879" s="57"/>
    </row>
    <row r="880" ht="14.25" customHeight="1">
      <c r="C880" s="55"/>
      <c r="D880" s="56"/>
      <c r="E880" s="55"/>
      <c r="H880" s="57"/>
      <c r="I880" s="57"/>
      <c r="J880" s="57"/>
      <c r="K880" s="57"/>
      <c r="L880" s="57"/>
      <c r="N880" s="57"/>
    </row>
    <row r="881" ht="14.25" customHeight="1">
      <c r="C881" s="55"/>
      <c r="D881" s="56"/>
      <c r="E881" s="55"/>
      <c r="H881" s="57"/>
      <c r="I881" s="57"/>
      <c r="J881" s="57"/>
      <c r="K881" s="57"/>
      <c r="L881" s="57"/>
      <c r="N881" s="57"/>
    </row>
    <row r="882" ht="14.25" customHeight="1">
      <c r="C882" s="55"/>
      <c r="D882" s="56"/>
      <c r="E882" s="55"/>
      <c r="H882" s="57"/>
      <c r="I882" s="57"/>
      <c r="J882" s="57"/>
      <c r="K882" s="57"/>
      <c r="L882" s="57"/>
      <c r="N882" s="57"/>
    </row>
    <row r="883" ht="14.25" customHeight="1">
      <c r="C883" s="55"/>
      <c r="D883" s="56"/>
      <c r="E883" s="55"/>
      <c r="H883" s="57"/>
      <c r="I883" s="57"/>
      <c r="J883" s="57"/>
      <c r="K883" s="57"/>
      <c r="L883" s="57"/>
      <c r="N883" s="57"/>
    </row>
    <row r="884" ht="14.25" customHeight="1">
      <c r="C884" s="55"/>
      <c r="D884" s="56"/>
      <c r="E884" s="55"/>
      <c r="H884" s="57"/>
      <c r="I884" s="57"/>
      <c r="J884" s="57"/>
      <c r="K884" s="57"/>
      <c r="L884" s="57"/>
      <c r="N884" s="57"/>
    </row>
    <row r="885" ht="14.25" customHeight="1">
      <c r="C885" s="55"/>
      <c r="D885" s="56"/>
      <c r="E885" s="55"/>
      <c r="H885" s="57"/>
      <c r="I885" s="57"/>
      <c r="J885" s="57"/>
      <c r="K885" s="57"/>
      <c r="L885" s="57"/>
      <c r="N885" s="57"/>
    </row>
    <row r="886" ht="14.25" customHeight="1">
      <c r="C886" s="55"/>
      <c r="D886" s="56"/>
      <c r="E886" s="55"/>
      <c r="H886" s="57"/>
      <c r="I886" s="57"/>
      <c r="J886" s="57"/>
      <c r="K886" s="57"/>
      <c r="L886" s="57"/>
      <c r="N886" s="57"/>
    </row>
    <row r="887" ht="14.25" customHeight="1">
      <c r="C887" s="55"/>
      <c r="D887" s="56"/>
      <c r="E887" s="55"/>
      <c r="H887" s="57"/>
      <c r="I887" s="57"/>
      <c r="J887" s="57"/>
      <c r="K887" s="57"/>
      <c r="L887" s="57"/>
      <c r="N887" s="57"/>
    </row>
    <row r="888" ht="14.25" customHeight="1">
      <c r="C888" s="55"/>
      <c r="D888" s="56"/>
      <c r="E888" s="55"/>
      <c r="H888" s="57"/>
      <c r="I888" s="57"/>
      <c r="J888" s="57"/>
      <c r="K888" s="57"/>
      <c r="L888" s="57"/>
      <c r="N888" s="57"/>
    </row>
    <row r="889" ht="14.25" customHeight="1">
      <c r="C889" s="55"/>
      <c r="D889" s="56"/>
      <c r="E889" s="55"/>
      <c r="H889" s="57"/>
      <c r="I889" s="57"/>
      <c r="J889" s="57"/>
      <c r="K889" s="57"/>
      <c r="L889" s="57"/>
      <c r="N889" s="57"/>
    </row>
    <row r="890" ht="14.25" customHeight="1">
      <c r="C890" s="55"/>
      <c r="D890" s="56"/>
      <c r="E890" s="55"/>
      <c r="H890" s="57"/>
      <c r="I890" s="57"/>
      <c r="J890" s="57"/>
      <c r="K890" s="57"/>
      <c r="L890" s="57"/>
      <c r="N890" s="57"/>
    </row>
    <row r="891" ht="14.25" customHeight="1">
      <c r="C891" s="55"/>
      <c r="D891" s="56"/>
      <c r="E891" s="55"/>
      <c r="H891" s="57"/>
      <c r="I891" s="57"/>
      <c r="J891" s="57"/>
      <c r="K891" s="57"/>
      <c r="L891" s="57"/>
      <c r="N891" s="57"/>
    </row>
    <row r="892" ht="14.25" customHeight="1">
      <c r="C892" s="55"/>
      <c r="D892" s="56"/>
      <c r="E892" s="55"/>
      <c r="H892" s="57"/>
      <c r="I892" s="57"/>
      <c r="J892" s="57"/>
      <c r="K892" s="57"/>
      <c r="L892" s="57"/>
      <c r="N892" s="57"/>
    </row>
    <row r="893" ht="14.25" customHeight="1">
      <c r="C893" s="55"/>
      <c r="D893" s="56"/>
      <c r="E893" s="55"/>
      <c r="H893" s="57"/>
      <c r="I893" s="57"/>
      <c r="J893" s="57"/>
      <c r="K893" s="57"/>
      <c r="L893" s="57"/>
      <c r="N893" s="57"/>
    </row>
    <row r="894" ht="14.25" customHeight="1">
      <c r="C894" s="55"/>
      <c r="D894" s="56"/>
      <c r="E894" s="55"/>
      <c r="H894" s="57"/>
      <c r="I894" s="57"/>
      <c r="J894" s="57"/>
      <c r="K894" s="57"/>
      <c r="L894" s="57"/>
      <c r="N894" s="57"/>
    </row>
    <row r="895" ht="14.25" customHeight="1">
      <c r="C895" s="55"/>
      <c r="D895" s="56"/>
      <c r="E895" s="55"/>
      <c r="H895" s="57"/>
      <c r="I895" s="57"/>
      <c r="J895" s="57"/>
      <c r="K895" s="57"/>
      <c r="L895" s="57"/>
      <c r="N895" s="57"/>
    </row>
    <row r="896" ht="14.25" customHeight="1">
      <c r="C896" s="55"/>
      <c r="D896" s="56"/>
      <c r="E896" s="55"/>
      <c r="H896" s="57"/>
      <c r="I896" s="57"/>
      <c r="J896" s="57"/>
      <c r="K896" s="57"/>
      <c r="L896" s="57"/>
      <c r="N896" s="57"/>
    </row>
    <row r="897" ht="14.25" customHeight="1">
      <c r="C897" s="55"/>
      <c r="D897" s="56"/>
      <c r="E897" s="55"/>
      <c r="H897" s="57"/>
      <c r="I897" s="57"/>
      <c r="J897" s="57"/>
      <c r="K897" s="57"/>
      <c r="L897" s="57"/>
      <c r="N897" s="57"/>
    </row>
    <row r="898" ht="14.25" customHeight="1">
      <c r="C898" s="55"/>
      <c r="D898" s="56"/>
      <c r="E898" s="55"/>
      <c r="H898" s="57"/>
      <c r="I898" s="57"/>
      <c r="J898" s="57"/>
      <c r="K898" s="57"/>
      <c r="L898" s="57"/>
      <c r="N898" s="57"/>
    </row>
    <row r="899" ht="14.25" customHeight="1">
      <c r="C899" s="55"/>
      <c r="D899" s="56"/>
      <c r="E899" s="55"/>
      <c r="H899" s="57"/>
      <c r="I899" s="57"/>
      <c r="J899" s="57"/>
      <c r="K899" s="57"/>
      <c r="L899" s="57"/>
      <c r="N899" s="57"/>
    </row>
    <row r="900" ht="14.25" customHeight="1">
      <c r="C900" s="55"/>
      <c r="D900" s="56"/>
      <c r="E900" s="55"/>
      <c r="H900" s="57"/>
      <c r="I900" s="57"/>
      <c r="J900" s="57"/>
      <c r="K900" s="57"/>
      <c r="L900" s="57"/>
      <c r="N900" s="57"/>
    </row>
    <row r="901" ht="14.25" customHeight="1">
      <c r="C901" s="55"/>
      <c r="D901" s="56"/>
      <c r="E901" s="55"/>
      <c r="H901" s="57"/>
      <c r="I901" s="57"/>
      <c r="J901" s="57"/>
      <c r="K901" s="57"/>
      <c r="L901" s="57"/>
      <c r="N901" s="57"/>
    </row>
    <row r="902" ht="14.25" customHeight="1">
      <c r="C902" s="55"/>
      <c r="D902" s="56"/>
      <c r="E902" s="55"/>
      <c r="H902" s="57"/>
      <c r="I902" s="57"/>
      <c r="J902" s="57"/>
      <c r="K902" s="57"/>
      <c r="L902" s="57"/>
      <c r="N902" s="57"/>
    </row>
    <row r="903" ht="14.25" customHeight="1">
      <c r="C903" s="55"/>
      <c r="D903" s="56"/>
      <c r="E903" s="55"/>
      <c r="H903" s="57"/>
      <c r="I903" s="57"/>
      <c r="J903" s="57"/>
      <c r="K903" s="57"/>
      <c r="L903" s="57"/>
      <c r="N903" s="57"/>
    </row>
    <row r="904" ht="14.25" customHeight="1">
      <c r="C904" s="55"/>
      <c r="D904" s="56"/>
      <c r="E904" s="55"/>
      <c r="H904" s="57"/>
      <c r="I904" s="57"/>
      <c r="J904" s="57"/>
      <c r="K904" s="57"/>
      <c r="L904" s="57"/>
      <c r="N904" s="57"/>
    </row>
    <row r="905" ht="14.25" customHeight="1">
      <c r="C905" s="55"/>
      <c r="D905" s="56"/>
      <c r="E905" s="55"/>
      <c r="H905" s="57"/>
      <c r="I905" s="57"/>
      <c r="J905" s="57"/>
      <c r="K905" s="57"/>
      <c r="L905" s="57"/>
      <c r="N905" s="57"/>
    </row>
    <row r="906" ht="14.25" customHeight="1">
      <c r="C906" s="55"/>
      <c r="D906" s="56"/>
      <c r="E906" s="55"/>
      <c r="H906" s="57"/>
      <c r="I906" s="57"/>
      <c r="J906" s="57"/>
      <c r="K906" s="57"/>
      <c r="L906" s="57"/>
      <c r="N906" s="57"/>
    </row>
    <row r="907" ht="14.25" customHeight="1">
      <c r="C907" s="55"/>
      <c r="D907" s="56"/>
      <c r="E907" s="55"/>
      <c r="H907" s="57"/>
      <c r="I907" s="57"/>
      <c r="J907" s="57"/>
      <c r="K907" s="57"/>
      <c r="L907" s="57"/>
      <c r="N907" s="57"/>
    </row>
    <row r="908" ht="14.25" customHeight="1">
      <c r="C908" s="55"/>
      <c r="D908" s="56"/>
      <c r="E908" s="55"/>
      <c r="H908" s="57"/>
      <c r="I908" s="57"/>
      <c r="J908" s="57"/>
      <c r="K908" s="57"/>
      <c r="L908" s="57"/>
      <c r="N908" s="57"/>
    </row>
    <row r="909" ht="14.25" customHeight="1">
      <c r="C909" s="55"/>
      <c r="D909" s="56"/>
      <c r="E909" s="55"/>
      <c r="H909" s="57"/>
      <c r="I909" s="57"/>
      <c r="J909" s="57"/>
      <c r="K909" s="57"/>
      <c r="L909" s="57"/>
      <c r="N909" s="57"/>
    </row>
    <row r="910" ht="14.25" customHeight="1">
      <c r="C910" s="55"/>
      <c r="D910" s="56"/>
      <c r="E910" s="55"/>
      <c r="H910" s="57"/>
      <c r="I910" s="57"/>
      <c r="J910" s="57"/>
      <c r="K910" s="57"/>
      <c r="L910" s="57"/>
      <c r="N910" s="57"/>
    </row>
    <row r="911" ht="14.25" customHeight="1">
      <c r="C911" s="55"/>
      <c r="D911" s="56"/>
      <c r="E911" s="55"/>
      <c r="H911" s="57"/>
      <c r="I911" s="57"/>
      <c r="J911" s="57"/>
      <c r="K911" s="57"/>
      <c r="L911" s="57"/>
      <c r="N911" s="57"/>
    </row>
    <row r="912" ht="14.25" customHeight="1">
      <c r="C912" s="55"/>
      <c r="D912" s="56"/>
      <c r="E912" s="55"/>
      <c r="H912" s="57"/>
      <c r="I912" s="57"/>
      <c r="J912" s="57"/>
      <c r="K912" s="57"/>
      <c r="L912" s="57"/>
      <c r="N912" s="57"/>
    </row>
    <row r="913" ht="14.25" customHeight="1">
      <c r="C913" s="55"/>
      <c r="D913" s="56"/>
      <c r="E913" s="55"/>
      <c r="H913" s="57"/>
      <c r="I913" s="57"/>
      <c r="J913" s="57"/>
      <c r="K913" s="57"/>
      <c r="L913" s="57"/>
      <c r="N913" s="57"/>
    </row>
    <row r="914" ht="14.25" customHeight="1">
      <c r="C914" s="55"/>
      <c r="D914" s="56"/>
      <c r="E914" s="55"/>
      <c r="H914" s="57"/>
      <c r="I914" s="57"/>
      <c r="J914" s="57"/>
      <c r="K914" s="57"/>
      <c r="L914" s="57"/>
      <c r="N914" s="57"/>
    </row>
    <row r="915" ht="14.25" customHeight="1">
      <c r="C915" s="55"/>
      <c r="D915" s="56"/>
      <c r="E915" s="55"/>
      <c r="H915" s="57"/>
      <c r="I915" s="57"/>
      <c r="J915" s="57"/>
      <c r="K915" s="57"/>
      <c r="L915" s="57"/>
      <c r="N915" s="57"/>
    </row>
    <row r="916" ht="14.25" customHeight="1">
      <c r="C916" s="55"/>
      <c r="D916" s="56"/>
      <c r="E916" s="55"/>
      <c r="H916" s="57"/>
      <c r="I916" s="57"/>
      <c r="J916" s="57"/>
      <c r="K916" s="57"/>
      <c r="L916" s="57"/>
      <c r="N916" s="57"/>
    </row>
    <row r="917" ht="14.25" customHeight="1">
      <c r="C917" s="55"/>
      <c r="D917" s="56"/>
      <c r="E917" s="55"/>
      <c r="H917" s="57"/>
      <c r="I917" s="57"/>
      <c r="J917" s="57"/>
      <c r="K917" s="57"/>
      <c r="L917" s="57"/>
      <c r="N917" s="57"/>
    </row>
    <row r="918" ht="14.25" customHeight="1">
      <c r="C918" s="55"/>
      <c r="D918" s="56"/>
      <c r="E918" s="55"/>
      <c r="H918" s="57"/>
      <c r="I918" s="57"/>
      <c r="J918" s="57"/>
      <c r="K918" s="57"/>
      <c r="L918" s="57"/>
      <c r="N918" s="57"/>
    </row>
    <row r="919" ht="14.25" customHeight="1">
      <c r="C919" s="55"/>
      <c r="D919" s="56"/>
      <c r="E919" s="55"/>
      <c r="H919" s="57"/>
      <c r="I919" s="57"/>
      <c r="J919" s="57"/>
      <c r="K919" s="57"/>
      <c r="L919" s="57"/>
      <c r="N919" s="57"/>
    </row>
    <row r="920" ht="14.25" customHeight="1">
      <c r="C920" s="55"/>
      <c r="D920" s="56"/>
      <c r="E920" s="55"/>
      <c r="H920" s="57"/>
      <c r="I920" s="57"/>
      <c r="J920" s="57"/>
      <c r="K920" s="57"/>
      <c r="L920" s="57"/>
      <c r="N920" s="57"/>
    </row>
    <row r="921" ht="14.25" customHeight="1">
      <c r="C921" s="55"/>
      <c r="D921" s="56"/>
      <c r="E921" s="55"/>
      <c r="H921" s="57"/>
      <c r="I921" s="57"/>
      <c r="J921" s="57"/>
      <c r="K921" s="57"/>
      <c r="L921" s="57"/>
      <c r="N921" s="57"/>
    </row>
    <row r="922" ht="14.25" customHeight="1">
      <c r="C922" s="55"/>
      <c r="D922" s="56"/>
      <c r="E922" s="55"/>
      <c r="H922" s="57"/>
      <c r="I922" s="57"/>
      <c r="J922" s="57"/>
      <c r="K922" s="57"/>
      <c r="L922" s="57"/>
      <c r="N922" s="57"/>
    </row>
    <row r="923" ht="14.25" customHeight="1">
      <c r="C923" s="55"/>
      <c r="D923" s="56"/>
      <c r="E923" s="55"/>
      <c r="H923" s="57"/>
      <c r="I923" s="57"/>
      <c r="J923" s="57"/>
      <c r="K923" s="57"/>
      <c r="L923" s="57"/>
      <c r="N923" s="57"/>
    </row>
    <row r="924" ht="14.25" customHeight="1">
      <c r="C924" s="55"/>
      <c r="D924" s="56"/>
      <c r="E924" s="55"/>
      <c r="H924" s="57"/>
      <c r="I924" s="57"/>
      <c r="J924" s="57"/>
      <c r="K924" s="57"/>
      <c r="L924" s="57"/>
      <c r="N924" s="57"/>
    </row>
    <row r="925" ht="14.25" customHeight="1">
      <c r="C925" s="55"/>
      <c r="D925" s="56"/>
      <c r="E925" s="55"/>
      <c r="H925" s="57"/>
      <c r="I925" s="57"/>
      <c r="J925" s="57"/>
      <c r="K925" s="57"/>
      <c r="L925" s="57"/>
      <c r="N925" s="57"/>
    </row>
    <row r="926" ht="14.25" customHeight="1">
      <c r="C926" s="55"/>
      <c r="D926" s="56"/>
      <c r="E926" s="55"/>
      <c r="H926" s="57"/>
      <c r="I926" s="57"/>
      <c r="J926" s="57"/>
      <c r="K926" s="57"/>
      <c r="L926" s="57"/>
      <c r="N926" s="57"/>
    </row>
    <row r="927" ht="14.25" customHeight="1">
      <c r="C927" s="55"/>
      <c r="D927" s="56"/>
      <c r="E927" s="55"/>
      <c r="H927" s="57"/>
      <c r="I927" s="57"/>
      <c r="J927" s="57"/>
      <c r="K927" s="57"/>
      <c r="L927" s="57"/>
      <c r="N927" s="57"/>
    </row>
    <row r="928" ht="14.25" customHeight="1">
      <c r="C928" s="55"/>
      <c r="D928" s="56"/>
      <c r="E928" s="55"/>
      <c r="H928" s="57"/>
      <c r="I928" s="57"/>
      <c r="J928" s="57"/>
      <c r="K928" s="57"/>
      <c r="L928" s="57"/>
      <c r="N928" s="57"/>
    </row>
    <row r="929" ht="14.25" customHeight="1">
      <c r="C929" s="55"/>
      <c r="D929" s="56"/>
      <c r="E929" s="55"/>
      <c r="H929" s="57"/>
      <c r="I929" s="57"/>
      <c r="J929" s="57"/>
      <c r="K929" s="57"/>
      <c r="L929" s="57"/>
      <c r="N929" s="57"/>
    </row>
    <row r="930" ht="14.25" customHeight="1">
      <c r="C930" s="55"/>
      <c r="D930" s="56"/>
      <c r="E930" s="55"/>
      <c r="H930" s="57"/>
      <c r="I930" s="57"/>
      <c r="J930" s="57"/>
      <c r="K930" s="57"/>
      <c r="L930" s="57"/>
      <c r="N930" s="57"/>
    </row>
    <row r="931" ht="14.25" customHeight="1">
      <c r="C931" s="55"/>
      <c r="D931" s="56"/>
      <c r="E931" s="55"/>
      <c r="H931" s="57"/>
      <c r="I931" s="57"/>
      <c r="J931" s="57"/>
      <c r="K931" s="57"/>
      <c r="L931" s="57"/>
      <c r="N931" s="57"/>
    </row>
    <row r="932" ht="14.25" customHeight="1">
      <c r="C932" s="55"/>
      <c r="D932" s="56"/>
      <c r="E932" s="55"/>
      <c r="H932" s="57"/>
      <c r="I932" s="57"/>
      <c r="J932" s="57"/>
      <c r="K932" s="57"/>
      <c r="L932" s="57"/>
      <c r="N932" s="57"/>
    </row>
    <row r="933" ht="14.25" customHeight="1">
      <c r="C933" s="55"/>
      <c r="D933" s="56"/>
      <c r="E933" s="55"/>
      <c r="H933" s="57"/>
      <c r="I933" s="57"/>
      <c r="J933" s="57"/>
      <c r="K933" s="57"/>
      <c r="L933" s="57"/>
      <c r="N933" s="57"/>
    </row>
    <row r="934" ht="14.25" customHeight="1">
      <c r="C934" s="55"/>
      <c r="D934" s="56"/>
      <c r="E934" s="55"/>
      <c r="H934" s="57"/>
      <c r="I934" s="57"/>
      <c r="J934" s="57"/>
      <c r="K934" s="57"/>
      <c r="L934" s="57"/>
      <c r="N934" s="57"/>
    </row>
    <row r="935" ht="14.25" customHeight="1">
      <c r="C935" s="55"/>
      <c r="D935" s="56"/>
      <c r="E935" s="55"/>
      <c r="H935" s="57"/>
      <c r="I935" s="57"/>
      <c r="J935" s="57"/>
      <c r="K935" s="57"/>
      <c r="L935" s="57"/>
      <c r="N935" s="57"/>
    </row>
    <row r="936" ht="14.25" customHeight="1">
      <c r="C936" s="55"/>
      <c r="D936" s="56"/>
      <c r="E936" s="55"/>
      <c r="H936" s="57"/>
      <c r="I936" s="57"/>
      <c r="J936" s="57"/>
      <c r="K936" s="57"/>
      <c r="L936" s="57"/>
      <c r="N936" s="57"/>
    </row>
    <row r="937" ht="14.25" customHeight="1">
      <c r="C937" s="55"/>
      <c r="D937" s="56"/>
      <c r="E937" s="55"/>
      <c r="H937" s="57"/>
      <c r="I937" s="57"/>
      <c r="J937" s="57"/>
      <c r="K937" s="57"/>
      <c r="L937" s="57"/>
      <c r="N937" s="57"/>
    </row>
    <row r="938" ht="14.25" customHeight="1">
      <c r="C938" s="55"/>
      <c r="D938" s="56"/>
      <c r="E938" s="55"/>
      <c r="H938" s="57"/>
      <c r="I938" s="57"/>
      <c r="J938" s="57"/>
      <c r="K938" s="57"/>
      <c r="L938" s="57"/>
      <c r="N938" s="57"/>
    </row>
    <row r="939" ht="14.25" customHeight="1">
      <c r="C939" s="55"/>
      <c r="D939" s="56"/>
      <c r="E939" s="55"/>
      <c r="H939" s="57"/>
      <c r="I939" s="57"/>
      <c r="J939" s="57"/>
      <c r="K939" s="57"/>
      <c r="L939" s="57"/>
      <c r="N939" s="57"/>
    </row>
    <row r="940" ht="14.25" customHeight="1">
      <c r="C940" s="55"/>
      <c r="D940" s="56"/>
      <c r="E940" s="55"/>
      <c r="H940" s="57"/>
      <c r="I940" s="57"/>
      <c r="J940" s="57"/>
      <c r="K940" s="57"/>
      <c r="L940" s="57"/>
      <c r="N940" s="57"/>
    </row>
    <row r="941" ht="14.25" customHeight="1">
      <c r="C941" s="55"/>
      <c r="D941" s="56"/>
      <c r="E941" s="55"/>
      <c r="H941" s="57"/>
      <c r="I941" s="57"/>
      <c r="J941" s="57"/>
      <c r="K941" s="57"/>
      <c r="L941" s="57"/>
      <c r="N941" s="57"/>
    </row>
    <row r="942" ht="14.25" customHeight="1">
      <c r="C942" s="55"/>
      <c r="D942" s="56"/>
      <c r="E942" s="55"/>
      <c r="H942" s="57"/>
      <c r="I942" s="57"/>
      <c r="J942" s="57"/>
      <c r="K942" s="57"/>
      <c r="L942" s="57"/>
      <c r="N942" s="57"/>
    </row>
    <row r="943" ht="14.25" customHeight="1">
      <c r="C943" s="55"/>
      <c r="D943" s="56"/>
      <c r="E943" s="55"/>
      <c r="H943" s="57"/>
      <c r="I943" s="57"/>
      <c r="J943" s="57"/>
      <c r="K943" s="57"/>
      <c r="L943" s="57"/>
      <c r="N943" s="57"/>
    </row>
    <row r="944" ht="14.25" customHeight="1">
      <c r="C944" s="55"/>
      <c r="D944" s="56"/>
      <c r="E944" s="55"/>
      <c r="H944" s="57"/>
      <c r="I944" s="57"/>
      <c r="J944" s="57"/>
      <c r="K944" s="57"/>
      <c r="L944" s="57"/>
      <c r="N944" s="57"/>
    </row>
    <row r="945" ht="14.25" customHeight="1">
      <c r="C945" s="55"/>
      <c r="D945" s="56"/>
      <c r="E945" s="55"/>
      <c r="H945" s="57"/>
      <c r="I945" s="57"/>
      <c r="J945" s="57"/>
      <c r="K945" s="57"/>
      <c r="L945" s="57"/>
      <c r="N945" s="57"/>
    </row>
    <row r="946" ht="14.25" customHeight="1">
      <c r="C946" s="55"/>
      <c r="D946" s="56"/>
      <c r="E946" s="55"/>
      <c r="H946" s="57"/>
      <c r="I946" s="57"/>
      <c r="J946" s="57"/>
      <c r="K946" s="57"/>
      <c r="L946" s="57"/>
      <c r="N946" s="57"/>
    </row>
    <row r="947" ht="14.25" customHeight="1">
      <c r="C947" s="55"/>
      <c r="D947" s="56"/>
      <c r="E947" s="55"/>
      <c r="H947" s="57"/>
      <c r="I947" s="57"/>
      <c r="J947" s="57"/>
      <c r="K947" s="57"/>
      <c r="L947" s="57"/>
      <c r="N947" s="57"/>
    </row>
    <row r="948" ht="14.25" customHeight="1">
      <c r="C948" s="55"/>
      <c r="D948" s="56"/>
      <c r="E948" s="55"/>
      <c r="H948" s="57"/>
      <c r="I948" s="57"/>
      <c r="J948" s="57"/>
      <c r="K948" s="57"/>
      <c r="L948" s="57"/>
      <c r="N948" s="57"/>
    </row>
    <row r="949" ht="14.25" customHeight="1">
      <c r="C949" s="55"/>
      <c r="D949" s="56"/>
      <c r="E949" s="55"/>
      <c r="H949" s="57"/>
      <c r="I949" s="57"/>
      <c r="J949" s="57"/>
      <c r="K949" s="57"/>
      <c r="L949" s="57"/>
      <c r="N949" s="57"/>
    </row>
    <row r="950" ht="14.25" customHeight="1">
      <c r="C950" s="55"/>
      <c r="D950" s="56"/>
      <c r="E950" s="55"/>
      <c r="H950" s="57"/>
      <c r="I950" s="57"/>
      <c r="J950" s="57"/>
      <c r="K950" s="57"/>
      <c r="L950" s="57"/>
      <c r="N950" s="57"/>
    </row>
    <row r="951" ht="14.25" customHeight="1">
      <c r="C951" s="55"/>
      <c r="D951" s="56"/>
      <c r="E951" s="55"/>
      <c r="H951" s="57"/>
      <c r="I951" s="57"/>
      <c r="J951" s="57"/>
      <c r="K951" s="57"/>
      <c r="L951" s="57"/>
      <c r="N951" s="57"/>
    </row>
    <row r="952" ht="14.25" customHeight="1">
      <c r="C952" s="55"/>
      <c r="D952" s="56"/>
      <c r="E952" s="55"/>
      <c r="H952" s="57"/>
      <c r="I952" s="57"/>
      <c r="J952" s="57"/>
      <c r="K952" s="57"/>
      <c r="L952" s="57"/>
      <c r="N952" s="57"/>
    </row>
    <row r="953" ht="14.25" customHeight="1">
      <c r="C953" s="55"/>
      <c r="D953" s="56"/>
      <c r="E953" s="55"/>
      <c r="H953" s="57"/>
      <c r="I953" s="57"/>
      <c r="J953" s="57"/>
      <c r="K953" s="57"/>
      <c r="L953" s="57"/>
      <c r="N953" s="57"/>
    </row>
    <row r="954" ht="14.25" customHeight="1">
      <c r="C954" s="55"/>
      <c r="D954" s="56"/>
      <c r="E954" s="55"/>
      <c r="H954" s="57"/>
      <c r="I954" s="57"/>
      <c r="J954" s="57"/>
      <c r="K954" s="57"/>
      <c r="L954" s="57"/>
      <c r="N954" s="57"/>
    </row>
    <row r="955" ht="14.25" customHeight="1">
      <c r="C955" s="55"/>
      <c r="D955" s="56"/>
      <c r="E955" s="55"/>
      <c r="H955" s="57"/>
      <c r="I955" s="57"/>
      <c r="J955" s="57"/>
      <c r="K955" s="57"/>
      <c r="L955" s="57"/>
      <c r="N955" s="57"/>
    </row>
    <row r="956" ht="14.25" customHeight="1">
      <c r="C956" s="55"/>
      <c r="D956" s="56"/>
      <c r="E956" s="55"/>
      <c r="H956" s="57"/>
      <c r="I956" s="57"/>
      <c r="J956" s="57"/>
      <c r="K956" s="57"/>
      <c r="L956" s="57"/>
      <c r="N956" s="57"/>
    </row>
    <row r="957" ht="14.25" customHeight="1">
      <c r="C957" s="55"/>
      <c r="D957" s="56"/>
      <c r="E957" s="55"/>
      <c r="H957" s="57"/>
      <c r="I957" s="57"/>
      <c r="J957" s="57"/>
      <c r="K957" s="57"/>
      <c r="L957" s="57"/>
      <c r="N957" s="57"/>
    </row>
    <row r="958" ht="14.25" customHeight="1">
      <c r="C958" s="55"/>
      <c r="D958" s="56"/>
      <c r="E958" s="55"/>
      <c r="H958" s="57"/>
      <c r="I958" s="57"/>
      <c r="J958" s="57"/>
      <c r="K958" s="57"/>
      <c r="L958" s="57"/>
      <c r="N958" s="57"/>
    </row>
    <row r="959" ht="14.25" customHeight="1">
      <c r="C959" s="55"/>
      <c r="D959" s="56"/>
      <c r="E959" s="55"/>
      <c r="H959" s="57"/>
      <c r="I959" s="57"/>
      <c r="J959" s="57"/>
      <c r="K959" s="57"/>
      <c r="L959" s="57"/>
      <c r="N959" s="57"/>
    </row>
    <row r="960" ht="14.25" customHeight="1">
      <c r="C960" s="55"/>
      <c r="D960" s="56"/>
      <c r="E960" s="55"/>
      <c r="H960" s="57"/>
      <c r="I960" s="57"/>
      <c r="J960" s="57"/>
      <c r="K960" s="57"/>
      <c r="L960" s="57"/>
      <c r="N960" s="57"/>
    </row>
    <row r="961" ht="14.25" customHeight="1">
      <c r="C961" s="55"/>
      <c r="D961" s="56"/>
      <c r="E961" s="55"/>
      <c r="H961" s="57"/>
      <c r="I961" s="57"/>
      <c r="J961" s="57"/>
      <c r="K961" s="57"/>
      <c r="L961" s="57"/>
      <c r="N961" s="57"/>
    </row>
    <row r="962" ht="14.25" customHeight="1">
      <c r="C962" s="55"/>
      <c r="D962" s="56"/>
      <c r="E962" s="55"/>
      <c r="H962" s="57"/>
      <c r="I962" s="57"/>
      <c r="J962" s="57"/>
      <c r="K962" s="57"/>
      <c r="L962" s="57"/>
      <c r="N962" s="57"/>
    </row>
    <row r="963" ht="14.25" customHeight="1">
      <c r="C963" s="55"/>
      <c r="D963" s="56"/>
      <c r="E963" s="55"/>
      <c r="H963" s="57"/>
      <c r="I963" s="57"/>
      <c r="J963" s="57"/>
      <c r="K963" s="57"/>
      <c r="L963" s="57"/>
      <c r="N963" s="57"/>
    </row>
    <row r="964" ht="14.25" customHeight="1">
      <c r="C964" s="55"/>
      <c r="D964" s="56"/>
      <c r="E964" s="55"/>
      <c r="H964" s="57"/>
      <c r="I964" s="57"/>
      <c r="J964" s="57"/>
      <c r="K964" s="57"/>
      <c r="L964" s="57"/>
      <c r="N964" s="57"/>
    </row>
    <row r="965" ht="14.25" customHeight="1">
      <c r="C965" s="55"/>
      <c r="D965" s="56"/>
      <c r="E965" s="55"/>
      <c r="H965" s="57"/>
      <c r="I965" s="57"/>
      <c r="J965" s="57"/>
      <c r="K965" s="57"/>
      <c r="L965" s="57"/>
      <c r="N965" s="57"/>
    </row>
    <row r="966" ht="14.25" customHeight="1">
      <c r="C966" s="55"/>
      <c r="D966" s="56"/>
      <c r="E966" s="55"/>
      <c r="H966" s="57"/>
      <c r="I966" s="57"/>
      <c r="J966" s="57"/>
      <c r="K966" s="57"/>
      <c r="L966" s="57"/>
      <c r="N966" s="57"/>
    </row>
    <row r="967" ht="14.25" customHeight="1">
      <c r="C967" s="55"/>
      <c r="D967" s="56"/>
      <c r="E967" s="55"/>
      <c r="H967" s="57"/>
      <c r="I967" s="57"/>
      <c r="J967" s="57"/>
      <c r="K967" s="57"/>
      <c r="L967" s="57"/>
      <c r="N967" s="57"/>
    </row>
    <row r="968" ht="14.25" customHeight="1">
      <c r="C968" s="55"/>
      <c r="D968" s="56"/>
      <c r="E968" s="55"/>
      <c r="H968" s="57"/>
      <c r="I968" s="57"/>
      <c r="J968" s="57"/>
      <c r="K968" s="57"/>
      <c r="L968" s="57"/>
      <c r="N968" s="57"/>
    </row>
    <row r="969" ht="14.25" customHeight="1">
      <c r="C969" s="55"/>
      <c r="D969" s="56"/>
      <c r="E969" s="55"/>
      <c r="H969" s="57"/>
      <c r="I969" s="57"/>
      <c r="J969" s="57"/>
      <c r="K969" s="57"/>
      <c r="L969" s="57"/>
      <c r="N969" s="57"/>
    </row>
    <row r="970" ht="14.25" customHeight="1">
      <c r="C970" s="55"/>
      <c r="D970" s="56"/>
      <c r="E970" s="55"/>
      <c r="H970" s="57"/>
      <c r="I970" s="57"/>
      <c r="J970" s="57"/>
      <c r="K970" s="57"/>
      <c r="L970" s="57"/>
      <c r="N970" s="57"/>
    </row>
    <row r="971" ht="14.25" customHeight="1">
      <c r="C971" s="55"/>
      <c r="D971" s="56"/>
      <c r="E971" s="55"/>
      <c r="H971" s="57"/>
      <c r="I971" s="57"/>
      <c r="J971" s="57"/>
      <c r="K971" s="57"/>
      <c r="L971" s="57"/>
      <c r="N971" s="57"/>
    </row>
    <row r="972" ht="14.25" customHeight="1">
      <c r="C972" s="55"/>
      <c r="D972" s="56"/>
      <c r="E972" s="55"/>
      <c r="H972" s="57"/>
      <c r="I972" s="57"/>
      <c r="J972" s="57"/>
      <c r="K972" s="57"/>
      <c r="L972" s="57"/>
      <c r="N972" s="57"/>
    </row>
    <row r="973" ht="14.25" customHeight="1">
      <c r="C973" s="55"/>
      <c r="D973" s="56"/>
      <c r="E973" s="55"/>
      <c r="H973" s="57"/>
      <c r="I973" s="57"/>
      <c r="J973" s="57"/>
      <c r="K973" s="57"/>
      <c r="L973" s="57"/>
      <c r="N973" s="57"/>
    </row>
    <row r="974" ht="14.25" customHeight="1">
      <c r="C974" s="55"/>
      <c r="D974" s="56"/>
      <c r="E974" s="55"/>
      <c r="H974" s="57"/>
      <c r="I974" s="57"/>
      <c r="J974" s="57"/>
      <c r="K974" s="57"/>
      <c r="L974" s="57"/>
      <c r="N974" s="57"/>
    </row>
    <row r="975" ht="14.25" customHeight="1">
      <c r="C975" s="55"/>
      <c r="D975" s="56"/>
      <c r="E975" s="55"/>
      <c r="H975" s="57"/>
      <c r="I975" s="57"/>
      <c r="J975" s="57"/>
      <c r="K975" s="57"/>
      <c r="L975" s="57"/>
      <c r="N975" s="57"/>
    </row>
    <row r="976" ht="14.25" customHeight="1">
      <c r="C976" s="55"/>
      <c r="D976" s="56"/>
      <c r="E976" s="55"/>
      <c r="H976" s="57"/>
      <c r="I976" s="57"/>
      <c r="J976" s="57"/>
      <c r="K976" s="57"/>
      <c r="L976" s="57"/>
      <c r="N976" s="57"/>
    </row>
    <row r="977" ht="14.25" customHeight="1">
      <c r="C977" s="55"/>
      <c r="D977" s="56"/>
      <c r="E977" s="55"/>
      <c r="H977" s="57"/>
      <c r="I977" s="57"/>
      <c r="J977" s="57"/>
      <c r="K977" s="57"/>
      <c r="L977" s="57"/>
      <c r="N977" s="57"/>
    </row>
    <row r="978" ht="14.25" customHeight="1">
      <c r="C978" s="55"/>
      <c r="D978" s="56"/>
      <c r="E978" s="55"/>
      <c r="H978" s="57"/>
      <c r="I978" s="57"/>
      <c r="J978" s="57"/>
      <c r="K978" s="57"/>
      <c r="L978" s="57"/>
      <c r="N978" s="57"/>
    </row>
    <row r="979" ht="14.25" customHeight="1">
      <c r="C979" s="55"/>
      <c r="D979" s="56"/>
      <c r="E979" s="55"/>
      <c r="H979" s="57"/>
      <c r="I979" s="57"/>
      <c r="J979" s="57"/>
      <c r="K979" s="57"/>
      <c r="L979" s="57"/>
      <c r="N979" s="57"/>
    </row>
    <row r="980" ht="14.25" customHeight="1">
      <c r="C980" s="55"/>
      <c r="D980" s="56"/>
      <c r="E980" s="55"/>
      <c r="H980" s="57"/>
      <c r="I980" s="57"/>
      <c r="J980" s="57"/>
      <c r="K980" s="57"/>
      <c r="L980" s="57"/>
      <c r="N980" s="57"/>
    </row>
    <row r="981" ht="14.25" customHeight="1">
      <c r="C981" s="55"/>
      <c r="D981" s="56"/>
      <c r="E981" s="55"/>
      <c r="H981" s="57"/>
      <c r="I981" s="57"/>
      <c r="J981" s="57"/>
      <c r="K981" s="57"/>
      <c r="L981" s="57"/>
      <c r="N981" s="57"/>
    </row>
    <row r="982" ht="14.25" customHeight="1">
      <c r="C982" s="55"/>
      <c r="D982" s="56"/>
      <c r="E982" s="55"/>
      <c r="H982" s="57"/>
      <c r="I982" s="57"/>
      <c r="J982" s="57"/>
      <c r="K982" s="57"/>
      <c r="L982" s="57"/>
      <c r="N982" s="57"/>
    </row>
    <row r="983" ht="14.25" customHeight="1">
      <c r="C983" s="55"/>
      <c r="D983" s="56"/>
      <c r="E983" s="55"/>
      <c r="H983" s="57"/>
      <c r="I983" s="57"/>
      <c r="J983" s="57"/>
      <c r="K983" s="57"/>
      <c r="L983" s="57"/>
      <c r="N983" s="57"/>
    </row>
    <row r="984" ht="14.25" customHeight="1">
      <c r="C984" s="55"/>
      <c r="D984" s="56"/>
      <c r="E984" s="55"/>
      <c r="H984" s="57"/>
      <c r="I984" s="57"/>
      <c r="J984" s="57"/>
      <c r="K984" s="57"/>
      <c r="L984" s="57"/>
      <c r="N984" s="57"/>
    </row>
    <row r="985" ht="14.25" customHeight="1">
      <c r="C985" s="55"/>
      <c r="D985" s="56"/>
      <c r="E985" s="55"/>
      <c r="H985" s="57"/>
      <c r="I985" s="57"/>
      <c r="J985" s="57"/>
      <c r="K985" s="57"/>
      <c r="L985" s="57"/>
      <c r="N985" s="57"/>
    </row>
    <row r="986" ht="14.25" customHeight="1">
      <c r="C986" s="55"/>
      <c r="D986" s="56"/>
      <c r="E986" s="55"/>
      <c r="H986" s="57"/>
      <c r="I986" s="57"/>
      <c r="J986" s="57"/>
      <c r="K986" s="57"/>
      <c r="L986" s="57"/>
      <c r="N986" s="57"/>
    </row>
    <row r="987" ht="14.25" customHeight="1">
      <c r="C987" s="55"/>
      <c r="D987" s="56"/>
      <c r="E987" s="55"/>
      <c r="H987" s="57"/>
      <c r="I987" s="57"/>
      <c r="J987" s="57"/>
      <c r="K987" s="57"/>
      <c r="L987" s="57"/>
      <c r="N987" s="57"/>
    </row>
    <row r="988" ht="14.25" customHeight="1">
      <c r="C988" s="55"/>
      <c r="D988" s="56"/>
      <c r="E988" s="55"/>
      <c r="H988" s="57"/>
      <c r="I988" s="57"/>
      <c r="J988" s="57"/>
      <c r="K988" s="57"/>
      <c r="L988" s="57"/>
      <c r="N988" s="57"/>
    </row>
    <row r="989" ht="14.25" customHeight="1">
      <c r="C989" s="55"/>
      <c r="D989" s="56"/>
      <c r="E989" s="55"/>
      <c r="H989" s="57"/>
      <c r="I989" s="57"/>
      <c r="J989" s="57"/>
      <c r="K989" s="57"/>
      <c r="L989" s="57"/>
      <c r="N989" s="57"/>
    </row>
    <row r="990" ht="14.25" customHeight="1">
      <c r="C990" s="55"/>
      <c r="D990" s="56"/>
      <c r="E990" s="55"/>
      <c r="H990" s="57"/>
      <c r="I990" s="57"/>
      <c r="J990" s="57"/>
      <c r="K990" s="57"/>
      <c r="L990" s="57"/>
      <c r="N990" s="57"/>
    </row>
    <row r="991" ht="14.25" customHeight="1">
      <c r="C991" s="55"/>
      <c r="D991" s="56"/>
      <c r="E991" s="55"/>
      <c r="H991" s="57"/>
      <c r="I991" s="57"/>
      <c r="J991" s="57"/>
      <c r="K991" s="57"/>
      <c r="L991" s="57"/>
      <c r="N991" s="57"/>
    </row>
    <row r="992" ht="14.25" customHeight="1">
      <c r="C992" s="55"/>
      <c r="D992" s="56"/>
      <c r="E992" s="55"/>
      <c r="H992" s="57"/>
      <c r="I992" s="57"/>
      <c r="J992" s="57"/>
      <c r="K992" s="57"/>
      <c r="L992" s="57"/>
      <c r="N992" s="57"/>
    </row>
    <row r="993" ht="14.25" customHeight="1">
      <c r="C993" s="55"/>
      <c r="D993" s="56"/>
      <c r="E993" s="55"/>
      <c r="H993" s="57"/>
      <c r="I993" s="57"/>
      <c r="J993" s="57"/>
      <c r="K993" s="57"/>
      <c r="L993" s="57"/>
      <c r="N993" s="57"/>
    </row>
    <row r="994" ht="14.25" customHeight="1">
      <c r="C994" s="55"/>
      <c r="D994" s="56"/>
      <c r="E994" s="55"/>
      <c r="H994" s="57"/>
      <c r="I994" s="57"/>
      <c r="J994" s="57"/>
      <c r="K994" s="57"/>
      <c r="L994" s="57"/>
      <c r="N994" s="57"/>
    </row>
    <row r="995" ht="14.25" customHeight="1">
      <c r="C995" s="55"/>
      <c r="D995" s="56"/>
      <c r="E995" s="55"/>
      <c r="H995" s="57"/>
      <c r="I995" s="57"/>
      <c r="J995" s="57"/>
      <c r="K995" s="57"/>
      <c r="L995" s="57"/>
      <c r="N995" s="57"/>
    </row>
    <row r="996" ht="14.25" customHeight="1">
      <c r="C996" s="55"/>
      <c r="D996" s="56"/>
      <c r="E996" s="55"/>
      <c r="H996" s="57"/>
      <c r="I996" s="57"/>
      <c r="J996" s="57"/>
      <c r="K996" s="57"/>
      <c r="L996" s="57"/>
      <c r="N996" s="57"/>
    </row>
    <row r="997" ht="14.25" customHeight="1">
      <c r="C997" s="55"/>
      <c r="D997" s="56"/>
      <c r="E997" s="55"/>
      <c r="H997" s="57"/>
      <c r="I997" s="57"/>
      <c r="J997" s="57"/>
      <c r="K997" s="57"/>
      <c r="L997" s="57"/>
      <c r="N997" s="57"/>
    </row>
    <row r="998" ht="14.25" customHeight="1">
      <c r="C998" s="55"/>
      <c r="D998" s="56"/>
      <c r="E998" s="55"/>
      <c r="H998" s="57"/>
      <c r="I998" s="57"/>
      <c r="J998" s="57"/>
      <c r="K998" s="57"/>
      <c r="L998" s="57"/>
      <c r="N998" s="57"/>
    </row>
    <row r="999" ht="14.25" customHeight="1">
      <c r="C999" s="55"/>
      <c r="D999" s="56"/>
      <c r="E999" s="55"/>
      <c r="H999" s="57"/>
      <c r="I999" s="57"/>
      <c r="J999" s="57"/>
      <c r="K999" s="57"/>
      <c r="L999" s="57"/>
      <c r="N999" s="57"/>
    </row>
    <row r="1000" ht="14.25" customHeight="1">
      <c r="C1000" s="55"/>
      <c r="D1000" s="56"/>
      <c r="E1000" s="55"/>
      <c r="H1000" s="57"/>
      <c r="I1000" s="57"/>
      <c r="J1000" s="57"/>
      <c r="K1000" s="57"/>
      <c r="L1000" s="57"/>
      <c r="N1000" s="57"/>
    </row>
    <row r="1001" ht="14.25" customHeight="1">
      <c r="C1001" s="55"/>
      <c r="D1001" s="56"/>
      <c r="E1001" s="55"/>
      <c r="H1001" s="57"/>
      <c r="I1001" s="57"/>
      <c r="J1001" s="57"/>
      <c r="K1001" s="57"/>
      <c r="L1001" s="57"/>
      <c r="N1001" s="57"/>
    </row>
    <row r="1002" ht="14.25" customHeight="1">
      <c r="C1002" s="55"/>
      <c r="D1002" s="56"/>
      <c r="E1002" s="55"/>
      <c r="H1002" s="57"/>
      <c r="I1002" s="57"/>
      <c r="J1002" s="57"/>
      <c r="K1002" s="57"/>
      <c r="L1002" s="57"/>
      <c r="N1002" s="57"/>
    </row>
    <row r="1003" ht="14.25" customHeight="1">
      <c r="C1003" s="55"/>
      <c r="D1003" s="56"/>
      <c r="E1003" s="55"/>
      <c r="H1003" s="57"/>
      <c r="I1003" s="57"/>
      <c r="J1003" s="57"/>
      <c r="K1003" s="57"/>
      <c r="L1003" s="57"/>
      <c r="N1003" s="57"/>
    </row>
    <row r="1004" ht="14.25" customHeight="1">
      <c r="C1004" s="55"/>
      <c r="D1004" s="56"/>
      <c r="E1004" s="55"/>
      <c r="H1004" s="57"/>
      <c r="I1004" s="57"/>
      <c r="J1004" s="57"/>
      <c r="K1004" s="57"/>
      <c r="L1004" s="57"/>
      <c r="N1004" s="57"/>
    </row>
    <row r="1005" ht="14.25" customHeight="1">
      <c r="C1005" s="55"/>
      <c r="D1005" s="56"/>
      <c r="E1005" s="55"/>
      <c r="H1005" s="57"/>
      <c r="I1005" s="57"/>
      <c r="J1005" s="57"/>
      <c r="K1005" s="57"/>
      <c r="L1005" s="57"/>
      <c r="N1005" s="57"/>
    </row>
    <row r="1006" ht="14.25" customHeight="1">
      <c r="C1006" s="55"/>
      <c r="D1006" s="56"/>
      <c r="E1006" s="55"/>
      <c r="H1006" s="57"/>
      <c r="I1006" s="57"/>
      <c r="J1006" s="57"/>
      <c r="K1006" s="57"/>
      <c r="L1006" s="57"/>
      <c r="N1006" s="57"/>
    </row>
    <row r="1007" ht="14.25" customHeight="1">
      <c r="C1007" s="55"/>
      <c r="D1007" s="56"/>
      <c r="E1007" s="55"/>
      <c r="H1007" s="57"/>
      <c r="I1007" s="57"/>
      <c r="J1007" s="57"/>
      <c r="K1007" s="57"/>
      <c r="L1007" s="57"/>
      <c r="N1007" s="57"/>
    </row>
    <row r="1008" ht="14.25" customHeight="1">
      <c r="C1008" s="55"/>
      <c r="D1008" s="56"/>
      <c r="E1008" s="55"/>
      <c r="H1008" s="57"/>
      <c r="I1008" s="57"/>
      <c r="J1008" s="57"/>
      <c r="K1008" s="57"/>
      <c r="L1008" s="57"/>
      <c r="N1008" s="57"/>
    </row>
    <row r="1009" ht="14.25" customHeight="1">
      <c r="C1009" s="55"/>
      <c r="D1009" s="56"/>
      <c r="E1009" s="55"/>
      <c r="H1009" s="57"/>
      <c r="I1009" s="57"/>
      <c r="J1009" s="57"/>
      <c r="K1009" s="57"/>
      <c r="L1009" s="57"/>
      <c r="N1009" s="57"/>
    </row>
    <row r="1010" ht="14.25" customHeight="1">
      <c r="C1010" s="55"/>
      <c r="D1010" s="56"/>
      <c r="E1010" s="55"/>
      <c r="H1010" s="57"/>
      <c r="I1010" s="57"/>
      <c r="J1010" s="57"/>
      <c r="K1010" s="57"/>
      <c r="L1010" s="57"/>
      <c r="N1010" s="57"/>
    </row>
    <row r="1011" ht="14.25" customHeight="1">
      <c r="C1011" s="55"/>
      <c r="D1011" s="56"/>
      <c r="E1011" s="55"/>
      <c r="H1011" s="57"/>
      <c r="I1011" s="57"/>
      <c r="J1011" s="57"/>
      <c r="K1011" s="57"/>
      <c r="L1011" s="57"/>
      <c r="N1011" s="57"/>
    </row>
    <row r="1012" ht="14.25" customHeight="1">
      <c r="C1012" s="55"/>
      <c r="D1012" s="56"/>
      <c r="E1012" s="55"/>
      <c r="H1012" s="57"/>
      <c r="I1012" s="57"/>
      <c r="J1012" s="57"/>
      <c r="K1012" s="57"/>
      <c r="L1012" s="57"/>
      <c r="N1012" s="57"/>
    </row>
    <row r="1013" ht="14.25" customHeight="1">
      <c r="C1013" s="55"/>
      <c r="D1013" s="56"/>
      <c r="E1013" s="55"/>
      <c r="H1013" s="57"/>
      <c r="I1013" s="57"/>
      <c r="J1013" s="57"/>
      <c r="K1013" s="57"/>
      <c r="L1013" s="57"/>
      <c r="N1013" s="57"/>
    </row>
    <row r="1014" ht="14.25" customHeight="1">
      <c r="C1014" s="55"/>
      <c r="D1014" s="56"/>
      <c r="E1014" s="55"/>
      <c r="H1014" s="57"/>
      <c r="I1014" s="57"/>
      <c r="J1014" s="57"/>
      <c r="K1014" s="57"/>
      <c r="L1014" s="57"/>
      <c r="N1014" s="57"/>
    </row>
    <row r="1015" ht="14.25" customHeight="1">
      <c r="C1015" s="55"/>
      <c r="D1015" s="56"/>
      <c r="E1015" s="55"/>
      <c r="H1015" s="57"/>
      <c r="I1015" s="57"/>
      <c r="J1015" s="57"/>
      <c r="K1015" s="57"/>
      <c r="L1015" s="57"/>
      <c r="N1015" s="57"/>
    </row>
    <row r="1016" ht="14.25" customHeight="1">
      <c r="C1016" s="55"/>
      <c r="D1016" s="56"/>
      <c r="E1016" s="55"/>
      <c r="H1016" s="57"/>
      <c r="I1016" s="57"/>
      <c r="J1016" s="57"/>
      <c r="K1016" s="57"/>
      <c r="L1016" s="57"/>
      <c r="N1016" s="57"/>
    </row>
    <row r="1017" ht="14.25" customHeight="1">
      <c r="C1017" s="55"/>
      <c r="D1017" s="56"/>
      <c r="E1017" s="55"/>
      <c r="H1017" s="57"/>
      <c r="I1017" s="57"/>
      <c r="J1017" s="57"/>
      <c r="K1017" s="57"/>
      <c r="L1017" s="57"/>
      <c r="N1017" s="57"/>
    </row>
    <row r="1018" ht="14.25" customHeight="1">
      <c r="C1018" s="55"/>
      <c r="D1018" s="56"/>
      <c r="E1018" s="55"/>
      <c r="H1018" s="57"/>
      <c r="I1018" s="57"/>
      <c r="J1018" s="57"/>
      <c r="K1018" s="57"/>
      <c r="L1018" s="57"/>
      <c r="N1018" s="57"/>
    </row>
    <row r="1019" ht="14.25" customHeight="1">
      <c r="C1019" s="55"/>
      <c r="D1019" s="56"/>
      <c r="E1019" s="55"/>
      <c r="H1019" s="57"/>
      <c r="I1019" s="57"/>
      <c r="J1019" s="57"/>
      <c r="K1019" s="57"/>
      <c r="L1019" s="57"/>
      <c r="N1019" s="57"/>
    </row>
    <row r="1020" ht="14.25" customHeight="1">
      <c r="C1020" s="55"/>
      <c r="D1020" s="56"/>
      <c r="E1020" s="55"/>
      <c r="H1020" s="57"/>
      <c r="I1020" s="57"/>
      <c r="J1020" s="57"/>
      <c r="K1020" s="57"/>
      <c r="L1020" s="57"/>
      <c r="N1020" s="57"/>
    </row>
    <row r="1021" ht="14.25" customHeight="1">
      <c r="C1021" s="55"/>
      <c r="D1021" s="56"/>
      <c r="E1021" s="55"/>
      <c r="H1021" s="57"/>
      <c r="I1021" s="57"/>
      <c r="J1021" s="57"/>
      <c r="K1021" s="57"/>
      <c r="L1021" s="57"/>
      <c r="N1021" s="57"/>
    </row>
    <row r="1022" ht="14.25" customHeight="1">
      <c r="C1022" s="55"/>
      <c r="D1022" s="56"/>
      <c r="E1022" s="55"/>
      <c r="H1022" s="57"/>
      <c r="I1022" s="57"/>
      <c r="J1022" s="57"/>
      <c r="K1022" s="57"/>
      <c r="L1022" s="57"/>
      <c r="N1022" s="57"/>
    </row>
    <row r="1023" ht="14.25" customHeight="1">
      <c r="C1023" s="55"/>
      <c r="D1023" s="56"/>
      <c r="E1023" s="55"/>
      <c r="H1023" s="57"/>
      <c r="I1023" s="57"/>
      <c r="J1023" s="57"/>
      <c r="K1023" s="57"/>
      <c r="L1023" s="57"/>
      <c r="N1023" s="57"/>
    </row>
    <row r="1024" ht="14.25" customHeight="1">
      <c r="C1024" s="55"/>
      <c r="D1024" s="56"/>
      <c r="E1024" s="55"/>
      <c r="H1024" s="57"/>
      <c r="I1024" s="57"/>
      <c r="J1024" s="57"/>
      <c r="K1024" s="57"/>
      <c r="L1024" s="57"/>
      <c r="N1024" s="57"/>
    </row>
    <row r="1025" ht="14.25" customHeight="1">
      <c r="C1025" s="55"/>
      <c r="D1025" s="56"/>
      <c r="E1025" s="55"/>
      <c r="H1025" s="57"/>
      <c r="I1025" s="57"/>
      <c r="J1025" s="57"/>
      <c r="K1025" s="57"/>
      <c r="L1025" s="57"/>
      <c r="N1025" s="57"/>
    </row>
    <row r="1026" ht="14.25" customHeight="1">
      <c r="C1026" s="55"/>
      <c r="D1026" s="56"/>
      <c r="E1026" s="55"/>
      <c r="H1026" s="57"/>
      <c r="I1026" s="57"/>
      <c r="J1026" s="57"/>
      <c r="K1026" s="57"/>
      <c r="L1026" s="57"/>
      <c r="N1026" s="57"/>
    </row>
    <row r="1027" ht="14.25" customHeight="1">
      <c r="C1027" s="55"/>
      <c r="D1027" s="56"/>
      <c r="E1027" s="55"/>
      <c r="H1027" s="57"/>
      <c r="I1027" s="57"/>
      <c r="J1027" s="57"/>
      <c r="K1027" s="57"/>
      <c r="L1027" s="57"/>
      <c r="N1027" s="57"/>
    </row>
    <row r="1028" ht="14.25" customHeight="1">
      <c r="C1028" s="55"/>
      <c r="D1028" s="56"/>
      <c r="E1028" s="55"/>
      <c r="H1028" s="57"/>
      <c r="I1028" s="57"/>
      <c r="J1028" s="57"/>
      <c r="K1028" s="57"/>
      <c r="L1028" s="57"/>
      <c r="N1028" s="57"/>
    </row>
    <row r="1029" ht="14.25" customHeight="1">
      <c r="C1029" s="55"/>
      <c r="D1029" s="56"/>
      <c r="E1029" s="55"/>
      <c r="H1029" s="57"/>
      <c r="I1029" s="57"/>
      <c r="J1029" s="57"/>
      <c r="K1029" s="57"/>
      <c r="L1029" s="57"/>
      <c r="N1029" s="57"/>
    </row>
    <row r="1030" ht="14.25" customHeight="1">
      <c r="C1030" s="55"/>
      <c r="D1030" s="56"/>
      <c r="E1030" s="55"/>
      <c r="H1030" s="57"/>
      <c r="I1030" s="57"/>
      <c r="J1030" s="57"/>
      <c r="K1030" s="57"/>
      <c r="L1030" s="57"/>
      <c r="N1030" s="57"/>
    </row>
    <row r="1031" ht="14.25" customHeight="1">
      <c r="C1031" s="55"/>
      <c r="D1031" s="56"/>
      <c r="E1031" s="55"/>
      <c r="H1031" s="57"/>
      <c r="I1031" s="57"/>
      <c r="J1031" s="57"/>
      <c r="K1031" s="57"/>
      <c r="L1031" s="57"/>
      <c r="N1031" s="57"/>
    </row>
    <row r="1032" ht="14.25" customHeight="1">
      <c r="C1032" s="55"/>
      <c r="D1032" s="56"/>
      <c r="E1032" s="55"/>
      <c r="H1032" s="57"/>
      <c r="I1032" s="57"/>
      <c r="J1032" s="57"/>
      <c r="K1032" s="57"/>
      <c r="L1032" s="57"/>
      <c r="N1032" s="57"/>
    </row>
    <row r="1033" ht="14.25" customHeight="1">
      <c r="C1033" s="55"/>
      <c r="D1033" s="56"/>
      <c r="E1033" s="55"/>
      <c r="H1033" s="57"/>
      <c r="I1033" s="57"/>
      <c r="J1033" s="57"/>
      <c r="K1033" s="57"/>
      <c r="L1033" s="57"/>
      <c r="N1033" s="57"/>
    </row>
    <row r="1034" ht="14.25" customHeight="1">
      <c r="C1034" s="55"/>
      <c r="D1034" s="56"/>
      <c r="E1034" s="55"/>
      <c r="H1034" s="57"/>
      <c r="I1034" s="57"/>
      <c r="J1034" s="57"/>
      <c r="K1034" s="57"/>
      <c r="L1034" s="57"/>
      <c r="N1034" s="57"/>
    </row>
    <row r="1035" ht="14.25" customHeight="1">
      <c r="C1035" s="55"/>
      <c r="D1035" s="56"/>
      <c r="E1035" s="55"/>
      <c r="H1035" s="57"/>
      <c r="I1035" s="57"/>
      <c r="J1035" s="57"/>
      <c r="K1035" s="57"/>
      <c r="L1035" s="57"/>
      <c r="N1035" s="57"/>
    </row>
    <row r="1036" ht="14.25" customHeight="1">
      <c r="C1036" s="55"/>
      <c r="D1036" s="56"/>
      <c r="E1036" s="55"/>
      <c r="H1036" s="57"/>
      <c r="I1036" s="57"/>
      <c r="J1036" s="57"/>
      <c r="K1036" s="57"/>
      <c r="L1036" s="57"/>
      <c r="N1036" s="57"/>
    </row>
    <row r="1037" ht="14.25" customHeight="1">
      <c r="C1037" s="55"/>
      <c r="D1037" s="56"/>
      <c r="E1037" s="55"/>
      <c r="H1037" s="57"/>
      <c r="I1037" s="57"/>
      <c r="J1037" s="57"/>
      <c r="K1037" s="57"/>
      <c r="L1037" s="57"/>
      <c r="N1037" s="57"/>
    </row>
    <row r="1038" ht="14.25" customHeight="1">
      <c r="C1038" s="55"/>
      <c r="D1038" s="56"/>
      <c r="E1038" s="55"/>
      <c r="H1038" s="57"/>
      <c r="I1038" s="57"/>
      <c r="J1038" s="57"/>
      <c r="K1038" s="57"/>
      <c r="L1038" s="57"/>
      <c r="N1038" s="57"/>
    </row>
    <row r="1039" ht="14.25" customHeight="1">
      <c r="C1039" s="55"/>
      <c r="D1039" s="56"/>
      <c r="E1039" s="55"/>
      <c r="H1039" s="57"/>
      <c r="I1039" s="57"/>
      <c r="J1039" s="57"/>
      <c r="K1039" s="57"/>
      <c r="L1039" s="57"/>
      <c r="N1039" s="57"/>
    </row>
    <row r="1040" ht="14.25" customHeight="1">
      <c r="C1040" s="55"/>
      <c r="D1040" s="56"/>
      <c r="E1040" s="55"/>
      <c r="H1040" s="57"/>
      <c r="I1040" s="57"/>
      <c r="J1040" s="57"/>
      <c r="K1040" s="57"/>
      <c r="L1040" s="57"/>
      <c r="N1040" s="57"/>
    </row>
    <row r="1041" ht="14.25" customHeight="1">
      <c r="C1041" s="55"/>
      <c r="D1041" s="56"/>
      <c r="E1041" s="55"/>
      <c r="H1041" s="57"/>
      <c r="I1041" s="57"/>
      <c r="J1041" s="57"/>
      <c r="K1041" s="57"/>
      <c r="L1041" s="57"/>
      <c r="N1041" s="57"/>
    </row>
    <row r="1042" ht="14.25" customHeight="1">
      <c r="C1042" s="55"/>
      <c r="D1042" s="56"/>
      <c r="E1042" s="55"/>
      <c r="H1042" s="57"/>
      <c r="I1042" s="57"/>
      <c r="J1042" s="57"/>
      <c r="K1042" s="57"/>
      <c r="L1042" s="57"/>
      <c r="N1042" s="57"/>
    </row>
    <row r="1043" ht="14.25" customHeight="1">
      <c r="C1043" s="55"/>
      <c r="D1043" s="56"/>
      <c r="E1043" s="55"/>
      <c r="H1043" s="57"/>
      <c r="I1043" s="57"/>
      <c r="J1043" s="57"/>
      <c r="K1043" s="57"/>
      <c r="L1043" s="57"/>
      <c r="N1043" s="57"/>
    </row>
    <row r="1044" ht="14.25" customHeight="1">
      <c r="C1044" s="55"/>
      <c r="D1044" s="56"/>
      <c r="E1044" s="55"/>
      <c r="H1044" s="57"/>
      <c r="I1044" s="57"/>
      <c r="J1044" s="57"/>
      <c r="K1044" s="57"/>
      <c r="L1044" s="57"/>
      <c r="N1044" s="57"/>
    </row>
    <row r="1045" ht="14.25" customHeight="1">
      <c r="C1045" s="55"/>
      <c r="D1045" s="56"/>
      <c r="E1045" s="55"/>
      <c r="H1045" s="57"/>
      <c r="I1045" s="57"/>
      <c r="J1045" s="57"/>
      <c r="K1045" s="57"/>
      <c r="L1045" s="57"/>
      <c r="N1045" s="57"/>
    </row>
    <row r="1046" ht="14.25" customHeight="1">
      <c r="C1046" s="55"/>
      <c r="D1046" s="56"/>
      <c r="E1046" s="55"/>
      <c r="H1046" s="57"/>
      <c r="I1046" s="57"/>
      <c r="J1046" s="57"/>
      <c r="K1046" s="57"/>
      <c r="L1046" s="57"/>
      <c r="N1046" s="57"/>
    </row>
    <row r="1047" ht="14.25" customHeight="1">
      <c r="C1047" s="55"/>
      <c r="D1047" s="56"/>
      <c r="E1047" s="55"/>
      <c r="H1047" s="57"/>
      <c r="I1047" s="57"/>
      <c r="J1047" s="57"/>
      <c r="K1047" s="57"/>
      <c r="L1047" s="57"/>
      <c r="N1047" s="57"/>
    </row>
    <row r="1048" ht="14.25" customHeight="1">
      <c r="C1048" s="55"/>
      <c r="D1048" s="56"/>
      <c r="E1048" s="55"/>
      <c r="H1048" s="57"/>
      <c r="I1048" s="57"/>
      <c r="J1048" s="57"/>
      <c r="K1048" s="57"/>
      <c r="L1048" s="57"/>
      <c r="N1048" s="57"/>
    </row>
    <row r="1049" ht="14.25" customHeight="1">
      <c r="C1049" s="55"/>
      <c r="D1049" s="56"/>
      <c r="E1049" s="55"/>
      <c r="H1049" s="57"/>
      <c r="I1049" s="57"/>
      <c r="J1049" s="57"/>
      <c r="K1049" s="57"/>
      <c r="L1049" s="57"/>
      <c r="N1049" s="57"/>
    </row>
    <row r="1050" ht="14.25" customHeight="1">
      <c r="C1050" s="55"/>
      <c r="D1050" s="56"/>
      <c r="E1050" s="55"/>
      <c r="H1050" s="57"/>
      <c r="I1050" s="57"/>
      <c r="J1050" s="57"/>
      <c r="K1050" s="57"/>
      <c r="L1050" s="57"/>
      <c r="N1050" s="57"/>
    </row>
    <row r="1051" ht="14.25" customHeight="1">
      <c r="C1051" s="55"/>
      <c r="D1051" s="56"/>
      <c r="E1051" s="55"/>
      <c r="H1051" s="57"/>
      <c r="I1051" s="57"/>
      <c r="J1051" s="57"/>
      <c r="K1051" s="57"/>
      <c r="L1051" s="57"/>
      <c r="N1051" s="57"/>
    </row>
    <row r="1052" ht="14.25" customHeight="1">
      <c r="C1052" s="55"/>
      <c r="D1052" s="56"/>
      <c r="E1052" s="55"/>
      <c r="H1052" s="57"/>
      <c r="I1052" s="57"/>
      <c r="J1052" s="57"/>
      <c r="K1052" s="57"/>
      <c r="L1052" s="57"/>
      <c r="N1052" s="57"/>
    </row>
    <row r="1053" ht="14.25" customHeight="1">
      <c r="C1053" s="55"/>
      <c r="D1053" s="56"/>
      <c r="E1053" s="55"/>
      <c r="H1053" s="57"/>
      <c r="I1053" s="57"/>
      <c r="J1053" s="57"/>
      <c r="K1053" s="57"/>
      <c r="L1053" s="57"/>
      <c r="N1053" s="57"/>
    </row>
    <row r="1054" ht="14.25" customHeight="1">
      <c r="C1054" s="55"/>
      <c r="D1054" s="56"/>
      <c r="E1054" s="55"/>
      <c r="H1054" s="57"/>
      <c r="I1054" s="57"/>
      <c r="J1054" s="57"/>
      <c r="K1054" s="57"/>
      <c r="L1054" s="57"/>
      <c r="N1054" s="57"/>
    </row>
    <row r="1055" ht="14.25" customHeight="1">
      <c r="C1055" s="55"/>
      <c r="D1055" s="56"/>
      <c r="E1055" s="55"/>
      <c r="H1055" s="57"/>
      <c r="I1055" s="57"/>
      <c r="J1055" s="57"/>
      <c r="K1055" s="57"/>
      <c r="L1055" s="57"/>
      <c r="N1055" s="57"/>
    </row>
    <row r="1056" ht="14.25" customHeight="1">
      <c r="C1056" s="55"/>
      <c r="D1056" s="56"/>
      <c r="E1056" s="55"/>
      <c r="H1056" s="57"/>
      <c r="I1056" s="57"/>
      <c r="J1056" s="57"/>
      <c r="K1056" s="57"/>
      <c r="L1056" s="57"/>
      <c r="N1056" s="57"/>
    </row>
    <row r="1057" ht="14.25" customHeight="1">
      <c r="C1057" s="55"/>
      <c r="D1057" s="56"/>
      <c r="E1057" s="55"/>
      <c r="H1057" s="57"/>
      <c r="I1057" s="57"/>
      <c r="J1057" s="57"/>
      <c r="K1057" s="57"/>
      <c r="L1057" s="57"/>
      <c r="N1057" s="57"/>
    </row>
    <row r="1058" ht="14.25" customHeight="1">
      <c r="C1058" s="55"/>
      <c r="D1058" s="56"/>
      <c r="E1058" s="55"/>
      <c r="H1058" s="57"/>
      <c r="I1058" s="57"/>
      <c r="J1058" s="57"/>
      <c r="K1058" s="57"/>
      <c r="L1058" s="57"/>
      <c r="N1058" s="57"/>
    </row>
    <row r="1059" ht="14.25" customHeight="1">
      <c r="C1059" s="55"/>
      <c r="D1059" s="56"/>
      <c r="E1059" s="55"/>
      <c r="H1059" s="57"/>
      <c r="I1059" s="57"/>
      <c r="J1059" s="57"/>
      <c r="K1059" s="57"/>
      <c r="L1059" s="57"/>
      <c r="N1059" s="57"/>
    </row>
    <row r="1060" ht="14.25" customHeight="1">
      <c r="C1060" s="55"/>
      <c r="D1060" s="56"/>
      <c r="E1060" s="55"/>
      <c r="H1060" s="57"/>
      <c r="I1060" s="57"/>
      <c r="J1060" s="57"/>
      <c r="K1060" s="57"/>
      <c r="L1060" s="57"/>
      <c r="N1060" s="57"/>
    </row>
    <row r="1061" ht="14.25" customHeight="1">
      <c r="C1061" s="55"/>
      <c r="D1061" s="56"/>
      <c r="E1061" s="55"/>
      <c r="H1061" s="57"/>
      <c r="I1061" s="57"/>
      <c r="J1061" s="57"/>
      <c r="K1061" s="57"/>
      <c r="L1061" s="57"/>
      <c r="N1061" s="57"/>
    </row>
    <row r="1062" ht="14.25" customHeight="1">
      <c r="C1062" s="55"/>
      <c r="D1062" s="56"/>
      <c r="E1062" s="55"/>
      <c r="H1062" s="57"/>
      <c r="I1062" s="57"/>
      <c r="J1062" s="57"/>
      <c r="K1062" s="57"/>
      <c r="L1062" s="57"/>
      <c r="N1062" s="57"/>
    </row>
    <row r="1063" ht="14.25" customHeight="1">
      <c r="C1063" s="55"/>
      <c r="D1063" s="56"/>
      <c r="E1063" s="55"/>
      <c r="H1063" s="57"/>
      <c r="I1063" s="57"/>
      <c r="J1063" s="57"/>
      <c r="K1063" s="57"/>
      <c r="L1063" s="57"/>
      <c r="N1063" s="57"/>
    </row>
    <row r="1064" ht="14.25" customHeight="1">
      <c r="C1064" s="55"/>
      <c r="D1064" s="56"/>
      <c r="E1064" s="55"/>
      <c r="H1064" s="57"/>
      <c r="I1064" s="57"/>
      <c r="J1064" s="57"/>
      <c r="K1064" s="57"/>
      <c r="L1064" s="57"/>
      <c r="N1064" s="57"/>
    </row>
    <row r="1065" ht="14.25" customHeight="1">
      <c r="C1065" s="55"/>
      <c r="D1065" s="56"/>
      <c r="E1065" s="55"/>
      <c r="H1065" s="57"/>
      <c r="I1065" s="57"/>
      <c r="J1065" s="57"/>
      <c r="K1065" s="57"/>
      <c r="L1065" s="57"/>
      <c r="N1065" s="57"/>
    </row>
    <row r="1066" ht="14.25" customHeight="1">
      <c r="C1066" s="55"/>
      <c r="D1066" s="56"/>
      <c r="E1066" s="55"/>
      <c r="H1066" s="57"/>
      <c r="I1066" s="57"/>
      <c r="J1066" s="57"/>
      <c r="K1066" s="57"/>
      <c r="L1066" s="57"/>
      <c r="N1066" s="57"/>
    </row>
    <row r="1067" ht="14.25" customHeight="1">
      <c r="C1067" s="55"/>
      <c r="D1067" s="56"/>
      <c r="E1067" s="55"/>
      <c r="H1067" s="57"/>
      <c r="I1067" s="57"/>
      <c r="J1067" s="57"/>
      <c r="K1067" s="57"/>
      <c r="L1067" s="57"/>
      <c r="N1067" s="57"/>
    </row>
    <row r="1068" ht="14.25" customHeight="1">
      <c r="C1068" s="55"/>
      <c r="D1068" s="56"/>
      <c r="E1068" s="55"/>
      <c r="H1068" s="57"/>
      <c r="I1068" s="57"/>
      <c r="J1068" s="57"/>
      <c r="K1068" s="57"/>
      <c r="L1068" s="57"/>
      <c r="N1068" s="57"/>
    </row>
    <row r="1069" ht="14.25" customHeight="1">
      <c r="C1069" s="55"/>
      <c r="D1069" s="56"/>
      <c r="E1069" s="55"/>
      <c r="H1069" s="57"/>
      <c r="I1069" s="57"/>
      <c r="J1069" s="57"/>
      <c r="K1069" s="57"/>
      <c r="L1069" s="57"/>
      <c r="N1069" s="57"/>
    </row>
    <row r="1070" ht="14.25" customHeight="1">
      <c r="C1070" s="55"/>
      <c r="D1070" s="56"/>
      <c r="E1070" s="55"/>
      <c r="H1070" s="57"/>
      <c r="I1070" s="57"/>
      <c r="J1070" s="57"/>
      <c r="K1070" s="57"/>
      <c r="L1070" s="57"/>
      <c r="N1070" s="57"/>
    </row>
    <row r="1071" ht="14.25" customHeight="1">
      <c r="C1071" s="55"/>
      <c r="D1071" s="56"/>
      <c r="E1071" s="55"/>
      <c r="H1071" s="57"/>
      <c r="I1071" s="57"/>
      <c r="J1071" s="57"/>
      <c r="K1071" s="57"/>
      <c r="L1071" s="57"/>
      <c r="N1071" s="57"/>
    </row>
    <row r="1072" ht="14.25" customHeight="1">
      <c r="C1072" s="55"/>
      <c r="D1072" s="56"/>
      <c r="E1072" s="55"/>
      <c r="H1072" s="57"/>
      <c r="I1072" s="57"/>
      <c r="J1072" s="57"/>
      <c r="K1072" s="57"/>
      <c r="L1072" s="57"/>
      <c r="N1072" s="57"/>
    </row>
    <row r="1073" ht="14.25" customHeight="1">
      <c r="C1073" s="55"/>
      <c r="D1073" s="56"/>
      <c r="E1073" s="55"/>
      <c r="H1073" s="57"/>
      <c r="I1073" s="57"/>
      <c r="J1073" s="57"/>
      <c r="K1073" s="57"/>
      <c r="L1073" s="57"/>
      <c r="N1073" s="57"/>
    </row>
    <row r="1074" ht="14.25" customHeight="1">
      <c r="C1074" s="55"/>
      <c r="D1074" s="56"/>
      <c r="E1074" s="55"/>
      <c r="H1074" s="57"/>
      <c r="I1074" s="57"/>
      <c r="J1074" s="57"/>
      <c r="K1074" s="57"/>
      <c r="L1074" s="57"/>
      <c r="N1074" s="57"/>
    </row>
    <row r="1075" ht="14.25" customHeight="1">
      <c r="C1075" s="55"/>
      <c r="D1075" s="56"/>
      <c r="E1075" s="55"/>
      <c r="H1075" s="57"/>
      <c r="I1075" s="57"/>
      <c r="J1075" s="57"/>
      <c r="K1075" s="57"/>
      <c r="L1075" s="57"/>
      <c r="N1075" s="57"/>
    </row>
    <row r="1076" ht="14.25" customHeight="1">
      <c r="C1076" s="55"/>
      <c r="D1076" s="56"/>
      <c r="E1076" s="55"/>
      <c r="H1076" s="57"/>
      <c r="I1076" s="57"/>
      <c r="J1076" s="57"/>
      <c r="K1076" s="57"/>
      <c r="L1076" s="57"/>
      <c r="N1076" s="57"/>
    </row>
    <row r="1077" ht="14.25" customHeight="1">
      <c r="C1077" s="55"/>
      <c r="D1077" s="56"/>
      <c r="E1077" s="55"/>
      <c r="H1077" s="57"/>
      <c r="I1077" s="57"/>
      <c r="J1077" s="57"/>
      <c r="K1077" s="57"/>
      <c r="L1077" s="57"/>
      <c r="N1077" s="57"/>
    </row>
    <row r="1078" ht="14.25" customHeight="1">
      <c r="C1078" s="55"/>
      <c r="D1078" s="56"/>
      <c r="E1078" s="55"/>
      <c r="H1078" s="57"/>
      <c r="I1078" s="57"/>
      <c r="J1078" s="57"/>
      <c r="K1078" s="57"/>
      <c r="L1078" s="57"/>
      <c r="N1078" s="57"/>
    </row>
    <row r="1079" ht="14.25" customHeight="1">
      <c r="C1079" s="55"/>
      <c r="D1079" s="56"/>
      <c r="E1079" s="55"/>
      <c r="H1079" s="57"/>
      <c r="I1079" s="57"/>
      <c r="J1079" s="57"/>
      <c r="K1079" s="57"/>
      <c r="L1079" s="57"/>
      <c r="N1079" s="57"/>
    </row>
    <row r="1080" ht="14.25" customHeight="1">
      <c r="C1080" s="55"/>
      <c r="D1080" s="56"/>
      <c r="E1080" s="55"/>
      <c r="H1080" s="57"/>
      <c r="I1080" s="57"/>
      <c r="J1080" s="57"/>
      <c r="K1080" s="57"/>
      <c r="L1080" s="57"/>
      <c r="N1080" s="57"/>
    </row>
    <row r="1081" ht="14.25" customHeight="1">
      <c r="C1081" s="55"/>
      <c r="D1081" s="56"/>
      <c r="E1081" s="55"/>
      <c r="H1081" s="57"/>
      <c r="I1081" s="57"/>
      <c r="J1081" s="57"/>
      <c r="K1081" s="57"/>
      <c r="L1081" s="57"/>
      <c r="N1081" s="57"/>
    </row>
    <row r="1082" ht="14.25" customHeight="1">
      <c r="C1082" s="55"/>
      <c r="D1082" s="56"/>
      <c r="E1082" s="55"/>
      <c r="H1082" s="57"/>
      <c r="I1082" s="57"/>
      <c r="J1082" s="57"/>
      <c r="K1082" s="57"/>
      <c r="L1082" s="57"/>
      <c r="N1082" s="57"/>
    </row>
    <row r="1083" ht="14.25" customHeight="1">
      <c r="C1083" s="55"/>
      <c r="D1083" s="56"/>
      <c r="E1083" s="55"/>
      <c r="H1083" s="57"/>
      <c r="I1083" s="57"/>
      <c r="J1083" s="57"/>
      <c r="K1083" s="57"/>
      <c r="L1083" s="57"/>
      <c r="N1083" s="57"/>
    </row>
    <row r="1084" ht="14.25" customHeight="1">
      <c r="C1084" s="55"/>
      <c r="D1084" s="56"/>
      <c r="E1084" s="55"/>
      <c r="H1084" s="57"/>
      <c r="I1084" s="57"/>
      <c r="J1084" s="57"/>
      <c r="K1084" s="57"/>
      <c r="L1084" s="57"/>
      <c r="N1084" s="57"/>
    </row>
    <row r="1085" ht="14.25" customHeight="1">
      <c r="C1085" s="55"/>
      <c r="D1085" s="56"/>
      <c r="E1085" s="55"/>
      <c r="H1085" s="57"/>
      <c r="I1085" s="57"/>
      <c r="J1085" s="57"/>
      <c r="K1085" s="57"/>
      <c r="L1085" s="57"/>
      <c r="N1085" s="57"/>
    </row>
    <row r="1086" ht="14.25" customHeight="1">
      <c r="C1086" s="55"/>
      <c r="D1086" s="56"/>
      <c r="E1086" s="55"/>
      <c r="H1086" s="57"/>
      <c r="I1086" s="57"/>
      <c r="J1086" s="57"/>
      <c r="K1086" s="57"/>
      <c r="L1086" s="57"/>
      <c r="N1086" s="57"/>
    </row>
    <row r="1087" ht="14.25" customHeight="1">
      <c r="C1087" s="55"/>
      <c r="D1087" s="56"/>
      <c r="E1087" s="55"/>
      <c r="H1087" s="57"/>
      <c r="I1087" s="57"/>
      <c r="J1087" s="57"/>
      <c r="K1087" s="57"/>
      <c r="L1087" s="57"/>
      <c r="N1087" s="57"/>
    </row>
    <row r="1088" ht="14.25" customHeight="1">
      <c r="C1088" s="55"/>
      <c r="D1088" s="56"/>
      <c r="E1088" s="55"/>
      <c r="H1088" s="57"/>
      <c r="I1088" s="57"/>
      <c r="J1088" s="57"/>
      <c r="K1088" s="57"/>
      <c r="L1088" s="57"/>
      <c r="N1088" s="57"/>
    </row>
    <row r="1089" ht="14.25" customHeight="1">
      <c r="C1089" s="55"/>
      <c r="D1089" s="56"/>
      <c r="E1089" s="55"/>
      <c r="H1089" s="57"/>
      <c r="I1089" s="57"/>
      <c r="J1089" s="57"/>
      <c r="K1089" s="57"/>
      <c r="L1089" s="57"/>
      <c r="N1089" s="57"/>
    </row>
    <row r="1090" ht="14.25" customHeight="1">
      <c r="C1090" s="55"/>
      <c r="D1090" s="56"/>
      <c r="E1090" s="55"/>
      <c r="H1090" s="57"/>
      <c r="I1090" s="57"/>
      <c r="J1090" s="57"/>
      <c r="K1090" s="57"/>
      <c r="L1090" s="57"/>
      <c r="N1090" s="57"/>
    </row>
    <row r="1091" ht="14.25" customHeight="1">
      <c r="C1091" s="55"/>
      <c r="D1091" s="56"/>
      <c r="E1091" s="55"/>
      <c r="H1091" s="57"/>
      <c r="I1091" s="57"/>
      <c r="J1091" s="57"/>
      <c r="K1091" s="57"/>
      <c r="L1091" s="57"/>
      <c r="N1091" s="57"/>
    </row>
    <row r="1092" ht="14.25" customHeight="1">
      <c r="C1092" s="55"/>
      <c r="D1092" s="56"/>
      <c r="E1092" s="55"/>
      <c r="H1092" s="57"/>
      <c r="I1092" s="57"/>
      <c r="J1092" s="57"/>
      <c r="K1092" s="57"/>
      <c r="L1092" s="57"/>
      <c r="N1092" s="57"/>
    </row>
    <row r="1093" ht="14.25" customHeight="1">
      <c r="C1093" s="55"/>
      <c r="D1093" s="56"/>
      <c r="E1093" s="55"/>
      <c r="H1093" s="57"/>
      <c r="I1093" s="57"/>
      <c r="J1093" s="57"/>
      <c r="K1093" s="57"/>
      <c r="L1093" s="57"/>
      <c r="N1093" s="57"/>
    </row>
    <row r="1094" ht="14.25" customHeight="1">
      <c r="C1094" s="55"/>
      <c r="D1094" s="56"/>
      <c r="E1094" s="55"/>
      <c r="H1094" s="57"/>
      <c r="I1094" s="57"/>
      <c r="J1094" s="57"/>
      <c r="K1094" s="57"/>
      <c r="L1094" s="57"/>
      <c r="N1094" s="57"/>
    </row>
    <row r="1095" ht="14.25" customHeight="1">
      <c r="C1095" s="55"/>
      <c r="D1095" s="56"/>
      <c r="E1095" s="55"/>
      <c r="H1095" s="57"/>
      <c r="I1095" s="57"/>
      <c r="J1095" s="57"/>
      <c r="K1095" s="57"/>
      <c r="L1095" s="57"/>
      <c r="N1095" s="57"/>
    </row>
    <row r="1096" ht="14.25" customHeight="1">
      <c r="C1096" s="55"/>
      <c r="D1096" s="56"/>
      <c r="E1096" s="55"/>
      <c r="H1096" s="57"/>
      <c r="I1096" s="57"/>
      <c r="J1096" s="57"/>
      <c r="K1096" s="57"/>
      <c r="L1096" s="57"/>
      <c r="N1096" s="57"/>
    </row>
    <row r="1097" ht="14.25" customHeight="1">
      <c r="C1097" s="55"/>
      <c r="D1097" s="56"/>
      <c r="E1097" s="55"/>
      <c r="H1097" s="57"/>
      <c r="I1097" s="57"/>
      <c r="J1097" s="57"/>
      <c r="K1097" s="57"/>
      <c r="L1097" s="57"/>
      <c r="N1097" s="57"/>
    </row>
    <row r="1098" ht="14.25" customHeight="1">
      <c r="C1098" s="55"/>
      <c r="D1098" s="56"/>
      <c r="E1098" s="55"/>
      <c r="H1098" s="57"/>
      <c r="I1098" s="57"/>
      <c r="J1098" s="57"/>
      <c r="K1098" s="57"/>
      <c r="L1098" s="57"/>
      <c r="N1098" s="57"/>
    </row>
    <row r="1099" ht="14.25" customHeight="1">
      <c r="C1099" s="55"/>
      <c r="D1099" s="56"/>
      <c r="E1099" s="55"/>
      <c r="H1099" s="57"/>
      <c r="I1099" s="57"/>
      <c r="J1099" s="57"/>
      <c r="K1099" s="57"/>
      <c r="L1099" s="57"/>
      <c r="N1099" s="57"/>
    </row>
    <row r="1100" ht="14.25" customHeight="1">
      <c r="C1100" s="55"/>
      <c r="D1100" s="56"/>
      <c r="E1100" s="55"/>
      <c r="H1100" s="57"/>
      <c r="I1100" s="57"/>
      <c r="J1100" s="57"/>
      <c r="K1100" s="57"/>
      <c r="L1100" s="57"/>
      <c r="N1100" s="57"/>
    </row>
    <row r="1101" ht="14.25" customHeight="1">
      <c r="C1101" s="55"/>
      <c r="D1101" s="56"/>
      <c r="E1101" s="55"/>
      <c r="H1101" s="57"/>
      <c r="I1101" s="57"/>
      <c r="J1101" s="57"/>
      <c r="K1101" s="57"/>
      <c r="L1101" s="57"/>
      <c r="N1101" s="57"/>
    </row>
    <row r="1102" ht="14.25" customHeight="1">
      <c r="C1102" s="55"/>
      <c r="D1102" s="56"/>
      <c r="E1102" s="55"/>
      <c r="H1102" s="57"/>
      <c r="I1102" s="57"/>
      <c r="J1102" s="57"/>
      <c r="K1102" s="57"/>
      <c r="L1102" s="57"/>
      <c r="N1102" s="57"/>
    </row>
    <row r="1103" ht="14.25" customHeight="1">
      <c r="C1103" s="55"/>
      <c r="D1103" s="56"/>
      <c r="E1103" s="55"/>
      <c r="H1103" s="57"/>
      <c r="I1103" s="57"/>
      <c r="J1103" s="57"/>
      <c r="K1103" s="57"/>
      <c r="L1103" s="57"/>
      <c r="N1103" s="57"/>
    </row>
    <row r="1104" ht="14.25" customHeight="1">
      <c r="C1104" s="55"/>
      <c r="D1104" s="56"/>
      <c r="E1104" s="55"/>
      <c r="H1104" s="57"/>
      <c r="I1104" s="57"/>
      <c r="J1104" s="57"/>
      <c r="K1104" s="57"/>
      <c r="L1104" s="57"/>
      <c r="N1104" s="57"/>
    </row>
    <row r="1105" ht="14.25" customHeight="1">
      <c r="C1105" s="55"/>
      <c r="D1105" s="56"/>
      <c r="E1105" s="55"/>
      <c r="H1105" s="57"/>
      <c r="I1105" s="57"/>
      <c r="J1105" s="57"/>
      <c r="K1105" s="57"/>
      <c r="L1105" s="57"/>
      <c r="N1105" s="57"/>
    </row>
    <row r="1106" ht="14.25" customHeight="1">
      <c r="C1106" s="55"/>
      <c r="D1106" s="56"/>
      <c r="E1106" s="55"/>
      <c r="H1106" s="57"/>
      <c r="I1106" s="57"/>
      <c r="J1106" s="57"/>
      <c r="K1106" s="57"/>
      <c r="L1106" s="57"/>
      <c r="N1106" s="57"/>
    </row>
    <row r="1107" ht="14.25" customHeight="1">
      <c r="C1107" s="55"/>
      <c r="D1107" s="56"/>
      <c r="E1107" s="55"/>
      <c r="H1107" s="57"/>
      <c r="I1107" s="57"/>
      <c r="J1107" s="57"/>
      <c r="K1107" s="57"/>
      <c r="L1107" s="57"/>
      <c r="N1107" s="57"/>
    </row>
    <row r="1108" ht="14.25" customHeight="1">
      <c r="C1108" s="55"/>
      <c r="D1108" s="56"/>
      <c r="E1108" s="55"/>
      <c r="H1108" s="57"/>
      <c r="I1108" s="57"/>
      <c r="J1108" s="57"/>
      <c r="K1108" s="57"/>
      <c r="L1108" s="57"/>
      <c r="N1108" s="57"/>
    </row>
    <row r="1109" ht="14.25" customHeight="1">
      <c r="C1109" s="55"/>
      <c r="D1109" s="56"/>
      <c r="E1109" s="55"/>
      <c r="H1109" s="57"/>
      <c r="I1109" s="57"/>
      <c r="J1109" s="57"/>
      <c r="K1109" s="57"/>
      <c r="L1109" s="57"/>
      <c r="N1109" s="57"/>
    </row>
    <row r="1110" ht="14.25" customHeight="1">
      <c r="C1110" s="55"/>
      <c r="D1110" s="56"/>
      <c r="E1110" s="55"/>
      <c r="H1110" s="57"/>
      <c r="I1110" s="57"/>
      <c r="J1110" s="57"/>
      <c r="K1110" s="57"/>
      <c r="L1110" s="57"/>
      <c r="N1110" s="57"/>
    </row>
    <row r="1111" ht="14.25" customHeight="1">
      <c r="C1111" s="55"/>
      <c r="D1111" s="56"/>
      <c r="E1111" s="55"/>
      <c r="H1111" s="57"/>
      <c r="I1111" s="57"/>
      <c r="J1111" s="57"/>
      <c r="K1111" s="57"/>
      <c r="L1111" s="57"/>
      <c r="N1111" s="57"/>
    </row>
    <row r="1112" ht="14.25" customHeight="1">
      <c r="C1112" s="55"/>
      <c r="D1112" s="56"/>
      <c r="E1112" s="55"/>
      <c r="H1112" s="57"/>
      <c r="I1112" s="57"/>
      <c r="J1112" s="57"/>
      <c r="K1112" s="57"/>
      <c r="L1112" s="57"/>
      <c r="N1112" s="57"/>
    </row>
    <row r="1113" ht="14.25" customHeight="1">
      <c r="C1113" s="55"/>
      <c r="D1113" s="56"/>
      <c r="E1113" s="55"/>
      <c r="H1113" s="57"/>
      <c r="I1113" s="57"/>
      <c r="J1113" s="57"/>
      <c r="K1113" s="57"/>
      <c r="L1113" s="57"/>
      <c r="N1113" s="57"/>
    </row>
    <row r="1114" ht="14.25" customHeight="1">
      <c r="C1114" s="55"/>
      <c r="D1114" s="56"/>
      <c r="E1114" s="55"/>
      <c r="H1114" s="57"/>
      <c r="I1114" s="57"/>
      <c r="J1114" s="57"/>
      <c r="K1114" s="57"/>
      <c r="L1114" s="57"/>
      <c r="N1114" s="57"/>
    </row>
    <row r="1115" ht="14.25" customHeight="1">
      <c r="C1115" s="55"/>
      <c r="D1115" s="56"/>
      <c r="E1115" s="55"/>
      <c r="H1115" s="57"/>
      <c r="I1115" s="57"/>
      <c r="J1115" s="57"/>
      <c r="K1115" s="57"/>
      <c r="L1115" s="57"/>
      <c r="N1115" s="57"/>
    </row>
    <row r="1116" ht="14.25" customHeight="1">
      <c r="C1116" s="55"/>
      <c r="D1116" s="56"/>
      <c r="E1116" s="55"/>
      <c r="H1116" s="57"/>
      <c r="I1116" s="57"/>
      <c r="J1116" s="57"/>
      <c r="K1116" s="57"/>
      <c r="L1116" s="57"/>
      <c r="N1116" s="57"/>
    </row>
    <row r="1117" ht="14.25" customHeight="1">
      <c r="C1117" s="55"/>
      <c r="D1117" s="56"/>
      <c r="E1117" s="55"/>
      <c r="H1117" s="57"/>
      <c r="I1117" s="57"/>
      <c r="J1117" s="57"/>
      <c r="K1117" s="57"/>
      <c r="L1117" s="57"/>
      <c r="N1117" s="57"/>
    </row>
    <row r="1118" ht="14.25" customHeight="1">
      <c r="C1118" s="55"/>
      <c r="D1118" s="56"/>
      <c r="E1118" s="55"/>
      <c r="H1118" s="57"/>
      <c r="I1118" s="57"/>
      <c r="J1118" s="57"/>
      <c r="K1118" s="57"/>
      <c r="L1118" s="57"/>
      <c r="N1118" s="57"/>
    </row>
    <row r="1119" ht="14.25" customHeight="1">
      <c r="C1119" s="55"/>
      <c r="D1119" s="56"/>
      <c r="E1119" s="55"/>
      <c r="H1119" s="57"/>
      <c r="I1119" s="57"/>
      <c r="J1119" s="57"/>
      <c r="K1119" s="57"/>
      <c r="L1119" s="57"/>
      <c r="N1119" s="57"/>
    </row>
    <row r="1120" ht="14.25" customHeight="1">
      <c r="C1120" s="55"/>
      <c r="D1120" s="56"/>
      <c r="E1120" s="55"/>
      <c r="H1120" s="57"/>
      <c r="I1120" s="57"/>
      <c r="J1120" s="57"/>
      <c r="K1120" s="57"/>
      <c r="L1120" s="57"/>
      <c r="N1120" s="57"/>
    </row>
    <row r="1121" ht="14.25" customHeight="1">
      <c r="C1121" s="55"/>
      <c r="D1121" s="56"/>
      <c r="E1121" s="55"/>
      <c r="H1121" s="57"/>
      <c r="I1121" s="57"/>
      <c r="J1121" s="57"/>
      <c r="K1121" s="57"/>
      <c r="L1121" s="57"/>
      <c r="N1121" s="57"/>
    </row>
    <row r="1122" ht="14.25" customHeight="1">
      <c r="C1122" s="55"/>
      <c r="D1122" s="56"/>
      <c r="E1122" s="55"/>
      <c r="H1122" s="57"/>
      <c r="I1122" s="57"/>
      <c r="J1122" s="57"/>
      <c r="K1122" s="57"/>
      <c r="L1122" s="57"/>
      <c r="N1122" s="57"/>
    </row>
    <row r="1123" ht="14.25" customHeight="1">
      <c r="C1123" s="55"/>
      <c r="D1123" s="56"/>
      <c r="E1123" s="55"/>
      <c r="H1123" s="57"/>
      <c r="I1123" s="57"/>
      <c r="J1123" s="57"/>
      <c r="K1123" s="57"/>
      <c r="L1123" s="57"/>
      <c r="N1123" s="57"/>
    </row>
    <row r="1124" ht="14.25" customHeight="1">
      <c r="C1124" s="55"/>
      <c r="D1124" s="56"/>
      <c r="E1124" s="55"/>
      <c r="H1124" s="57"/>
      <c r="I1124" s="57"/>
      <c r="J1124" s="57"/>
      <c r="K1124" s="57"/>
      <c r="L1124" s="57"/>
      <c r="N1124" s="57"/>
    </row>
    <row r="1125" ht="14.25" customHeight="1">
      <c r="C1125" s="55"/>
      <c r="D1125" s="56"/>
      <c r="E1125" s="55"/>
      <c r="H1125" s="57"/>
      <c r="I1125" s="57"/>
      <c r="J1125" s="57"/>
      <c r="K1125" s="57"/>
      <c r="L1125" s="57"/>
      <c r="N1125" s="57"/>
    </row>
    <row r="1126" ht="14.25" customHeight="1">
      <c r="C1126" s="55"/>
      <c r="D1126" s="56"/>
      <c r="E1126" s="55"/>
      <c r="H1126" s="57"/>
      <c r="I1126" s="57"/>
      <c r="J1126" s="57"/>
      <c r="K1126" s="57"/>
      <c r="L1126" s="57"/>
      <c r="N1126" s="57"/>
    </row>
    <row r="1127" ht="14.25" customHeight="1">
      <c r="C1127" s="55"/>
      <c r="D1127" s="56"/>
      <c r="E1127" s="55"/>
      <c r="H1127" s="57"/>
      <c r="I1127" s="57"/>
      <c r="J1127" s="57"/>
      <c r="K1127" s="57"/>
      <c r="L1127" s="57"/>
      <c r="N1127" s="57"/>
    </row>
    <row r="1128" ht="14.25" customHeight="1">
      <c r="C1128" s="55"/>
      <c r="D1128" s="56"/>
      <c r="E1128" s="55"/>
      <c r="H1128" s="57"/>
      <c r="I1128" s="57"/>
      <c r="J1128" s="57"/>
      <c r="K1128" s="57"/>
      <c r="L1128" s="57"/>
      <c r="N1128" s="57"/>
    </row>
    <row r="1129" ht="14.25" customHeight="1">
      <c r="C1129" s="55"/>
      <c r="D1129" s="56"/>
      <c r="E1129" s="55"/>
      <c r="H1129" s="57"/>
      <c r="I1129" s="57"/>
      <c r="J1129" s="57"/>
      <c r="K1129" s="57"/>
      <c r="L1129" s="57"/>
      <c r="N1129" s="57"/>
    </row>
    <row r="1130" ht="14.25" customHeight="1">
      <c r="C1130" s="55"/>
      <c r="D1130" s="56"/>
      <c r="E1130" s="55"/>
      <c r="H1130" s="57"/>
      <c r="I1130" s="57"/>
      <c r="J1130" s="57"/>
      <c r="K1130" s="57"/>
      <c r="L1130" s="57"/>
      <c r="N1130" s="57"/>
    </row>
    <row r="1131" ht="14.25" customHeight="1">
      <c r="C1131" s="55"/>
      <c r="D1131" s="56"/>
      <c r="E1131" s="55"/>
      <c r="H1131" s="57"/>
      <c r="I1131" s="57"/>
      <c r="J1131" s="57"/>
      <c r="K1131" s="57"/>
      <c r="L1131" s="57"/>
      <c r="N1131" s="57"/>
    </row>
    <row r="1132" ht="14.25" customHeight="1">
      <c r="C1132" s="55"/>
      <c r="D1132" s="56"/>
      <c r="E1132" s="55"/>
      <c r="H1132" s="57"/>
      <c r="I1132" s="57"/>
      <c r="J1132" s="57"/>
      <c r="K1132" s="57"/>
      <c r="L1132" s="57"/>
      <c r="N1132" s="57"/>
    </row>
    <row r="1133" ht="14.25" customHeight="1">
      <c r="C1133" s="55"/>
      <c r="D1133" s="56"/>
      <c r="E1133" s="55"/>
      <c r="H1133" s="57"/>
      <c r="I1133" s="57"/>
      <c r="J1133" s="57"/>
      <c r="K1133" s="57"/>
      <c r="L1133" s="57"/>
      <c r="N1133" s="57"/>
    </row>
    <row r="1134" ht="14.25" customHeight="1">
      <c r="C1134" s="55"/>
      <c r="D1134" s="56"/>
      <c r="E1134" s="55"/>
      <c r="H1134" s="57"/>
      <c r="I1134" s="57"/>
      <c r="J1134" s="57"/>
      <c r="K1134" s="57"/>
      <c r="L1134" s="57"/>
      <c r="N1134" s="57"/>
    </row>
    <row r="1135" ht="14.25" customHeight="1">
      <c r="C1135" s="55"/>
      <c r="D1135" s="56"/>
      <c r="E1135" s="55"/>
      <c r="H1135" s="57"/>
      <c r="I1135" s="57"/>
      <c r="J1135" s="57"/>
      <c r="K1135" s="57"/>
      <c r="L1135" s="57"/>
      <c r="N1135" s="57"/>
    </row>
    <row r="1136" ht="14.25" customHeight="1">
      <c r="C1136" s="55"/>
      <c r="D1136" s="56"/>
      <c r="E1136" s="55"/>
      <c r="H1136" s="57"/>
      <c r="I1136" s="57"/>
      <c r="J1136" s="57"/>
      <c r="K1136" s="57"/>
      <c r="L1136" s="57"/>
      <c r="N1136" s="57"/>
    </row>
    <row r="1137" ht="14.25" customHeight="1">
      <c r="C1137" s="55"/>
      <c r="D1137" s="56"/>
      <c r="E1137" s="55"/>
      <c r="H1137" s="57"/>
      <c r="I1137" s="57"/>
      <c r="J1137" s="57"/>
      <c r="K1137" s="57"/>
      <c r="L1137" s="57"/>
      <c r="N1137" s="57"/>
    </row>
    <row r="1138" ht="14.25" customHeight="1">
      <c r="C1138" s="55"/>
      <c r="D1138" s="56"/>
      <c r="E1138" s="55"/>
      <c r="H1138" s="57"/>
      <c r="I1138" s="57"/>
      <c r="J1138" s="57"/>
      <c r="K1138" s="57"/>
      <c r="L1138" s="57"/>
      <c r="N1138" s="57"/>
    </row>
    <row r="1139" ht="14.25" customHeight="1">
      <c r="C1139" s="55"/>
      <c r="D1139" s="56"/>
      <c r="E1139" s="55"/>
      <c r="H1139" s="57"/>
      <c r="I1139" s="57"/>
      <c r="J1139" s="57"/>
      <c r="K1139" s="57"/>
      <c r="L1139" s="57"/>
      <c r="N1139" s="57"/>
    </row>
    <row r="1140" ht="14.25" customHeight="1">
      <c r="C1140" s="55"/>
      <c r="D1140" s="56"/>
      <c r="E1140" s="55"/>
      <c r="H1140" s="57"/>
      <c r="I1140" s="57"/>
      <c r="J1140" s="57"/>
      <c r="K1140" s="57"/>
      <c r="L1140" s="57"/>
      <c r="N1140" s="57"/>
    </row>
    <row r="1141" ht="14.25" customHeight="1">
      <c r="C1141" s="55"/>
      <c r="D1141" s="56"/>
      <c r="E1141" s="55"/>
      <c r="H1141" s="57"/>
      <c r="I1141" s="57"/>
      <c r="J1141" s="57"/>
      <c r="K1141" s="57"/>
      <c r="L1141" s="57"/>
      <c r="N1141" s="57"/>
    </row>
    <row r="1142" ht="14.25" customHeight="1">
      <c r="C1142" s="55"/>
      <c r="D1142" s="56"/>
      <c r="E1142" s="55"/>
      <c r="H1142" s="57"/>
      <c r="I1142" s="57"/>
      <c r="J1142" s="57"/>
      <c r="K1142" s="57"/>
      <c r="L1142" s="57"/>
      <c r="N1142" s="57"/>
    </row>
    <row r="1143" ht="14.25" customHeight="1">
      <c r="C1143" s="55"/>
      <c r="D1143" s="56"/>
      <c r="E1143" s="55"/>
      <c r="H1143" s="57"/>
      <c r="I1143" s="57"/>
      <c r="J1143" s="57"/>
      <c r="K1143" s="57"/>
      <c r="L1143" s="57"/>
      <c r="N1143" s="57"/>
    </row>
    <row r="1144" ht="14.25" customHeight="1">
      <c r="C1144" s="55"/>
      <c r="D1144" s="56"/>
      <c r="E1144" s="55"/>
      <c r="H1144" s="57"/>
      <c r="I1144" s="57"/>
      <c r="J1144" s="57"/>
      <c r="K1144" s="57"/>
      <c r="L1144" s="57"/>
      <c r="N1144" s="57"/>
    </row>
    <row r="1145" ht="14.25" customHeight="1">
      <c r="C1145" s="55"/>
      <c r="D1145" s="56"/>
      <c r="E1145" s="55"/>
      <c r="H1145" s="57"/>
      <c r="I1145" s="57"/>
      <c r="J1145" s="57"/>
      <c r="K1145" s="57"/>
      <c r="L1145" s="57"/>
      <c r="N1145" s="57"/>
    </row>
    <row r="1146" ht="14.25" customHeight="1">
      <c r="C1146" s="55"/>
      <c r="D1146" s="56"/>
      <c r="E1146" s="55"/>
      <c r="H1146" s="57"/>
      <c r="I1146" s="57"/>
      <c r="J1146" s="57"/>
      <c r="K1146" s="57"/>
      <c r="L1146" s="57"/>
      <c r="N1146" s="57"/>
    </row>
    <row r="1147" ht="14.25" customHeight="1">
      <c r="C1147" s="55"/>
      <c r="D1147" s="56"/>
      <c r="E1147" s="55"/>
      <c r="H1147" s="57"/>
      <c r="I1147" s="57"/>
      <c r="J1147" s="57"/>
      <c r="K1147" s="57"/>
      <c r="L1147" s="57"/>
      <c r="N1147" s="57"/>
    </row>
    <row r="1148" ht="14.25" customHeight="1">
      <c r="C1148" s="55"/>
      <c r="D1148" s="56"/>
      <c r="E1148" s="55"/>
      <c r="H1148" s="57"/>
      <c r="I1148" s="57"/>
      <c r="J1148" s="57"/>
      <c r="K1148" s="57"/>
      <c r="L1148" s="57"/>
      <c r="N1148" s="57"/>
    </row>
    <row r="1149" ht="14.25" customHeight="1">
      <c r="C1149" s="55"/>
      <c r="D1149" s="56"/>
      <c r="E1149" s="55"/>
      <c r="H1149" s="57"/>
      <c r="I1149" s="57"/>
      <c r="J1149" s="57"/>
      <c r="K1149" s="57"/>
      <c r="L1149" s="57"/>
      <c r="N1149" s="57"/>
    </row>
    <row r="1150" ht="14.25" customHeight="1">
      <c r="C1150" s="55"/>
      <c r="D1150" s="56"/>
      <c r="E1150" s="55"/>
      <c r="H1150" s="57"/>
      <c r="I1150" s="57"/>
      <c r="J1150" s="57"/>
      <c r="K1150" s="57"/>
      <c r="L1150" s="57"/>
      <c r="N1150" s="57"/>
    </row>
    <row r="1151" ht="14.25" customHeight="1">
      <c r="C1151" s="55"/>
      <c r="D1151" s="56"/>
      <c r="E1151" s="55"/>
      <c r="H1151" s="57"/>
      <c r="I1151" s="57"/>
      <c r="J1151" s="57"/>
      <c r="K1151" s="57"/>
      <c r="L1151" s="57"/>
      <c r="N1151" s="57"/>
    </row>
    <row r="1152" ht="14.25" customHeight="1">
      <c r="C1152" s="55"/>
      <c r="D1152" s="56"/>
      <c r="E1152" s="55"/>
      <c r="H1152" s="57"/>
      <c r="I1152" s="57"/>
      <c r="J1152" s="57"/>
      <c r="K1152" s="57"/>
      <c r="L1152" s="57"/>
      <c r="N1152" s="57"/>
    </row>
    <row r="1153" ht="14.25" customHeight="1">
      <c r="C1153" s="55"/>
      <c r="D1153" s="56"/>
      <c r="E1153" s="55"/>
      <c r="H1153" s="57"/>
      <c r="I1153" s="57"/>
      <c r="J1153" s="57"/>
      <c r="K1153" s="57"/>
      <c r="L1153" s="57"/>
      <c r="N1153" s="57"/>
    </row>
    <row r="1154" ht="14.25" customHeight="1">
      <c r="C1154" s="55"/>
      <c r="D1154" s="56"/>
      <c r="E1154" s="55"/>
      <c r="H1154" s="57"/>
      <c r="I1154" s="57"/>
      <c r="J1154" s="57"/>
      <c r="K1154" s="57"/>
      <c r="L1154" s="57"/>
      <c r="N1154" s="57"/>
    </row>
    <row r="1155" ht="14.25" customHeight="1">
      <c r="C1155" s="55"/>
      <c r="D1155" s="56"/>
      <c r="E1155" s="55"/>
      <c r="H1155" s="57"/>
      <c r="I1155" s="57"/>
      <c r="J1155" s="57"/>
      <c r="K1155" s="57"/>
      <c r="L1155" s="57"/>
      <c r="N1155" s="57"/>
    </row>
    <row r="1156" ht="14.25" customHeight="1">
      <c r="C1156" s="55"/>
      <c r="D1156" s="56"/>
      <c r="E1156" s="55"/>
      <c r="H1156" s="57"/>
      <c r="I1156" s="57"/>
      <c r="J1156" s="57"/>
      <c r="K1156" s="57"/>
      <c r="L1156" s="57"/>
      <c r="N1156" s="57"/>
    </row>
    <row r="1157" ht="14.25" customHeight="1">
      <c r="C1157" s="55"/>
      <c r="D1157" s="56"/>
      <c r="E1157" s="55"/>
      <c r="H1157" s="57"/>
      <c r="I1157" s="57"/>
      <c r="J1157" s="57"/>
      <c r="K1157" s="57"/>
      <c r="L1157" s="57"/>
      <c r="N1157" s="57"/>
    </row>
    <row r="1158" ht="14.25" customHeight="1">
      <c r="C1158" s="55"/>
      <c r="D1158" s="56"/>
      <c r="E1158" s="55"/>
      <c r="H1158" s="57"/>
      <c r="I1158" s="57"/>
      <c r="J1158" s="57"/>
      <c r="K1158" s="57"/>
      <c r="L1158" s="57"/>
      <c r="N1158" s="57"/>
    </row>
    <row r="1159" ht="14.25" customHeight="1">
      <c r="C1159" s="55"/>
      <c r="D1159" s="56"/>
      <c r="E1159" s="55"/>
      <c r="H1159" s="57"/>
      <c r="I1159" s="57"/>
      <c r="J1159" s="57"/>
      <c r="K1159" s="57"/>
      <c r="L1159" s="57"/>
      <c r="N1159" s="57"/>
    </row>
    <row r="1160" ht="14.25" customHeight="1">
      <c r="C1160" s="55"/>
      <c r="D1160" s="56"/>
      <c r="E1160" s="55"/>
      <c r="H1160" s="57"/>
      <c r="I1160" s="57"/>
      <c r="J1160" s="57"/>
      <c r="K1160" s="57"/>
      <c r="L1160" s="57"/>
      <c r="N1160" s="57"/>
    </row>
    <row r="1161" ht="14.25" customHeight="1">
      <c r="C1161" s="55"/>
      <c r="D1161" s="56"/>
      <c r="E1161" s="55"/>
      <c r="H1161" s="57"/>
      <c r="I1161" s="57"/>
      <c r="J1161" s="57"/>
      <c r="K1161" s="57"/>
      <c r="L1161" s="57"/>
      <c r="N1161" s="57"/>
    </row>
    <row r="1162" ht="14.25" customHeight="1">
      <c r="C1162" s="55"/>
      <c r="D1162" s="56"/>
      <c r="E1162" s="55"/>
      <c r="H1162" s="57"/>
      <c r="I1162" s="57"/>
      <c r="J1162" s="57"/>
      <c r="K1162" s="57"/>
      <c r="L1162" s="57"/>
      <c r="N1162" s="57"/>
    </row>
    <row r="1163" ht="14.25" customHeight="1">
      <c r="C1163" s="55"/>
      <c r="D1163" s="56"/>
      <c r="E1163" s="55"/>
      <c r="H1163" s="57"/>
      <c r="I1163" s="57"/>
      <c r="J1163" s="57"/>
      <c r="K1163" s="57"/>
      <c r="L1163" s="57"/>
      <c r="N1163" s="57"/>
    </row>
    <row r="1164" ht="14.25" customHeight="1">
      <c r="C1164" s="55"/>
      <c r="D1164" s="56"/>
      <c r="E1164" s="55"/>
      <c r="H1164" s="57"/>
      <c r="I1164" s="57"/>
      <c r="J1164" s="57"/>
      <c r="K1164" s="57"/>
      <c r="L1164" s="57"/>
      <c r="N1164" s="57"/>
    </row>
    <row r="1165" ht="14.25" customHeight="1">
      <c r="C1165" s="55"/>
      <c r="D1165" s="56"/>
      <c r="E1165" s="55"/>
      <c r="H1165" s="57"/>
      <c r="I1165" s="57"/>
      <c r="J1165" s="57"/>
      <c r="K1165" s="57"/>
      <c r="L1165" s="57"/>
      <c r="N1165" s="57"/>
    </row>
    <row r="1166" ht="14.25" customHeight="1">
      <c r="C1166" s="55"/>
      <c r="D1166" s="56"/>
      <c r="E1166" s="55"/>
      <c r="H1166" s="57"/>
      <c r="I1166" s="57"/>
      <c r="J1166" s="57"/>
      <c r="K1166" s="57"/>
      <c r="L1166" s="57"/>
      <c r="N1166" s="57"/>
    </row>
    <row r="1167" ht="14.25" customHeight="1">
      <c r="C1167" s="55"/>
      <c r="D1167" s="56"/>
      <c r="E1167" s="55"/>
      <c r="H1167" s="57"/>
      <c r="I1167" s="57"/>
      <c r="J1167" s="57"/>
      <c r="K1167" s="57"/>
      <c r="L1167" s="57"/>
      <c r="N1167" s="57"/>
    </row>
    <row r="1168" ht="14.25" customHeight="1">
      <c r="C1168" s="55"/>
      <c r="D1168" s="56"/>
      <c r="E1168" s="55"/>
      <c r="H1168" s="57"/>
      <c r="I1168" s="57"/>
      <c r="J1168" s="57"/>
      <c r="K1168" s="57"/>
      <c r="L1168" s="57"/>
      <c r="N1168" s="57"/>
    </row>
    <row r="1169" ht="14.25" customHeight="1">
      <c r="C1169" s="55"/>
      <c r="D1169" s="56"/>
      <c r="E1169" s="55"/>
      <c r="H1169" s="57"/>
      <c r="I1169" s="57"/>
      <c r="J1169" s="57"/>
      <c r="K1169" s="57"/>
      <c r="L1169" s="57"/>
      <c r="N1169" s="57"/>
    </row>
    <row r="1170" ht="14.25" customHeight="1">
      <c r="C1170" s="55"/>
      <c r="D1170" s="56"/>
      <c r="E1170" s="55"/>
      <c r="H1170" s="57"/>
      <c r="I1170" s="57"/>
      <c r="J1170" s="57"/>
      <c r="K1170" s="57"/>
      <c r="L1170" s="57"/>
      <c r="N1170" s="57"/>
    </row>
    <row r="1171" ht="14.25" customHeight="1">
      <c r="C1171" s="55"/>
      <c r="D1171" s="56"/>
      <c r="E1171" s="55"/>
      <c r="H1171" s="57"/>
      <c r="I1171" s="57"/>
      <c r="J1171" s="57"/>
      <c r="K1171" s="57"/>
      <c r="L1171" s="57"/>
      <c r="N1171" s="57"/>
    </row>
    <row r="1172" ht="14.25" customHeight="1">
      <c r="C1172" s="55"/>
      <c r="D1172" s="56"/>
      <c r="E1172" s="55"/>
      <c r="H1172" s="57"/>
      <c r="I1172" s="57"/>
      <c r="J1172" s="57"/>
      <c r="K1172" s="57"/>
      <c r="L1172" s="57"/>
      <c r="N1172" s="57"/>
    </row>
    <row r="1173" ht="14.25" customHeight="1">
      <c r="C1173" s="55"/>
      <c r="D1173" s="56"/>
      <c r="E1173" s="55"/>
      <c r="H1173" s="57"/>
      <c r="I1173" s="57"/>
      <c r="J1173" s="57"/>
      <c r="K1173" s="57"/>
      <c r="L1173" s="57"/>
      <c r="N1173" s="57"/>
    </row>
    <row r="1174" ht="14.25" customHeight="1">
      <c r="C1174" s="55"/>
      <c r="D1174" s="56"/>
      <c r="E1174" s="55"/>
      <c r="H1174" s="57"/>
      <c r="I1174" s="57"/>
      <c r="J1174" s="57"/>
      <c r="K1174" s="57"/>
      <c r="L1174" s="57"/>
      <c r="N1174" s="57"/>
    </row>
    <row r="1175" ht="14.25" customHeight="1">
      <c r="C1175" s="55"/>
      <c r="D1175" s="56"/>
      <c r="E1175" s="55"/>
      <c r="H1175" s="57"/>
      <c r="I1175" s="57"/>
      <c r="J1175" s="57"/>
      <c r="K1175" s="57"/>
      <c r="L1175" s="57"/>
      <c r="N1175" s="57"/>
    </row>
    <row r="1176" ht="14.25" customHeight="1">
      <c r="C1176" s="55"/>
      <c r="D1176" s="56"/>
      <c r="E1176" s="55"/>
      <c r="H1176" s="57"/>
      <c r="I1176" s="57"/>
      <c r="J1176" s="57"/>
      <c r="K1176" s="57"/>
      <c r="L1176" s="57"/>
      <c r="N1176" s="57"/>
    </row>
    <row r="1177" ht="14.25" customHeight="1">
      <c r="C1177" s="55"/>
      <c r="D1177" s="56"/>
      <c r="E1177" s="55"/>
      <c r="H1177" s="57"/>
      <c r="I1177" s="57"/>
      <c r="J1177" s="57"/>
      <c r="K1177" s="57"/>
      <c r="L1177" s="57"/>
      <c r="N1177" s="57"/>
    </row>
    <row r="1178" ht="14.25" customHeight="1">
      <c r="C1178" s="55"/>
      <c r="D1178" s="56"/>
      <c r="E1178" s="55"/>
      <c r="H1178" s="57"/>
      <c r="I1178" s="57"/>
      <c r="J1178" s="57"/>
      <c r="K1178" s="57"/>
      <c r="L1178" s="57"/>
      <c r="N1178" s="57"/>
    </row>
    <row r="1179" ht="14.25" customHeight="1">
      <c r="C1179" s="55"/>
      <c r="D1179" s="56"/>
      <c r="E1179" s="55"/>
      <c r="H1179" s="57"/>
      <c r="I1179" s="57"/>
      <c r="J1179" s="57"/>
      <c r="K1179" s="57"/>
      <c r="L1179" s="57"/>
      <c r="N1179" s="57"/>
    </row>
    <row r="1180" ht="14.25" customHeight="1">
      <c r="C1180" s="55"/>
      <c r="D1180" s="56"/>
      <c r="E1180" s="55"/>
      <c r="H1180" s="57"/>
      <c r="I1180" s="57"/>
      <c r="J1180" s="57"/>
      <c r="K1180" s="57"/>
      <c r="L1180" s="57"/>
      <c r="N1180" s="57"/>
    </row>
    <row r="1181" ht="14.25" customHeight="1">
      <c r="C1181" s="55"/>
      <c r="D1181" s="56"/>
      <c r="E1181" s="55"/>
      <c r="H1181" s="57"/>
      <c r="I1181" s="57"/>
      <c r="J1181" s="57"/>
      <c r="K1181" s="57"/>
      <c r="L1181" s="57"/>
      <c r="N1181" s="57"/>
    </row>
    <row r="1182" ht="14.25" customHeight="1">
      <c r="C1182" s="55"/>
      <c r="D1182" s="56"/>
      <c r="E1182" s="55"/>
      <c r="H1182" s="57"/>
      <c r="I1182" s="57"/>
      <c r="J1182" s="57"/>
      <c r="K1182" s="57"/>
      <c r="L1182" s="57"/>
      <c r="N1182" s="57"/>
    </row>
    <row r="1183" ht="14.25" customHeight="1">
      <c r="C1183" s="55"/>
      <c r="D1183" s="56"/>
      <c r="E1183" s="55"/>
      <c r="H1183" s="57"/>
      <c r="I1183" s="57"/>
      <c r="J1183" s="57"/>
      <c r="K1183" s="57"/>
      <c r="L1183" s="57"/>
      <c r="N1183" s="57"/>
    </row>
    <row r="1184" ht="14.25" customHeight="1">
      <c r="C1184" s="55"/>
      <c r="D1184" s="56"/>
      <c r="E1184" s="55"/>
      <c r="H1184" s="57"/>
      <c r="I1184" s="57"/>
      <c r="J1184" s="57"/>
      <c r="K1184" s="57"/>
      <c r="L1184" s="57"/>
      <c r="N1184" s="57"/>
    </row>
    <row r="1185" ht="14.25" customHeight="1">
      <c r="C1185" s="55"/>
      <c r="D1185" s="56"/>
      <c r="E1185" s="55"/>
      <c r="H1185" s="57"/>
      <c r="I1185" s="57"/>
      <c r="J1185" s="57"/>
      <c r="K1185" s="57"/>
      <c r="L1185" s="57"/>
      <c r="N1185" s="57"/>
    </row>
    <row r="1186" ht="14.25" customHeight="1">
      <c r="C1186" s="55"/>
      <c r="D1186" s="56"/>
      <c r="E1186" s="55"/>
      <c r="H1186" s="57"/>
      <c r="I1186" s="57"/>
      <c r="J1186" s="57"/>
      <c r="K1186" s="57"/>
      <c r="L1186" s="57"/>
      <c r="N1186" s="57"/>
    </row>
    <row r="1187" ht="14.25" customHeight="1">
      <c r="C1187" s="55"/>
      <c r="D1187" s="56"/>
      <c r="E1187" s="55"/>
      <c r="H1187" s="57"/>
      <c r="I1187" s="57"/>
      <c r="J1187" s="57"/>
      <c r="K1187" s="57"/>
      <c r="L1187" s="57"/>
      <c r="N1187" s="57"/>
    </row>
    <row r="1188" ht="14.25" customHeight="1">
      <c r="C1188" s="55"/>
      <c r="D1188" s="56"/>
      <c r="E1188" s="55"/>
      <c r="H1188" s="57"/>
      <c r="I1188" s="57"/>
      <c r="J1188" s="57"/>
      <c r="K1188" s="57"/>
      <c r="L1188" s="57"/>
      <c r="N1188" s="57"/>
    </row>
    <row r="1189" ht="14.25" customHeight="1">
      <c r="C1189" s="55"/>
      <c r="D1189" s="56"/>
      <c r="E1189" s="55"/>
      <c r="H1189" s="57"/>
      <c r="I1189" s="57"/>
      <c r="J1189" s="57"/>
      <c r="K1189" s="57"/>
      <c r="L1189" s="57"/>
      <c r="N1189" s="57"/>
    </row>
    <row r="1190" ht="14.25" customHeight="1">
      <c r="C1190" s="55"/>
      <c r="D1190" s="56"/>
      <c r="E1190" s="55"/>
      <c r="H1190" s="57"/>
      <c r="I1190" s="57"/>
      <c r="J1190" s="57"/>
      <c r="K1190" s="57"/>
      <c r="L1190" s="57"/>
      <c r="N1190" s="57"/>
    </row>
    <row r="1191" ht="14.25" customHeight="1">
      <c r="C1191" s="55"/>
      <c r="D1191" s="56"/>
      <c r="E1191" s="55"/>
      <c r="H1191" s="57"/>
      <c r="I1191" s="57"/>
      <c r="J1191" s="57"/>
      <c r="K1191" s="57"/>
      <c r="L1191" s="57"/>
      <c r="N1191" s="57"/>
    </row>
    <row r="1192" ht="14.25" customHeight="1">
      <c r="C1192" s="55"/>
      <c r="D1192" s="56"/>
      <c r="E1192" s="55"/>
      <c r="H1192" s="57"/>
      <c r="I1192" s="57"/>
      <c r="J1192" s="57"/>
      <c r="K1192" s="57"/>
      <c r="L1192" s="57"/>
      <c r="N1192" s="57"/>
    </row>
    <row r="1193" ht="14.25" customHeight="1">
      <c r="C1193" s="55"/>
      <c r="D1193" s="56"/>
      <c r="E1193" s="55"/>
      <c r="H1193" s="57"/>
      <c r="I1193" s="57"/>
      <c r="J1193" s="57"/>
      <c r="K1193" s="57"/>
      <c r="L1193" s="57"/>
      <c r="N1193" s="57"/>
    </row>
    <row r="1194" ht="14.25" customHeight="1">
      <c r="C1194" s="55"/>
      <c r="D1194" s="56"/>
      <c r="E1194" s="55"/>
      <c r="H1194" s="57"/>
      <c r="I1194" s="57"/>
      <c r="J1194" s="57"/>
      <c r="K1194" s="57"/>
      <c r="L1194" s="57"/>
      <c r="N1194" s="57"/>
    </row>
    <row r="1195" ht="14.25" customHeight="1">
      <c r="C1195" s="55"/>
      <c r="D1195" s="56"/>
      <c r="E1195" s="55"/>
      <c r="H1195" s="57"/>
      <c r="I1195" s="57"/>
      <c r="J1195" s="57"/>
      <c r="K1195" s="57"/>
      <c r="L1195" s="57"/>
      <c r="N1195" s="57"/>
    </row>
    <row r="1196" ht="14.25" customHeight="1">
      <c r="C1196" s="55"/>
      <c r="D1196" s="56"/>
      <c r="E1196" s="55"/>
      <c r="H1196" s="57"/>
      <c r="I1196" s="57"/>
      <c r="J1196" s="57"/>
      <c r="K1196" s="57"/>
      <c r="L1196" s="57"/>
      <c r="N1196" s="57"/>
    </row>
    <row r="1197" ht="14.25" customHeight="1">
      <c r="C1197" s="55"/>
      <c r="D1197" s="56"/>
      <c r="E1197" s="55"/>
      <c r="H1197" s="57"/>
      <c r="I1197" s="57"/>
      <c r="J1197" s="57"/>
      <c r="K1197" s="57"/>
      <c r="L1197" s="57"/>
      <c r="N1197" s="57"/>
    </row>
    <row r="1198" ht="14.25" customHeight="1">
      <c r="C1198" s="55"/>
      <c r="D1198" s="56"/>
      <c r="E1198" s="55"/>
      <c r="H1198" s="57"/>
      <c r="I1198" s="57"/>
      <c r="J1198" s="57"/>
      <c r="K1198" s="57"/>
      <c r="L1198" s="57"/>
      <c r="N1198" s="57"/>
    </row>
    <row r="1199" ht="14.25" customHeight="1">
      <c r="C1199" s="55"/>
      <c r="D1199" s="56"/>
      <c r="E1199" s="55"/>
      <c r="H1199" s="57"/>
      <c r="I1199" s="57"/>
      <c r="J1199" s="57"/>
      <c r="K1199" s="57"/>
      <c r="L1199" s="57"/>
      <c r="N1199" s="57"/>
    </row>
    <row r="1200" ht="14.25" customHeight="1">
      <c r="C1200" s="55"/>
      <c r="D1200" s="56"/>
      <c r="E1200" s="55"/>
      <c r="H1200" s="57"/>
      <c r="I1200" s="57"/>
      <c r="J1200" s="57"/>
      <c r="K1200" s="57"/>
      <c r="L1200" s="57"/>
      <c r="N1200" s="57"/>
    </row>
    <row r="1201" ht="14.25" customHeight="1">
      <c r="C1201" s="55"/>
      <c r="D1201" s="56"/>
      <c r="E1201" s="55"/>
      <c r="H1201" s="57"/>
      <c r="I1201" s="57"/>
      <c r="J1201" s="57"/>
      <c r="K1201" s="57"/>
      <c r="L1201" s="57"/>
      <c r="N1201" s="57"/>
    </row>
    <row r="1202" ht="14.25" customHeight="1">
      <c r="C1202" s="55"/>
      <c r="D1202" s="56"/>
      <c r="E1202" s="55"/>
      <c r="H1202" s="57"/>
      <c r="I1202" s="57"/>
      <c r="J1202" s="57"/>
      <c r="K1202" s="57"/>
      <c r="L1202" s="57"/>
      <c r="N1202" s="57"/>
    </row>
    <row r="1203" ht="14.25" customHeight="1">
      <c r="C1203" s="55"/>
      <c r="D1203" s="56"/>
      <c r="E1203" s="55"/>
      <c r="H1203" s="57"/>
      <c r="I1203" s="57"/>
      <c r="J1203" s="57"/>
      <c r="K1203" s="57"/>
      <c r="L1203" s="57"/>
      <c r="N1203" s="57"/>
    </row>
    <row r="1204" ht="14.25" customHeight="1">
      <c r="C1204" s="55"/>
      <c r="D1204" s="56"/>
      <c r="E1204" s="55"/>
      <c r="H1204" s="57"/>
      <c r="I1204" s="57"/>
      <c r="J1204" s="57"/>
      <c r="K1204" s="57"/>
      <c r="L1204" s="57"/>
      <c r="N1204" s="57"/>
    </row>
    <row r="1205" ht="14.25" customHeight="1">
      <c r="C1205" s="55"/>
      <c r="D1205" s="56"/>
      <c r="E1205" s="55"/>
      <c r="H1205" s="57"/>
      <c r="I1205" s="57"/>
      <c r="J1205" s="57"/>
      <c r="K1205" s="57"/>
      <c r="L1205" s="57"/>
      <c r="N1205" s="57"/>
    </row>
    <row r="1206" ht="14.25" customHeight="1">
      <c r="C1206" s="55"/>
      <c r="D1206" s="56"/>
      <c r="E1206" s="55"/>
      <c r="H1206" s="57"/>
      <c r="I1206" s="57"/>
      <c r="J1206" s="57"/>
      <c r="K1206" s="57"/>
      <c r="L1206" s="57"/>
      <c r="N1206" s="57"/>
    </row>
    <row r="1207" ht="14.25" customHeight="1">
      <c r="C1207" s="55"/>
      <c r="D1207" s="56"/>
      <c r="E1207" s="55"/>
      <c r="H1207" s="57"/>
      <c r="I1207" s="57"/>
      <c r="J1207" s="57"/>
      <c r="K1207" s="57"/>
      <c r="L1207" s="57"/>
      <c r="N1207" s="57"/>
    </row>
    <row r="1208" ht="14.25" customHeight="1">
      <c r="C1208" s="55"/>
      <c r="D1208" s="56"/>
      <c r="E1208" s="55"/>
      <c r="H1208" s="57"/>
      <c r="I1208" s="57"/>
      <c r="J1208" s="57"/>
      <c r="K1208" s="57"/>
      <c r="L1208" s="57"/>
      <c r="N1208" s="57"/>
    </row>
    <row r="1209" ht="14.25" customHeight="1">
      <c r="C1209" s="55"/>
      <c r="D1209" s="56"/>
      <c r="E1209" s="55"/>
      <c r="H1209" s="57"/>
      <c r="I1209" s="57"/>
      <c r="J1209" s="57"/>
      <c r="K1209" s="57"/>
      <c r="L1209" s="57"/>
      <c r="N1209" s="57"/>
    </row>
    <row r="1210" ht="14.25" customHeight="1">
      <c r="C1210" s="55"/>
      <c r="D1210" s="56"/>
      <c r="E1210" s="55"/>
      <c r="H1210" s="57"/>
      <c r="I1210" s="57"/>
      <c r="J1210" s="57"/>
      <c r="K1210" s="57"/>
      <c r="L1210" s="57"/>
      <c r="N1210" s="57"/>
    </row>
    <row r="1211" ht="14.25" customHeight="1">
      <c r="C1211" s="55"/>
      <c r="D1211" s="56"/>
      <c r="E1211" s="55"/>
      <c r="H1211" s="57"/>
      <c r="I1211" s="57"/>
      <c r="J1211" s="57"/>
      <c r="K1211" s="57"/>
      <c r="L1211" s="57"/>
      <c r="N1211" s="57"/>
    </row>
    <row r="1212" ht="14.25" customHeight="1">
      <c r="C1212" s="55"/>
      <c r="D1212" s="56"/>
      <c r="E1212" s="55"/>
      <c r="H1212" s="57"/>
      <c r="I1212" s="57"/>
      <c r="J1212" s="57"/>
      <c r="K1212" s="57"/>
      <c r="L1212" s="57"/>
      <c r="N1212" s="57"/>
    </row>
    <row r="1213" ht="14.25" customHeight="1">
      <c r="C1213" s="55"/>
      <c r="D1213" s="56"/>
      <c r="E1213" s="55"/>
      <c r="H1213" s="57"/>
      <c r="I1213" s="57"/>
      <c r="J1213" s="57"/>
      <c r="K1213" s="57"/>
      <c r="L1213" s="57"/>
      <c r="N1213" s="57"/>
    </row>
    <row r="1214" ht="14.25" customHeight="1">
      <c r="C1214" s="55"/>
      <c r="D1214" s="56"/>
      <c r="E1214" s="55"/>
      <c r="H1214" s="57"/>
      <c r="I1214" s="57"/>
      <c r="J1214" s="57"/>
      <c r="K1214" s="57"/>
      <c r="L1214" s="57"/>
      <c r="N1214" s="57"/>
    </row>
    <row r="1215" ht="14.25" customHeight="1">
      <c r="C1215" s="55"/>
      <c r="D1215" s="56"/>
      <c r="E1215" s="55"/>
      <c r="H1215" s="57"/>
      <c r="I1215" s="57"/>
      <c r="J1215" s="57"/>
      <c r="K1215" s="57"/>
      <c r="L1215" s="57"/>
      <c r="N1215" s="57"/>
    </row>
    <row r="1216" ht="14.25" customHeight="1">
      <c r="C1216" s="55"/>
      <c r="D1216" s="56"/>
      <c r="E1216" s="55"/>
      <c r="H1216" s="57"/>
      <c r="I1216" s="57"/>
      <c r="J1216" s="57"/>
      <c r="K1216" s="57"/>
      <c r="L1216" s="57"/>
      <c r="N1216" s="57"/>
    </row>
    <row r="1217" ht="14.25" customHeight="1">
      <c r="C1217" s="55"/>
      <c r="D1217" s="56"/>
      <c r="E1217" s="55"/>
      <c r="H1217" s="57"/>
      <c r="I1217" s="57"/>
      <c r="J1217" s="57"/>
      <c r="K1217" s="57"/>
      <c r="L1217" s="57"/>
      <c r="N1217" s="57"/>
    </row>
    <row r="1218" ht="14.25" customHeight="1">
      <c r="C1218" s="55"/>
      <c r="D1218" s="56"/>
      <c r="E1218" s="55"/>
      <c r="H1218" s="57"/>
      <c r="I1218" s="57"/>
      <c r="J1218" s="57"/>
      <c r="K1218" s="57"/>
      <c r="L1218" s="57"/>
      <c r="N1218" s="57"/>
    </row>
    <row r="1219" ht="14.25" customHeight="1">
      <c r="C1219" s="55"/>
      <c r="D1219" s="56"/>
      <c r="E1219" s="55"/>
      <c r="H1219" s="57"/>
      <c r="I1219" s="57"/>
      <c r="J1219" s="57"/>
      <c r="K1219" s="57"/>
      <c r="L1219" s="57"/>
      <c r="N1219" s="57"/>
    </row>
    <row r="1220" ht="14.25" customHeight="1">
      <c r="C1220" s="55"/>
      <c r="D1220" s="56"/>
      <c r="E1220" s="55"/>
      <c r="H1220" s="57"/>
      <c r="I1220" s="57"/>
      <c r="J1220" s="57"/>
      <c r="K1220" s="57"/>
      <c r="L1220" s="57"/>
      <c r="N1220" s="57"/>
    </row>
    <row r="1221" ht="14.25" customHeight="1">
      <c r="C1221" s="55"/>
      <c r="D1221" s="56"/>
      <c r="E1221" s="55"/>
      <c r="H1221" s="57"/>
      <c r="I1221" s="57"/>
      <c r="J1221" s="57"/>
      <c r="K1221" s="57"/>
      <c r="L1221" s="57"/>
      <c r="N1221" s="57"/>
    </row>
    <row r="1222" ht="14.25" customHeight="1">
      <c r="C1222" s="55"/>
      <c r="D1222" s="56"/>
      <c r="E1222" s="55"/>
      <c r="H1222" s="57"/>
      <c r="I1222" s="57"/>
      <c r="J1222" s="57"/>
      <c r="K1222" s="57"/>
      <c r="L1222" s="57"/>
      <c r="N1222" s="57"/>
    </row>
    <row r="1223" ht="14.25" customHeight="1">
      <c r="C1223" s="55"/>
      <c r="D1223" s="56"/>
      <c r="E1223" s="55"/>
      <c r="H1223" s="57"/>
      <c r="I1223" s="57"/>
      <c r="J1223" s="57"/>
      <c r="K1223" s="57"/>
      <c r="L1223" s="57"/>
      <c r="N1223" s="57"/>
    </row>
    <row r="1224" ht="14.25" customHeight="1">
      <c r="C1224" s="55"/>
      <c r="D1224" s="56"/>
      <c r="E1224" s="55"/>
      <c r="H1224" s="57"/>
      <c r="I1224" s="57"/>
      <c r="J1224" s="57"/>
      <c r="K1224" s="57"/>
      <c r="L1224" s="57"/>
      <c r="N1224" s="57"/>
    </row>
    <row r="1225" ht="14.25" customHeight="1">
      <c r="C1225" s="55"/>
      <c r="D1225" s="56"/>
      <c r="E1225" s="55"/>
      <c r="H1225" s="57"/>
      <c r="I1225" s="57"/>
      <c r="J1225" s="57"/>
      <c r="K1225" s="57"/>
      <c r="L1225" s="57"/>
      <c r="N1225" s="57"/>
    </row>
    <row r="1226" ht="14.25" customHeight="1">
      <c r="C1226" s="55"/>
      <c r="D1226" s="56"/>
      <c r="E1226" s="55"/>
      <c r="H1226" s="57"/>
      <c r="I1226" s="57"/>
      <c r="J1226" s="57"/>
      <c r="K1226" s="57"/>
      <c r="L1226" s="57"/>
      <c r="N1226" s="57"/>
    </row>
    <row r="1227" ht="14.25" customHeight="1">
      <c r="C1227" s="55"/>
      <c r="D1227" s="56"/>
      <c r="E1227" s="55"/>
      <c r="H1227" s="57"/>
      <c r="I1227" s="57"/>
      <c r="J1227" s="57"/>
      <c r="K1227" s="57"/>
      <c r="L1227" s="57"/>
      <c r="N1227" s="57"/>
    </row>
    <row r="1228" ht="14.25" customHeight="1">
      <c r="C1228" s="55"/>
      <c r="D1228" s="56"/>
      <c r="E1228" s="55"/>
      <c r="H1228" s="57"/>
      <c r="I1228" s="57"/>
      <c r="J1228" s="57"/>
      <c r="K1228" s="57"/>
      <c r="L1228" s="57"/>
      <c r="N1228" s="57"/>
    </row>
    <row r="1229" ht="14.25" customHeight="1">
      <c r="C1229" s="55"/>
      <c r="D1229" s="56"/>
      <c r="E1229" s="55"/>
      <c r="H1229" s="57"/>
      <c r="I1229" s="57"/>
      <c r="J1229" s="57"/>
      <c r="K1229" s="57"/>
      <c r="L1229" s="57"/>
      <c r="N1229" s="57"/>
    </row>
    <row r="1230" ht="14.25" customHeight="1">
      <c r="C1230" s="55"/>
      <c r="D1230" s="56"/>
      <c r="E1230" s="55"/>
      <c r="H1230" s="57"/>
      <c r="I1230" s="57"/>
      <c r="J1230" s="57"/>
      <c r="K1230" s="57"/>
      <c r="L1230" s="57"/>
      <c r="N1230" s="57"/>
    </row>
    <row r="1231" ht="14.25" customHeight="1">
      <c r="C1231" s="55"/>
      <c r="D1231" s="56"/>
      <c r="E1231" s="55"/>
      <c r="H1231" s="57"/>
      <c r="I1231" s="57"/>
      <c r="J1231" s="57"/>
      <c r="K1231" s="57"/>
      <c r="L1231" s="57"/>
      <c r="N1231" s="57"/>
    </row>
    <row r="1232" ht="14.25" customHeight="1">
      <c r="C1232" s="55"/>
      <c r="D1232" s="56"/>
      <c r="E1232" s="55"/>
      <c r="H1232" s="57"/>
      <c r="I1232" s="57"/>
      <c r="J1232" s="57"/>
      <c r="K1232" s="57"/>
      <c r="L1232" s="57"/>
      <c r="N1232" s="57"/>
    </row>
    <row r="1233" ht="14.25" customHeight="1">
      <c r="C1233" s="55"/>
      <c r="D1233" s="56"/>
      <c r="E1233" s="55"/>
      <c r="H1233" s="57"/>
      <c r="I1233" s="57"/>
      <c r="J1233" s="57"/>
      <c r="K1233" s="57"/>
      <c r="L1233" s="57"/>
      <c r="N1233" s="57"/>
    </row>
    <row r="1234" ht="14.25" customHeight="1">
      <c r="C1234" s="55"/>
      <c r="D1234" s="56"/>
      <c r="E1234" s="55"/>
      <c r="H1234" s="57"/>
      <c r="I1234" s="57"/>
      <c r="J1234" s="57"/>
      <c r="K1234" s="57"/>
      <c r="L1234" s="57"/>
      <c r="N1234" s="57"/>
    </row>
    <row r="1235" ht="14.25" customHeight="1">
      <c r="C1235" s="55"/>
      <c r="D1235" s="56"/>
      <c r="E1235" s="55"/>
      <c r="H1235" s="57"/>
      <c r="I1235" s="57"/>
      <c r="J1235" s="57"/>
      <c r="K1235" s="57"/>
      <c r="L1235" s="57"/>
      <c r="N1235" s="57"/>
    </row>
    <row r="1236" ht="14.25" customHeight="1">
      <c r="C1236" s="55"/>
      <c r="D1236" s="56"/>
      <c r="E1236" s="55"/>
      <c r="H1236" s="57"/>
      <c r="I1236" s="57"/>
      <c r="J1236" s="57"/>
      <c r="K1236" s="57"/>
      <c r="L1236" s="57"/>
      <c r="N1236" s="57"/>
    </row>
    <row r="1237" ht="14.25" customHeight="1">
      <c r="C1237" s="55"/>
      <c r="D1237" s="56"/>
      <c r="E1237" s="55"/>
      <c r="H1237" s="57"/>
      <c r="I1237" s="57"/>
      <c r="J1237" s="57"/>
      <c r="K1237" s="57"/>
      <c r="L1237" s="57"/>
      <c r="N1237" s="57"/>
    </row>
    <row r="1238" ht="14.25" customHeight="1">
      <c r="C1238" s="55"/>
      <c r="D1238" s="56"/>
      <c r="E1238" s="55"/>
      <c r="H1238" s="57"/>
      <c r="I1238" s="57"/>
      <c r="J1238" s="57"/>
      <c r="K1238" s="57"/>
      <c r="L1238" s="57"/>
      <c r="N1238" s="57"/>
    </row>
    <row r="1239" ht="14.25" customHeight="1">
      <c r="C1239" s="55"/>
      <c r="D1239" s="56"/>
      <c r="E1239" s="55"/>
      <c r="H1239" s="57"/>
      <c r="I1239" s="57"/>
      <c r="J1239" s="57"/>
      <c r="K1239" s="57"/>
      <c r="L1239" s="57"/>
      <c r="N1239" s="57"/>
    </row>
    <row r="1240" ht="14.25" customHeight="1">
      <c r="C1240" s="55"/>
      <c r="D1240" s="56"/>
      <c r="E1240" s="55"/>
      <c r="H1240" s="57"/>
      <c r="I1240" s="57"/>
      <c r="J1240" s="57"/>
      <c r="K1240" s="57"/>
      <c r="L1240" s="57"/>
      <c r="N1240" s="57"/>
    </row>
    <row r="1241" ht="14.25" customHeight="1">
      <c r="C1241" s="55"/>
      <c r="D1241" s="56"/>
      <c r="E1241" s="55"/>
      <c r="H1241" s="57"/>
      <c r="I1241" s="57"/>
      <c r="J1241" s="57"/>
      <c r="K1241" s="57"/>
      <c r="L1241" s="57"/>
      <c r="N1241" s="57"/>
    </row>
    <row r="1242" ht="14.25" customHeight="1">
      <c r="C1242" s="55"/>
      <c r="D1242" s="56"/>
      <c r="E1242" s="55"/>
      <c r="H1242" s="57"/>
      <c r="I1242" s="57"/>
      <c r="J1242" s="57"/>
      <c r="K1242" s="57"/>
      <c r="L1242" s="57"/>
      <c r="N1242" s="57"/>
    </row>
    <row r="1243" ht="14.25" customHeight="1">
      <c r="C1243" s="55"/>
      <c r="D1243" s="56"/>
      <c r="E1243" s="55"/>
      <c r="H1243" s="57"/>
      <c r="I1243" s="57"/>
      <c r="J1243" s="57"/>
      <c r="K1243" s="57"/>
      <c r="L1243" s="57"/>
      <c r="N1243" s="57"/>
    </row>
    <row r="1244" ht="14.25" customHeight="1">
      <c r="C1244" s="55"/>
      <c r="D1244" s="56"/>
      <c r="E1244" s="55"/>
      <c r="H1244" s="57"/>
      <c r="I1244" s="57"/>
      <c r="J1244" s="57"/>
      <c r="K1244" s="57"/>
      <c r="L1244" s="57"/>
      <c r="N1244" s="57"/>
    </row>
    <row r="1245" ht="14.25" customHeight="1">
      <c r="C1245" s="55"/>
      <c r="D1245" s="56"/>
      <c r="E1245" s="55"/>
      <c r="H1245" s="57"/>
      <c r="I1245" s="57"/>
      <c r="J1245" s="57"/>
      <c r="K1245" s="57"/>
      <c r="L1245" s="57"/>
      <c r="N1245" s="57"/>
    </row>
    <row r="1246" ht="14.25" customHeight="1">
      <c r="C1246" s="55"/>
      <c r="D1246" s="56"/>
      <c r="E1246" s="55"/>
      <c r="H1246" s="57"/>
      <c r="I1246" s="57"/>
      <c r="J1246" s="57"/>
      <c r="K1246" s="57"/>
      <c r="L1246" s="57"/>
      <c r="N1246" s="57"/>
    </row>
    <row r="1247" ht="14.25" customHeight="1">
      <c r="C1247" s="55"/>
      <c r="D1247" s="56"/>
      <c r="E1247" s="55"/>
      <c r="H1247" s="57"/>
      <c r="I1247" s="57"/>
      <c r="J1247" s="57"/>
      <c r="K1247" s="57"/>
      <c r="L1247" s="57"/>
      <c r="N1247" s="57"/>
    </row>
    <row r="1248" ht="14.25" customHeight="1">
      <c r="C1248" s="55"/>
      <c r="D1248" s="56"/>
      <c r="E1248" s="55"/>
      <c r="H1248" s="57"/>
      <c r="I1248" s="57"/>
      <c r="J1248" s="57"/>
      <c r="K1248" s="57"/>
      <c r="L1248" s="57"/>
      <c r="N1248" s="57"/>
    </row>
    <row r="1249" ht="14.25" customHeight="1">
      <c r="C1249" s="55"/>
      <c r="D1249" s="56"/>
      <c r="E1249" s="55"/>
      <c r="H1249" s="57"/>
      <c r="I1249" s="57"/>
      <c r="J1249" s="57"/>
      <c r="K1249" s="57"/>
      <c r="L1249" s="57"/>
      <c r="N1249" s="57"/>
    </row>
    <row r="1250" ht="14.25" customHeight="1">
      <c r="C1250" s="55"/>
      <c r="D1250" s="56"/>
      <c r="E1250" s="55"/>
      <c r="H1250" s="57"/>
      <c r="I1250" s="57"/>
      <c r="J1250" s="57"/>
      <c r="K1250" s="57"/>
      <c r="L1250" s="57"/>
      <c r="N1250" s="57"/>
    </row>
    <row r="1251" ht="14.25" customHeight="1">
      <c r="C1251" s="55"/>
      <c r="D1251" s="56"/>
      <c r="E1251" s="55"/>
      <c r="H1251" s="57"/>
      <c r="I1251" s="57"/>
      <c r="J1251" s="57"/>
      <c r="K1251" s="57"/>
      <c r="L1251" s="57"/>
      <c r="N1251" s="57"/>
    </row>
    <row r="1252" ht="14.25" customHeight="1">
      <c r="C1252" s="55"/>
      <c r="D1252" s="56"/>
      <c r="E1252" s="55"/>
      <c r="H1252" s="57"/>
      <c r="I1252" s="57"/>
      <c r="J1252" s="57"/>
      <c r="K1252" s="57"/>
      <c r="L1252" s="57"/>
      <c r="N1252" s="57"/>
    </row>
    <row r="1253" ht="14.25" customHeight="1">
      <c r="C1253" s="55"/>
      <c r="D1253" s="56"/>
      <c r="E1253" s="55"/>
      <c r="H1253" s="57"/>
      <c r="I1253" s="57"/>
      <c r="J1253" s="57"/>
      <c r="K1253" s="57"/>
      <c r="L1253" s="57"/>
      <c r="N1253" s="57"/>
    </row>
    <row r="1254" ht="14.25" customHeight="1">
      <c r="C1254" s="55"/>
      <c r="D1254" s="56"/>
      <c r="E1254" s="55"/>
      <c r="H1254" s="57"/>
      <c r="I1254" s="57"/>
      <c r="J1254" s="57"/>
      <c r="K1254" s="57"/>
      <c r="L1254" s="57"/>
      <c r="N1254" s="57"/>
    </row>
    <row r="1255" ht="14.25" customHeight="1">
      <c r="C1255" s="55"/>
      <c r="D1255" s="56"/>
      <c r="E1255" s="55"/>
      <c r="H1255" s="57"/>
      <c r="I1255" s="57"/>
      <c r="J1255" s="57"/>
      <c r="K1255" s="57"/>
      <c r="L1255" s="57"/>
      <c r="N1255" s="57"/>
    </row>
    <row r="1256" ht="14.25" customHeight="1">
      <c r="C1256" s="55"/>
      <c r="D1256" s="56"/>
      <c r="E1256" s="55"/>
      <c r="H1256" s="57"/>
      <c r="I1256" s="57"/>
      <c r="J1256" s="57"/>
      <c r="K1256" s="57"/>
      <c r="L1256" s="57"/>
      <c r="N1256" s="57"/>
    </row>
    <row r="1257" ht="14.25" customHeight="1">
      <c r="C1257" s="55"/>
      <c r="D1257" s="56"/>
      <c r="E1257" s="55"/>
      <c r="H1257" s="57"/>
      <c r="I1257" s="57"/>
      <c r="J1257" s="57"/>
      <c r="K1257" s="57"/>
      <c r="L1257" s="57"/>
      <c r="N1257" s="57"/>
    </row>
    <row r="1258" ht="14.25" customHeight="1">
      <c r="C1258" s="55"/>
      <c r="D1258" s="56"/>
      <c r="E1258" s="55"/>
      <c r="H1258" s="57"/>
      <c r="I1258" s="57"/>
      <c r="J1258" s="57"/>
      <c r="K1258" s="57"/>
      <c r="L1258" s="57"/>
      <c r="N1258" s="57"/>
    </row>
    <row r="1259" ht="14.25" customHeight="1">
      <c r="C1259" s="55"/>
      <c r="D1259" s="56"/>
      <c r="E1259" s="55"/>
      <c r="H1259" s="57"/>
      <c r="I1259" s="57"/>
      <c r="J1259" s="57"/>
      <c r="K1259" s="57"/>
      <c r="L1259" s="57"/>
      <c r="N1259" s="57"/>
    </row>
    <row r="1260" ht="14.25" customHeight="1">
      <c r="C1260" s="55"/>
      <c r="D1260" s="56"/>
      <c r="E1260" s="55"/>
      <c r="H1260" s="57"/>
      <c r="I1260" s="57"/>
      <c r="J1260" s="57"/>
      <c r="K1260" s="57"/>
      <c r="L1260" s="57"/>
      <c r="N1260" s="57"/>
    </row>
    <row r="1261" ht="14.25" customHeight="1">
      <c r="C1261" s="55"/>
      <c r="D1261" s="56"/>
      <c r="E1261" s="55"/>
      <c r="H1261" s="57"/>
      <c r="I1261" s="57"/>
      <c r="J1261" s="57"/>
      <c r="K1261" s="57"/>
      <c r="L1261" s="57"/>
      <c r="N1261" s="57"/>
    </row>
    <row r="1262" ht="14.25" customHeight="1">
      <c r="C1262" s="55"/>
      <c r="D1262" s="56"/>
      <c r="E1262" s="55"/>
      <c r="H1262" s="57"/>
      <c r="I1262" s="57"/>
      <c r="J1262" s="57"/>
      <c r="K1262" s="57"/>
      <c r="L1262" s="57"/>
      <c r="N1262" s="57"/>
    </row>
    <row r="1263" ht="14.25" customHeight="1">
      <c r="C1263" s="55"/>
      <c r="D1263" s="56"/>
      <c r="E1263" s="55"/>
      <c r="H1263" s="57"/>
      <c r="I1263" s="57"/>
      <c r="J1263" s="57"/>
      <c r="K1263" s="57"/>
      <c r="L1263" s="57"/>
      <c r="N1263" s="57"/>
    </row>
    <row r="1264" ht="14.25" customHeight="1">
      <c r="C1264" s="55"/>
      <c r="D1264" s="56"/>
      <c r="E1264" s="55"/>
      <c r="H1264" s="57"/>
      <c r="I1264" s="57"/>
      <c r="J1264" s="57"/>
      <c r="K1264" s="57"/>
      <c r="L1264" s="57"/>
      <c r="N1264" s="57"/>
    </row>
    <row r="1265" ht="14.25" customHeight="1">
      <c r="C1265" s="55"/>
      <c r="D1265" s="56"/>
      <c r="E1265" s="55"/>
      <c r="H1265" s="57"/>
      <c r="I1265" s="57"/>
      <c r="J1265" s="57"/>
      <c r="K1265" s="57"/>
      <c r="L1265" s="57"/>
      <c r="N1265" s="57"/>
    </row>
    <row r="1266" ht="14.25" customHeight="1">
      <c r="C1266" s="55"/>
      <c r="D1266" s="56"/>
      <c r="E1266" s="55"/>
      <c r="H1266" s="57"/>
      <c r="I1266" s="57"/>
      <c r="J1266" s="57"/>
      <c r="K1266" s="57"/>
      <c r="L1266" s="57"/>
      <c r="N1266" s="57"/>
    </row>
    <row r="1267" ht="14.25" customHeight="1">
      <c r="C1267" s="55"/>
      <c r="D1267" s="56"/>
      <c r="E1267" s="55"/>
      <c r="H1267" s="57"/>
      <c r="I1267" s="57"/>
      <c r="J1267" s="57"/>
      <c r="K1267" s="57"/>
      <c r="L1267" s="57"/>
      <c r="N1267" s="57"/>
    </row>
    <row r="1268" ht="14.25" customHeight="1">
      <c r="C1268" s="55"/>
      <c r="D1268" s="56"/>
      <c r="E1268" s="55"/>
      <c r="H1268" s="57"/>
      <c r="I1268" s="57"/>
      <c r="J1268" s="57"/>
      <c r="K1268" s="57"/>
      <c r="L1268" s="57"/>
      <c r="N1268" s="57"/>
    </row>
    <row r="1269" ht="14.25" customHeight="1">
      <c r="C1269" s="55"/>
      <c r="D1269" s="56"/>
      <c r="E1269" s="55"/>
      <c r="H1269" s="57"/>
      <c r="I1269" s="57"/>
      <c r="J1269" s="57"/>
      <c r="K1269" s="57"/>
      <c r="L1269" s="57"/>
      <c r="N1269" s="57"/>
    </row>
    <row r="1270" ht="14.25" customHeight="1">
      <c r="C1270" s="55"/>
      <c r="D1270" s="56"/>
      <c r="E1270" s="55"/>
      <c r="H1270" s="57"/>
      <c r="I1270" s="57"/>
      <c r="J1270" s="57"/>
      <c r="K1270" s="57"/>
      <c r="L1270" s="57"/>
      <c r="N1270" s="57"/>
    </row>
    <row r="1271" ht="14.25" customHeight="1">
      <c r="C1271" s="55"/>
      <c r="D1271" s="56"/>
      <c r="E1271" s="55"/>
      <c r="H1271" s="57"/>
      <c r="I1271" s="57"/>
      <c r="J1271" s="57"/>
      <c r="K1271" s="57"/>
      <c r="L1271" s="57"/>
      <c r="N1271" s="57"/>
    </row>
    <row r="1272" ht="14.25" customHeight="1">
      <c r="C1272" s="55"/>
      <c r="D1272" s="56"/>
      <c r="E1272" s="55"/>
      <c r="H1272" s="57"/>
      <c r="I1272" s="57"/>
      <c r="J1272" s="57"/>
      <c r="K1272" s="57"/>
      <c r="L1272" s="57"/>
      <c r="N1272" s="57"/>
    </row>
    <row r="1273" ht="14.25" customHeight="1">
      <c r="C1273" s="55"/>
      <c r="D1273" s="56"/>
      <c r="E1273" s="55"/>
      <c r="H1273" s="57"/>
      <c r="I1273" s="57"/>
      <c r="J1273" s="57"/>
      <c r="K1273" s="57"/>
      <c r="L1273" s="57"/>
      <c r="N1273" s="57"/>
    </row>
    <row r="1274" ht="14.25" customHeight="1">
      <c r="C1274" s="55"/>
      <c r="D1274" s="56"/>
      <c r="E1274" s="55"/>
      <c r="H1274" s="57"/>
      <c r="I1274" s="57"/>
      <c r="J1274" s="57"/>
      <c r="K1274" s="57"/>
      <c r="L1274" s="57"/>
      <c r="N1274" s="57"/>
    </row>
    <row r="1275" ht="14.25" customHeight="1">
      <c r="C1275" s="55"/>
      <c r="D1275" s="56"/>
      <c r="E1275" s="55"/>
      <c r="H1275" s="57"/>
      <c r="I1275" s="57"/>
      <c r="J1275" s="57"/>
      <c r="K1275" s="57"/>
      <c r="L1275" s="57"/>
      <c r="N1275" s="57"/>
    </row>
    <row r="1276" ht="14.25" customHeight="1">
      <c r="C1276" s="55"/>
      <c r="D1276" s="56"/>
      <c r="E1276" s="55"/>
      <c r="H1276" s="57"/>
      <c r="I1276" s="57"/>
      <c r="J1276" s="57"/>
      <c r="K1276" s="57"/>
      <c r="L1276" s="57"/>
      <c r="N1276" s="57"/>
    </row>
    <row r="1277" ht="14.25" customHeight="1">
      <c r="C1277" s="55"/>
      <c r="D1277" s="56"/>
      <c r="E1277" s="55"/>
      <c r="H1277" s="57"/>
      <c r="I1277" s="57"/>
      <c r="J1277" s="57"/>
      <c r="K1277" s="57"/>
      <c r="L1277" s="57"/>
      <c r="N1277" s="57"/>
    </row>
    <row r="1278" ht="14.25" customHeight="1">
      <c r="C1278" s="55"/>
      <c r="D1278" s="56"/>
      <c r="E1278" s="55"/>
      <c r="H1278" s="57"/>
      <c r="I1278" s="57"/>
      <c r="J1278" s="57"/>
      <c r="K1278" s="57"/>
      <c r="L1278" s="57"/>
      <c r="N1278" s="57"/>
    </row>
    <row r="1279" ht="14.25" customHeight="1">
      <c r="C1279" s="55"/>
      <c r="D1279" s="56"/>
      <c r="E1279" s="55"/>
      <c r="H1279" s="57"/>
      <c r="I1279" s="57"/>
      <c r="J1279" s="57"/>
      <c r="K1279" s="57"/>
      <c r="L1279" s="57"/>
      <c r="N1279" s="57"/>
    </row>
    <row r="1280" ht="14.25" customHeight="1">
      <c r="C1280" s="55"/>
      <c r="D1280" s="56"/>
      <c r="E1280" s="55"/>
      <c r="H1280" s="57"/>
      <c r="I1280" s="57"/>
      <c r="J1280" s="57"/>
      <c r="K1280" s="57"/>
      <c r="L1280" s="57"/>
      <c r="N1280" s="57"/>
    </row>
    <row r="1281" ht="14.25" customHeight="1">
      <c r="C1281" s="55"/>
      <c r="D1281" s="56"/>
      <c r="E1281" s="55"/>
      <c r="H1281" s="57"/>
      <c r="I1281" s="57"/>
      <c r="J1281" s="57"/>
      <c r="K1281" s="57"/>
      <c r="L1281" s="57"/>
      <c r="N1281" s="57"/>
    </row>
    <row r="1282" ht="14.25" customHeight="1">
      <c r="C1282" s="55"/>
      <c r="D1282" s="56"/>
      <c r="E1282" s="55"/>
      <c r="H1282" s="57"/>
      <c r="I1282" s="57"/>
      <c r="J1282" s="57"/>
      <c r="K1282" s="57"/>
      <c r="L1282" s="57"/>
      <c r="N1282" s="57"/>
    </row>
    <row r="1283" ht="14.25" customHeight="1">
      <c r="C1283" s="55"/>
      <c r="D1283" s="56"/>
      <c r="E1283" s="55"/>
      <c r="H1283" s="57"/>
      <c r="I1283" s="57"/>
      <c r="J1283" s="57"/>
      <c r="K1283" s="57"/>
      <c r="L1283" s="57"/>
      <c r="N1283" s="57"/>
    </row>
    <row r="1284" ht="14.25" customHeight="1">
      <c r="C1284" s="55"/>
      <c r="D1284" s="56"/>
      <c r="E1284" s="55"/>
      <c r="H1284" s="57"/>
      <c r="I1284" s="57"/>
      <c r="J1284" s="57"/>
      <c r="K1284" s="57"/>
      <c r="L1284" s="57"/>
      <c r="N1284" s="57"/>
    </row>
    <row r="1285" ht="14.25" customHeight="1">
      <c r="C1285" s="55"/>
      <c r="D1285" s="56"/>
      <c r="E1285" s="55"/>
      <c r="H1285" s="57"/>
      <c r="I1285" s="57"/>
      <c r="J1285" s="57"/>
      <c r="K1285" s="57"/>
      <c r="L1285" s="57"/>
      <c r="N1285" s="57"/>
    </row>
    <row r="1286" ht="14.25" customHeight="1">
      <c r="C1286" s="55"/>
      <c r="D1286" s="56"/>
      <c r="E1286" s="55"/>
      <c r="H1286" s="57"/>
      <c r="I1286" s="57"/>
      <c r="J1286" s="57"/>
      <c r="K1286" s="57"/>
      <c r="L1286" s="57"/>
      <c r="N1286" s="57"/>
    </row>
    <row r="1287" ht="14.25" customHeight="1">
      <c r="C1287" s="55"/>
      <c r="D1287" s="56"/>
      <c r="E1287" s="55"/>
      <c r="H1287" s="57"/>
      <c r="I1287" s="57"/>
      <c r="J1287" s="57"/>
      <c r="K1287" s="57"/>
      <c r="L1287" s="57"/>
      <c r="N1287" s="57"/>
    </row>
    <row r="1288" ht="14.25" customHeight="1">
      <c r="C1288" s="55"/>
      <c r="D1288" s="56"/>
      <c r="E1288" s="55"/>
      <c r="H1288" s="57"/>
      <c r="I1288" s="57"/>
      <c r="J1288" s="57"/>
      <c r="K1288" s="57"/>
      <c r="L1288" s="57"/>
      <c r="N1288" s="57"/>
    </row>
    <row r="1289" ht="14.25" customHeight="1">
      <c r="C1289" s="55"/>
      <c r="D1289" s="56"/>
      <c r="E1289" s="55"/>
      <c r="H1289" s="57"/>
      <c r="I1289" s="57"/>
      <c r="J1289" s="57"/>
      <c r="K1289" s="57"/>
      <c r="L1289" s="57"/>
      <c r="N1289" s="57"/>
    </row>
    <row r="1290" ht="14.25" customHeight="1">
      <c r="C1290" s="55"/>
      <c r="D1290" s="56"/>
      <c r="E1290" s="55"/>
      <c r="H1290" s="57"/>
      <c r="I1290" s="57"/>
      <c r="J1290" s="57"/>
      <c r="K1290" s="57"/>
      <c r="L1290" s="57"/>
      <c r="N1290" s="57"/>
    </row>
    <row r="1291" ht="14.25" customHeight="1">
      <c r="C1291" s="55"/>
      <c r="D1291" s="56"/>
      <c r="E1291" s="55"/>
      <c r="H1291" s="57"/>
      <c r="I1291" s="57"/>
      <c r="J1291" s="57"/>
      <c r="K1291" s="57"/>
      <c r="L1291" s="57"/>
      <c r="N1291" s="57"/>
    </row>
    <row r="1292" ht="14.25" customHeight="1">
      <c r="C1292" s="55"/>
      <c r="D1292" s="56"/>
      <c r="E1292" s="55"/>
      <c r="H1292" s="57"/>
      <c r="I1292" s="57"/>
      <c r="J1292" s="57"/>
      <c r="K1292" s="57"/>
      <c r="L1292" s="57"/>
      <c r="N1292" s="57"/>
    </row>
    <row r="1293" ht="14.25" customHeight="1">
      <c r="C1293" s="55"/>
      <c r="D1293" s="56"/>
      <c r="E1293" s="55"/>
      <c r="H1293" s="57"/>
      <c r="I1293" s="57"/>
      <c r="J1293" s="57"/>
      <c r="K1293" s="57"/>
      <c r="L1293" s="57"/>
      <c r="N1293" s="57"/>
    </row>
    <row r="1294" ht="14.25" customHeight="1">
      <c r="C1294" s="55"/>
      <c r="D1294" s="56"/>
      <c r="E1294" s="55"/>
      <c r="H1294" s="57"/>
      <c r="I1294" s="57"/>
      <c r="J1294" s="57"/>
      <c r="K1294" s="57"/>
      <c r="L1294" s="57"/>
      <c r="N1294" s="57"/>
    </row>
    <row r="1295" ht="14.25" customHeight="1">
      <c r="C1295" s="55"/>
      <c r="D1295" s="56"/>
      <c r="E1295" s="55"/>
      <c r="H1295" s="57"/>
      <c r="I1295" s="57"/>
      <c r="J1295" s="57"/>
      <c r="K1295" s="57"/>
      <c r="L1295" s="57"/>
      <c r="N1295" s="57"/>
    </row>
    <row r="1296" ht="14.25" customHeight="1">
      <c r="C1296" s="55"/>
      <c r="D1296" s="56"/>
      <c r="E1296" s="55"/>
      <c r="H1296" s="57"/>
      <c r="I1296" s="57"/>
      <c r="J1296" s="57"/>
      <c r="K1296" s="57"/>
      <c r="L1296" s="57"/>
      <c r="N1296" s="57"/>
    </row>
    <row r="1297" ht="14.25" customHeight="1">
      <c r="C1297" s="55"/>
      <c r="D1297" s="56"/>
      <c r="E1297" s="55"/>
      <c r="H1297" s="57"/>
      <c r="I1297" s="57"/>
      <c r="J1297" s="57"/>
      <c r="K1297" s="57"/>
      <c r="L1297" s="57"/>
      <c r="N1297" s="57"/>
    </row>
    <row r="1298" ht="14.25" customHeight="1">
      <c r="C1298" s="55"/>
      <c r="D1298" s="56"/>
      <c r="E1298" s="55"/>
      <c r="H1298" s="57"/>
      <c r="I1298" s="57"/>
      <c r="J1298" s="57"/>
      <c r="K1298" s="57"/>
      <c r="L1298" s="57"/>
      <c r="N1298" s="57"/>
    </row>
    <row r="1299" ht="14.25" customHeight="1">
      <c r="C1299" s="55"/>
      <c r="D1299" s="56"/>
      <c r="E1299" s="55"/>
      <c r="H1299" s="57"/>
      <c r="I1299" s="57"/>
      <c r="J1299" s="57"/>
      <c r="K1299" s="57"/>
      <c r="L1299" s="57"/>
      <c r="N1299" s="57"/>
    </row>
    <row r="1300" ht="14.25" customHeight="1">
      <c r="C1300" s="55"/>
      <c r="D1300" s="56"/>
      <c r="E1300" s="55"/>
      <c r="H1300" s="57"/>
      <c r="I1300" s="57"/>
      <c r="J1300" s="57"/>
      <c r="K1300" s="57"/>
      <c r="L1300" s="57"/>
      <c r="N1300" s="57"/>
    </row>
    <row r="1301" ht="14.25" customHeight="1">
      <c r="C1301" s="55"/>
      <c r="D1301" s="56"/>
      <c r="E1301" s="55"/>
      <c r="H1301" s="57"/>
      <c r="I1301" s="57"/>
      <c r="J1301" s="57"/>
      <c r="K1301" s="57"/>
      <c r="L1301" s="57"/>
      <c r="N1301" s="57"/>
    </row>
    <row r="1302" ht="14.25" customHeight="1">
      <c r="C1302" s="55"/>
      <c r="D1302" s="56"/>
      <c r="E1302" s="55"/>
      <c r="H1302" s="57"/>
      <c r="I1302" s="57"/>
      <c r="J1302" s="57"/>
      <c r="K1302" s="57"/>
      <c r="L1302" s="57"/>
      <c r="N1302" s="57"/>
    </row>
    <row r="1303" ht="14.25" customHeight="1">
      <c r="C1303" s="55"/>
      <c r="D1303" s="56"/>
      <c r="E1303" s="55"/>
      <c r="H1303" s="57"/>
      <c r="I1303" s="57"/>
      <c r="J1303" s="57"/>
      <c r="K1303" s="57"/>
      <c r="L1303" s="57"/>
      <c r="N1303" s="57"/>
    </row>
    <row r="1304" ht="14.25" customHeight="1">
      <c r="C1304" s="55"/>
      <c r="D1304" s="56"/>
      <c r="E1304" s="55"/>
      <c r="H1304" s="57"/>
      <c r="I1304" s="57"/>
      <c r="J1304" s="57"/>
      <c r="K1304" s="57"/>
      <c r="L1304" s="57"/>
      <c r="N1304" s="57"/>
    </row>
    <row r="1305" ht="14.25" customHeight="1">
      <c r="C1305" s="55"/>
      <c r="D1305" s="56"/>
      <c r="E1305" s="55"/>
      <c r="H1305" s="57"/>
      <c r="I1305" s="57"/>
      <c r="J1305" s="57"/>
      <c r="K1305" s="57"/>
      <c r="L1305" s="57"/>
      <c r="N1305" s="57"/>
    </row>
    <row r="1306" ht="14.25" customHeight="1">
      <c r="C1306" s="55"/>
      <c r="D1306" s="56"/>
      <c r="E1306" s="55"/>
      <c r="H1306" s="57"/>
      <c r="I1306" s="57"/>
      <c r="J1306" s="57"/>
      <c r="K1306" s="57"/>
      <c r="L1306" s="57"/>
      <c r="N1306" s="57"/>
    </row>
    <row r="1307" ht="14.25" customHeight="1">
      <c r="C1307" s="55"/>
      <c r="D1307" s="56"/>
      <c r="E1307" s="55"/>
      <c r="H1307" s="57"/>
      <c r="I1307" s="57"/>
      <c r="J1307" s="57"/>
      <c r="K1307" s="57"/>
      <c r="L1307" s="57"/>
      <c r="N1307" s="57"/>
    </row>
    <row r="1308" ht="14.25" customHeight="1">
      <c r="C1308" s="55"/>
      <c r="D1308" s="56"/>
      <c r="E1308" s="55"/>
      <c r="H1308" s="57"/>
      <c r="I1308" s="57"/>
      <c r="J1308" s="57"/>
      <c r="K1308" s="57"/>
      <c r="L1308" s="57"/>
      <c r="N1308" s="57"/>
    </row>
    <row r="1309" ht="14.25" customHeight="1">
      <c r="C1309" s="55"/>
      <c r="D1309" s="56"/>
      <c r="E1309" s="55"/>
      <c r="H1309" s="57"/>
      <c r="I1309" s="57"/>
      <c r="J1309" s="57"/>
      <c r="K1309" s="57"/>
      <c r="L1309" s="57"/>
      <c r="N1309" s="57"/>
    </row>
    <row r="1310" ht="14.25" customHeight="1">
      <c r="C1310" s="55"/>
      <c r="D1310" s="56"/>
      <c r="E1310" s="55"/>
      <c r="H1310" s="57"/>
      <c r="I1310" s="57"/>
      <c r="J1310" s="57"/>
      <c r="K1310" s="57"/>
      <c r="L1310" s="57"/>
      <c r="N1310" s="57"/>
    </row>
    <row r="1311" ht="14.25" customHeight="1">
      <c r="C1311" s="55"/>
      <c r="D1311" s="56"/>
      <c r="E1311" s="55"/>
      <c r="H1311" s="57"/>
      <c r="I1311" s="57"/>
      <c r="J1311" s="57"/>
      <c r="K1311" s="57"/>
      <c r="L1311" s="57"/>
      <c r="N1311" s="57"/>
    </row>
    <row r="1312" ht="14.25" customHeight="1">
      <c r="C1312" s="55"/>
      <c r="D1312" s="56"/>
      <c r="E1312" s="55"/>
      <c r="H1312" s="57"/>
      <c r="I1312" s="57"/>
      <c r="J1312" s="57"/>
      <c r="K1312" s="57"/>
      <c r="L1312" s="57"/>
      <c r="N1312" s="57"/>
    </row>
    <row r="1313" ht="14.25" customHeight="1">
      <c r="C1313" s="55"/>
      <c r="D1313" s="56"/>
      <c r="E1313" s="55"/>
      <c r="H1313" s="57"/>
      <c r="I1313" s="57"/>
      <c r="J1313" s="57"/>
      <c r="K1313" s="57"/>
      <c r="L1313" s="57"/>
      <c r="N1313" s="57"/>
    </row>
    <row r="1314" ht="14.25" customHeight="1">
      <c r="C1314" s="55"/>
      <c r="D1314" s="56"/>
      <c r="E1314" s="55"/>
      <c r="H1314" s="57"/>
      <c r="I1314" s="57"/>
      <c r="J1314" s="57"/>
      <c r="K1314" s="57"/>
      <c r="L1314" s="57"/>
      <c r="N1314" s="57"/>
    </row>
    <row r="1315" ht="14.25" customHeight="1">
      <c r="C1315" s="55"/>
      <c r="D1315" s="56"/>
      <c r="E1315" s="55"/>
      <c r="H1315" s="57"/>
      <c r="I1315" s="57"/>
      <c r="J1315" s="57"/>
      <c r="K1315" s="57"/>
      <c r="L1315" s="57"/>
      <c r="N1315" s="57"/>
    </row>
    <row r="1316" ht="14.25" customHeight="1">
      <c r="C1316" s="55"/>
      <c r="D1316" s="56"/>
      <c r="E1316" s="55"/>
      <c r="H1316" s="57"/>
      <c r="I1316" s="57"/>
      <c r="J1316" s="57"/>
      <c r="K1316" s="57"/>
      <c r="L1316" s="57"/>
      <c r="N1316" s="57"/>
    </row>
    <row r="1317" ht="14.25" customHeight="1">
      <c r="C1317" s="55"/>
      <c r="D1317" s="56"/>
      <c r="E1317" s="55"/>
      <c r="H1317" s="57"/>
      <c r="I1317" s="57"/>
      <c r="J1317" s="57"/>
      <c r="K1317" s="57"/>
      <c r="L1317" s="57"/>
      <c r="N1317" s="57"/>
    </row>
    <row r="1318" ht="14.25" customHeight="1">
      <c r="C1318" s="55"/>
      <c r="D1318" s="56"/>
      <c r="E1318" s="55"/>
      <c r="H1318" s="57"/>
      <c r="I1318" s="57"/>
      <c r="J1318" s="57"/>
      <c r="K1318" s="57"/>
      <c r="L1318" s="57"/>
      <c r="N1318" s="57"/>
    </row>
    <row r="1319" ht="14.25" customHeight="1">
      <c r="C1319" s="55"/>
      <c r="D1319" s="56"/>
      <c r="E1319" s="55"/>
      <c r="H1319" s="57"/>
      <c r="I1319" s="57"/>
      <c r="J1319" s="57"/>
      <c r="K1319" s="57"/>
      <c r="L1319" s="57"/>
      <c r="N1319" s="57"/>
    </row>
    <row r="1320" ht="14.25" customHeight="1">
      <c r="C1320" s="55"/>
      <c r="D1320" s="56"/>
      <c r="E1320" s="55"/>
      <c r="H1320" s="57"/>
      <c r="I1320" s="57"/>
      <c r="J1320" s="57"/>
      <c r="K1320" s="57"/>
      <c r="L1320" s="57"/>
      <c r="N1320" s="57"/>
    </row>
    <row r="1321" ht="14.25" customHeight="1">
      <c r="C1321" s="55"/>
      <c r="D1321" s="56"/>
      <c r="E1321" s="55"/>
      <c r="H1321" s="57"/>
      <c r="I1321" s="57"/>
      <c r="J1321" s="57"/>
      <c r="K1321" s="57"/>
      <c r="L1321" s="57"/>
      <c r="N1321" s="57"/>
    </row>
    <row r="1322" ht="14.25" customHeight="1">
      <c r="C1322" s="55"/>
      <c r="D1322" s="56"/>
      <c r="E1322" s="55"/>
      <c r="H1322" s="57"/>
      <c r="I1322" s="57"/>
      <c r="J1322" s="57"/>
      <c r="K1322" s="57"/>
      <c r="L1322" s="57"/>
      <c r="N1322" s="57"/>
    </row>
    <row r="1323" ht="14.25" customHeight="1">
      <c r="C1323" s="55"/>
      <c r="D1323" s="56"/>
      <c r="E1323" s="55"/>
      <c r="H1323" s="57"/>
      <c r="I1323" s="57"/>
      <c r="J1323" s="57"/>
      <c r="K1323" s="57"/>
      <c r="L1323" s="57"/>
      <c r="N1323" s="57"/>
    </row>
    <row r="1324" ht="14.25" customHeight="1">
      <c r="C1324" s="55"/>
      <c r="D1324" s="56"/>
      <c r="E1324" s="55"/>
      <c r="H1324" s="57"/>
      <c r="I1324" s="57"/>
      <c r="J1324" s="57"/>
      <c r="K1324" s="57"/>
      <c r="L1324" s="57"/>
      <c r="N1324" s="57"/>
    </row>
    <row r="1325" ht="14.25" customHeight="1">
      <c r="C1325" s="55"/>
      <c r="D1325" s="56"/>
      <c r="E1325" s="55"/>
      <c r="H1325" s="57"/>
      <c r="I1325" s="57"/>
      <c r="J1325" s="57"/>
      <c r="K1325" s="57"/>
      <c r="L1325" s="57"/>
      <c r="N1325" s="57"/>
    </row>
    <row r="1326" ht="14.25" customHeight="1">
      <c r="C1326" s="55"/>
      <c r="D1326" s="56"/>
      <c r="E1326" s="55"/>
      <c r="H1326" s="57"/>
      <c r="I1326" s="57"/>
      <c r="J1326" s="57"/>
      <c r="K1326" s="57"/>
      <c r="L1326" s="57"/>
      <c r="N1326" s="57"/>
    </row>
    <row r="1327" ht="14.25" customHeight="1">
      <c r="C1327" s="55"/>
      <c r="D1327" s="56"/>
      <c r="E1327" s="55"/>
      <c r="H1327" s="57"/>
      <c r="I1327" s="57"/>
      <c r="J1327" s="57"/>
      <c r="K1327" s="57"/>
      <c r="L1327" s="57"/>
      <c r="N1327" s="57"/>
    </row>
    <row r="1328" ht="14.25" customHeight="1">
      <c r="C1328" s="55"/>
      <c r="D1328" s="56"/>
      <c r="E1328" s="55"/>
      <c r="H1328" s="57"/>
      <c r="I1328" s="57"/>
      <c r="J1328" s="57"/>
      <c r="K1328" s="57"/>
      <c r="L1328" s="57"/>
      <c r="N1328" s="57"/>
    </row>
    <row r="1329" ht="14.25" customHeight="1">
      <c r="C1329" s="55"/>
      <c r="D1329" s="56"/>
      <c r="E1329" s="55"/>
      <c r="H1329" s="57"/>
      <c r="I1329" s="57"/>
      <c r="J1329" s="57"/>
      <c r="K1329" s="57"/>
      <c r="L1329" s="57"/>
      <c r="N1329" s="57"/>
    </row>
    <row r="1330" ht="14.25" customHeight="1">
      <c r="C1330" s="55"/>
      <c r="D1330" s="56"/>
      <c r="E1330" s="55"/>
      <c r="H1330" s="57"/>
      <c r="I1330" s="57"/>
      <c r="J1330" s="57"/>
      <c r="K1330" s="57"/>
      <c r="L1330" s="57"/>
      <c r="N1330" s="57"/>
    </row>
    <row r="1331" ht="14.25" customHeight="1">
      <c r="C1331" s="55"/>
      <c r="D1331" s="56"/>
      <c r="E1331" s="55"/>
      <c r="H1331" s="57"/>
      <c r="I1331" s="57"/>
      <c r="J1331" s="57"/>
      <c r="K1331" s="57"/>
      <c r="L1331" s="57"/>
      <c r="N1331" s="57"/>
    </row>
    <row r="1332" ht="14.25" customHeight="1">
      <c r="C1332" s="55"/>
      <c r="D1332" s="56"/>
      <c r="E1332" s="55"/>
      <c r="H1332" s="57"/>
      <c r="I1332" s="57"/>
      <c r="J1332" s="57"/>
      <c r="K1332" s="57"/>
      <c r="L1332" s="57"/>
      <c r="N1332" s="57"/>
    </row>
    <row r="1333" ht="14.25" customHeight="1">
      <c r="C1333" s="55"/>
      <c r="D1333" s="56"/>
      <c r="E1333" s="55"/>
      <c r="H1333" s="57"/>
      <c r="I1333" s="57"/>
      <c r="J1333" s="57"/>
      <c r="K1333" s="57"/>
      <c r="L1333" s="57"/>
      <c r="N1333" s="57"/>
    </row>
    <row r="1334" ht="14.25" customHeight="1">
      <c r="C1334" s="55"/>
      <c r="D1334" s="56"/>
      <c r="E1334" s="55"/>
      <c r="H1334" s="57"/>
      <c r="I1334" s="57"/>
      <c r="J1334" s="57"/>
      <c r="K1334" s="57"/>
      <c r="L1334" s="57"/>
      <c r="N1334" s="57"/>
    </row>
    <row r="1335" ht="14.25" customHeight="1">
      <c r="C1335" s="55"/>
      <c r="D1335" s="56"/>
      <c r="E1335" s="55"/>
      <c r="H1335" s="57"/>
      <c r="I1335" s="57"/>
      <c r="J1335" s="57"/>
      <c r="K1335" s="57"/>
      <c r="L1335" s="57"/>
      <c r="N1335" s="57"/>
    </row>
    <row r="1336" ht="14.25" customHeight="1">
      <c r="C1336" s="55"/>
      <c r="D1336" s="56"/>
      <c r="E1336" s="55"/>
      <c r="H1336" s="57"/>
      <c r="I1336" s="57"/>
      <c r="J1336" s="57"/>
      <c r="K1336" s="57"/>
      <c r="L1336" s="57"/>
      <c r="N1336" s="57"/>
    </row>
    <row r="1337" ht="14.25" customHeight="1">
      <c r="C1337" s="55"/>
      <c r="D1337" s="56"/>
      <c r="E1337" s="55"/>
      <c r="H1337" s="57"/>
      <c r="I1337" s="57"/>
      <c r="J1337" s="57"/>
      <c r="K1337" s="57"/>
      <c r="L1337" s="57"/>
      <c r="N1337" s="57"/>
    </row>
    <row r="1338" ht="14.25" customHeight="1">
      <c r="C1338" s="55"/>
      <c r="D1338" s="56"/>
      <c r="E1338" s="55"/>
      <c r="H1338" s="57"/>
      <c r="I1338" s="57"/>
      <c r="J1338" s="57"/>
      <c r="K1338" s="57"/>
      <c r="L1338" s="57"/>
      <c r="N1338" s="57"/>
    </row>
    <row r="1339" ht="14.25" customHeight="1">
      <c r="C1339" s="55"/>
      <c r="D1339" s="56"/>
      <c r="E1339" s="55"/>
      <c r="H1339" s="57"/>
      <c r="I1339" s="57"/>
      <c r="J1339" s="57"/>
      <c r="K1339" s="57"/>
      <c r="L1339" s="57"/>
      <c r="N1339" s="57"/>
    </row>
    <row r="1340" ht="14.25" customHeight="1">
      <c r="C1340" s="55"/>
      <c r="D1340" s="56"/>
      <c r="E1340" s="55"/>
      <c r="H1340" s="57"/>
      <c r="I1340" s="57"/>
      <c r="J1340" s="57"/>
      <c r="K1340" s="57"/>
      <c r="L1340" s="57"/>
      <c r="N1340" s="57"/>
    </row>
    <row r="1341" ht="14.25" customHeight="1">
      <c r="C1341" s="55"/>
      <c r="D1341" s="56"/>
      <c r="E1341" s="55"/>
      <c r="H1341" s="57"/>
      <c r="I1341" s="57"/>
      <c r="J1341" s="57"/>
      <c r="K1341" s="57"/>
      <c r="L1341" s="57"/>
      <c r="N1341" s="57"/>
    </row>
    <row r="1342" ht="14.25" customHeight="1">
      <c r="C1342" s="55"/>
      <c r="D1342" s="56"/>
      <c r="E1342" s="55"/>
      <c r="H1342" s="57"/>
      <c r="I1342" s="57"/>
      <c r="J1342" s="57"/>
      <c r="K1342" s="57"/>
      <c r="L1342" s="57"/>
      <c r="N1342" s="57"/>
    </row>
    <row r="1343" ht="14.25" customHeight="1">
      <c r="C1343" s="55"/>
      <c r="D1343" s="56"/>
      <c r="E1343" s="55"/>
      <c r="H1343" s="57"/>
      <c r="I1343" s="57"/>
      <c r="J1343" s="57"/>
      <c r="K1343" s="57"/>
      <c r="L1343" s="57"/>
      <c r="N1343" s="57"/>
    </row>
    <row r="1344" ht="14.25" customHeight="1">
      <c r="C1344" s="55"/>
      <c r="D1344" s="56"/>
      <c r="E1344" s="55"/>
      <c r="H1344" s="57"/>
      <c r="I1344" s="57"/>
      <c r="J1344" s="57"/>
      <c r="K1344" s="57"/>
      <c r="L1344" s="57"/>
      <c r="N1344" s="57"/>
    </row>
    <row r="1345" ht="14.25" customHeight="1">
      <c r="C1345" s="55"/>
      <c r="D1345" s="56"/>
      <c r="E1345" s="55"/>
      <c r="H1345" s="57"/>
      <c r="I1345" s="57"/>
      <c r="J1345" s="57"/>
      <c r="K1345" s="57"/>
      <c r="L1345" s="57"/>
      <c r="N1345" s="57"/>
    </row>
    <row r="1346" ht="14.25" customHeight="1">
      <c r="C1346" s="55"/>
      <c r="D1346" s="56"/>
      <c r="E1346" s="55"/>
      <c r="H1346" s="57"/>
      <c r="I1346" s="57"/>
      <c r="J1346" s="57"/>
      <c r="K1346" s="57"/>
      <c r="L1346" s="57"/>
      <c r="N1346" s="57"/>
    </row>
    <row r="1347" ht="14.25" customHeight="1">
      <c r="C1347" s="55"/>
      <c r="D1347" s="56"/>
      <c r="E1347" s="55"/>
      <c r="H1347" s="57"/>
      <c r="I1347" s="57"/>
      <c r="J1347" s="57"/>
      <c r="K1347" s="57"/>
      <c r="L1347" s="57"/>
      <c r="N1347" s="57"/>
    </row>
    <row r="1348" ht="14.25" customHeight="1">
      <c r="C1348" s="55"/>
      <c r="D1348" s="56"/>
      <c r="E1348" s="55"/>
      <c r="H1348" s="57"/>
      <c r="I1348" s="57"/>
      <c r="J1348" s="57"/>
      <c r="K1348" s="57"/>
      <c r="L1348" s="57"/>
      <c r="N1348" s="57"/>
    </row>
    <row r="1349" ht="14.25" customHeight="1">
      <c r="C1349" s="55"/>
      <c r="D1349" s="56"/>
      <c r="E1349" s="55"/>
      <c r="H1349" s="57"/>
      <c r="I1349" s="57"/>
      <c r="J1349" s="57"/>
      <c r="K1349" s="57"/>
      <c r="L1349" s="57"/>
      <c r="N1349" s="57"/>
    </row>
    <row r="1350" ht="14.25" customHeight="1">
      <c r="C1350" s="55"/>
      <c r="D1350" s="56"/>
      <c r="E1350" s="55"/>
      <c r="H1350" s="57"/>
      <c r="I1350" s="57"/>
      <c r="J1350" s="57"/>
      <c r="K1350" s="57"/>
      <c r="L1350" s="57"/>
      <c r="N1350" s="57"/>
    </row>
    <row r="1351" ht="14.25" customHeight="1">
      <c r="C1351" s="55"/>
      <c r="D1351" s="56"/>
      <c r="E1351" s="55"/>
      <c r="H1351" s="57"/>
      <c r="I1351" s="57"/>
      <c r="J1351" s="57"/>
      <c r="K1351" s="57"/>
      <c r="L1351" s="57"/>
      <c r="N1351" s="57"/>
    </row>
    <row r="1352" ht="14.25" customHeight="1">
      <c r="C1352" s="55"/>
      <c r="D1352" s="56"/>
      <c r="E1352" s="55"/>
      <c r="H1352" s="57"/>
      <c r="I1352" s="57"/>
      <c r="J1352" s="57"/>
      <c r="K1352" s="57"/>
      <c r="L1352" s="57"/>
      <c r="N1352" s="57"/>
    </row>
    <row r="1353" ht="14.25" customHeight="1">
      <c r="C1353" s="55"/>
      <c r="D1353" s="56"/>
      <c r="E1353" s="55"/>
      <c r="H1353" s="57"/>
      <c r="I1353" s="57"/>
      <c r="J1353" s="57"/>
      <c r="K1353" s="57"/>
      <c r="L1353" s="57"/>
      <c r="N1353" s="57"/>
    </row>
    <row r="1354" ht="14.25" customHeight="1">
      <c r="C1354" s="55"/>
      <c r="D1354" s="56"/>
      <c r="E1354" s="55"/>
      <c r="H1354" s="57"/>
      <c r="I1354" s="57"/>
      <c r="J1354" s="57"/>
      <c r="K1354" s="57"/>
      <c r="L1354" s="57"/>
      <c r="N1354" s="57"/>
    </row>
    <row r="1355" ht="14.25" customHeight="1">
      <c r="C1355" s="55"/>
      <c r="D1355" s="56"/>
      <c r="E1355" s="55"/>
      <c r="H1355" s="57"/>
      <c r="I1355" s="57"/>
      <c r="J1355" s="57"/>
      <c r="K1355" s="57"/>
      <c r="L1355" s="57"/>
      <c r="N1355" s="57"/>
    </row>
    <row r="1356" ht="14.25" customHeight="1">
      <c r="C1356" s="55"/>
      <c r="D1356" s="56"/>
      <c r="E1356" s="55"/>
      <c r="H1356" s="57"/>
      <c r="I1356" s="57"/>
      <c r="J1356" s="57"/>
      <c r="K1356" s="57"/>
      <c r="L1356" s="57"/>
      <c r="N1356" s="57"/>
    </row>
    <row r="1357" ht="14.25" customHeight="1">
      <c r="C1357" s="55"/>
      <c r="D1357" s="56"/>
      <c r="E1357" s="55"/>
      <c r="H1357" s="57"/>
      <c r="I1357" s="57"/>
      <c r="J1357" s="57"/>
      <c r="K1357" s="57"/>
      <c r="L1357" s="57"/>
      <c r="N1357" s="57"/>
    </row>
    <row r="1358" ht="14.25" customHeight="1">
      <c r="C1358" s="55"/>
      <c r="D1358" s="56"/>
      <c r="E1358" s="55"/>
      <c r="H1358" s="57"/>
      <c r="I1358" s="57"/>
      <c r="J1358" s="57"/>
      <c r="K1358" s="57"/>
      <c r="L1358" s="57"/>
      <c r="N1358" s="57"/>
    </row>
    <row r="1359" ht="14.25" customHeight="1">
      <c r="C1359" s="55"/>
      <c r="D1359" s="56"/>
      <c r="E1359" s="55"/>
      <c r="H1359" s="57"/>
      <c r="I1359" s="57"/>
      <c r="J1359" s="57"/>
      <c r="K1359" s="57"/>
      <c r="L1359" s="57"/>
      <c r="N1359" s="57"/>
    </row>
    <row r="1360" ht="14.25" customHeight="1">
      <c r="C1360" s="55"/>
      <c r="D1360" s="56"/>
      <c r="E1360" s="55"/>
      <c r="H1360" s="57"/>
      <c r="I1360" s="57"/>
      <c r="J1360" s="57"/>
      <c r="K1360" s="57"/>
      <c r="L1360" s="57"/>
      <c r="N1360" s="57"/>
    </row>
    <row r="1361" ht="14.25" customHeight="1">
      <c r="C1361" s="55"/>
      <c r="D1361" s="56"/>
      <c r="E1361" s="55"/>
      <c r="H1361" s="57"/>
      <c r="I1361" s="57"/>
      <c r="J1361" s="57"/>
      <c r="K1361" s="57"/>
      <c r="L1361" s="57"/>
      <c r="N1361" s="57"/>
    </row>
    <row r="1362" ht="14.25" customHeight="1">
      <c r="C1362" s="55"/>
      <c r="D1362" s="56"/>
      <c r="E1362" s="55"/>
      <c r="H1362" s="57"/>
      <c r="I1362" s="57"/>
      <c r="J1362" s="57"/>
      <c r="K1362" s="57"/>
      <c r="L1362" s="57"/>
      <c r="N1362" s="57"/>
    </row>
    <row r="1363" ht="14.25" customHeight="1">
      <c r="C1363" s="55"/>
      <c r="D1363" s="56"/>
      <c r="E1363" s="55"/>
      <c r="H1363" s="57"/>
      <c r="I1363" s="57"/>
      <c r="J1363" s="57"/>
      <c r="K1363" s="57"/>
      <c r="L1363" s="57"/>
      <c r="N1363" s="57"/>
    </row>
    <row r="1364" ht="14.25" customHeight="1">
      <c r="C1364" s="55"/>
      <c r="D1364" s="56"/>
      <c r="E1364" s="55"/>
      <c r="H1364" s="57"/>
      <c r="I1364" s="57"/>
      <c r="J1364" s="57"/>
      <c r="K1364" s="57"/>
      <c r="L1364" s="57"/>
      <c r="N1364" s="57"/>
    </row>
    <row r="1365" ht="14.25" customHeight="1">
      <c r="C1365" s="55"/>
      <c r="D1365" s="56"/>
      <c r="E1365" s="55"/>
      <c r="H1365" s="57"/>
      <c r="I1365" s="57"/>
      <c r="J1365" s="57"/>
      <c r="K1365" s="57"/>
      <c r="L1365" s="57"/>
      <c r="N1365" s="57"/>
    </row>
    <row r="1366" ht="14.25" customHeight="1">
      <c r="C1366" s="55"/>
      <c r="D1366" s="56"/>
      <c r="E1366" s="55"/>
      <c r="H1366" s="57"/>
      <c r="I1366" s="57"/>
      <c r="J1366" s="57"/>
      <c r="K1366" s="57"/>
      <c r="L1366" s="57"/>
      <c r="N1366" s="57"/>
    </row>
    <row r="1367" ht="14.25" customHeight="1">
      <c r="C1367" s="55"/>
      <c r="D1367" s="56"/>
      <c r="E1367" s="55"/>
      <c r="H1367" s="57"/>
      <c r="I1367" s="57"/>
      <c r="J1367" s="57"/>
      <c r="K1367" s="57"/>
      <c r="L1367" s="57"/>
      <c r="N1367" s="57"/>
    </row>
    <row r="1368" ht="14.25" customHeight="1">
      <c r="C1368" s="55"/>
      <c r="D1368" s="56"/>
      <c r="E1368" s="55"/>
      <c r="H1368" s="57"/>
      <c r="I1368" s="57"/>
      <c r="J1368" s="57"/>
      <c r="K1368" s="57"/>
      <c r="L1368" s="57"/>
      <c r="N1368" s="57"/>
    </row>
    <row r="1369" ht="14.25" customHeight="1">
      <c r="C1369" s="55"/>
      <c r="D1369" s="56"/>
      <c r="E1369" s="55"/>
      <c r="H1369" s="57"/>
      <c r="I1369" s="57"/>
      <c r="J1369" s="57"/>
      <c r="K1369" s="57"/>
      <c r="L1369" s="57"/>
      <c r="N1369" s="57"/>
    </row>
    <row r="1370" ht="14.25" customHeight="1">
      <c r="C1370" s="55"/>
      <c r="D1370" s="56"/>
      <c r="E1370" s="55"/>
      <c r="H1370" s="57"/>
      <c r="I1370" s="57"/>
      <c r="J1370" s="57"/>
      <c r="K1370" s="57"/>
      <c r="L1370" s="57"/>
      <c r="N1370" s="57"/>
    </row>
    <row r="1371" ht="14.25" customHeight="1">
      <c r="C1371" s="55"/>
      <c r="D1371" s="56"/>
      <c r="E1371" s="55"/>
      <c r="H1371" s="57"/>
      <c r="I1371" s="57"/>
      <c r="J1371" s="57"/>
      <c r="K1371" s="57"/>
      <c r="L1371" s="57"/>
      <c r="N1371" s="57"/>
    </row>
    <row r="1372" ht="14.25" customHeight="1">
      <c r="C1372" s="55"/>
      <c r="D1372" s="56"/>
      <c r="E1372" s="55"/>
      <c r="H1372" s="57"/>
      <c r="I1372" s="57"/>
      <c r="J1372" s="57"/>
      <c r="K1372" s="57"/>
      <c r="L1372" s="57"/>
      <c r="N1372" s="57"/>
    </row>
    <row r="1373" ht="14.25" customHeight="1">
      <c r="C1373" s="55"/>
      <c r="D1373" s="56"/>
      <c r="E1373" s="55"/>
      <c r="H1373" s="57"/>
      <c r="I1373" s="57"/>
      <c r="J1373" s="57"/>
      <c r="K1373" s="57"/>
      <c r="L1373" s="57"/>
      <c r="N1373" s="57"/>
    </row>
    <row r="1374" ht="14.25" customHeight="1">
      <c r="C1374" s="55"/>
      <c r="D1374" s="56"/>
      <c r="E1374" s="55"/>
      <c r="H1374" s="57"/>
      <c r="I1374" s="57"/>
      <c r="J1374" s="57"/>
      <c r="K1374" s="57"/>
      <c r="L1374" s="57"/>
      <c r="N1374" s="57"/>
    </row>
    <row r="1375" ht="14.25" customHeight="1">
      <c r="C1375" s="55"/>
      <c r="D1375" s="56"/>
      <c r="E1375" s="55"/>
      <c r="H1375" s="57"/>
      <c r="I1375" s="57"/>
      <c r="J1375" s="57"/>
      <c r="K1375" s="57"/>
      <c r="L1375" s="57"/>
      <c r="N1375" s="57"/>
    </row>
    <row r="1376" ht="14.25" customHeight="1">
      <c r="C1376" s="55"/>
      <c r="D1376" s="56"/>
      <c r="E1376" s="55"/>
      <c r="H1376" s="57"/>
      <c r="I1376" s="57"/>
      <c r="J1376" s="57"/>
      <c r="K1376" s="57"/>
      <c r="L1376" s="57"/>
      <c r="N1376" s="57"/>
    </row>
    <row r="1377" ht="14.25" customHeight="1">
      <c r="C1377" s="55"/>
      <c r="D1377" s="56"/>
      <c r="E1377" s="55"/>
      <c r="H1377" s="57"/>
      <c r="I1377" s="57"/>
      <c r="J1377" s="57"/>
      <c r="K1377" s="57"/>
      <c r="L1377" s="57"/>
      <c r="N1377" s="57"/>
    </row>
    <row r="1378" ht="14.25" customHeight="1">
      <c r="C1378" s="55"/>
      <c r="D1378" s="56"/>
      <c r="E1378" s="55"/>
      <c r="H1378" s="57"/>
      <c r="I1378" s="57"/>
      <c r="J1378" s="57"/>
      <c r="K1378" s="57"/>
      <c r="L1378" s="57"/>
      <c r="N1378" s="57"/>
    </row>
    <row r="1379" ht="14.25" customHeight="1">
      <c r="C1379" s="55"/>
      <c r="D1379" s="56"/>
      <c r="E1379" s="55"/>
      <c r="H1379" s="57"/>
      <c r="I1379" s="57"/>
      <c r="J1379" s="57"/>
      <c r="K1379" s="57"/>
      <c r="L1379" s="57"/>
      <c r="N1379" s="57"/>
    </row>
    <row r="1380" ht="14.25" customHeight="1">
      <c r="C1380" s="55"/>
      <c r="D1380" s="56"/>
      <c r="E1380" s="55"/>
      <c r="H1380" s="57"/>
      <c r="I1380" s="57"/>
      <c r="J1380" s="57"/>
      <c r="K1380" s="57"/>
      <c r="L1380" s="57"/>
      <c r="N1380" s="57"/>
    </row>
    <row r="1381" ht="14.25" customHeight="1">
      <c r="C1381" s="55"/>
      <c r="D1381" s="56"/>
      <c r="E1381" s="55"/>
      <c r="H1381" s="57"/>
      <c r="I1381" s="57"/>
      <c r="J1381" s="57"/>
      <c r="K1381" s="57"/>
      <c r="L1381" s="57"/>
      <c r="N1381" s="57"/>
    </row>
    <row r="1382" ht="14.25" customHeight="1">
      <c r="C1382" s="55"/>
      <c r="D1382" s="56"/>
      <c r="E1382" s="55"/>
      <c r="H1382" s="57"/>
      <c r="I1382" s="57"/>
      <c r="J1382" s="57"/>
      <c r="K1382" s="57"/>
      <c r="L1382" s="57"/>
      <c r="N1382" s="57"/>
    </row>
    <row r="1383" ht="14.25" customHeight="1">
      <c r="C1383" s="55"/>
      <c r="D1383" s="56"/>
      <c r="E1383" s="55"/>
      <c r="H1383" s="57"/>
      <c r="I1383" s="57"/>
      <c r="J1383" s="57"/>
      <c r="K1383" s="57"/>
      <c r="L1383" s="57"/>
      <c r="N1383" s="57"/>
    </row>
    <row r="1384" ht="14.25" customHeight="1">
      <c r="C1384" s="55"/>
      <c r="D1384" s="56"/>
      <c r="E1384" s="55"/>
      <c r="H1384" s="57"/>
      <c r="I1384" s="57"/>
      <c r="J1384" s="57"/>
      <c r="K1384" s="57"/>
      <c r="L1384" s="57"/>
      <c r="N1384" s="57"/>
    </row>
    <row r="1385" ht="14.25" customHeight="1">
      <c r="C1385" s="55"/>
      <c r="D1385" s="56"/>
      <c r="E1385" s="55"/>
      <c r="H1385" s="57"/>
      <c r="I1385" s="57"/>
      <c r="J1385" s="57"/>
      <c r="K1385" s="57"/>
      <c r="L1385" s="57"/>
      <c r="N1385" s="57"/>
    </row>
    <row r="1386" ht="14.25" customHeight="1">
      <c r="C1386" s="55"/>
      <c r="D1386" s="56"/>
      <c r="E1386" s="55"/>
      <c r="H1386" s="57"/>
      <c r="I1386" s="57"/>
      <c r="J1386" s="57"/>
      <c r="K1386" s="57"/>
      <c r="L1386" s="57"/>
      <c r="N1386" s="57"/>
    </row>
    <row r="1387" ht="14.25" customHeight="1">
      <c r="C1387" s="55"/>
      <c r="D1387" s="56"/>
      <c r="E1387" s="55"/>
      <c r="H1387" s="57"/>
      <c r="I1387" s="57"/>
      <c r="J1387" s="57"/>
      <c r="K1387" s="57"/>
      <c r="L1387" s="57"/>
      <c r="N1387" s="57"/>
    </row>
    <row r="1388" ht="14.25" customHeight="1">
      <c r="C1388" s="55"/>
      <c r="D1388" s="56"/>
      <c r="E1388" s="55"/>
      <c r="H1388" s="57"/>
      <c r="I1388" s="57"/>
      <c r="J1388" s="57"/>
      <c r="K1388" s="57"/>
      <c r="L1388" s="57"/>
      <c r="N1388" s="57"/>
    </row>
    <row r="1389" ht="14.25" customHeight="1">
      <c r="C1389" s="55"/>
      <c r="D1389" s="56"/>
      <c r="E1389" s="55"/>
      <c r="H1389" s="57"/>
      <c r="I1389" s="57"/>
      <c r="J1389" s="57"/>
      <c r="K1389" s="57"/>
      <c r="L1389" s="57"/>
      <c r="N1389" s="57"/>
    </row>
    <row r="1390" ht="14.25" customHeight="1">
      <c r="C1390" s="55"/>
      <c r="D1390" s="56"/>
      <c r="E1390" s="55"/>
      <c r="H1390" s="57"/>
      <c r="I1390" s="57"/>
      <c r="J1390" s="57"/>
      <c r="K1390" s="57"/>
      <c r="L1390" s="57"/>
      <c r="N1390" s="57"/>
    </row>
    <row r="1391" ht="14.25" customHeight="1">
      <c r="C1391" s="55"/>
      <c r="D1391" s="56"/>
      <c r="E1391" s="55"/>
      <c r="H1391" s="57"/>
      <c r="I1391" s="57"/>
      <c r="J1391" s="57"/>
      <c r="K1391" s="57"/>
      <c r="L1391" s="57"/>
      <c r="N1391" s="57"/>
    </row>
    <row r="1392" ht="14.25" customHeight="1">
      <c r="C1392" s="55"/>
      <c r="D1392" s="56"/>
      <c r="E1392" s="55"/>
      <c r="H1392" s="57"/>
      <c r="I1392" s="57"/>
      <c r="J1392" s="57"/>
      <c r="K1392" s="57"/>
      <c r="L1392" s="57"/>
      <c r="N1392" s="57"/>
    </row>
    <row r="1393" ht="14.25" customHeight="1">
      <c r="C1393" s="55"/>
      <c r="D1393" s="56"/>
      <c r="E1393" s="55"/>
      <c r="H1393" s="57"/>
      <c r="I1393" s="57"/>
      <c r="J1393" s="57"/>
      <c r="K1393" s="57"/>
      <c r="L1393" s="57"/>
      <c r="N1393" s="57"/>
    </row>
    <row r="1394" ht="14.25" customHeight="1">
      <c r="C1394" s="55"/>
      <c r="D1394" s="56"/>
      <c r="E1394" s="55"/>
      <c r="H1394" s="57"/>
      <c r="I1394" s="57"/>
      <c r="J1394" s="57"/>
      <c r="K1394" s="57"/>
      <c r="L1394" s="57"/>
      <c r="N1394" s="57"/>
    </row>
    <row r="1395" ht="14.25" customHeight="1">
      <c r="C1395" s="55"/>
      <c r="D1395" s="56"/>
      <c r="E1395" s="55"/>
      <c r="H1395" s="57"/>
      <c r="I1395" s="57"/>
      <c r="J1395" s="57"/>
      <c r="K1395" s="57"/>
      <c r="L1395" s="57"/>
      <c r="N1395" s="57"/>
    </row>
    <row r="1396" ht="14.25" customHeight="1">
      <c r="C1396" s="55"/>
      <c r="D1396" s="56"/>
      <c r="E1396" s="55"/>
      <c r="H1396" s="57"/>
      <c r="I1396" s="57"/>
      <c r="J1396" s="57"/>
      <c r="K1396" s="57"/>
      <c r="L1396" s="57"/>
      <c r="N1396" s="57"/>
    </row>
    <row r="1397" ht="14.25" customHeight="1">
      <c r="C1397" s="55"/>
      <c r="D1397" s="56"/>
      <c r="E1397" s="55"/>
      <c r="H1397" s="57"/>
      <c r="I1397" s="57"/>
      <c r="J1397" s="57"/>
      <c r="K1397" s="57"/>
      <c r="L1397" s="57"/>
      <c r="N1397" s="57"/>
    </row>
    <row r="1398" ht="14.25" customHeight="1">
      <c r="C1398" s="55"/>
      <c r="D1398" s="56"/>
      <c r="E1398" s="55"/>
      <c r="H1398" s="57"/>
      <c r="I1398" s="57"/>
      <c r="J1398" s="57"/>
      <c r="K1398" s="57"/>
      <c r="L1398" s="57"/>
      <c r="N1398" s="57"/>
    </row>
    <row r="1399" ht="14.25" customHeight="1">
      <c r="C1399" s="55"/>
      <c r="D1399" s="56"/>
      <c r="E1399" s="55"/>
      <c r="H1399" s="57"/>
      <c r="I1399" s="57"/>
      <c r="J1399" s="57"/>
      <c r="K1399" s="57"/>
      <c r="L1399" s="57"/>
      <c r="N1399" s="57"/>
    </row>
    <row r="1400" ht="14.25" customHeight="1">
      <c r="C1400" s="55"/>
      <c r="D1400" s="56"/>
      <c r="E1400" s="55"/>
      <c r="H1400" s="57"/>
      <c r="I1400" s="57"/>
      <c r="J1400" s="57"/>
      <c r="K1400" s="57"/>
      <c r="L1400" s="57"/>
      <c r="N1400" s="57"/>
    </row>
    <row r="1401" ht="14.25" customHeight="1">
      <c r="C1401" s="55"/>
      <c r="D1401" s="56"/>
      <c r="E1401" s="55"/>
      <c r="H1401" s="57"/>
      <c r="I1401" s="57"/>
      <c r="J1401" s="57"/>
      <c r="K1401" s="57"/>
      <c r="L1401" s="57"/>
      <c r="N1401" s="57"/>
    </row>
    <row r="1402" ht="14.25" customHeight="1">
      <c r="C1402" s="55"/>
      <c r="D1402" s="56"/>
      <c r="E1402" s="55"/>
      <c r="H1402" s="57"/>
      <c r="I1402" s="57"/>
      <c r="J1402" s="57"/>
      <c r="K1402" s="57"/>
      <c r="L1402" s="57"/>
      <c r="N1402" s="57"/>
    </row>
    <row r="1403" ht="14.25" customHeight="1">
      <c r="C1403" s="55"/>
      <c r="D1403" s="56"/>
      <c r="E1403" s="55"/>
      <c r="H1403" s="57"/>
      <c r="I1403" s="57"/>
      <c r="J1403" s="57"/>
      <c r="K1403" s="57"/>
      <c r="L1403" s="57"/>
      <c r="N1403" s="57"/>
    </row>
    <row r="1404" ht="14.25" customHeight="1">
      <c r="C1404" s="55"/>
      <c r="D1404" s="56"/>
      <c r="E1404" s="55"/>
      <c r="H1404" s="57"/>
      <c r="I1404" s="57"/>
      <c r="J1404" s="57"/>
      <c r="K1404" s="57"/>
      <c r="L1404" s="57"/>
      <c r="N1404" s="57"/>
    </row>
    <row r="1405" ht="14.25" customHeight="1">
      <c r="C1405" s="55"/>
      <c r="D1405" s="56"/>
      <c r="E1405" s="55"/>
      <c r="H1405" s="57"/>
      <c r="I1405" s="57"/>
      <c r="J1405" s="57"/>
      <c r="K1405" s="57"/>
      <c r="L1405" s="57"/>
      <c r="N1405" s="57"/>
    </row>
    <row r="1406" ht="14.25" customHeight="1">
      <c r="C1406" s="55"/>
      <c r="D1406" s="56"/>
      <c r="E1406" s="55"/>
      <c r="H1406" s="57"/>
      <c r="I1406" s="57"/>
      <c r="J1406" s="57"/>
      <c r="K1406" s="57"/>
      <c r="L1406" s="57"/>
      <c r="N1406" s="57"/>
    </row>
    <row r="1407" ht="14.25" customHeight="1">
      <c r="C1407" s="55"/>
      <c r="D1407" s="56"/>
      <c r="E1407" s="55"/>
      <c r="H1407" s="57"/>
      <c r="I1407" s="57"/>
      <c r="J1407" s="57"/>
      <c r="K1407" s="57"/>
      <c r="L1407" s="57"/>
      <c r="N1407" s="57"/>
    </row>
    <row r="1408" ht="14.25" customHeight="1">
      <c r="C1408" s="55"/>
      <c r="D1408" s="56"/>
      <c r="E1408" s="55"/>
      <c r="H1408" s="57"/>
      <c r="I1408" s="57"/>
      <c r="J1408" s="57"/>
      <c r="K1408" s="57"/>
      <c r="L1408" s="57"/>
      <c r="N1408" s="57"/>
    </row>
    <row r="1409" ht="14.25" customHeight="1">
      <c r="C1409" s="55"/>
      <c r="D1409" s="56"/>
      <c r="E1409" s="55"/>
      <c r="H1409" s="57"/>
      <c r="I1409" s="57"/>
      <c r="J1409" s="57"/>
      <c r="K1409" s="57"/>
      <c r="L1409" s="57"/>
      <c r="N1409" s="57"/>
    </row>
    <row r="1410" ht="14.25" customHeight="1">
      <c r="C1410" s="55"/>
      <c r="D1410" s="56"/>
      <c r="E1410" s="55"/>
      <c r="H1410" s="57"/>
      <c r="I1410" s="57"/>
      <c r="J1410" s="57"/>
      <c r="K1410" s="57"/>
      <c r="L1410" s="57"/>
      <c r="N1410" s="57"/>
    </row>
    <row r="1411" ht="14.25" customHeight="1">
      <c r="C1411" s="55"/>
      <c r="D1411" s="56"/>
      <c r="E1411" s="55"/>
      <c r="H1411" s="57"/>
      <c r="I1411" s="57"/>
      <c r="J1411" s="57"/>
      <c r="K1411" s="57"/>
      <c r="L1411" s="57"/>
      <c r="N1411" s="57"/>
    </row>
    <row r="1412" ht="14.25" customHeight="1">
      <c r="C1412" s="55"/>
      <c r="D1412" s="56"/>
      <c r="E1412" s="55"/>
      <c r="H1412" s="57"/>
      <c r="I1412" s="57"/>
      <c r="J1412" s="57"/>
      <c r="K1412" s="57"/>
      <c r="L1412" s="57"/>
      <c r="N1412" s="57"/>
    </row>
    <row r="1413" ht="14.25" customHeight="1">
      <c r="C1413" s="55"/>
      <c r="D1413" s="56"/>
      <c r="E1413" s="55"/>
      <c r="H1413" s="57"/>
      <c r="I1413" s="57"/>
      <c r="J1413" s="57"/>
      <c r="K1413" s="57"/>
      <c r="L1413" s="57"/>
      <c r="N1413" s="57"/>
    </row>
    <row r="1414" ht="14.25" customHeight="1">
      <c r="C1414" s="55"/>
      <c r="D1414" s="56"/>
      <c r="E1414" s="55"/>
      <c r="H1414" s="57"/>
      <c r="I1414" s="57"/>
      <c r="J1414" s="57"/>
      <c r="K1414" s="57"/>
      <c r="L1414" s="57"/>
      <c r="N1414" s="57"/>
    </row>
    <row r="1415" ht="14.25" customHeight="1">
      <c r="C1415" s="55"/>
      <c r="D1415" s="56"/>
      <c r="E1415" s="55"/>
      <c r="H1415" s="57"/>
      <c r="I1415" s="57"/>
      <c r="J1415" s="57"/>
      <c r="K1415" s="57"/>
      <c r="L1415" s="57"/>
      <c r="N1415" s="57"/>
    </row>
    <row r="1416" ht="14.25" customHeight="1">
      <c r="C1416" s="55"/>
      <c r="D1416" s="56"/>
      <c r="E1416" s="55"/>
      <c r="H1416" s="57"/>
      <c r="I1416" s="57"/>
      <c r="J1416" s="57"/>
      <c r="K1416" s="57"/>
      <c r="L1416" s="57"/>
      <c r="N1416" s="57"/>
    </row>
    <row r="1417" ht="14.25" customHeight="1">
      <c r="C1417" s="55"/>
      <c r="D1417" s="56"/>
      <c r="E1417" s="55"/>
      <c r="H1417" s="57"/>
      <c r="I1417" s="57"/>
      <c r="J1417" s="57"/>
      <c r="K1417" s="57"/>
      <c r="L1417" s="57"/>
      <c r="N1417" s="57"/>
    </row>
    <row r="1418" ht="14.25" customHeight="1">
      <c r="C1418" s="55"/>
      <c r="D1418" s="56"/>
      <c r="E1418" s="55"/>
      <c r="H1418" s="57"/>
      <c r="I1418" s="57"/>
      <c r="J1418" s="57"/>
      <c r="K1418" s="57"/>
      <c r="L1418" s="57"/>
      <c r="N1418" s="57"/>
    </row>
    <row r="1419" ht="14.25" customHeight="1">
      <c r="C1419" s="55"/>
      <c r="D1419" s="56"/>
      <c r="E1419" s="55"/>
      <c r="H1419" s="57"/>
      <c r="I1419" s="57"/>
      <c r="J1419" s="57"/>
      <c r="K1419" s="57"/>
      <c r="L1419" s="57"/>
      <c r="N1419" s="57"/>
    </row>
    <row r="1420" ht="14.25" customHeight="1">
      <c r="C1420" s="55"/>
      <c r="D1420" s="56"/>
      <c r="E1420" s="55"/>
      <c r="H1420" s="57"/>
      <c r="I1420" s="57"/>
      <c r="J1420" s="57"/>
      <c r="K1420" s="57"/>
      <c r="L1420" s="57"/>
      <c r="N1420" s="57"/>
    </row>
    <row r="1421" ht="14.25" customHeight="1">
      <c r="C1421" s="55"/>
      <c r="D1421" s="56"/>
      <c r="E1421" s="55"/>
      <c r="H1421" s="57"/>
      <c r="I1421" s="57"/>
      <c r="J1421" s="57"/>
      <c r="K1421" s="57"/>
      <c r="L1421" s="57"/>
      <c r="N1421" s="57"/>
    </row>
    <row r="1422" ht="14.25" customHeight="1">
      <c r="C1422" s="55"/>
      <c r="D1422" s="56"/>
      <c r="E1422" s="55"/>
      <c r="H1422" s="57"/>
      <c r="I1422" s="57"/>
      <c r="J1422" s="57"/>
      <c r="K1422" s="57"/>
      <c r="L1422" s="57"/>
      <c r="N1422" s="57"/>
    </row>
    <row r="1423" ht="14.25" customHeight="1">
      <c r="C1423" s="55"/>
      <c r="D1423" s="56"/>
      <c r="E1423" s="55"/>
      <c r="H1423" s="57"/>
      <c r="I1423" s="57"/>
      <c r="J1423" s="57"/>
      <c r="K1423" s="57"/>
      <c r="L1423" s="57"/>
      <c r="N1423" s="57"/>
    </row>
    <row r="1424" ht="14.25" customHeight="1">
      <c r="C1424" s="55"/>
      <c r="D1424" s="56"/>
      <c r="E1424" s="55"/>
      <c r="H1424" s="57"/>
      <c r="I1424" s="57"/>
      <c r="J1424" s="57"/>
      <c r="K1424" s="57"/>
      <c r="L1424" s="57"/>
      <c r="N1424" s="57"/>
    </row>
    <row r="1425" ht="14.25" customHeight="1">
      <c r="C1425" s="55"/>
      <c r="D1425" s="56"/>
      <c r="E1425" s="55"/>
      <c r="H1425" s="57"/>
      <c r="I1425" s="57"/>
      <c r="J1425" s="57"/>
      <c r="K1425" s="57"/>
      <c r="L1425" s="57"/>
      <c r="N1425" s="57"/>
    </row>
    <row r="1426" ht="14.25" customHeight="1">
      <c r="C1426" s="55"/>
      <c r="D1426" s="56"/>
      <c r="E1426" s="55"/>
      <c r="H1426" s="57"/>
      <c r="I1426" s="57"/>
      <c r="J1426" s="57"/>
      <c r="K1426" s="57"/>
      <c r="L1426" s="57"/>
      <c r="N1426" s="57"/>
    </row>
    <row r="1427" ht="14.25" customHeight="1">
      <c r="C1427" s="55"/>
      <c r="D1427" s="56"/>
      <c r="E1427" s="55"/>
      <c r="H1427" s="57"/>
      <c r="I1427" s="57"/>
      <c r="J1427" s="57"/>
      <c r="K1427" s="57"/>
      <c r="L1427" s="57"/>
      <c r="N1427" s="57"/>
    </row>
    <row r="1428" ht="14.25" customHeight="1">
      <c r="C1428" s="55"/>
      <c r="D1428" s="56"/>
      <c r="E1428" s="55"/>
      <c r="H1428" s="57"/>
      <c r="I1428" s="57"/>
      <c r="J1428" s="57"/>
      <c r="K1428" s="57"/>
      <c r="L1428" s="57"/>
      <c r="N1428" s="57"/>
    </row>
    <row r="1429" ht="14.25" customHeight="1">
      <c r="C1429" s="55"/>
      <c r="D1429" s="56"/>
      <c r="E1429" s="55"/>
      <c r="H1429" s="57"/>
      <c r="I1429" s="57"/>
      <c r="J1429" s="57"/>
      <c r="K1429" s="57"/>
      <c r="L1429" s="57"/>
      <c r="N1429" s="57"/>
    </row>
    <row r="1430" ht="14.25" customHeight="1">
      <c r="C1430" s="55"/>
      <c r="D1430" s="56"/>
      <c r="E1430" s="55"/>
      <c r="H1430" s="57"/>
      <c r="I1430" s="57"/>
      <c r="J1430" s="57"/>
      <c r="K1430" s="57"/>
      <c r="L1430" s="57"/>
      <c r="N1430" s="57"/>
    </row>
    <row r="1431" ht="14.25" customHeight="1">
      <c r="C1431" s="55"/>
      <c r="D1431" s="56"/>
      <c r="E1431" s="55"/>
      <c r="H1431" s="57"/>
      <c r="I1431" s="57"/>
      <c r="J1431" s="57"/>
      <c r="K1431" s="57"/>
      <c r="L1431" s="57"/>
      <c r="N1431" s="57"/>
    </row>
    <row r="1432" ht="14.25" customHeight="1">
      <c r="C1432" s="55"/>
      <c r="D1432" s="56"/>
      <c r="E1432" s="55"/>
      <c r="H1432" s="57"/>
      <c r="I1432" s="57"/>
      <c r="J1432" s="57"/>
      <c r="K1432" s="57"/>
      <c r="L1432" s="57"/>
      <c r="N1432" s="57"/>
    </row>
    <row r="1433" ht="14.25" customHeight="1">
      <c r="C1433" s="55"/>
      <c r="D1433" s="56"/>
      <c r="E1433" s="55"/>
      <c r="H1433" s="57"/>
      <c r="I1433" s="57"/>
      <c r="J1433" s="57"/>
      <c r="K1433" s="57"/>
      <c r="L1433" s="57"/>
      <c r="N1433" s="57"/>
    </row>
    <row r="1434" ht="14.25" customHeight="1">
      <c r="C1434" s="55"/>
      <c r="D1434" s="56"/>
      <c r="E1434" s="55"/>
      <c r="H1434" s="57"/>
      <c r="I1434" s="57"/>
      <c r="J1434" s="57"/>
      <c r="K1434" s="57"/>
      <c r="L1434" s="57"/>
      <c r="N1434" s="57"/>
    </row>
    <row r="1435" ht="14.25" customHeight="1">
      <c r="C1435" s="55"/>
      <c r="D1435" s="56"/>
      <c r="E1435" s="55"/>
      <c r="H1435" s="57"/>
      <c r="I1435" s="57"/>
      <c r="J1435" s="57"/>
      <c r="K1435" s="57"/>
      <c r="L1435" s="57"/>
      <c r="N1435" s="57"/>
    </row>
    <row r="1436" ht="14.25" customHeight="1">
      <c r="C1436" s="55"/>
      <c r="D1436" s="56"/>
      <c r="E1436" s="55"/>
      <c r="H1436" s="57"/>
      <c r="I1436" s="57"/>
      <c r="J1436" s="57"/>
      <c r="K1436" s="57"/>
      <c r="L1436" s="57"/>
      <c r="N1436" s="57"/>
    </row>
    <row r="1437" ht="14.25" customHeight="1">
      <c r="C1437" s="55"/>
      <c r="D1437" s="56"/>
      <c r="E1437" s="55"/>
      <c r="H1437" s="57"/>
      <c r="I1437" s="57"/>
      <c r="J1437" s="57"/>
      <c r="K1437" s="57"/>
      <c r="L1437" s="57"/>
      <c r="N1437" s="57"/>
    </row>
    <row r="1438" ht="14.25" customHeight="1">
      <c r="C1438" s="55"/>
      <c r="D1438" s="56"/>
      <c r="E1438" s="55"/>
      <c r="H1438" s="57"/>
      <c r="I1438" s="57"/>
      <c r="J1438" s="57"/>
      <c r="K1438" s="57"/>
      <c r="L1438" s="57"/>
      <c r="N1438" s="57"/>
    </row>
    <row r="1439" ht="14.25" customHeight="1">
      <c r="C1439" s="55"/>
      <c r="D1439" s="56"/>
      <c r="E1439" s="55"/>
      <c r="H1439" s="57"/>
      <c r="I1439" s="57"/>
      <c r="J1439" s="57"/>
      <c r="K1439" s="57"/>
      <c r="L1439" s="57"/>
      <c r="N1439" s="57"/>
    </row>
    <row r="1440" ht="14.25" customHeight="1">
      <c r="C1440" s="55"/>
      <c r="D1440" s="56"/>
      <c r="E1440" s="55"/>
      <c r="H1440" s="57"/>
      <c r="I1440" s="57"/>
      <c r="J1440" s="57"/>
      <c r="K1440" s="57"/>
      <c r="L1440" s="57"/>
      <c r="N1440" s="57"/>
    </row>
    <row r="1441" ht="14.25" customHeight="1">
      <c r="C1441" s="55"/>
      <c r="D1441" s="56"/>
      <c r="E1441" s="55"/>
      <c r="H1441" s="57"/>
      <c r="I1441" s="57"/>
      <c r="J1441" s="57"/>
      <c r="K1441" s="57"/>
      <c r="L1441" s="57"/>
      <c r="N1441" s="57"/>
    </row>
    <row r="1442" ht="14.25" customHeight="1">
      <c r="C1442" s="55"/>
      <c r="D1442" s="56"/>
      <c r="E1442" s="55"/>
      <c r="H1442" s="57"/>
      <c r="I1442" s="57"/>
      <c r="J1442" s="57"/>
      <c r="K1442" s="57"/>
      <c r="L1442" s="57"/>
      <c r="N1442" s="57"/>
    </row>
    <row r="1443" ht="14.25" customHeight="1">
      <c r="C1443" s="55"/>
      <c r="D1443" s="56"/>
      <c r="E1443" s="55"/>
      <c r="H1443" s="57"/>
      <c r="I1443" s="57"/>
      <c r="J1443" s="57"/>
      <c r="K1443" s="57"/>
      <c r="L1443" s="57"/>
      <c r="N1443" s="57"/>
    </row>
    <row r="1444" ht="14.25" customHeight="1">
      <c r="C1444" s="55"/>
      <c r="D1444" s="56"/>
      <c r="E1444" s="55"/>
      <c r="H1444" s="57"/>
      <c r="I1444" s="57"/>
      <c r="J1444" s="57"/>
      <c r="K1444" s="57"/>
      <c r="L1444" s="57"/>
      <c r="N1444" s="57"/>
    </row>
    <row r="1445" ht="14.25" customHeight="1">
      <c r="C1445" s="55"/>
      <c r="D1445" s="56"/>
      <c r="E1445" s="55"/>
      <c r="H1445" s="57"/>
      <c r="I1445" s="57"/>
      <c r="J1445" s="57"/>
      <c r="K1445" s="57"/>
      <c r="L1445" s="57"/>
      <c r="N1445" s="57"/>
    </row>
    <row r="1446" ht="14.25" customHeight="1">
      <c r="C1446" s="55"/>
      <c r="D1446" s="56"/>
      <c r="E1446" s="55"/>
      <c r="H1446" s="57"/>
      <c r="I1446" s="57"/>
      <c r="J1446" s="57"/>
      <c r="K1446" s="57"/>
      <c r="L1446" s="57"/>
      <c r="N1446" s="57"/>
    </row>
    <row r="1447" ht="14.25" customHeight="1">
      <c r="C1447" s="55"/>
      <c r="D1447" s="56"/>
      <c r="E1447" s="55"/>
      <c r="H1447" s="57"/>
      <c r="I1447" s="57"/>
      <c r="J1447" s="57"/>
      <c r="K1447" s="57"/>
      <c r="L1447" s="57"/>
      <c r="N1447" s="57"/>
    </row>
    <row r="1448" ht="14.25" customHeight="1">
      <c r="C1448" s="55"/>
      <c r="D1448" s="56"/>
      <c r="E1448" s="55"/>
      <c r="H1448" s="57"/>
      <c r="I1448" s="57"/>
      <c r="J1448" s="57"/>
      <c r="K1448" s="57"/>
      <c r="L1448" s="57"/>
      <c r="N1448" s="57"/>
    </row>
    <row r="1449" ht="14.25" customHeight="1">
      <c r="C1449" s="55"/>
      <c r="D1449" s="56"/>
      <c r="E1449" s="55"/>
      <c r="H1449" s="57"/>
      <c r="I1449" s="57"/>
      <c r="J1449" s="57"/>
      <c r="K1449" s="57"/>
      <c r="L1449" s="57"/>
      <c r="N1449" s="57"/>
    </row>
    <row r="1450" ht="14.25" customHeight="1">
      <c r="C1450" s="55"/>
      <c r="D1450" s="56"/>
      <c r="E1450" s="55"/>
      <c r="H1450" s="57"/>
      <c r="I1450" s="57"/>
      <c r="J1450" s="57"/>
      <c r="K1450" s="57"/>
      <c r="L1450" s="57"/>
      <c r="N1450" s="57"/>
    </row>
    <row r="1451" ht="14.25" customHeight="1">
      <c r="C1451" s="55"/>
      <c r="D1451" s="56"/>
      <c r="E1451" s="55"/>
      <c r="H1451" s="57"/>
      <c r="I1451" s="57"/>
      <c r="J1451" s="57"/>
      <c r="K1451" s="57"/>
      <c r="L1451" s="57"/>
      <c r="N1451" s="57"/>
    </row>
    <row r="1452" ht="14.25" customHeight="1">
      <c r="C1452" s="55"/>
      <c r="D1452" s="56"/>
      <c r="E1452" s="55"/>
      <c r="H1452" s="57"/>
      <c r="I1452" s="57"/>
      <c r="J1452" s="57"/>
      <c r="K1452" s="57"/>
      <c r="L1452" s="57"/>
      <c r="N1452" s="57"/>
    </row>
    <row r="1453" ht="14.25" customHeight="1">
      <c r="C1453" s="55"/>
      <c r="D1453" s="56"/>
      <c r="E1453" s="55"/>
      <c r="H1453" s="57"/>
      <c r="I1453" s="57"/>
      <c r="J1453" s="57"/>
      <c r="K1453" s="57"/>
      <c r="L1453" s="57"/>
      <c r="N1453" s="57"/>
    </row>
    <row r="1454" ht="14.25" customHeight="1">
      <c r="C1454" s="55"/>
      <c r="D1454" s="56"/>
      <c r="E1454" s="55"/>
      <c r="H1454" s="57"/>
      <c r="I1454" s="57"/>
      <c r="J1454" s="57"/>
      <c r="K1454" s="57"/>
      <c r="L1454" s="57"/>
      <c r="N1454" s="57"/>
    </row>
    <row r="1455" ht="14.25" customHeight="1">
      <c r="C1455" s="55"/>
      <c r="D1455" s="56"/>
      <c r="E1455" s="55"/>
      <c r="H1455" s="57"/>
      <c r="I1455" s="57"/>
      <c r="J1455" s="57"/>
      <c r="K1455" s="57"/>
      <c r="L1455" s="57"/>
      <c r="N1455" s="57"/>
    </row>
    <row r="1456" ht="14.25" customHeight="1">
      <c r="C1456" s="55"/>
      <c r="D1456" s="56"/>
      <c r="E1456" s="55"/>
      <c r="H1456" s="57"/>
      <c r="I1456" s="57"/>
      <c r="J1456" s="57"/>
      <c r="K1456" s="57"/>
      <c r="L1456" s="57"/>
      <c r="N1456" s="57"/>
    </row>
    <row r="1457" ht="14.25" customHeight="1">
      <c r="C1457" s="55"/>
      <c r="D1457" s="56"/>
      <c r="E1457" s="55"/>
      <c r="H1457" s="57"/>
      <c r="I1457" s="57"/>
      <c r="J1457" s="57"/>
      <c r="K1457" s="57"/>
      <c r="L1457" s="57"/>
      <c r="N1457" s="57"/>
    </row>
    <row r="1458" ht="14.25" customHeight="1">
      <c r="C1458" s="55"/>
      <c r="D1458" s="56"/>
      <c r="E1458" s="55"/>
      <c r="H1458" s="57"/>
      <c r="I1458" s="57"/>
      <c r="J1458" s="57"/>
      <c r="K1458" s="57"/>
      <c r="L1458" s="57"/>
      <c r="N1458" s="57"/>
    </row>
    <row r="1459" ht="14.25" customHeight="1">
      <c r="C1459" s="55"/>
      <c r="D1459" s="56"/>
      <c r="E1459" s="55"/>
      <c r="H1459" s="57"/>
      <c r="I1459" s="57"/>
      <c r="J1459" s="57"/>
      <c r="K1459" s="57"/>
      <c r="L1459" s="57"/>
      <c r="N1459" s="57"/>
    </row>
    <row r="1460" ht="14.25" customHeight="1">
      <c r="C1460" s="55"/>
      <c r="D1460" s="56"/>
      <c r="E1460" s="55"/>
      <c r="H1460" s="57"/>
      <c r="I1460" s="57"/>
      <c r="J1460" s="57"/>
      <c r="K1460" s="57"/>
      <c r="L1460" s="57"/>
      <c r="N1460" s="57"/>
    </row>
    <row r="1461" ht="14.25" customHeight="1">
      <c r="C1461" s="55"/>
      <c r="D1461" s="56"/>
      <c r="E1461" s="55"/>
      <c r="H1461" s="57"/>
      <c r="I1461" s="57"/>
      <c r="J1461" s="57"/>
      <c r="K1461" s="57"/>
      <c r="L1461" s="57"/>
      <c r="N1461" s="57"/>
    </row>
    <row r="1462" ht="14.25" customHeight="1">
      <c r="C1462" s="55"/>
      <c r="D1462" s="56"/>
      <c r="E1462" s="55"/>
      <c r="H1462" s="57"/>
      <c r="I1462" s="57"/>
      <c r="J1462" s="57"/>
      <c r="K1462" s="57"/>
      <c r="L1462" s="57"/>
      <c r="N1462" s="57"/>
    </row>
    <row r="1463" ht="14.25" customHeight="1">
      <c r="C1463" s="55"/>
      <c r="D1463" s="56"/>
      <c r="E1463" s="55"/>
      <c r="H1463" s="57"/>
      <c r="I1463" s="57"/>
      <c r="J1463" s="57"/>
      <c r="K1463" s="57"/>
      <c r="L1463" s="57"/>
      <c r="N1463" s="57"/>
    </row>
    <row r="1464" ht="14.25" customHeight="1">
      <c r="C1464" s="55"/>
      <c r="D1464" s="56"/>
      <c r="E1464" s="55"/>
      <c r="H1464" s="57"/>
      <c r="I1464" s="57"/>
      <c r="J1464" s="57"/>
      <c r="K1464" s="57"/>
      <c r="L1464" s="57"/>
      <c r="N1464" s="57"/>
    </row>
    <row r="1465" ht="14.25" customHeight="1">
      <c r="C1465" s="55"/>
      <c r="D1465" s="56"/>
      <c r="E1465" s="55"/>
      <c r="H1465" s="57"/>
      <c r="I1465" s="57"/>
      <c r="J1465" s="57"/>
      <c r="K1465" s="57"/>
      <c r="L1465" s="57"/>
      <c r="N1465" s="57"/>
    </row>
    <row r="1466" ht="14.25" customHeight="1">
      <c r="C1466" s="55"/>
      <c r="D1466" s="56"/>
      <c r="E1466" s="55"/>
      <c r="H1466" s="57"/>
      <c r="I1466" s="57"/>
      <c r="J1466" s="57"/>
      <c r="K1466" s="57"/>
      <c r="L1466" s="57"/>
      <c r="N1466" s="57"/>
    </row>
    <row r="1467" ht="14.25" customHeight="1">
      <c r="C1467" s="55"/>
      <c r="D1467" s="56"/>
      <c r="E1467" s="55"/>
      <c r="H1467" s="57"/>
      <c r="I1467" s="57"/>
      <c r="J1467" s="57"/>
      <c r="K1467" s="57"/>
      <c r="L1467" s="57"/>
      <c r="N1467" s="57"/>
    </row>
    <row r="1468" ht="14.25" customHeight="1">
      <c r="C1468" s="55"/>
      <c r="D1468" s="56"/>
      <c r="E1468" s="55"/>
      <c r="H1468" s="57"/>
      <c r="I1468" s="57"/>
      <c r="J1468" s="57"/>
      <c r="K1468" s="57"/>
      <c r="L1468" s="57"/>
      <c r="N1468" s="57"/>
    </row>
    <row r="1469" ht="14.25" customHeight="1">
      <c r="C1469" s="55"/>
      <c r="D1469" s="56"/>
      <c r="E1469" s="55"/>
      <c r="H1469" s="57"/>
      <c r="I1469" s="57"/>
      <c r="J1469" s="57"/>
      <c r="K1469" s="57"/>
      <c r="L1469" s="57"/>
      <c r="N1469" s="57"/>
    </row>
    <row r="1470" ht="14.25" customHeight="1">
      <c r="C1470" s="55"/>
      <c r="D1470" s="56"/>
      <c r="E1470" s="55"/>
      <c r="H1470" s="57"/>
      <c r="I1470" s="57"/>
      <c r="J1470" s="57"/>
      <c r="K1470" s="57"/>
      <c r="L1470" s="57"/>
      <c r="N1470" s="57"/>
    </row>
    <row r="1471" ht="14.25" customHeight="1">
      <c r="C1471" s="55"/>
      <c r="D1471" s="56"/>
      <c r="E1471" s="55"/>
      <c r="H1471" s="57"/>
      <c r="I1471" s="57"/>
      <c r="J1471" s="57"/>
      <c r="K1471" s="57"/>
      <c r="L1471" s="57"/>
      <c r="N1471" s="57"/>
    </row>
    <row r="1472" ht="14.25" customHeight="1">
      <c r="C1472" s="55"/>
      <c r="D1472" s="56"/>
      <c r="E1472" s="55"/>
      <c r="H1472" s="57"/>
      <c r="I1472" s="57"/>
      <c r="J1472" s="57"/>
      <c r="K1472" s="57"/>
      <c r="L1472" s="57"/>
      <c r="N1472" s="57"/>
    </row>
    <row r="1473" ht="14.25" customHeight="1">
      <c r="C1473" s="55"/>
      <c r="D1473" s="56"/>
      <c r="E1473" s="55"/>
      <c r="H1473" s="57"/>
      <c r="I1473" s="57"/>
      <c r="J1473" s="57"/>
      <c r="K1473" s="57"/>
      <c r="L1473" s="57"/>
      <c r="N1473" s="57"/>
    </row>
    <row r="1474" ht="14.25" customHeight="1">
      <c r="C1474" s="55"/>
      <c r="D1474" s="56"/>
      <c r="E1474" s="55"/>
      <c r="H1474" s="57"/>
      <c r="I1474" s="57"/>
      <c r="J1474" s="57"/>
      <c r="K1474" s="57"/>
      <c r="L1474" s="57"/>
      <c r="N1474" s="57"/>
    </row>
    <row r="1475" ht="14.25" customHeight="1">
      <c r="C1475" s="55"/>
      <c r="D1475" s="56"/>
      <c r="E1475" s="55"/>
      <c r="H1475" s="57"/>
      <c r="I1475" s="57"/>
      <c r="J1475" s="57"/>
      <c r="K1475" s="57"/>
      <c r="L1475" s="57"/>
      <c r="N1475" s="57"/>
    </row>
    <row r="1476" ht="14.25" customHeight="1">
      <c r="C1476" s="55"/>
      <c r="D1476" s="56"/>
      <c r="E1476" s="55"/>
      <c r="H1476" s="57"/>
      <c r="I1476" s="57"/>
      <c r="J1476" s="57"/>
      <c r="K1476" s="57"/>
      <c r="L1476" s="57"/>
      <c r="N1476" s="57"/>
    </row>
    <row r="1477" ht="14.25" customHeight="1">
      <c r="C1477" s="55"/>
      <c r="D1477" s="56"/>
      <c r="E1477" s="55"/>
      <c r="H1477" s="57"/>
      <c r="I1477" s="57"/>
      <c r="J1477" s="57"/>
      <c r="K1477" s="57"/>
      <c r="L1477" s="57"/>
      <c r="N1477" s="57"/>
    </row>
    <row r="1478" ht="14.25" customHeight="1">
      <c r="C1478" s="55"/>
      <c r="D1478" s="56"/>
      <c r="E1478" s="55"/>
      <c r="H1478" s="57"/>
      <c r="I1478" s="57"/>
      <c r="J1478" s="57"/>
      <c r="K1478" s="57"/>
      <c r="L1478" s="57"/>
      <c r="N1478" s="57"/>
    </row>
    <row r="1479" ht="14.25" customHeight="1">
      <c r="C1479" s="55"/>
      <c r="D1479" s="56"/>
      <c r="E1479" s="55"/>
      <c r="H1479" s="57"/>
      <c r="I1479" s="57"/>
      <c r="J1479" s="57"/>
      <c r="K1479" s="57"/>
      <c r="L1479" s="57"/>
      <c r="N1479" s="57"/>
    </row>
    <row r="1480" ht="14.25" customHeight="1">
      <c r="C1480" s="55"/>
      <c r="D1480" s="56"/>
      <c r="E1480" s="55"/>
      <c r="H1480" s="57"/>
      <c r="I1480" s="57"/>
      <c r="J1480" s="57"/>
      <c r="K1480" s="57"/>
      <c r="L1480" s="57"/>
      <c r="N1480" s="57"/>
    </row>
    <row r="1481" ht="14.25" customHeight="1">
      <c r="C1481" s="55"/>
      <c r="D1481" s="56"/>
      <c r="E1481" s="55"/>
      <c r="H1481" s="57"/>
      <c r="I1481" s="57"/>
      <c r="J1481" s="57"/>
      <c r="K1481" s="57"/>
      <c r="L1481" s="57"/>
      <c r="N1481" s="57"/>
    </row>
    <row r="1482" ht="14.25" customHeight="1">
      <c r="C1482" s="55"/>
      <c r="D1482" s="56"/>
      <c r="E1482" s="55"/>
      <c r="H1482" s="57"/>
      <c r="I1482" s="57"/>
      <c r="J1482" s="57"/>
      <c r="K1482" s="57"/>
      <c r="L1482" s="57"/>
      <c r="N1482" s="57"/>
    </row>
    <row r="1483" ht="14.25" customHeight="1">
      <c r="C1483" s="55"/>
      <c r="D1483" s="56"/>
      <c r="E1483" s="55"/>
      <c r="H1483" s="57"/>
      <c r="I1483" s="57"/>
      <c r="J1483" s="57"/>
      <c r="K1483" s="57"/>
      <c r="L1483" s="57"/>
      <c r="N1483" s="57"/>
    </row>
    <row r="1484" ht="14.25" customHeight="1">
      <c r="C1484" s="55"/>
      <c r="D1484" s="56"/>
      <c r="E1484" s="55"/>
      <c r="H1484" s="57"/>
      <c r="I1484" s="57"/>
      <c r="J1484" s="57"/>
      <c r="K1484" s="57"/>
      <c r="L1484" s="57"/>
      <c r="N1484" s="57"/>
    </row>
    <row r="1485" ht="14.25" customHeight="1">
      <c r="C1485" s="55"/>
      <c r="D1485" s="56"/>
      <c r="E1485" s="55"/>
      <c r="H1485" s="57"/>
      <c r="I1485" s="57"/>
      <c r="J1485" s="57"/>
      <c r="K1485" s="57"/>
      <c r="L1485" s="57"/>
      <c r="N1485" s="57"/>
    </row>
    <row r="1486" ht="14.25" customHeight="1">
      <c r="C1486" s="55"/>
      <c r="D1486" s="56"/>
      <c r="E1486" s="55"/>
      <c r="H1486" s="57"/>
      <c r="I1486" s="57"/>
      <c r="J1486" s="57"/>
      <c r="K1486" s="57"/>
      <c r="L1486" s="57"/>
      <c r="N1486" s="57"/>
    </row>
    <row r="1487" ht="14.25" customHeight="1">
      <c r="C1487" s="55"/>
      <c r="D1487" s="56"/>
      <c r="E1487" s="55"/>
      <c r="H1487" s="57"/>
      <c r="I1487" s="57"/>
      <c r="J1487" s="57"/>
      <c r="K1487" s="57"/>
      <c r="L1487" s="57"/>
      <c r="N1487" s="57"/>
    </row>
    <row r="1488" ht="14.25" customHeight="1">
      <c r="C1488" s="55"/>
      <c r="D1488" s="56"/>
      <c r="E1488" s="55"/>
      <c r="H1488" s="57"/>
      <c r="I1488" s="57"/>
      <c r="J1488" s="57"/>
      <c r="K1488" s="57"/>
      <c r="L1488" s="57"/>
      <c r="N1488" s="57"/>
    </row>
    <row r="1489" ht="14.25" customHeight="1">
      <c r="C1489" s="55"/>
      <c r="D1489" s="56"/>
      <c r="E1489" s="55"/>
      <c r="H1489" s="57"/>
      <c r="I1489" s="57"/>
      <c r="J1489" s="57"/>
      <c r="K1489" s="57"/>
      <c r="L1489" s="57"/>
      <c r="N1489" s="57"/>
    </row>
    <row r="1490" ht="14.25" customHeight="1">
      <c r="C1490" s="55"/>
      <c r="D1490" s="56"/>
      <c r="E1490" s="55"/>
      <c r="H1490" s="57"/>
      <c r="I1490" s="57"/>
      <c r="J1490" s="57"/>
      <c r="K1490" s="57"/>
      <c r="L1490" s="57"/>
      <c r="N1490" s="57"/>
    </row>
    <row r="1491" ht="14.25" customHeight="1">
      <c r="C1491" s="55"/>
      <c r="D1491" s="56"/>
      <c r="E1491" s="55"/>
      <c r="H1491" s="57"/>
      <c r="I1491" s="57"/>
      <c r="J1491" s="57"/>
      <c r="K1491" s="57"/>
      <c r="L1491" s="57"/>
      <c r="N1491" s="57"/>
    </row>
    <row r="1492" ht="14.25" customHeight="1">
      <c r="C1492" s="55"/>
      <c r="D1492" s="56"/>
      <c r="E1492" s="55"/>
      <c r="H1492" s="57"/>
      <c r="I1492" s="57"/>
      <c r="J1492" s="57"/>
      <c r="K1492" s="57"/>
      <c r="L1492" s="57"/>
      <c r="N1492" s="57"/>
    </row>
    <row r="1493" ht="14.25" customHeight="1">
      <c r="C1493" s="55"/>
      <c r="D1493" s="56"/>
      <c r="E1493" s="55"/>
      <c r="H1493" s="57"/>
      <c r="I1493" s="57"/>
      <c r="J1493" s="57"/>
      <c r="K1493" s="57"/>
      <c r="L1493" s="57"/>
      <c r="N1493" s="57"/>
    </row>
    <row r="1494" ht="14.25" customHeight="1">
      <c r="C1494" s="55"/>
      <c r="D1494" s="56"/>
      <c r="E1494" s="55"/>
      <c r="H1494" s="57"/>
      <c r="I1494" s="57"/>
      <c r="J1494" s="57"/>
      <c r="K1494" s="57"/>
      <c r="L1494" s="57"/>
      <c r="N1494" s="57"/>
    </row>
    <row r="1495" ht="14.25" customHeight="1">
      <c r="C1495" s="55"/>
      <c r="D1495" s="56"/>
      <c r="E1495" s="55"/>
      <c r="H1495" s="57"/>
      <c r="I1495" s="57"/>
      <c r="J1495" s="57"/>
      <c r="K1495" s="57"/>
      <c r="L1495" s="57"/>
      <c r="N1495" s="57"/>
    </row>
    <row r="1496" ht="14.25" customHeight="1">
      <c r="C1496" s="55"/>
      <c r="D1496" s="56"/>
      <c r="E1496" s="55"/>
      <c r="H1496" s="57"/>
      <c r="I1496" s="57"/>
      <c r="J1496" s="57"/>
      <c r="K1496" s="57"/>
      <c r="L1496" s="57"/>
      <c r="N1496" s="57"/>
    </row>
    <row r="1497" ht="14.25" customHeight="1">
      <c r="C1497" s="55"/>
      <c r="D1497" s="56"/>
      <c r="E1497" s="55"/>
      <c r="H1497" s="57"/>
      <c r="I1497" s="57"/>
      <c r="J1497" s="57"/>
      <c r="K1497" s="57"/>
      <c r="L1497" s="57"/>
      <c r="N1497" s="57"/>
    </row>
    <row r="1498" ht="14.25" customHeight="1">
      <c r="C1498" s="55"/>
      <c r="D1498" s="56"/>
      <c r="E1498" s="55"/>
      <c r="H1498" s="57"/>
      <c r="I1498" s="57"/>
      <c r="J1498" s="57"/>
      <c r="K1498" s="57"/>
      <c r="L1498" s="57"/>
      <c r="N1498" s="57"/>
    </row>
    <row r="1499" ht="14.25" customHeight="1">
      <c r="C1499" s="55"/>
      <c r="D1499" s="56"/>
      <c r="E1499" s="55"/>
      <c r="H1499" s="57"/>
      <c r="I1499" s="57"/>
      <c r="J1499" s="57"/>
      <c r="K1499" s="57"/>
      <c r="L1499" s="57"/>
      <c r="N1499" s="57"/>
    </row>
  </sheetData>
  <autoFilter ref="$A$1:$P$1499"/>
  <conditionalFormatting sqref="O2:O843">
    <cfRule type="cellIs" dxfId="0" priority="1" operator="greaterThan">
      <formula>M2:M843</formula>
    </cfRule>
  </conditionalFormatting>
  <conditionalFormatting sqref="M2:M843">
    <cfRule type="cellIs" dxfId="0" priority="2" operator="greaterThan">
      <formula>O2:O843</formula>
    </cfRule>
  </conditionalFormatting>
  <conditionalFormatting sqref="B1:B1499 D1:D1499">
    <cfRule type="cellIs" dxfId="1" priority="3" operator="equal">
      <formula>1</formula>
    </cfRule>
  </conditionalFormatting>
  <conditionalFormatting sqref="C2:C843 E2:E843">
    <cfRule type="colorScale" priority="4">
      <colorScale>
        <cfvo type="min"/>
        <cfvo type="percentile" val="25"/>
        <cfvo type="max"/>
        <color rgb="FFFF0000"/>
        <color rgb="FFFFFF00"/>
        <color rgb="FF34BC3B"/>
      </colorScale>
    </cfRule>
  </conditionalFormatting>
  <hyperlinks>
    <hyperlink r:id="rId2" ref="Q1"/>
    <hyperlink r:id="rId3" ref="R1"/>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8.0"/>
    <col customWidth="1" min="3" max="3" width="5.29"/>
    <col customWidth="1" min="4" max="4" width="8.0"/>
    <col customWidth="1" min="5" max="5" width="5.29"/>
    <col customWidth="1" min="6" max="6" width="8.0"/>
    <col customWidth="1" min="7" max="7" width="11.29"/>
    <col customWidth="1" min="8" max="9" width="7.71"/>
    <col customWidth="1" min="10" max="12" width="4.0"/>
    <col customWidth="1" min="13" max="13" width="9.86"/>
    <col customWidth="1" min="14" max="15" width="12.43"/>
    <col customWidth="1" min="16" max="16" width="12.71"/>
    <col customWidth="1" min="17" max="17" width="13.57"/>
    <col customWidth="1" min="18" max="18" width="4.0"/>
    <col customWidth="1" min="19" max="19" width="7.0"/>
    <col customWidth="1" min="20" max="20" width="9.0"/>
    <col customWidth="1" min="21" max="21" width="5.0"/>
    <col customWidth="1" min="22" max="22" width="7.57"/>
    <col customWidth="1" min="23" max="23" width="14.43"/>
    <col customWidth="1" min="24" max="24" width="4.0"/>
    <col customWidth="1" min="25" max="25" width="7.0"/>
    <col customWidth="1" min="26" max="26" width="5.86"/>
    <col customWidth="1" min="27" max="27" width="9.0"/>
    <col customWidth="1" min="28" max="28" width="5.0"/>
    <col customWidth="1" min="29" max="29" width="11.57"/>
    <col customWidth="1" min="30" max="30" width="7.0"/>
    <col customWidth="1" min="31" max="31" width="10.43"/>
    <col customWidth="1" min="32" max="32" width="7.14"/>
    <col customWidth="1" min="33" max="33" width="11.0"/>
    <col customWidth="1" min="36" max="36" width="2.0"/>
    <col customWidth="1" min="38" max="38" width="5.0"/>
  </cols>
  <sheetData>
    <row r="1" ht="14.25" customHeight="1">
      <c r="A1" s="3" t="s">
        <v>1</v>
      </c>
      <c r="B1" s="5" t="s">
        <v>3</v>
      </c>
      <c r="C1" s="5" t="s">
        <v>7</v>
      </c>
      <c r="D1" s="8" t="s">
        <v>8</v>
      </c>
      <c r="E1" s="3" t="s">
        <v>7</v>
      </c>
      <c r="F1" s="3" t="s">
        <v>11</v>
      </c>
      <c r="G1" s="3" t="s">
        <v>0</v>
      </c>
      <c r="H1" s="3" t="s">
        <v>12</v>
      </c>
      <c r="I1" s="3" t="s">
        <v>13</v>
      </c>
      <c r="J1" s="4" t="s">
        <v>15</v>
      </c>
      <c r="K1" s="4" t="s">
        <v>16</v>
      </c>
      <c r="L1" s="1" t="s">
        <v>17</v>
      </c>
      <c r="M1" s="9" t="s">
        <v>14</v>
      </c>
      <c r="N1" s="10" t="s">
        <v>18</v>
      </c>
      <c r="O1" s="10" t="s">
        <v>19</v>
      </c>
      <c r="P1" s="12" t="s">
        <v>20</v>
      </c>
      <c r="Q1" s="13" t="s">
        <v>21</v>
      </c>
      <c r="R1" s="14" t="s">
        <v>22</v>
      </c>
      <c r="S1" s="14" t="s">
        <v>24</v>
      </c>
      <c r="T1" s="14" t="s">
        <v>25</v>
      </c>
      <c r="U1" s="14" t="s">
        <v>26</v>
      </c>
      <c r="V1" s="15" t="s">
        <v>23</v>
      </c>
      <c r="W1" s="16" t="s">
        <v>27</v>
      </c>
      <c r="X1" s="14" t="s">
        <v>22</v>
      </c>
      <c r="Y1" s="15" t="s">
        <v>24</v>
      </c>
      <c r="Z1" s="15" t="s">
        <v>30</v>
      </c>
      <c r="AA1" s="15" t="s">
        <v>25</v>
      </c>
      <c r="AB1" s="15" t="s">
        <v>26</v>
      </c>
      <c r="AC1" s="15" t="s">
        <v>31</v>
      </c>
      <c r="AD1" s="15" t="s">
        <v>32</v>
      </c>
      <c r="AE1" s="15" t="s">
        <v>28</v>
      </c>
      <c r="AF1" s="2" t="s">
        <v>33</v>
      </c>
      <c r="AG1" s="2" t="s">
        <v>29</v>
      </c>
      <c r="AI1" s="18" t="s">
        <v>34</v>
      </c>
      <c r="AJ1" s="18">
        <v>0.5</v>
      </c>
      <c r="AK1" s="18" t="s">
        <v>36</v>
      </c>
      <c r="AL1" s="18">
        <v>500.0</v>
      </c>
    </row>
    <row r="2" ht="14.25" customHeight="1">
      <c r="A2" s="5">
        <v>839.0</v>
      </c>
      <c r="B2" s="20">
        <v>4.0</v>
      </c>
      <c r="C2" s="21">
        <v>0.85</v>
      </c>
      <c r="D2" s="20">
        <v>1.0</v>
      </c>
      <c r="E2" s="22">
        <v>1.0</v>
      </c>
      <c r="F2" s="5" t="str">
        <f>VLOOKUP(G2,'Species Data'!A$2:E$152,2,FALSE)</f>
        <v>150</v>
      </c>
      <c r="G2" s="5" t="s">
        <v>49</v>
      </c>
      <c r="H2" s="24" t="s">
        <v>50</v>
      </c>
      <c r="I2" s="25"/>
      <c r="J2" s="5" t="str">
        <f>VLOOKUP(G2,'Species Data'!A$2:E$152,3,FALSE)</f>
        <v>212</v>
      </c>
      <c r="K2" s="27" t="str">
        <f>VLOOKUP(G2,'Species Data'!A$2:E$152,4,FALSE)</f>
        <v>284</v>
      </c>
      <c r="L2" s="27" t="str">
        <f>VLOOKUP(G2,'Species Data'!A$2:E$152,5,FALSE)</f>
        <v>202</v>
      </c>
      <c r="M2" s="28" t="str">
        <f t="shared" ref="M2:M843" si="1">J2*L2</f>
        <v>42824</v>
      </c>
      <c r="N2" s="29" t="str">
        <f t="shared" ref="N2:N843" si="2">O2*M2</f>
        <v>18604083850</v>
      </c>
      <c r="O2" s="29" t="str">
        <f t="shared" ref="O2:O843" si="3">MAX(V2,AE2)*K2</f>
        <v>434431</v>
      </c>
      <c r="P2" s="30" t="str">
        <f t="shared" ref="P2:P843" si="4">AG2*K2*M2</f>
        <v>9530079725</v>
      </c>
      <c r="Q2" s="30" t="s">
        <v>88</v>
      </c>
      <c r="R2" s="32" t="str">
        <f>VLOOKUP(Q2,'Basic Moves'!B$2:H$43,3,FALSE)</f>
        <v>15</v>
      </c>
      <c r="S2" s="32" t="str">
        <f>IF(OR(VLOOKUP(Q2,'Basic Moves'!B$2:C$43,2,FALSE)=H2,VLOOKUP(Q2,'Basic Moves'!B$2:C$43,2,FALSE)=I2),1,0)</f>
        <v>1</v>
      </c>
      <c r="T2" s="32" t="str">
        <f>VLOOKUP(Q2,'Basic Moves'!B$2:H$43,5,FALSE)</f>
        <v>1510</v>
      </c>
      <c r="U2" s="32" t="str">
        <f>VLOOKUP(Q2,'Basic Moves'!B$2:H$43,7,FALSE)</f>
        <v>14</v>
      </c>
      <c r="V2" s="31" t="str">
        <f t="shared" ref="V2:V843" si="5">(R2*(1+(S2*0.25)))*FLOOR(100000/T2)</f>
        <v>1237.5</v>
      </c>
      <c r="W2" s="30" t="s">
        <v>50</v>
      </c>
      <c r="X2" s="32" t="str">
        <f>VLOOKUP(W2,'Charged Moves'!B$2:I$96,3,FALSE)</f>
        <v>55</v>
      </c>
      <c r="Y2" s="32" t="str">
        <f>IF(OR(VLOOKUP(W2,'Charged Moves'!B$2:C$96,2,FALSE)=H2,VLOOKUP(W2,'Charged Moves'!B$2:C$96,2,FALSE)=I2),1,0)</f>
        <v>1</v>
      </c>
      <c r="Z2" s="32" t="str">
        <f>VLOOKUP(W2,'Charged Moves'!B$2:I$96,8,FALSE)*100</f>
        <v>5</v>
      </c>
      <c r="AA2" s="32" t="str">
        <f>VLOOKUP(W2,'Charged Moves'!B$2:I$96,6,FALSE)</f>
        <v>2800</v>
      </c>
      <c r="AB2" s="32" t="str">
        <f>VLOOKUP(W2,'Charged Moves'!B$2:J$96,9,FALSE)</f>
        <v>50</v>
      </c>
      <c r="AC2" s="32" t="str">
        <f t="shared" ref="AC2:AC843" si="6">CEILING(AB2/U2)*(R2*(1+S2*0.25))+X2*(1+Y2*0.25)*(1+($AJ$1*Z2/100))</f>
        <v>145.46875</v>
      </c>
      <c r="AD2" s="32" t="str">
        <f t="shared" ref="AD2:AD843" si="7">CEILING(AB2/U2)*T2+(AA2+$AL$1)</f>
        <v>9340</v>
      </c>
      <c r="AE2" s="32" t="str">
        <f t="shared" ref="AE2:AE843" si="8">AC2*FLOOR(100000/AD2)+(R2*(1+(S2*0.25)))*FLOOR(MOD(100000,AD2)/T2)</f>
        <v>1529.6875</v>
      </c>
      <c r="AF2" t="str">
        <f t="shared" ref="AF2:AF843" si="9">CEILING(AB2/U2)*(T2+2000)+(AA2+$AL$1)</f>
        <v>17340</v>
      </c>
      <c r="AG2" t="str">
        <f t="shared" ref="AG2:AG843" si="10">AC2*FLOOR(100000/AF2)+(R2*(1+(S2*0.25)))*FLOOR(MOD(100000,AF2)/(2000+T2))</f>
        <v>783.59375</v>
      </c>
    </row>
    <row r="3" ht="14.25" customHeight="1">
      <c r="A3" s="5">
        <v>840.0</v>
      </c>
      <c r="B3" s="20">
        <v>6.0</v>
      </c>
      <c r="C3" s="21">
        <v>0.69</v>
      </c>
      <c r="D3" s="20">
        <v>2.0</v>
      </c>
      <c r="E3" s="22">
        <v>0.91</v>
      </c>
      <c r="F3" s="5" t="str">
        <f>VLOOKUP(G3,'Species Data'!A$2:E$152,2,FALSE)</f>
        <v>150</v>
      </c>
      <c r="G3" s="5" t="s">
        <v>49</v>
      </c>
      <c r="H3" s="24" t="s">
        <v>50</v>
      </c>
      <c r="I3" s="25"/>
      <c r="J3" s="5" t="str">
        <f>VLOOKUP(G3,'Species Data'!A$2:E$152,3,FALSE)</f>
        <v>212</v>
      </c>
      <c r="K3" s="27" t="str">
        <f>VLOOKUP(G3,'Species Data'!A$2:E$152,4,FALSE)</f>
        <v>284</v>
      </c>
      <c r="L3" s="27" t="str">
        <f>VLOOKUP(G3,'Species Data'!A$2:E$152,5,FALSE)</f>
        <v>202</v>
      </c>
      <c r="M3" s="28" t="str">
        <f t="shared" si="1"/>
        <v>42824</v>
      </c>
      <c r="N3" s="29" t="str">
        <f t="shared" si="2"/>
        <v>15169074456</v>
      </c>
      <c r="O3" s="29" t="str">
        <f t="shared" si="3"/>
        <v>354219</v>
      </c>
      <c r="P3" s="30" t="str">
        <f t="shared" si="4"/>
        <v>8715604716</v>
      </c>
      <c r="Q3" s="30" t="s">
        <v>88</v>
      </c>
      <c r="R3" s="32" t="str">
        <f>VLOOKUP(Q3,'Basic Moves'!B$2:H$43,3,FALSE)</f>
        <v>15</v>
      </c>
      <c r="S3" s="32" t="str">
        <f>IF(OR(VLOOKUP(Q3,'Basic Moves'!B$2:C$43,2,FALSE)=H3,VLOOKUP(Q3,'Basic Moves'!B$2:C$43,2,FALSE)=I3),1,0)</f>
        <v>1</v>
      </c>
      <c r="T3" s="32" t="str">
        <f>VLOOKUP(Q3,'Basic Moves'!B$2:H$43,5,FALSE)</f>
        <v>1510</v>
      </c>
      <c r="U3" s="32" t="str">
        <f>VLOOKUP(Q3,'Basic Moves'!B$2:H$43,7,FALSE)</f>
        <v>14</v>
      </c>
      <c r="V3" s="31" t="str">
        <f t="shared" si="5"/>
        <v>1237.5</v>
      </c>
      <c r="W3" s="30" t="s">
        <v>110</v>
      </c>
      <c r="X3" s="32" t="str">
        <f>VLOOKUP(W3,'Charged Moves'!B$2:I$96,3,FALSE)</f>
        <v>45</v>
      </c>
      <c r="Y3" s="32" t="str">
        <f>IF(OR(VLOOKUP(W3,'Charged Moves'!B$2:C$96,2,FALSE)=H3,VLOOKUP(W3,'Charged Moves'!B$2:C$96,2,FALSE)=I3),1,0)</f>
        <v>0</v>
      </c>
      <c r="Z3" s="32" t="str">
        <f>VLOOKUP(W3,'Charged Moves'!B$2:I$96,8,FALSE)*100</f>
        <v>5</v>
      </c>
      <c r="AA3" s="32" t="str">
        <f>VLOOKUP(W3,'Charged Moves'!B$2:I$96,6,FALSE)</f>
        <v>3080</v>
      </c>
      <c r="AB3" s="32" t="str">
        <f>VLOOKUP(W3,'Charged Moves'!B$2:J$96,9,FALSE)</f>
        <v>33</v>
      </c>
      <c r="AC3" s="32" t="str">
        <f t="shared" si="6"/>
        <v>102.375</v>
      </c>
      <c r="AD3" s="32" t="str">
        <f t="shared" si="7"/>
        <v>8110</v>
      </c>
      <c r="AE3" s="32" t="str">
        <f t="shared" si="8"/>
        <v>1247.25</v>
      </c>
      <c r="AF3" t="str">
        <f t="shared" si="9"/>
        <v>14110</v>
      </c>
      <c r="AG3" t="str">
        <f t="shared" si="10"/>
        <v>716.625</v>
      </c>
    </row>
    <row r="4" ht="14.25" customHeight="1">
      <c r="A4" s="5">
        <v>841.0</v>
      </c>
      <c r="B4" s="20">
        <v>5.0</v>
      </c>
      <c r="C4" s="21">
        <v>0.84</v>
      </c>
      <c r="D4" s="20">
        <v>3.0</v>
      </c>
      <c r="E4" s="22">
        <v>0.91</v>
      </c>
      <c r="F4" s="5" t="str">
        <f>VLOOKUP(G4,'Species Data'!A$2:E$152,2,FALSE)</f>
        <v>150</v>
      </c>
      <c r="G4" s="5" t="s">
        <v>49</v>
      </c>
      <c r="H4" s="24" t="s">
        <v>50</v>
      </c>
      <c r="I4" s="25"/>
      <c r="J4" s="5" t="str">
        <f>VLOOKUP(G4,'Species Data'!A$2:E$152,3,FALSE)</f>
        <v>212</v>
      </c>
      <c r="K4" s="27" t="str">
        <f>VLOOKUP(G4,'Species Data'!A$2:E$152,4,FALSE)</f>
        <v>284</v>
      </c>
      <c r="L4" s="27" t="str">
        <f>VLOOKUP(G4,'Species Data'!A$2:E$152,5,FALSE)</f>
        <v>202</v>
      </c>
      <c r="M4" s="28" t="str">
        <f t="shared" si="1"/>
        <v>42824</v>
      </c>
      <c r="N4" s="29" t="str">
        <f t="shared" si="2"/>
        <v>18425454240</v>
      </c>
      <c r="O4" s="29" t="str">
        <f t="shared" si="3"/>
        <v>430260</v>
      </c>
      <c r="P4" s="30" t="str">
        <f t="shared" si="4"/>
        <v>8692800936</v>
      </c>
      <c r="Q4" s="30" t="s">
        <v>88</v>
      </c>
      <c r="R4" s="32" t="str">
        <f>VLOOKUP(Q4,'Basic Moves'!B$2:H$43,3,FALSE)</f>
        <v>15</v>
      </c>
      <c r="S4" s="32" t="str">
        <f>IF(OR(VLOOKUP(Q4,'Basic Moves'!B$2:C$43,2,FALSE)=H4,VLOOKUP(Q4,'Basic Moves'!B$2:C$43,2,FALSE)=I4),1,0)</f>
        <v>1</v>
      </c>
      <c r="T4" s="32" t="str">
        <f>VLOOKUP(Q4,'Basic Moves'!B$2:H$43,5,FALSE)</f>
        <v>1510</v>
      </c>
      <c r="U4" s="32" t="str">
        <f>VLOOKUP(Q4,'Basic Moves'!B$2:H$43,7,FALSE)</f>
        <v>14</v>
      </c>
      <c r="V4" s="31" t="str">
        <f t="shared" si="5"/>
        <v>1237.5</v>
      </c>
      <c r="W4" s="30" t="s">
        <v>91</v>
      </c>
      <c r="X4" s="32" t="str">
        <f>VLOOKUP(W4,'Charged Moves'!B$2:I$96,3,FALSE)</f>
        <v>120</v>
      </c>
      <c r="Y4" s="32" t="str">
        <f>IF(OR(VLOOKUP(W4,'Charged Moves'!B$2:C$96,2,FALSE)=H4,VLOOKUP(W4,'Charged Moves'!B$2:C$96,2,FALSE)=I4),1,0)</f>
        <v>0</v>
      </c>
      <c r="Z4" s="32" t="str">
        <f>VLOOKUP(W4,'Charged Moves'!B$2:I$96,8,FALSE)*100</f>
        <v>5</v>
      </c>
      <c r="AA4" s="32" t="str">
        <f>VLOOKUP(W4,'Charged Moves'!B$2:I$96,6,FALSE)</f>
        <v>5000</v>
      </c>
      <c r="AB4" s="32" t="str">
        <f>VLOOKUP(W4,'Charged Moves'!B$2:J$96,9,FALSE)</f>
        <v>100</v>
      </c>
      <c r="AC4" s="32" t="str">
        <f t="shared" si="6"/>
        <v>273</v>
      </c>
      <c r="AD4" s="32" t="str">
        <f t="shared" si="7"/>
        <v>17580</v>
      </c>
      <c r="AE4" s="32" t="str">
        <f t="shared" si="8"/>
        <v>1515</v>
      </c>
      <c r="AF4" t="str">
        <f t="shared" si="9"/>
        <v>33580</v>
      </c>
      <c r="AG4" t="str">
        <f t="shared" si="10"/>
        <v>714.75</v>
      </c>
    </row>
    <row r="5" ht="14.25" customHeight="1">
      <c r="A5" s="5">
        <v>755.0</v>
      </c>
      <c r="B5" s="20">
        <v>4.0</v>
      </c>
      <c r="C5" s="21">
        <v>0.87</v>
      </c>
      <c r="D5" s="20">
        <v>1.0</v>
      </c>
      <c r="E5" s="22">
        <v>1.0</v>
      </c>
      <c r="F5" s="5" t="str">
        <f>VLOOKUP(G5,'Species Data'!A$2:E$152,2,FALSE)</f>
        <v>131</v>
      </c>
      <c r="G5" s="5" t="s">
        <v>186</v>
      </c>
      <c r="H5" s="33" t="s">
        <v>187</v>
      </c>
      <c r="I5" s="34" t="s">
        <v>191</v>
      </c>
      <c r="J5" s="5" t="str">
        <f>VLOOKUP(G5,'Species Data'!A$2:E$152,3,FALSE)</f>
        <v>260</v>
      </c>
      <c r="K5" s="27" t="str">
        <f>VLOOKUP(G5,'Species Data'!A$2:E$152,4,FALSE)</f>
        <v>186</v>
      </c>
      <c r="L5" s="27" t="str">
        <f>VLOOKUP(G5,'Species Data'!A$2:E$152,5,FALSE)</f>
        <v>190</v>
      </c>
      <c r="M5" s="28" t="str">
        <f t="shared" si="1"/>
        <v>49400</v>
      </c>
      <c r="N5" s="29" t="str">
        <f t="shared" si="2"/>
        <v>14219049000</v>
      </c>
      <c r="O5" s="29" t="str">
        <f t="shared" si="3"/>
        <v>287835</v>
      </c>
      <c r="P5" s="30" t="str">
        <f t="shared" si="4"/>
        <v>7195665750</v>
      </c>
      <c r="Q5" s="30" t="s">
        <v>199</v>
      </c>
      <c r="R5" s="32" t="str">
        <f>VLOOKUP(Q5,'Basic Moves'!B$2:H$43,3,FALSE)</f>
        <v>15</v>
      </c>
      <c r="S5" s="32" t="str">
        <f>IF(OR(VLOOKUP(Q5,'Basic Moves'!B$2:C$43,2,FALSE)=H5,VLOOKUP(Q5,'Basic Moves'!B$2:C$43,2,FALSE)=I5),1,0)</f>
        <v>1</v>
      </c>
      <c r="T5" s="32" t="str">
        <f>VLOOKUP(Q5,'Basic Moves'!B$2:H$43,5,FALSE)</f>
        <v>1400</v>
      </c>
      <c r="U5" s="32" t="str">
        <f>VLOOKUP(Q5,'Basic Moves'!B$2:H$43,7,FALSE)</f>
        <v>12</v>
      </c>
      <c r="V5" s="31" t="str">
        <f t="shared" si="5"/>
        <v>1331.25</v>
      </c>
      <c r="W5" s="30" t="s">
        <v>206</v>
      </c>
      <c r="X5" s="32" t="str">
        <f>VLOOKUP(W5,'Charged Moves'!B$2:I$96,3,FALSE)</f>
        <v>65</v>
      </c>
      <c r="Y5" s="32" t="str">
        <f>IF(OR(VLOOKUP(W5,'Charged Moves'!B$2:C$96,2,FALSE)=H5,VLOOKUP(W5,'Charged Moves'!B$2:C$96,2,FALSE)=I5),1,0)</f>
        <v>1</v>
      </c>
      <c r="Z5" s="32" t="str">
        <f>VLOOKUP(W5,'Charged Moves'!B$2:I$96,8,FALSE)*100</f>
        <v>5</v>
      </c>
      <c r="AA5" s="32" t="str">
        <f>VLOOKUP(W5,'Charged Moves'!B$2:I$96,6,FALSE)</f>
        <v>3650</v>
      </c>
      <c r="AB5" s="32" t="str">
        <f>VLOOKUP(W5,'Charged Moves'!B$2:J$96,9,FALSE)</f>
        <v>50</v>
      </c>
      <c r="AC5" s="32" t="str">
        <f t="shared" si="6"/>
        <v>177.03125</v>
      </c>
      <c r="AD5" s="32" t="str">
        <f t="shared" si="7"/>
        <v>11150</v>
      </c>
      <c r="AE5" s="32" t="str">
        <f t="shared" si="8"/>
        <v>1547.5</v>
      </c>
      <c r="AF5" t="str">
        <f t="shared" si="9"/>
        <v>21150</v>
      </c>
      <c r="AG5" t="str">
        <f t="shared" si="10"/>
        <v>783.125</v>
      </c>
    </row>
    <row r="6" ht="14.25" customHeight="1">
      <c r="A6" s="5">
        <v>836.0</v>
      </c>
      <c r="B6" s="20">
        <v>2.0</v>
      </c>
      <c r="C6" s="21">
        <v>0.98</v>
      </c>
      <c r="D6" s="20">
        <v>4.0</v>
      </c>
      <c r="E6" s="22">
        <v>0.73</v>
      </c>
      <c r="F6" s="5" t="str">
        <f>VLOOKUP(G6,'Species Data'!A$2:E$152,2,FALSE)</f>
        <v>150</v>
      </c>
      <c r="G6" s="5" t="s">
        <v>49</v>
      </c>
      <c r="H6" s="24" t="s">
        <v>50</v>
      </c>
      <c r="I6" s="25"/>
      <c r="J6" s="5" t="str">
        <f>VLOOKUP(G6,'Species Data'!A$2:E$152,3,FALSE)</f>
        <v>212</v>
      </c>
      <c r="K6" s="27" t="str">
        <f>VLOOKUP(G6,'Species Data'!A$2:E$152,4,FALSE)</f>
        <v>284</v>
      </c>
      <c r="L6" s="27" t="str">
        <f>VLOOKUP(G6,'Species Data'!A$2:E$152,5,FALSE)</f>
        <v>202</v>
      </c>
      <c r="M6" s="28" t="str">
        <f t="shared" si="1"/>
        <v>42824</v>
      </c>
      <c r="N6" s="29" t="str">
        <f t="shared" si="2"/>
        <v>21458356980</v>
      </c>
      <c r="O6" s="29" t="str">
        <f t="shared" si="3"/>
        <v>501083</v>
      </c>
      <c r="P6" s="30" t="str">
        <f t="shared" si="4"/>
        <v>6939950380</v>
      </c>
      <c r="Q6" s="30" t="s">
        <v>82</v>
      </c>
      <c r="R6" s="32" t="str">
        <f>VLOOKUP(Q6,'Basic Moves'!B$2:H$43,3,FALSE)</f>
        <v>7</v>
      </c>
      <c r="S6" s="32" t="str">
        <f>IF(OR(VLOOKUP(Q6,'Basic Moves'!B$2:C$43,2,FALSE)=H6,VLOOKUP(Q6,'Basic Moves'!B$2:C$43,2,FALSE)=I6),1,0)</f>
        <v>1</v>
      </c>
      <c r="T6" s="32" t="str">
        <f>VLOOKUP(Q6,'Basic Moves'!B$2:H$43,5,FALSE)</f>
        <v>570</v>
      </c>
      <c r="U6" s="32" t="str">
        <f>VLOOKUP(Q6,'Basic Moves'!B$2:H$43,7,FALSE)</f>
        <v>7</v>
      </c>
      <c r="V6" s="31" t="str">
        <f t="shared" si="5"/>
        <v>1531.25</v>
      </c>
      <c r="W6" s="30" t="s">
        <v>50</v>
      </c>
      <c r="X6" s="32" t="str">
        <f>VLOOKUP(W6,'Charged Moves'!B$2:I$96,3,FALSE)</f>
        <v>55</v>
      </c>
      <c r="Y6" s="32" t="str">
        <f>IF(OR(VLOOKUP(W6,'Charged Moves'!B$2:C$96,2,FALSE)=H6,VLOOKUP(W6,'Charged Moves'!B$2:C$96,2,FALSE)=I6),1,0)</f>
        <v>1</v>
      </c>
      <c r="Z6" s="32" t="str">
        <f>VLOOKUP(W6,'Charged Moves'!B$2:I$96,8,FALSE)*100</f>
        <v>5</v>
      </c>
      <c r="AA6" s="32" t="str">
        <f>VLOOKUP(W6,'Charged Moves'!B$2:I$96,6,FALSE)</f>
        <v>2800</v>
      </c>
      <c r="AB6" s="32" t="str">
        <f>VLOOKUP(W6,'Charged Moves'!B$2:J$96,9,FALSE)</f>
        <v>50</v>
      </c>
      <c r="AC6" s="32" t="str">
        <f t="shared" si="6"/>
        <v>140.46875</v>
      </c>
      <c r="AD6" s="32" t="str">
        <f t="shared" si="7"/>
        <v>7860</v>
      </c>
      <c r="AE6" s="32" t="str">
        <f t="shared" si="8"/>
        <v>1764.375</v>
      </c>
      <c r="AF6" t="str">
        <f t="shared" si="9"/>
        <v>23860</v>
      </c>
      <c r="AG6" t="str">
        <f t="shared" si="10"/>
        <v>570.625</v>
      </c>
    </row>
    <row r="7" ht="14.25" customHeight="1">
      <c r="A7" s="5">
        <v>351.0</v>
      </c>
      <c r="B7" s="20">
        <v>1.0</v>
      </c>
      <c r="C7" s="21">
        <v>1.0</v>
      </c>
      <c r="D7" s="20">
        <v>1.0</v>
      </c>
      <c r="E7" s="22">
        <v>1.0</v>
      </c>
      <c r="F7" s="5" t="str">
        <f>VLOOKUP(G7,'Species Data'!A$2:E$152,2,FALSE)</f>
        <v>62</v>
      </c>
      <c r="G7" s="5" t="s">
        <v>104</v>
      </c>
      <c r="H7" s="33" t="s">
        <v>187</v>
      </c>
      <c r="I7" s="36" t="s">
        <v>229</v>
      </c>
      <c r="J7" s="5" t="str">
        <f>VLOOKUP(G7,'Species Data'!A$2:E$152,3,FALSE)</f>
        <v>180</v>
      </c>
      <c r="K7" s="27" t="str">
        <f>VLOOKUP(G7,'Species Data'!A$2:E$152,4,FALSE)</f>
        <v>180</v>
      </c>
      <c r="L7" s="27" t="str">
        <f>VLOOKUP(G7,'Species Data'!A$2:E$152,5,FALSE)</f>
        <v>202</v>
      </c>
      <c r="M7" s="28" t="str">
        <f t="shared" si="1"/>
        <v>36360</v>
      </c>
      <c r="N7" s="29" t="str">
        <f t="shared" si="2"/>
        <v>11418630750</v>
      </c>
      <c r="O7" s="29" t="str">
        <f t="shared" si="3"/>
        <v>314044</v>
      </c>
      <c r="P7" s="30" t="str">
        <f t="shared" si="4"/>
        <v>6904764000</v>
      </c>
      <c r="Q7" s="30" t="s">
        <v>230</v>
      </c>
      <c r="R7" s="32" t="str">
        <f>VLOOKUP(Q7,'Basic Moves'!B$2:H$43,3,FALSE)</f>
        <v>25</v>
      </c>
      <c r="S7" s="32" t="str">
        <f>IF(OR(VLOOKUP(Q7,'Basic Moves'!B$2:C$43,2,FALSE)=H7,VLOOKUP(Q7,'Basic Moves'!B$2:C$43,2,FALSE)=I7),1,0)</f>
        <v>1</v>
      </c>
      <c r="T7" s="32" t="str">
        <f>VLOOKUP(Q7,'Basic Moves'!B$2:H$43,5,FALSE)</f>
        <v>2300</v>
      </c>
      <c r="U7" s="32" t="str">
        <f>VLOOKUP(Q7,'Basic Moves'!B$2:H$43,7,FALSE)</f>
        <v>25</v>
      </c>
      <c r="V7" s="31" t="str">
        <f t="shared" si="5"/>
        <v>1343.75</v>
      </c>
      <c r="W7" s="30" t="s">
        <v>152</v>
      </c>
      <c r="X7" s="32" t="str">
        <f>VLOOKUP(W7,'Charged Moves'!B$2:I$96,3,FALSE)</f>
        <v>90</v>
      </c>
      <c r="Y7" s="32" t="str">
        <f>IF(OR(VLOOKUP(W7,'Charged Moves'!B$2:C$96,2,FALSE)=H7,VLOOKUP(W7,'Charged Moves'!B$2:C$96,2,FALSE)=I7),1,0)</f>
        <v>1</v>
      </c>
      <c r="Z7" s="32" t="str">
        <f>VLOOKUP(W7,'Charged Moves'!B$2:I$96,8,FALSE)*100</f>
        <v>5</v>
      </c>
      <c r="AA7" s="32" t="str">
        <f>VLOOKUP(W7,'Charged Moves'!B$2:I$96,6,FALSE)</f>
        <v>3800</v>
      </c>
      <c r="AB7" s="32" t="str">
        <f>VLOOKUP(W7,'Charged Moves'!B$2:J$96,9,FALSE)</f>
        <v>100</v>
      </c>
      <c r="AC7" s="32" t="str">
        <f t="shared" si="6"/>
        <v>240.3125</v>
      </c>
      <c r="AD7" s="32" t="str">
        <f t="shared" si="7"/>
        <v>13500</v>
      </c>
      <c r="AE7" s="32" t="str">
        <f t="shared" si="8"/>
        <v>1744.6875</v>
      </c>
      <c r="AF7" t="str">
        <f t="shared" si="9"/>
        <v>21500</v>
      </c>
      <c r="AG7" t="str">
        <f t="shared" si="10"/>
        <v>1055</v>
      </c>
    </row>
    <row r="8" ht="14.25" customHeight="1">
      <c r="A8" s="5">
        <v>756.0</v>
      </c>
      <c r="B8" s="20">
        <v>2.0</v>
      </c>
      <c r="C8" s="21">
        <v>0.94</v>
      </c>
      <c r="D8" s="20">
        <v>2.0</v>
      </c>
      <c r="E8" s="22">
        <v>0.95</v>
      </c>
      <c r="F8" s="5" t="str">
        <f>VLOOKUP(G8,'Species Data'!A$2:E$152,2,FALSE)</f>
        <v>131</v>
      </c>
      <c r="G8" s="5" t="s">
        <v>186</v>
      </c>
      <c r="H8" s="33" t="s">
        <v>187</v>
      </c>
      <c r="I8" s="34" t="s">
        <v>191</v>
      </c>
      <c r="J8" s="5" t="str">
        <f>VLOOKUP(G8,'Species Data'!A$2:E$152,3,FALSE)</f>
        <v>260</v>
      </c>
      <c r="K8" s="27" t="str">
        <f>VLOOKUP(G8,'Species Data'!A$2:E$152,4,FALSE)</f>
        <v>186</v>
      </c>
      <c r="L8" s="27" t="str">
        <f>VLOOKUP(G8,'Species Data'!A$2:E$152,5,FALSE)</f>
        <v>190</v>
      </c>
      <c r="M8" s="28" t="str">
        <f t="shared" si="1"/>
        <v>49400</v>
      </c>
      <c r="N8" s="29" t="str">
        <f t="shared" si="2"/>
        <v>15361856250</v>
      </c>
      <c r="O8" s="29" t="str">
        <f t="shared" si="3"/>
        <v>310969</v>
      </c>
      <c r="P8" s="30" t="str">
        <f t="shared" si="4"/>
        <v>6833872500</v>
      </c>
      <c r="Q8" s="30" t="s">
        <v>199</v>
      </c>
      <c r="R8" s="32" t="str">
        <f>VLOOKUP(Q8,'Basic Moves'!B$2:H$43,3,FALSE)</f>
        <v>15</v>
      </c>
      <c r="S8" s="32" t="str">
        <f>IF(OR(VLOOKUP(Q8,'Basic Moves'!B$2:C$43,2,FALSE)=H8,VLOOKUP(Q8,'Basic Moves'!B$2:C$43,2,FALSE)=I8),1,0)</f>
        <v>1</v>
      </c>
      <c r="T8" s="32" t="str">
        <f>VLOOKUP(Q8,'Basic Moves'!B$2:H$43,5,FALSE)</f>
        <v>1400</v>
      </c>
      <c r="U8" s="32" t="str">
        <f>VLOOKUP(Q8,'Basic Moves'!B$2:H$43,7,FALSE)</f>
        <v>12</v>
      </c>
      <c r="V8" s="31" t="str">
        <f t="shared" si="5"/>
        <v>1331.25</v>
      </c>
      <c r="W8" s="30" t="s">
        <v>215</v>
      </c>
      <c r="X8" s="32" t="str">
        <f>VLOOKUP(W8,'Charged Moves'!B$2:I$96,3,FALSE)</f>
        <v>100</v>
      </c>
      <c r="Y8" s="32" t="str">
        <f>IF(OR(VLOOKUP(W8,'Charged Moves'!B$2:C$96,2,FALSE)=H8,VLOOKUP(W8,'Charged Moves'!B$2:C$96,2,FALSE)=I8),1,0)</f>
        <v>1</v>
      </c>
      <c r="Z8" s="32" t="str">
        <f>VLOOKUP(W8,'Charged Moves'!B$2:I$96,8,FALSE)*100</f>
        <v>5</v>
      </c>
      <c r="AA8" s="32" t="str">
        <f>VLOOKUP(W8,'Charged Moves'!B$2:I$96,6,FALSE)</f>
        <v>3900</v>
      </c>
      <c r="AB8" s="32" t="str">
        <f>VLOOKUP(W8,'Charged Moves'!B$2:J$96,9,FALSE)</f>
        <v>100</v>
      </c>
      <c r="AC8" s="32" t="str">
        <f t="shared" si="6"/>
        <v>296.875</v>
      </c>
      <c r="AD8" s="32" t="str">
        <f t="shared" si="7"/>
        <v>17000</v>
      </c>
      <c r="AE8" s="32" t="str">
        <f t="shared" si="8"/>
        <v>1671.875</v>
      </c>
      <c r="AF8" t="str">
        <f t="shared" si="9"/>
        <v>35000</v>
      </c>
      <c r="AG8" t="str">
        <f t="shared" si="10"/>
        <v>743.75</v>
      </c>
    </row>
    <row r="9" ht="14.25" customHeight="1">
      <c r="A9" s="5">
        <v>833.0</v>
      </c>
      <c r="B9" s="20">
        <v>4.0</v>
      </c>
      <c r="C9" s="21">
        <v>0.8</v>
      </c>
      <c r="D9" s="20">
        <v>1.0</v>
      </c>
      <c r="E9" s="22">
        <v>1.0</v>
      </c>
      <c r="F9" s="5" t="str">
        <f>VLOOKUP(G9,'Species Data'!A$2:E$152,2,FALSE)</f>
        <v>149</v>
      </c>
      <c r="G9" s="5" t="s">
        <v>98</v>
      </c>
      <c r="H9" s="37" t="s">
        <v>235</v>
      </c>
      <c r="I9" s="38" t="s">
        <v>236</v>
      </c>
      <c r="J9" s="5" t="str">
        <f>VLOOKUP(G9,'Species Data'!A$2:E$152,3,FALSE)</f>
        <v>182</v>
      </c>
      <c r="K9" s="27" t="str">
        <f>VLOOKUP(G9,'Species Data'!A$2:E$152,4,FALSE)</f>
        <v>250</v>
      </c>
      <c r="L9" s="27" t="str">
        <f>VLOOKUP(G9,'Species Data'!A$2:E$152,5,FALSE)</f>
        <v>212</v>
      </c>
      <c r="M9" s="28" t="str">
        <f t="shared" si="1"/>
        <v>38584</v>
      </c>
      <c r="N9" s="29" t="str">
        <f t="shared" si="2"/>
        <v>14030408438</v>
      </c>
      <c r="O9" s="29" t="str">
        <f t="shared" si="3"/>
        <v>363633</v>
      </c>
      <c r="P9" s="30" t="str">
        <f t="shared" si="4"/>
        <v>6830573750</v>
      </c>
      <c r="Q9" s="30" t="s">
        <v>169</v>
      </c>
      <c r="R9" s="32" t="str">
        <f>VLOOKUP(Q9,'Basic Moves'!B$2:H$43,3,FALSE)</f>
        <v>15</v>
      </c>
      <c r="S9" s="32" t="str">
        <f>IF(OR(VLOOKUP(Q9,'Basic Moves'!B$2:C$43,2,FALSE)=H9,VLOOKUP(Q9,'Basic Moves'!B$2:C$43,2,FALSE)=I9),1,0)</f>
        <v>0</v>
      </c>
      <c r="T9" s="32" t="str">
        <f>VLOOKUP(Q9,'Basic Moves'!B$2:H$43,5,FALSE)</f>
        <v>1330</v>
      </c>
      <c r="U9" s="32" t="str">
        <f>VLOOKUP(Q9,'Basic Moves'!B$2:H$43,7,FALSE)</f>
        <v>12</v>
      </c>
      <c r="V9" s="31" t="str">
        <f t="shared" si="5"/>
        <v>1125</v>
      </c>
      <c r="W9" s="30" t="s">
        <v>107</v>
      </c>
      <c r="X9" s="32" t="str">
        <f>VLOOKUP(W9,'Charged Moves'!B$2:I$96,3,FALSE)</f>
        <v>65</v>
      </c>
      <c r="Y9" s="32" t="str">
        <f>IF(OR(VLOOKUP(W9,'Charged Moves'!B$2:C$96,2,FALSE)=H9,VLOOKUP(W9,'Charged Moves'!B$2:C$96,2,FALSE)=I9),1,0)</f>
        <v>1</v>
      </c>
      <c r="Z9" s="32" t="str">
        <f>VLOOKUP(W9,'Charged Moves'!B$2:I$96,8,FALSE)*100</f>
        <v>5</v>
      </c>
      <c r="AA9" s="32" t="str">
        <f>VLOOKUP(W9,'Charged Moves'!B$2:I$96,6,FALSE)</f>
        <v>3600</v>
      </c>
      <c r="AB9" s="32" t="str">
        <f>VLOOKUP(W9,'Charged Moves'!B$2:J$96,9,FALSE)</f>
        <v>50</v>
      </c>
      <c r="AC9" s="32" t="str">
        <f t="shared" si="6"/>
        <v>158.28125</v>
      </c>
      <c r="AD9" s="32" t="str">
        <f t="shared" si="7"/>
        <v>10750</v>
      </c>
      <c r="AE9" s="32" t="str">
        <f t="shared" si="8"/>
        <v>1454.53125</v>
      </c>
      <c r="AF9" t="str">
        <f t="shared" si="9"/>
        <v>20750</v>
      </c>
      <c r="AG9" t="str">
        <f t="shared" si="10"/>
        <v>708.125</v>
      </c>
    </row>
    <row r="10" ht="14.25" customHeight="1">
      <c r="A10" s="5">
        <v>810.0</v>
      </c>
      <c r="B10" s="20">
        <v>2.0</v>
      </c>
      <c r="C10" s="21">
        <v>0.94</v>
      </c>
      <c r="D10" s="20">
        <v>1.0</v>
      </c>
      <c r="E10" s="22">
        <v>1.0</v>
      </c>
      <c r="F10" s="5" t="str">
        <f>VLOOKUP(G10,'Species Data'!A$2:E$152,2,FALSE)</f>
        <v>143</v>
      </c>
      <c r="G10" s="5" t="s">
        <v>220</v>
      </c>
      <c r="H10" s="39" t="s">
        <v>237</v>
      </c>
      <c r="I10" s="40"/>
      <c r="J10" s="5" t="str">
        <f>VLOOKUP(G10,'Species Data'!A$2:E$152,3,FALSE)</f>
        <v>320</v>
      </c>
      <c r="K10" s="27" t="str">
        <f>VLOOKUP(G10,'Species Data'!A$2:E$152,4,FALSE)</f>
        <v>180</v>
      </c>
      <c r="L10" s="27" t="str">
        <f>VLOOKUP(G10,'Species Data'!A$2:E$152,5,FALSE)</f>
        <v>180</v>
      </c>
      <c r="M10" s="28" t="str">
        <f t="shared" si="1"/>
        <v>57600</v>
      </c>
      <c r="N10" s="29" t="str">
        <f t="shared" si="2"/>
        <v>16555104000</v>
      </c>
      <c r="O10" s="29" t="str">
        <f t="shared" si="3"/>
        <v>287415</v>
      </c>
      <c r="P10" s="30" t="str">
        <f t="shared" si="4"/>
        <v>6796224000</v>
      </c>
      <c r="Q10" s="30" t="s">
        <v>121</v>
      </c>
      <c r="R10" s="32" t="str">
        <f>VLOOKUP(Q10,'Basic Moves'!B$2:H$43,3,FALSE)</f>
        <v>12</v>
      </c>
      <c r="S10" s="32" t="str">
        <f>IF(OR(VLOOKUP(Q10,'Basic Moves'!B$2:C$43,2,FALSE)=H10,VLOOKUP(Q10,'Basic Moves'!B$2:C$43,2,FALSE)=I10),1,0)</f>
        <v>0</v>
      </c>
      <c r="T10" s="32" t="str">
        <f>VLOOKUP(Q10,'Basic Moves'!B$2:H$43,5,FALSE)</f>
        <v>1050</v>
      </c>
      <c r="U10" s="32" t="str">
        <f>VLOOKUP(Q10,'Basic Moves'!B$2:H$43,7,FALSE)</f>
        <v>9</v>
      </c>
      <c r="V10" s="31" t="str">
        <f t="shared" si="5"/>
        <v>1140</v>
      </c>
      <c r="W10" s="30" t="s">
        <v>91</v>
      </c>
      <c r="X10" s="32" t="str">
        <f>VLOOKUP(W10,'Charged Moves'!B$2:I$96,3,FALSE)</f>
        <v>120</v>
      </c>
      <c r="Y10" s="32" t="str">
        <f>IF(OR(VLOOKUP(W10,'Charged Moves'!B$2:C$96,2,FALSE)=H10,VLOOKUP(W10,'Charged Moves'!B$2:C$96,2,FALSE)=I10),1,0)</f>
        <v>1</v>
      </c>
      <c r="Z10" s="32" t="str">
        <f>VLOOKUP(W10,'Charged Moves'!B$2:I$96,8,FALSE)*100</f>
        <v>5</v>
      </c>
      <c r="AA10" s="32" t="str">
        <f>VLOOKUP(W10,'Charged Moves'!B$2:I$96,6,FALSE)</f>
        <v>5000</v>
      </c>
      <c r="AB10" s="32" t="str">
        <f>VLOOKUP(W10,'Charged Moves'!B$2:J$96,9,FALSE)</f>
        <v>100</v>
      </c>
      <c r="AC10" s="32" t="str">
        <f t="shared" si="6"/>
        <v>297.75</v>
      </c>
      <c r="AD10" s="32" t="str">
        <f t="shared" si="7"/>
        <v>18100</v>
      </c>
      <c r="AE10" s="32" t="str">
        <f t="shared" si="8"/>
        <v>1596.75</v>
      </c>
      <c r="AF10" t="str">
        <f t="shared" si="9"/>
        <v>42100</v>
      </c>
      <c r="AG10" t="str">
        <f t="shared" si="10"/>
        <v>655.5</v>
      </c>
    </row>
    <row r="11" ht="14.25" customHeight="1">
      <c r="A11" s="5">
        <v>838.0</v>
      </c>
      <c r="B11" s="20">
        <v>1.0</v>
      </c>
      <c r="C11" s="21">
        <v>1.0</v>
      </c>
      <c r="D11" s="20">
        <v>5.0</v>
      </c>
      <c r="E11" s="22">
        <v>0.69</v>
      </c>
      <c r="F11" s="5" t="str">
        <f>VLOOKUP(G11,'Species Data'!A$2:E$152,2,FALSE)</f>
        <v>150</v>
      </c>
      <c r="G11" s="5" t="s">
        <v>49</v>
      </c>
      <c r="H11" s="24" t="s">
        <v>50</v>
      </c>
      <c r="I11" s="25"/>
      <c r="J11" s="5" t="str">
        <f>VLOOKUP(G11,'Species Data'!A$2:E$152,3,FALSE)</f>
        <v>212</v>
      </c>
      <c r="K11" s="27" t="str">
        <f>VLOOKUP(G11,'Species Data'!A$2:E$152,4,FALSE)</f>
        <v>284</v>
      </c>
      <c r="L11" s="27" t="str">
        <f>VLOOKUP(G11,'Species Data'!A$2:E$152,5,FALSE)</f>
        <v>202</v>
      </c>
      <c r="M11" s="28" t="str">
        <f t="shared" si="1"/>
        <v>42824</v>
      </c>
      <c r="N11" s="29" t="str">
        <f t="shared" si="2"/>
        <v>21858183256</v>
      </c>
      <c r="O11" s="29" t="str">
        <f t="shared" si="3"/>
        <v>510419</v>
      </c>
      <c r="P11" s="30" t="str">
        <f t="shared" si="4"/>
        <v>6610055696</v>
      </c>
      <c r="Q11" s="30" t="s">
        <v>82</v>
      </c>
      <c r="R11" s="32" t="str">
        <f>VLOOKUP(Q11,'Basic Moves'!B$2:H$43,3,FALSE)</f>
        <v>7</v>
      </c>
      <c r="S11" s="32" t="str">
        <f>IF(OR(VLOOKUP(Q11,'Basic Moves'!B$2:C$43,2,FALSE)=H11,VLOOKUP(Q11,'Basic Moves'!B$2:C$43,2,FALSE)=I11),1,0)</f>
        <v>1</v>
      </c>
      <c r="T11" s="32" t="str">
        <f>VLOOKUP(Q11,'Basic Moves'!B$2:H$43,5,FALSE)</f>
        <v>570</v>
      </c>
      <c r="U11" s="32" t="str">
        <f>VLOOKUP(Q11,'Basic Moves'!B$2:H$43,7,FALSE)</f>
        <v>7</v>
      </c>
      <c r="V11" s="31" t="str">
        <f t="shared" si="5"/>
        <v>1531.25</v>
      </c>
      <c r="W11" s="30" t="s">
        <v>91</v>
      </c>
      <c r="X11" s="32" t="str">
        <f>VLOOKUP(W11,'Charged Moves'!B$2:I$96,3,FALSE)</f>
        <v>120</v>
      </c>
      <c r="Y11" s="32" t="str">
        <f>IF(OR(VLOOKUP(W11,'Charged Moves'!B$2:C$96,2,FALSE)=H11,VLOOKUP(W11,'Charged Moves'!B$2:C$96,2,FALSE)=I11),1,0)</f>
        <v>0</v>
      </c>
      <c r="Z11" s="32" t="str">
        <f>VLOOKUP(W11,'Charged Moves'!B$2:I$96,8,FALSE)*100</f>
        <v>5</v>
      </c>
      <c r="AA11" s="32" t="str">
        <f>VLOOKUP(W11,'Charged Moves'!B$2:I$96,6,FALSE)</f>
        <v>5000</v>
      </c>
      <c r="AB11" s="32" t="str">
        <f>VLOOKUP(W11,'Charged Moves'!B$2:J$96,9,FALSE)</f>
        <v>100</v>
      </c>
      <c r="AC11" s="32" t="str">
        <f t="shared" si="6"/>
        <v>254.25</v>
      </c>
      <c r="AD11" s="32" t="str">
        <f t="shared" si="7"/>
        <v>14050</v>
      </c>
      <c r="AE11" s="32" t="str">
        <f t="shared" si="8"/>
        <v>1797.25</v>
      </c>
      <c r="AF11" t="str">
        <f t="shared" si="9"/>
        <v>44050</v>
      </c>
      <c r="AG11" t="str">
        <f t="shared" si="10"/>
        <v>543.5</v>
      </c>
    </row>
    <row r="12" ht="14.25" customHeight="1">
      <c r="A12" s="5">
        <v>754.0</v>
      </c>
      <c r="B12" s="20">
        <v>6.0</v>
      </c>
      <c r="C12" s="21">
        <v>0.81</v>
      </c>
      <c r="D12" s="20">
        <v>3.0</v>
      </c>
      <c r="E12" s="22">
        <v>0.91</v>
      </c>
      <c r="F12" s="5" t="str">
        <f>VLOOKUP(G12,'Species Data'!A$2:E$152,2,FALSE)</f>
        <v>131</v>
      </c>
      <c r="G12" s="5" t="s">
        <v>186</v>
      </c>
      <c r="H12" s="33" t="s">
        <v>187</v>
      </c>
      <c r="I12" s="34" t="s">
        <v>191</v>
      </c>
      <c r="J12" s="5" t="str">
        <f>VLOOKUP(G12,'Species Data'!A$2:E$152,3,FALSE)</f>
        <v>260</v>
      </c>
      <c r="K12" s="27" t="str">
        <f>VLOOKUP(G12,'Species Data'!A$2:E$152,4,FALSE)</f>
        <v>186</v>
      </c>
      <c r="L12" s="27" t="str">
        <f>VLOOKUP(G12,'Species Data'!A$2:E$152,5,FALSE)</f>
        <v>190</v>
      </c>
      <c r="M12" s="28" t="str">
        <f t="shared" si="1"/>
        <v>49400</v>
      </c>
      <c r="N12" s="29" t="str">
        <f t="shared" si="2"/>
        <v>13262306850</v>
      </c>
      <c r="O12" s="29" t="str">
        <f t="shared" si="3"/>
        <v>268468</v>
      </c>
      <c r="P12" s="30" t="str">
        <f t="shared" si="4"/>
        <v>6583488600</v>
      </c>
      <c r="Q12" s="30" t="s">
        <v>199</v>
      </c>
      <c r="R12" s="32" t="str">
        <f>VLOOKUP(Q12,'Basic Moves'!B$2:H$43,3,FALSE)</f>
        <v>15</v>
      </c>
      <c r="S12" s="32" t="str">
        <f>IF(OR(VLOOKUP(Q12,'Basic Moves'!B$2:C$43,2,FALSE)=H12,VLOOKUP(Q12,'Basic Moves'!B$2:C$43,2,FALSE)=I12),1,0)</f>
        <v>1</v>
      </c>
      <c r="T12" s="32" t="str">
        <f>VLOOKUP(Q12,'Basic Moves'!B$2:H$43,5,FALSE)</f>
        <v>1400</v>
      </c>
      <c r="U12" s="32" t="str">
        <f>VLOOKUP(Q12,'Basic Moves'!B$2:H$43,7,FALSE)</f>
        <v>12</v>
      </c>
      <c r="V12" s="31" t="str">
        <f t="shared" si="5"/>
        <v>1331.25</v>
      </c>
      <c r="W12" s="30" t="s">
        <v>107</v>
      </c>
      <c r="X12" s="32" t="str">
        <f>VLOOKUP(W12,'Charged Moves'!B$2:I$96,3,FALSE)</f>
        <v>65</v>
      </c>
      <c r="Y12" s="32" t="str">
        <f>IF(OR(VLOOKUP(W12,'Charged Moves'!B$2:C$96,2,FALSE)=H12,VLOOKUP(W12,'Charged Moves'!B$2:C$96,2,FALSE)=I12),1,0)</f>
        <v>0</v>
      </c>
      <c r="Z12" s="32" t="str">
        <f>VLOOKUP(W12,'Charged Moves'!B$2:I$96,8,FALSE)*100</f>
        <v>5</v>
      </c>
      <c r="AA12" s="32" t="str">
        <f>VLOOKUP(W12,'Charged Moves'!B$2:I$96,6,FALSE)</f>
        <v>3600</v>
      </c>
      <c r="AB12" s="32" t="str">
        <f>VLOOKUP(W12,'Charged Moves'!B$2:J$96,9,FALSE)</f>
        <v>50</v>
      </c>
      <c r="AC12" s="32" t="str">
        <f t="shared" si="6"/>
        <v>160.375</v>
      </c>
      <c r="AD12" s="32" t="str">
        <f t="shared" si="7"/>
        <v>11100</v>
      </c>
      <c r="AE12" s="32" t="str">
        <f t="shared" si="8"/>
        <v>1443.375</v>
      </c>
      <c r="AF12" t="str">
        <f t="shared" si="9"/>
        <v>21100</v>
      </c>
      <c r="AG12" t="str">
        <f t="shared" si="10"/>
        <v>716.5</v>
      </c>
    </row>
    <row r="13" ht="14.25" customHeight="1">
      <c r="A13" s="5">
        <v>837.0</v>
      </c>
      <c r="B13" s="20">
        <v>3.0</v>
      </c>
      <c r="C13" s="21">
        <v>0.85</v>
      </c>
      <c r="D13" s="20">
        <v>6.0</v>
      </c>
      <c r="E13" s="22">
        <v>0.69</v>
      </c>
      <c r="F13" s="5" t="str">
        <f>VLOOKUP(G13,'Species Data'!A$2:E$152,2,FALSE)</f>
        <v>150</v>
      </c>
      <c r="G13" s="5" t="s">
        <v>49</v>
      </c>
      <c r="H13" s="24" t="s">
        <v>50</v>
      </c>
      <c r="I13" s="25"/>
      <c r="J13" s="5" t="str">
        <f>VLOOKUP(G13,'Species Data'!A$2:E$152,3,FALSE)</f>
        <v>212</v>
      </c>
      <c r="K13" s="27" t="str">
        <f>VLOOKUP(G13,'Species Data'!A$2:E$152,4,FALSE)</f>
        <v>284</v>
      </c>
      <c r="L13" s="27" t="str">
        <f>VLOOKUP(G13,'Species Data'!A$2:E$152,5,FALSE)</f>
        <v>202</v>
      </c>
      <c r="M13" s="28" t="str">
        <f t="shared" si="1"/>
        <v>42824</v>
      </c>
      <c r="N13" s="29" t="str">
        <f t="shared" si="2"/>
        <v>18623087000</v>
      </c>
      <c r="O13" s="29" t="str">
        <f t="shared" si="3"/>
        <v>434875</v>
      </c>
      <c r="P13" s="30" t="str">
        <f t="shared" si="4"/>
        <v>6558367128</v>
      </c>
      <c r="Q13" s="30" t="s">
        <v>82</v>
      </c>
      <c r="R13" s="32" t="str">
        <f>VLOOKUP(Q13,'Basic Moves'!B$2:H$43,3,FALSE)</f>
        <v>7</v>
      </c>
      <c r="S13" s="32" t="str">
        <f>IF(OR(VLOOKUP(Q13,'Basic Moves'!B$2:C$43,2,FALSE)=H13,VLOOKUP(Q13,'Basic Moves'!B$2:C$43,2,FALSE)=I13),1,0)</f>
        <v>1</v>
      </c>
      <c r="T13" s="32" t="str">
        <f>VLOOKUP(Q13,'Basic Moves'!B$2:H$43,5,FALSE)</f>
        <v>570</v>
      </c>
      <c r="U13" s="32" t="str">
        <f>VLOOKUP(Q13,'Basic Moves'!B$2:H$43,7,FALSE)</f>
        <v>7</v>
      </c>
      <c r="V13" s="31" t="str">
        <f t="shared" si="5"/>
        <v>1531.25</v>
      </c>
      <c r="W13" s="30" t="s">
        <v>110</v>
      </c>
      <c r="X13" s="32" t="str">
        <f>VLOOKUP(W13,'Charged Moves'!B$2:I$96,3,FALSE)</f>
        <v>45</v>
      </c>
      <c r="Y13" s="32" t="str">
        <f>IF(OR(VLOOKUP(W13,'Charged Moves'!B$2:C$96,2,FALSE)=H13,VLOOKUP(W13,'Charged Moves'!B$2:C$96,2,FALSE)=I13),1,0)</f>
        <v>0</v>
      </c>
      <c r="Z13" s="32" t="str">
        <f>VLOOKUP(W13,'Charged Moves'!B$2:I$96,8,FALSE)*100</f>
        <v>5</v>
      </c>
      <c r="AA13" s="32" t="str">
        <f>VLOOKUP(W13,'Charged Moves'!B$2:I$96,6,FALSE)</f>
        <v>3080</v>
      </c>
      <c r="AB13" s="32" t="str">
        <f>VLOOKUP(W13,'Charged Moves'!B$2:J$96,9,FALSE)</f>
        <v>33</v>
      </c>
      <c r="AC13" s="32" t="str">
        <f t="shared" si="6"/>
        <v>89.875</v>
      </c>
      <c r="AD13" s="32" t="str">
        <f t="shared" si="7"/>
        <v>6430</v>
      </c>
      <c r="AE13" s="32" t="str">
        <f t="shared" si="8"/>
        <v>1400.625</v>
      </c>
      <c r="AF13" t="str">
        <f t="shared" si="9"/>
        <v>16430</v>
      </c>
      <c r="AG13" t="str">
        <f t="shared" si="10"/>
        <v>539.25</v>
      </c>
    </row>
    <row r="14" ht="14.25" customHeight="1">
      <c r="A14" s="5">
        <v>835.0</v>
      </c>
      <c r="B14" s="20">
        <v>6.0</v>
      </c>
      <c r="C14" s="21">
        <v>0.78</v>
      </c>
      <c r="D14" s="20">
        <v>2.0</v>
      </c>
      <c r="E14" s="22">
        <v>0.92</v>
      </c>
      <c r="F14" s="5" t="str">
        <f>VLOOKUP(G14,'Species Data'!A$2:E$152,2,FALSE)</f>
        <v>149</v>
      </c>
      <c r="G14" s="5" t="s">
        <v>98</v>
      </c>
      <c r="H14" s="37" t="s">
        <v>235</v>
      </c>
      <c r="I14" s="38" t="s">
        <v>236</v>
      </c>
      <c r="J14" s="5" t="str">
        <f>VLOOKUP(G14,'Species Data'!A$2:E$152,3,FALSE)</f>
        <v>182</v>
      </c>
      <c r="K14" s="27" t="str">
        <f>VLOOKUP(G14,'Species Data'!A$2:E$152,4,FALSE)</f>
        <v>250</v>
      </c>
      <c r="L14" s="27" t="str">
        <f>VLOOKUP(G14,'Species Data'!A$2:E$152,5,FALSE)</f>
        <v>212</v>
      </c>
      <c r="M14" s="28" t="str">
        <f t="shared" si="1"/>
        <v>38584</v>
      </c>
      <c r="N14" s="29" t="str">
        <f t="shared" si="2"/>
        <v>13614424688</v>
      </c>
      <c r="O14" s="29" t="str">
        <f t="shared" si="3"/>
        <v>352852</v>
      </c>
      <c r="P14" s="30" t="str">
        <f t="shared" si="4"/>
        <v>6280450313</v>
      </c>
      <c r="Q14" s="30" t="s">
        <v>169</v>
      </c>
      <c r="R14" s="32" t="str">
        <f>VLOOKUP(Q14,'Basic Moves'!B$2:H$43,3,FALSE)</f>
        <v>15</v>
      </c>
      <c r="S14" s="32" t="str">
        <f>IF(OR(VLOOKUP(Q14,'Basic Moves'!B$2:C$43,2,FALSE)=H14,VLOOKUP(Q14,'Basic Moves'!B$2:C$43,2,FALSE)=I14),1,0)</f>
        <v>0</v>
      </c>
      <c r="T14" s="32" t="str">
        <f>VLOOKUP(Q14,'Basic Moves'!B$2:H$43,5,FALSE)</f>
        <v>1330</v>
      </c>
      <c r="U14" s="32" t="str">
        <f>VLOOKUP(Q14,'Basic Moves'!B$2:H$43,7,FALSE)</f>
        <v>12</v>
      </c>
      <c r="V14" s="31" t="str">
        <f t="shared" si="5"/>
        <v>1125</v>
      </c>
      <c r="W14" s="30" t="s">
        <v>101</v>
      </c>
      <c r="X14" s="32" t="str">
        <f>VLOOKUP(W14,'Charged Moves'!B$2:I$96,3,FALSE)</f>
        <v>35</v>
      </c>
      <c r="Y14" s="32" t="str">
        <f>IF(OR(VLOOKUP(W14,'Charged Moves'!B$2:C$96,2,FALSE)=H14,VLOOKUP(W14,'Charged Moves'!B$2:C$96,2,FALSE)=I14),1,0)</f>
        <v>1</v>
      </c>
      <c r="Z14" s="32" t="str">
        <f>VLOOKUP(W14,'Charged Moves'!B$2:I$96,8,FALSE)*100</f>
        <v>25</v>
      </c>
      <c r="AA14" s="32" t="str">
        <f>VLOOKUP(W14,'Charged Moves'!B$2:I$96,6,FALSE)</f>
        <v>1500</v>
      </c>
      <c r="AB14" s="32" t="str">
        <f>VLOOKUP(W14,'Charged Moves'!B$2:J$96,9,FALSE)</f>
        <v>50</v>
      </c>
      <c r="AC14" s="32" t="str">
        <f t="shared" si="6"/>
        <v>124.21875</v>
      </c>
      <c r="AD14" s="32" t="str">
        <f t="shared" si="7"/>
        <v>8650</v>
      </c>
      <c r="AE14" s="32" t="str">
        <f t="shared" si="8"/>
        <v>1411.40625</v>
      </c>
      <c r="AF14" t="str">
        <f t="shared" si="9"/>
        <v>18650</v>
      </c>
      <c r="AG14" t="str">
        <f t="shared" si="10"/>
        <v>651.09375</v>
      </c>
    </row>
    <row r="15" ht="14.25" customHeight="1">
      <c r="A15" s="5">
        <v>834.0</v>
      </c>
      <c r="B15" s="20">
        <v>5.0</v>
      </c>
      <c r="C15" s="21">
        <v>0.79</v>
      </c>
      <c r="D15" s="20">
        <v>3.0</v>
      </c>
      <c r="E15" s="22">
        <v>0.9</v>
      </c>
      <c r="F15" s="5" t="str">
        <f>VLOOKUP(G15,'Species Data'!A$2:E$152,2,FALSE)</f>
        <v>149</v>
      </c>
      <c r="G15" s="5" t="s">
        <v>98</v>
      </c>
      <c r="H15" s="37" t="s">
        <v>235</v>
      </c>
      <c r="I15" s="38" t="s">
        <v>236</v>
      </c>
      <c r="J15" s="5" t="str">
        <f>VLOOKUP(G15,'Species Data'!A$2:E$152,3,FALSE)</f>
        <v>182</v>
      </c>
      <c r="K15" s="27" t="str">
        <f>VLOOKUP(G15,'Species Data'!A$2:E$152,4,FALSE)</f>
        <v>250</v>
      </c>
      <c r="L15" s="27" t="str">
        <f>VLOOKUP(G15,'Species Data'!A$2:E$152,5,FALSE)</f>
        <v>212</v>
      </c>
      <c r="M15" s="28" t="str">
        <f t="shared" si="1"/>
        <v>38584</v>
      </c>
      <c r="N15" s="29" t="str">
        <f t="shared" si="2"/>
        <v>13745550000</v>
      </c>
      <c r="O15" s="29" t="str">
        <f t="shared" si="3"/>
        <v>356250</v>
      </c>
      <c r="P15" s="30" t="str">
        <f t="shared" si="4"/>
        <v>6134856000</v>
      </c>
      <c r="Q15" s="30" t="s">
        <v>169</v>
      </c>
      <c r="R15" s="32" t="str">
        <f>VLOOKUP(Q15,'Basic Moves'!B$2:H$43,3,FALSE)</f>
        <v>15</v>
      </c>
      <c r="S15" s="32" t="str">
        <f>IF(OR(VLOOKUP(Q15,'Basic Moves'!B$2:C$43,2,FALSE)=H15,VLOOKUP(Q15,'Basic Moves'!B$2:C$43,2,FALSE)=I15),1,0)</f>
        <v>0</v>
      </c>
      <c r="T15" s="32" t="str">
        <f>VLOOKUP(Q15,'Basic Moves'!B$2:H$43,5,FALSE)</f>
        <v>1330</v>
      </c>
      <c r="U15" s="32" t="str">
        <f>VLOOKUP(Q15,'Basic Moves'!B$2:H$43,7,FALSE)</f>
        <v>12</v>
      </c>
      <c r="V15" s="31" t="str">
        <f t="shared" si="5"/>
        <v>1125</v>
      </c>
      <c r="W15" s="30" t="s">
        <v>91</v>
      </c>
      <c r="X15" s="32" t="str">
        <f>VLOOKUP(W15,'Charged Moves'!B$2:I$96,3,FALSE)</f>
        <v>120</v>
      </c>
      <c r="Y15" s="32" t="str">
        <f>IF(OR(VLOOKUP(W15,'Charged Moves'!B$2:C$96,2,FALSE)=H15,VLOOKUP(W15,'Charged Moves'!B$2:C$96,2,FALSE)=I15),1,0)</f>
        <v>0</v>
      </c>
      <c r="Z15" s="32" t="str">
        <f>VLOOKUP(W15,'Charged Moves'!B$2:I$96,8,FALSE)*100</f>
        <v>5</v>
      </c>
      <c r="AA15" s="32" t="str">
        <f>VLOOKUP(W15,'Charged Moves'!B$2:I$96,6,FALSE)</f>
        <v>5000</v>
      </c>
      <c r="AB15" s="32" t="str">
        <f>VLOOKUP(W15,'Charged Moves'!B$2:J$96,9,FALSE)</f>
        <v>100</v>
      </c>
      <c r="AC15" s="32" t="str">
        <f t="shared" si="6"/>
        <v>258</v>
      </c>
      <c r="AD15" s="32" t="str">
        <f t="shared" si="7"/>
        <v>17470</v>
      </c>
      <c r="AE15" s="32" t="str">
        <f t="shared" si="8"/>
        <v>1425</v>
      </c>
      <c r="AF15" t="str">
        <f t="shared" si="9"/>
        <v>35470</v>
      </c>
      <c r="AG15" t="str">
        <f t="shared" si="10"/>
        <v>636</v>
      </c>
    </row>
    <row r="16" ht="14.25" customHeight="1">
      <c r="A16" s="5">
        <v>809.0</v>
      </c>
      <c r="B16" s="20">
        <v>4.0</v>
      </c>
      <c r="C16" s="21">
        <v>0.85</v>
      </c>
      <c r="D16" s="20">
        <v>2.0</v>
      </c>
      <c r="E16" s="22">
        <v>0.86</v>
      </c>
      <c r="F16" s="5" t="str">
        <f>VLOOKUP(G16,'Species Data'!A$2:E$152,2,FALSE)</f>
        <v>143</v>
      </c>
      <c r="G16" s="5" t="s">
        <v>220</v>
      </c>
      <c r="H16" s="39" t="s">
        <v>237</v>
      </c>
      <c r="I16" s="40"/>
      <c r="J16" s="5" t="str">
        <f>VLOOKUP(G16,'Species Data'!A$2:E$152,3,FALSE)</f>
        <v>320</v>
      </c>
      <c r="K16" s="27" t="str">
        <f>VLOOKUP(G16,'Species Data'!A$2:E$152,4,FALSE)</f>
        <v>180</v>
      </c>
      <c r="L16" s="27" t="str">
        <f>VLOOKUP(G16,'Species Data'!A$2:E$152,5,FALSE)</f>
        <v>180</v>
      </c>
      <c r="M16" s="28" t="str">
        <f t="shared" si="1"/>
        <v>57600</v>
      </c>
      <c r="N16" s="29" t="str">
        <f t="shared" si="2"/>
        <v>14927328000</v>
      </c>
      <c r="O16" s="29" t="str">
        <f t="shared" si="3"/>
        <v>259155</v>
      </c>
      <c r="P16" s="30" t="str">
        <f t="shared" si="4"/>
        <v>5857920000</v>
      </c>
      <c r="Q16" s="30" t="s">
        <v>121</v>
      </c>
      <c r="R16" s="32" t="str">
        <f>VLOOKUP(Q16,'Basic Moves'!B$2:H$43,3,FALSE)</f>
        <v>12</v>
      </c>
      <c r="S16" s="32" t="str">
        <f>IF(OR(VLOOKUP(Q16,'Basic Moves'!B$2:C$43,2,FALSE)=H16,VLOOKUP(Q16,'Basic Moves'!B$2:C$43,2,FALSE)=I16),1,0)</f>
        <v>0</v>
      </c>
      <c r="T16" s="32" t="str">
        <f>VLOOKUP(Q16,'Basic Moves'!B$2:H$43,5,FALSE)</f>
        <v>1050</v>
      </c>
      <c r="U16" s="32" t="str">
        <f>VLOOKUP(Q16,'Basic Moves'!B$2:H$43,7,FALSE)</f>
        <v>9</v>
      </c>
      <c r="V16" s="31" t="str">
        <f t="shared" si="5"/>
        <v>1140</v>
      </c>
      <c r="W16" s="30" t="s">
        <v>346</v>
      </c>
      <c r="X16" s="32" t="str">
        <f>VLOOKUP(W16,'Charged Moves'!B$2:I$96,3,FALSE)</f>
        <v>40</v>
      </c>
      <c r="Y16" s="32" t="str">
        <f>IF(OR(VLOOKUP(W16,'Charged Moves'!B$2:C$96,2,FALSE)=H16,VLOOKUP(W16,'Charged Moves'!B$2:C$96,2,FALSE)=I16),1,0)</f>
        <v>1</v>
      </c>
      <c r="Z16" s="32" t="str">
        <f>VLOOKUP(W16,'Charged Moves'!B$2:I$96,8,FALSE)*100</f>
        <v>5</v>
      </c>
      <c r="AA16" s="32" t="str">
        <f>VLOOKUP(W16,'Charged Moves'!B$2:I$96,6,FALSE)</f>
        <v>1560</v>
      </c>
      <c r="AB16" s="32" t="str">
        <f>VLOOKUP(W16,'Charged Moves'!B$2:J$96,9,FALSE)</f>
        <v>50</v>
      </c>
      <c r="AC16" s="32" t="str">
        <f t="shared" si="6"/>
        <v>123.25</v>
      </c>
      <c r="AD16" s="32" t="str">
        <f t="shared" si="7"/>
        <v>8360</v>
      </c>
      <c r="AE16" s="32" t="str">
        <f t="shared" si="8"/>
        <v>1439.75</v>
      </c>
      <c r="AF16" t="str">
        <f t="shared" si="9"/>
        <v>20360</v>
      </c>
      <c r="AG16" t="str">
        <f t="shared" si="10"/>
        <v>565</v>
      </c>
    </row>
    <row r="17" ht="14.25" customHeight="1">
      <c r="A17" s="5">
        <v>823.0</v>
      </c>
      <c r="B17" s="20">
        <v>2.0</v>
      </c>
      <c r="C17" s="21">
        <v>0.93</v>
      </c>
      <c r="D17" s="20">
        <v>1.0</v>
      </c>
      <c r="E17" s="22">
        <v>1.0</v>
      </c>
      <c r="F17" s="5" t="str">
        <f>VLOOKUP(G17,'Species Data'!A$2:E$152,2,FALSE)</f>
        <v>146</v>
      </c>
      <c r="G17" s="5" t="s">
        <v>131</v>
      </c>
      <c r="H17" s="44" t="s">
        <v>255</v>
      </c>
      <c r="I17" s="38" t="s">
        <v>236</v>
      </c>
      <c r="J17" s="5" t="str">
        <f>VLOOKUP(G17,'Species Data'!A$2:E$152,3,FALSE)</f>
        <v>180</v>
      </c>
      <c r="K17" s="27" t="str">
        <f>VLOOKUP(G17,'Species Data'!A$2:E$152,4,FALSE)</f>
        <v>242</v>
      </c>
      <c r="L17" s="27" t="str">
        <f>VLOOKUP(G17,'Species Data'!A$2:E$152,5,FALSE)</f>
        <v>194</v>
      </c>
      <c r="M17" s="28" t="str">
        <f t="shared" si="1"/>
        <v>34920</v>
      </c>
      <c r="N17" s="29" t="str">
        <f t="shared" si="2"/>
        <v>12782913413</v>
      </c>
      <c r="O17" s="29" t="str">
        <f t="shared" si="3"/>
        <v>366063</v>
      </c>
      <c r="P17" s="30" t="str">
        <f t="shared" si="4"/>
        <v>5829621188</v>
      </c>
      <c r="Q17" s="30" t="s">
        <v>132</v>
      </c>
      <c r="R17" s="32" t="str">
        <f>VLOOKUP(Q17,'Basic Moves'!B$2:H$43,3,FALSE)</f>
        <v>10</v>
      </c>
      <c r="S17" s="32" t="str">
        <f>IF(OR(VLOOKUP(Q17,'Basic Moves'!B$2:C$43,2,FALSE)=H17,VLOOKUP(Q17,'Basic Moves'!B$2:C$43,2,FALSE)=I17),1,0)</f>
        <v>1</v>
      </c>
      <c r="T17" s="32" t="str">
        <f>VLOOKUP(Q17,'Basic Moves'!B$2:H$43,5,FALSE)</f>
        <v>1050</v>
      </c>
      <c r="U17" s="32" t="str">
        <f>VLOOKUP(Q17,'Basic Moves'!B$2:H$43,7,FALSE)</f>
        <v>10</v>
      </c>
      <c r="V17" s="31" t="str">
        <f t="shared" si="5"/>
        <v>1187.5</v>
      </c>
      <c r="W17" s="30" t="s">
        <v>135</v>
      </c>
      <c r="X17" s="32" t="str">
        <f>VLOOKUP(W17,'Charged Moves'!B$2:I$96,3,FALSE)</f>
        <v>55</v>
      </c>
      <c r="Y17" s="32" t="str">
        <f>IF(OR(VLOOKUP(W17,'Charged Moves'!B$2:C$96,2,FALSE)=H17,VLOOKUP(W17,'Charged Moves'!B$2:C$96,2,FALSE)=I17),1,0)</f>
        <v>1</v>
      </c>
      <c r="Z17" s="32" t="str">
        <f>VLOOKUP(W17,'Charged Moves'!B$2:I$96,8,FALSE)*100</f>
        <v>5</v>
      </c>
      <c r="AA17" s="32" t="str">
        <f>VLOOKUP(W17,'Charged Moves'!B$2:I$96,6,FALSE)</f>
        <v>2900</v>
      </c>
      <c r="AB17" s="32" t="str">
        <f>VLOOKUP(W17,'Charged Moves'!B$2:J$96,9,FALSE)</f>
        <v>50</v>
      </c>
      <c r="AC17" s="32" t="str">
        <f t="shared" si="6"/>
        <v>132.96875</v>
      </c>
      <c r="AD17" s="32" t="str">
        <f t="shared" si="7"/>
        <v>8650</v>
      </c>
      <c r="AE17" s="32" t="str">
        <f t="shared" si="8"/>
        <v>1512.65625</v>
      </c>
      <c r="AF17" t="str">
        <f t="shared" si="9"/>
        <v>18650</v>
      </c>
      <c r="AG17" t="str">
        <f t="shared" si="10"/>
        <v>689.84375</v>
      </c>
    </row>
    <row r="18" ht="14.25" customHeight="1">
      <c r="A18" s="5">
        <v>811.0</v>
      </c>
      <c r="B18" s="20">
        <v>6.0</v>
      </c>
      <c r="C18" s="21">
        <v>0.81</v>
      </c>
      <c r="D18" s="20">
        <v>3.0</v>
      </c>
      <c r="E18" s="22">
        <v>0.84</v>
      </c>
      <c r="F18" s="5" t="str">
        <f>VLOOKUP(G18,'Species Data'!A$2:E$152,2,FALSE)</f>
        <v>143</v>
      </c>
      <c r="G18" s="5" t="s">
        <v>220</v>
      </c>
      <c r="H18" s="39" t="s">
        <v>237</v>
      </c>
      <c r="I18" s="40"/>
      <c r="J18" s="5" t="str">
        <f>VLOOKUP(G18,'Species Data'!A$2:E$152,3,FALSE)</f>
        <v>320</v>
      </c>
      <c r="K18" s="27" t="str">
        <f>VLOOKUP(G18,'Species Data'!A$2:E$152,4,FALSE)</f>
        <v>180</v>
      </c>
      <c r="L18" s="27" t="str">
        <f>VLOOKUP(G18,'Species Data'!A$2:E$152,5,FALSE)</f>
        <v>180</v>
      </c>
      <c r="M18" s="28" t="str">
        <f t="shared" si="1"/>
        <v>57600</v>
      </c>
      <c r="N18" s="29" t="str">
        <f t="shared" si="2"/>
        <v>14271552000</v>
      </c>
      <c r="O18" s="29" t="str">
        <f t="shared" si="3"/>
        <v>247770</v>
      </c>
      <c r="P18" s="30" t="str">
        <f t="shared" si="4"/>
        <v>5733504000</v>
      </c>
      <c r="Q18" s="30" t="s">
        <v>121</v>
      </c>
      <c r="R18" s="32" t="str">
        <f>VLOOKUP(Q18,'Basic Moves'!B$2:H$43,3,FALSE)</f>
        <v>12</v>
      </c>
      <c r="S18" s="32" t="str">
        <f>IF(OR(VLOOKUP(Q18,'Basic Moves'!B$2:C$43,2,FALSE)=H18,VLOOKUP(Q18,'Basic Moves'!B$2:C$43,2,FALSE)=I18),1,0)</f>
        <v>0</v>
      </c>
      <c r="T18" s="32" t="str">
        <f>VLOOKUP(Q18,'Basic Moves'!B$2:H$43,5,FALSE)</f>
        <v>1050</v>
      </c>
      <c r="U18" s="32" t="str">
        <f>VLOOKUP(Q18,'Basic Moves'!B$2:H$43,7,FALSE)</f>
        <v>9</v>
      </c>
      <c r="V18" s="31" t="str">
        <f t="shared" si="5"/>
        <v>1140</v>
      </c>
      <c r="W18" s="30" t="s">
        <v>164</v>
      </c>
      <c r="X18" s="32" t="str">
        <f>VLOOKUP(W18,'Charged Moves'!B$2:I$96,3,FALSE)</f>
        <v>100</v>
      </c>
      <c r="Y18" s="32" t="str">
        <f>IF(OR(VLOOKUP(W18,'Charged Moves'!B$2:C$96,2,FALSE)=H18,VLOOKUP(W18,'Charged Moves'!B$2:C$96,2,FALSE)=I18),1,0)</f>
        <v>0</v>
      </c>
      <c r="Z18" s="32" t="str">
        <f>VLOOKUP(W18,'Charged Moves'!B$2:I$96,8,FALSE)*100</f>
        <v>5</v>
      </c>
      <c r="AA18" s="32" t="str">
        <f>VLOOKUP(W18,'Charged Moves'!B$2:I$96,6,FALSE)</f>
        <v>4200</v>
      </c>
      <c r="AB18" s="32" t="str">
        <f>VLOOKUP(W18,'Charged Moves'!B$2:J$96,9,FALSE)</f>
        <v>100</v>
      </c>
      <c r="AC18" s="32" t="str">
        <f t="shared" si="6"/>
        <v>246.5</v>
      </c>
      <c r="AD18" s="32" t="str">
        <f t="shared" si="7"/>
        <v>17300</v>
      </c>
      <c r="AE18" s="32" t="str">
        <f t="shared" si="8"/>
        <v>1376.5</v>
      </c>
      <c r="AF18" t="str">
        <f t="shared" si="9"/>
        <v>41300</v>
      </c>
      <c r="AG18" t="str">
        <f t="shared" si="10"/>
        <v>553</v>
      </c>
    </row>
    <row r="19" ht="14.25" customHeight="1">
      <c r="A19" s="5">
        <v>352.0</v>
      </c>
      <c r="B19" s="20">
        <v>3.0</v>
      </c>
      <c r="C19" s="21">
        <v>0.79</v>
      </c>
      <c r="D19" s="20">
        <v>2.0</v>
      </c>
      <c r="E19" s="22">
        <v>0.82</v>
      </c>
      <c r="F19" s="5" t="str">
        <f>VLOOKUP(G19,'Species Data'!A$2:E$152,2,FALSE)</f>
        <v>62</v>
      </c>
      <c r="G19" s="5" t="s">
        <v>104</v>
      </c>
      <c r="H19" s="33" t="s">
        <v>187</v>
      </c>
      <c r="I19" s="36" t="s">
        <v>229</v>
      </c>
      <c r="J19" s="5" t="str">
        <f>VLOOKUP(G19,'Species Data'!A$2:E$152,3,FALSE)</f>
        <v>180</v>
      </c>
      <c r="K19" s="27" t="str">
        <f>VLOOKUP(G19,'Species Data'!A$2:E$152,4,FALSE)</f>
        <v>180</v>
      </c>
      <c r="L19" s="27" t="str">
        <f>VLOOKUP(G19,'Species Data'!A$2:E$152,5,FALSE)</f>
        <v>202</v>
      </c>
      <c r="M19" s="28" t="str">
        <f t="shared" si="1"/>
        <v>36360</v>
      </c>
      <c r="N19" s="29" t="str">
        <f t="shared" si="2"/>
        <v>8997054750</v>
      </c>
      <c r="O19" s="29" t="str">
        <f t="shared" si="3"/>
        <v>247444</v>
      </c>
      <c r="P19" s="30" t="str">
        <f t="shared" si="4"/>
        <v>5693976000</v>
      </c>
      <c r="Q19" s="30" t="s">
        <v>230</v>
      </c>
      <c r="R19" s="32" t="str">
        <f>VLOOKUP(Q19,'Basic Moves'!B$2:H$43,3,FALSE)</f>
        <v>25</v>
      </c>
      <c r="S19" s="32" t="str">
        <f>IF(OR(VLOOKUP(Q19,'Basic Moves'!B$2:C$43,2,FALSE)=H19,VLOOKUP(Q19,'Basic Moves'!B$2:C$43,2,FALSE)=I19),1,0)</f>
        <v>1</v>
      </c>
      <c r="T19" s="32" t="str">
        <f>VLOOKUP(Q19,'Basic Moves'!B$2:H$43,5,FALSE)</f>
        <v>2300</v>
      </c>
      <c r="U19" s="32" t="str">
        <f>VLOOKUP(Q19,'Basic Moves'!B$2:H$43,7,FALSE)</f>
        <v>25</v>
      </c>
      <c r="V19" s="31" t="str">
        <f t="shared" si="5"/>
        <v>1343.75</v>
      </c>
      <c r="W19" s="30" t="s">
        <v>305</v>
      </c>
      <c r="X19" s="32" t="str">
        <f>VLOOKUP(W19,'Charged Moves'!B$2:I$96,3,FALSE)</f>
        <v>30</v>
      </c>
      <c r="Y19" s="32" t="str">
        <f>IF(OR(VLOOKUP(W19,'Charged Moves'!B$2:C$96,2,FALSE)=H19,VLOOKUP(W19,'Charged Moves'!B$2:C$96,2,FALSE)=I19),1,0)</f>
        <v>1</v>
      </c>
      <c r="Z19" s="32" t="str">
        <f>VLOOKUP(W19,'Charged Moves'!B$2:I$96,8,FALSE)*100</f>
        <v>5</v>
      </c>
      <c r="AA19" s="32" t="str">
        <f>VLOOKUP(W19,'Charged Moves'!B$2:I$96,6,FALSE)</f>
        <v>2100</v>
      </c>
      <c r="AB19" s="32" t="str">
        <f>VLOOKUP(W19,'Charged Moves'!B$2:J$96,9,FALSE)</f>
        <v>33</v>
      </c>
      <c r="AC19" s="32" t="str">
        <f t="shared" si="6"/>
        <v>100.9375</v>
      </c>
      <c r="AD19" s="32" t="str">
        <f t="shared" si="7"/>
        <v>7200</v>
      </c>
      <c r="AE19" s="32" t="str">
        <f t="shared" si="8"/>
        <v>1374.6875</v>
      </c>
      <c r="AF19" t="str">
        <f t="shared" si="9"/>
        <v>11200</v>
      </c>
      <c r="AG19" t="str">
        <f t="shared" si="10"/>
        <v>870</v>
      </c>
    </row>
    <row r="20" ht="14.25" customHeight="1">
      <c r="A20" s="5">
        <v>592.0</v>
      </c>
      <c r="B20" s="20">
        <v>5.0</v>
      </c>
      <c r="C20" s="21">
        <v>0.85</v>
      </c>
      <c r="D20" s="20">
        <v>1.0</v>
      </c>
      <c r="E20" s="22">
        <v>1.0</v>
      </c>
      <c r="F20" s="5" t="str">
        <f>VLOOKUP(G20,'Species Data'!A$2:E$152,2,FALSE)</f>
        <v>103</v>
      </c>
      <c r="G20" s="5" t="s">
        <v>120</v>
      </c>
      <c r="H20" s="45" t="s">
        <v>259</v>
      </c>
      <c r="I20" s="24" t="s">
        <v>50</v>
      </c>
      <c r="J20" s="5" t="str">
        <f>VLOOKUP(G20,'Species Data'!A$2:E$152,3,FALSE)</f>
        <v>190</v>
      </c>
      <c r="K20" s="27" t="str">
        <f>VLOOKUP(G20,'Species Data'!A$2:E$152,4,FALSE)</f>
        <v>232</v>
      </c>
      <c r="L20" s="27" t="str">
        <f>VLOOKUP(G20,'Species Data'!A$2:E$152,5,FALSE)</f>
        <v>164</v>
      </c>
      <c r="M20" s="28" t="str">
        <f t="shared" si="1"/>
        <v>31160</v>
      </c>
      <c r="N20" s="29" t="str">
        <f t="shared" si="2"/>
        <v>11058294500</v>
      </c>
      <c r="O20" s="29" t="str">
        <f t="shared" si="3"/>
        <v>354888</v>
      </c>
      <c r="P20" s="30" t="str">
        <f t="shared" si="4"/>
        <v>5664693250</v>
      </c>
      <c r="Q20" s="30" t="s">
        <v>88</v>
      </c>
      <c r="R20" s="32" t="str">
        <f>VLOOKUP(Q20,'Basic Moves'!B$2:H$43,3,FALSE)</f>
        <v>15</v>
      </c>
      <c r="S20" s="32" t="str">
        <f>IF(OR(VLOOKUP(Q20,'Basic Moves'!B$2:C$43,2,FALSE)=H20,VLOOKUP(Q20,'Basic Moves'!B$2:C$43,2,FALSE)=I20),1,0)</f>
        <v>1</v>
      </c>
      <c r="T20" s="32" t="str">
        <f>VLOOKUP(Q20,'Basic Moves'!B$2:H$43,5,FALSE)</f>
        <v>1510</v>
      </c>
      <c r="U20" s="32" t="str">
        <f>VLOOKUP(Q20,'Basic Moves'!B$2:H$43,7,FALSE)</f>
        <v>14</v>
      </c>
      <c r="V20" s="31" t="str">
        <f t="shared" si="5"/>
        <v>1237.5</v>
      </c>
      <c r="W20" s="30" t="s">
        <v>50</v>
      </c>
      <c r="X20" s="32" t="str">
        <f>VLOOKUP(W20,'Charged Moves'!B$2:I$96,3,FALSE)</f>
        <v>55</v>
      </c>
      <c r="Y20" s="32" t="str">
        <f>IF(OR(VLOOKUP(W20,'Charged Moves'!B$2:C$96,2,FALSE)=H20,VLOOKUP(W20,'Charged Moves'!B$2:C$96,2,FALSE)=I20),1,0)</f>
        <v>1</v>
      </c>
      <c r="Z20" s="32" t="str">
        <f>VLOOKUP(W20,'Charged Moves'!B$2:I$96,8,FALSE)*100</f>
        <v>5</v>
      </c>
      <c r="AA20" s="32" t="str">
        <f>VLOOKUP(W20,'Charged Moves'!B$2:I$96,6,FALSE)</f>
        <v>2800</v>
      </c>
      <c r="AB20" s="32" t="str">
        <f>VLOOKUP(W20,'Charged Moves'!B$2:J$96,9,FALSE)</f>
        <v>50</v>
      </c>
      <c r="AC20" s="32" t="str">
        <f t="shared" si="6"/>
        <v>145.46875</v>
      </c>
      <c r="AD20" s="32" t="str">
        <f t="shared" si="7"/>
        <v>9340</v>
      </c>
      <c r="AE20" s="32" t="str">
        <f t="shared" si="8"/>
        <v>1529.6875</v>
      </c>
      <c r="AF20" t="str">
        <f t="shared" si="9"/>
        <v>17340</v>
      </c>
      <c r="AG20" t="str">
        <f t="shared" si="10"/>
        <v>783.59375</v>
      </c>
    </row>
    <row r="21" ht="14.25" customHeight="1">
      <c r="A21" s="5">
        <v>753.0</v>
      </c>
      <c r="B21" s="20">
        <v>1.0</v>
      </c>
      <c r="C21" s="21">
        <v>1.0</v>
      </c>
      <c r="D21" s="20">
        <v>4.0</v>
      </c>
      <c r="E21" s="22">
        <v>0.79</v>
      </c>
      <c r="F21" s="5" t="str">
        <f>VLOOKUP(G21,'Species Data'!A$2:E$152,2,FALSE)</f>
        <v>131</v>
      </c>
      <c r="G21" s="5" t="s">
        <v>186</v>
      </c>
      <c r="H21" s="33" t="s">
        <v>187</v>
      </c>
      <c r="I21" s="34" t="s">
        <v>191</v>
      </c>
      <c r="J21" s="5" t="str">
        <f>VLOOKUP(G21,'Species Data'!A$2:E$152,3,FALSE)</f>
        <v>260</v>
      </c>
      <c r="K21" s="27" t="str">
        <f>VLOOKUP(G21,'Species Data'!A$2:E$152,4,FALSE)</f>
        <v>186</v>
      </c>
      <c r="L21" s="27" t="str">
        <f>VLOOKUP(G21,'Species Data'!A$2:E$152,5,FALSE)</f>
        <v>190</v>
      </c>
      <c r="M21" s="28" t="str">
        <f t="shared" si="1"/>
        <v>49400</v>
      </c>
      <c r="N21" s="29" t="str">
        <f t="shared" si="2"/>
        <v>16366837500</v>
      </c>
      <c r="O21" s="29" t="str">
        <f t="shared" si="3"/>
        <v>331313</v>
      </c>
      <c r="P21" s="30" t="str">
        <f t="shared" si="4"/>
        <v>5662351500</v>
      </c>
      <c r="Q21" s="30" t="s">
        <v>214</v>
      </c>
      <c r="R21" s="32" t="str">
        <f>VLOOKUP(Q21,'Basic Moves'!B$2:H$43,3,FALSE)</f>
        <v>9</v>
      </c>
      <c r="S21" s="32" t="str">
        <f>IF(OR(VLOOKUP(Q21,'Basic Moves'!B$2:C$43,2,FALSE)=H21,VLOOKUP(Q21,'Basic Moves'!B$2:C$43,2,FALSE)=I21),1,0)</f>
        <v>1</v>
      </c>
      <c r="T21" s="32" t="str">
        <f>VLOOKUP(Q21,'Basic Moves'!B$2:H$43,5,FALSE)</f>
        <v>810</v>
      </c>
      <c r="U21" s="32" t="str">
        <f>VLOOKUP(Q21,'Basic Moves'!B$2:H$43,7,FALSE)</f>
        <v>7</v>
      </c>
      <c r="V21" s="31" t="str">
        <f t="shared" si="5"/>
        <v>1383.75</v>
      </c>
      <c r="W21" s="30" t="s">
        <v>215</v>
      </c>
      <c r="X21" s="32" t="str">
        <f>VLOOKUP(W21,'Charged Moves'!B$2:I$96,3,FALSE)</f>
        <v>100</v>
      </c>
      <c r="Y21" s="32" t="str">
        <f>IF(OR(VLOOKUP(W21,'Charged Moves'!B$2:C$96,2,FALSE)=H21,VLOOKUP(W21,'Charged Moves'!B$2:C$96,2,FALSE)=I21),1,0)</f>
        <v>1</v>
      </c>
      <c r="Z21" s="32" t="str">
        <f>VLOOKUP(W21,'Charged Moves'!B$2:I$96,8,FALSE)*100</f>
        <v>5</v>
      </c>
      <c r="AA21" s="32" t="str">
        <f>VLOOKUP(W21,'Charged Moves'!B$2:I$96,6,FALSE)</f>
        <v>3900</v>
      </c>
      <c r="AB21" s="32" t="str">
        <f>VLOOKUP(W21,'Charged Moves'!B$2:J$96,9,FALSE)</f>
        <v>100</v>
      </c>
      <c r="AC21" s="32" t="str">
        <f t="shared" si="6"/>
        <v>296.875</v>
      </c>
      <c r="AD21" s="32" t="str">
        <f t="shared" si="7"/>
        <v>16550</v>
      </c>
      <c r="AE21" s="32" t="str">
        <f t="shared" si="8"/>
        <v>1781.25</v>
      </c>
      <c r="AF21" t="str">
        <f t="shared" si="9"/>
        <v>46550</v>
      </c>
      <c r="AG21" t="str">
        <f t="shared" si="10"/>
        <v>616.25</v>
      </c>
    </row>
    <row r="22" ht="14.25" customHeight="1">
      <c r="A22" s="5">
        <v>593.0</v>
      </c>
      <c r="B22" s="20">
        <v>2.0</v>
      </c>
      <c r="C22" s="21">
        <v>0.93</v>
      </c>
      <c r="D22" s="20">
        <v>2.0</v>
      </c>
      <c r="E22" s="22">
        <v>0.99</v>
      </c>
      <c r="F22" s="5" t="str">
        <f>VLOOKUP(G22,'Species Data'!A$2:E$152,2,FALSE)</f>
        <v>103</v>
      </c>
      <c r="G22" s="5" t="s">
        <v>120</v>
      </c>
      <c r="H22" s="45" t="s">
        <v>259</v>
      </c>
      <c r="I22" s="24" t="s">
        <v>50</v>
      </c>
      <c r="J22" s="5" t="str">
        <f>VLOOKUP(G22,'Species Data'!A$2:E$152,3,FALSE)</f>
        <v>190</v>
      </c>
      <c r="K22" s="27" t="str">
        <f>VLOOKUP(G22,'Species Data'!A$2:E$152,4,FALSE)</f>
        <v>232</v>
      </c>
      <c r="L22" s="27" t="str">
        <f>VLOOKUP(G22,'Species Data'!A$2:E$152,5,FALSE)</f>
        <v>164</v>
      </c>
      <c r="M22" s="28" t="str">
        <f t="shared" si="1"/>
        <v>31160</v>
      </c>
      <c r="N22" s="29" t="str">
        <f t="shared" si="2"/>
        <v>12063594000</v>
      </c>
      <c r="O22" s="29" t="str">
        <f t="shared" si="3"/>
        <v>387150</v>
      </c>
      <c r="P22" s="30" t="str">
        <f t="shared" si="4"/>
        <v>5611604400</v>
      </c>
      <c r="Q22" s="30" t="s">
        <v>88</v>
      </c>
      <c r="R22" s="32" t="str">
        <f>VLOOKUP(Q22,'Basic Moves'!B$2:H$43,3,FALSE)</f>
        <v>15</v>
      </c>
      <c r="S22" s="32" t="str">
        <f>IF(OR(VLOOKUP(Q22,'Basic Moves'!B$2:C$43,2,FALSE)=H22,VLOOKUP(Q22,'Basic Moves'!B$2:C$43,2,FALSE)=I22),1,0)</f>
        <v>1</v>
      </c>
      <c r="T22" s="32" t="str">
        <f>VLOOKUP(Q22,'Basic Moves'!B$2:H$43,5,FALSE)</f>
        <v>1510</v>
      </c>
      <c r="U22" s="32" t="str">
        <f>VLOOKUP(Q22,'Basic Moves'!B$2:H$43,7,FALSE)</f>
        <v>14</v>
      </c>
      <c r="V22" s="31" t="str">
        <f t="shared" si="5"/>
        <v>1237.5</v>
      </c>
      <c r="W22" s="30" t="s">
        <v>122</v>
      </c>
      <c r="X22" s="32" t="str">
        <f>VLOOKUP(W22,'Charged Moves'!B$2:I$96,3,FALSE)</f>
        <v>120</v>
      </c>
      <c r="Y22" s="32" t="str">
        <f>IF(OR(VLOOKUP(W22,'Charged Moves'!B$2:C$96,2,FALSE)=H22,VLOOKUP(W22,'Charged Moves'!B$2:C$96,2,FALSE)=I22),1,0)</f>
        <v>1</v>
      </c>
      <c r="Z22" s="32" t="str">
        <f>VLOOKUP(W22,'Charged Moves'!B$2:I$96,8,FALSE)*100</f>
        <v>5</v>
      </c>
      <c r="AA22" s="32" t="str">
        <f>VLOOKUP(W22,'Charged Moves'!B$2:I$96,6,FALSE)</f>
        <v>4900</v>
      </c>
      <c r="AB22" s="32" t="str">
        <f>VLOOKUP(W22,'Charged Moves'!B$2:J$96,9,FALSE)</f>
        <v>100</v>
      </c>
      <c r="AC22" s="32" t="str">
        <f t="shared" si="6"/>
        <v>303.75</v>
      </c>
      <c r="AD22" s="32" t="str">
        <f t="shared" si="7"/>
        <v>17480</v>
      </c>
      <c r="AE22" s="32" t="str">
        <f t="shared" si="8"/>
        <v>1668.75</v>
      </c>
      <c r="AF22" t="str">
        <f t="shared" si="9"/>
        <v>33480</v>
      </c>
      <c r="AG22" t="str">
        <f t="shared" si="10"/>
        <v>776.25</v>
      </c>
    </row>
    <row r="23" ht="14.25" customHeight="1">
      <c r="A23" s="5">
        <v>830.0</v>
      </c>
      <c r="B23" s="20">
        <v>3.0</v>
      </c>
      <c r="C23" s="21">
        <v>0.97</v>
      </c>
      <c r="D23" s="20">
        <v>4.0</v>
      </c>
      <c r="E23" s="22">
        <v>0.82</v>
      </c>
      <c r="F23" s="5" t="str">
        <f>VLOOKUP(G23,'Species Data'!A$2:E$152,2,FALSE)</f>
        <v>149</v>
      </c>
      <c r="G23" s="5" t="s">
        <v>98</v>
      </c>
      <c r="H23" s="37" t="s">
        <v>235</v>
      </c>
      <c r="I23" s="38" t="s">
        <v>236</v>
      </c>
      <c r="J23" s="5" t="str">
        <f>VLOOKUP(G23,'Species Data'!A$2:E$152,3,FALSE)</f>
        <v>182</v>
      </c>
      <c r="K23" s="27" t="str">
        <f>VLOOKUP(G23,'Species Data'!A$2:E$152,4,FALSE)</f>
        <v>250</v>
      </c>
      <c r="L23" s="27" t="str">
        <f>VLOOKUP(G23,'Species Data'!A$2:E$152,5,FALSE)</f>
        <v>212</v>
      </c>
      <c r="M23" s="28" t="str">
        <f t="shared" si="1"/>
        <v>38584</v>
      </c>
      <c r="N23" s="29" t="str">
        <f t="shared" si="2"/>
        <v>16946816250</v>
      </c>
      <c r="O23" s="29" t="str">
        <f t="shared" si="3"/>
        <v>439219</v>
      </c>
      <c r="P23" s="30" t="str">
        <f t="shared" si="4"/>
        <v>5600708750</v>
      </c>
      <c r="Q23" s="30" t="s">
        <v>100</v>
      </c>
      <c r="R23" s="32" t="str">
        <f>VLOOKUP(Q23,'Basic Moves'!B$2:H$43,3,FALSE)</f>
        <v>6</v>
      </c>
      <c r="S23" s="32" t="str">
        <f>IF(OR(VLOOKUP(Q23,'Basic Moves'!B$2:C$43,2,FALSE)=H23,VLOOKUP(Q23,'Basic Moves'!B$2:C$43,2,FALSE)=I23),1,0)</f>
        <v>1</v>
      </c>
      <c r="T23" s="32" t="str">
        <f>VLOOKUP(Q23,'Basic Moves'!B$2:H$43,5,FALSE)</f>
        <v>500</v>
      </c>
      <c r="U23" s="32" t="str">
        <f>VLOOKUP(Q23,'Basic Moves'!B$2:H$43,7,FALSE)</f>
        <v>7</v>
      </c>
      <c r="V23" s="31" t="str">
        <f t="shared" si="5"/>
        <v>1500</v>
      </c>
      <c r="W23" s="30" t="s">
        <v>107</v>
      </c>
      <c r="X23" s="32" t="str">
        <f>VLOOKUP(W23,'Charged Moves'!B$2:I$96,3,FALSE)</f>
        <v>65</v>
      </c>
      <c r="Y23" s="32" t="str">
        <f>IF(OR(VLOOKUP(W23,'Charged Moves'!B$2:C$96,2,FALSE)=H23,VLOOKUP(W23,'Charged Moves'!B$2:C$96,2,FALSE)=I23),1,0)</f>
        <v>1</v>
      </c>
      <c r="Z23" s="32" t="str">
        <f>VLOOKUP(W23,'Charged Moves'!B$2:I$96,8,FALSE)*100</f>
        <v>5</v>
      </c>
      <c r="AA23" s="32" t="str">
        <f>VLOOKUP(W23,'Charged Moves'!B$2:I$96,6,FALSE)</f>
        <v>3600</v>
      </c>
      <c r="AB23" s="32" t="str">
        <f>VLOOKUP(W23,'Charged Moves'!B$2:J$96,9,FALSE)</f>
        <v>50</v>
      </c>
      <c r="AC23" s="32" t="str">
        <f t="shared" si="6"/>
        <v>143.28125</v>
      </c>
      <c r="AD23" s="32" t="str">
        <f t="shared" si="7"/>
        <v>8100</v>
      </c>
      <c r="AE23" s="32" t="str">
        <f t="shared" si="8"/>
        <v>1756.875</v>
      </c>
      <c r="AF23" t="str">
        <f t="shared" si="9"/>
        <v>24100</v>
      </c>
      <c r="AG23" t="str">
        <f t="shared" si="10"/>
        <v>580.625</v>
      </c>
    </row>
    <row r="24" ht="14.25" customHeight="1">
      <c r="A24" s="5">
        <v>591.0</v>
      </c>
      <c r="B24" s="20">
        <v>6.0</v>
      </c>
      <c r="C24" s="21">
        <v>0.8</v>
      </c>
      <c r="D24" s="20">
        <v>3.0</v>
      </c>
      <c r="E24" s="22">
        <v>0.98</v>
      </c>
      <c r="F24" s="5" t="str">
        <f>VLOOKUP(G24,'Species Data'!A$2:E$152,2,FALSE)</f>
        <v>103</v>
      </c>
      <c r="G24" s="5" t="s">
        <v>120</v>
      </c>
      <c r="H24" s="45" t="s">
        <v>259</v>
      </c>
      <c r="I24" s="24" t="s">
        <v>50</v>
      </c>
      <c r="J24" s="5" t="str">
        <f>VLOOKUP(G24,'Species Data'!A$2:E$152,3,FALSE)</f>
        <v>190</v>
      </c>
      <c r="K24" s="27" t="str">
        <f>VLOOKUP(G24,'Species Data'!A$2:E$152,4,FALSE)</f>
        <v>232</v>
      </c>
      <c r="L24" s="27" t="str">
        <f>VLOOKUP(G24,'Species Data'!A$2:E$152,5,FALSE)</f>
        <v>164</v>
      </c>
      <c r="M24" s="28" t="str">
        <f t="shared" si="1"/>
        <v>31160</v>
      </c>
      <c r="N24" s="29" t="str">
        <f t="shared" si="2"/>
        <v>10373787200</v>
      </c>
      <c r="O24" s="29" t="str">
        <f t="shared" si="3"/>
        <v>332920</v>
      </c>
      <c r="P24" s="30" t="str">
        <f t="shared" si="4"/>
        <v>5575458800</v>
      </c>
      <c r="Q24" s="30" t="s">
        <v>88</v>
      </c>
      <c r="R24" s="32" t="str">
        <f>VLOOKUP(Q24,'Basic Moves'!B$2:H$43,3,FALSE)</f>
        <v>15</v>
      </c>
      <c r="S24" s="32" t="str">
        <f>IF(OR(VLOOKUP(Q24,'Basic Moves'!B$2:C$43,2,FALSE)=H24,VLOOKUP(Q24,'Basic Moves'!B$2:C$43,2,FALSE)=I24),1,0)</f>
        <v>1</v>
      </c>
      <c r="T24" s="32" t="str">
        <f>VLOOKUP(Q24,'Basic Moves'!B$2:H$43,5,FALSE)</f>
        <v>1510</v>
      </c>
      <c r="U24" s="32" t="str">
        <f>VLOOKUP(Q24,'Basic Moves'!B$2:H$43,7,FALSE)</f>
        <v>14</v>
      </c>
      <c r="V24" s="31" t="str">
        <f t="shared" si="5"/>
        <v>1237.5</v>
      </c>
      <c r="W24" s="30" t="s">
        <v>180</v>
      </c>
      <c r="X24" s="32" t="str">
        <f>VLOOKUP(W24,'Charged Moves'!B$2:I$96,3,FALSE)</f>
        <v>40</v>
      </c>
      <c r="Y24" s="32" t="str">
        <f>IF(OR(VLOOKUP(W24,'Charged Moves'!B$2:C$96,2,FALSE)=H24,VLOOKUP(W24,'Charged Moves'!B$2:C$96,2,FALSE)=I24),1,0)</f>
        <v>1</v>
      </c>
      <c r="Z24" s="32" t="str">
        <f>VLOOKUP(W24,'Charged Moves'!B$2:I$96,8,FALSE)*100</f>
        <v>5</v>
      </c>
      <c r="AA24" s="32" t="str">
        <f>VLOOKUP(W24,'Charged Moves'!B$2:I$96,6,FALSE)</f>
        <v>2400</v>
      </c>
      <c r="AB24" s="32" t="str">
        <f>VLOOKUP(W24,'Charged Moves'!B$2:J$96,9,FALSE)</f>
        <v>33</v>
      </c>
      <c r="AC24" s="32" t="str">
        <f t="shared" si="6"/>
        <v>107.5</v>
      </c>
      <c r="AD24" s="32" t="str">
        <f t="shared" si="7"/>
        <v>7430</v>
      </c>
      <c r="AE24" s="32" t="str">
        <f t="shared" si="8"/>
        <v>1435</v>
      </c>
      <c r="AF24" t="str">
        <f t="shared" si="9"/>
        <v>13430</v>
      </c>
      <c r="AG24" t="str">
        <f t="shared" si="10"/>
        <v>771.25</v>
      </c>
    </row>
    <row r="25" ht="14.25" customHeight="1">
      <c r="A25" s="5">
        <v>752.0</v>
      </c>
      <c r="B25" s="20">
        <v>3.0</v>
      </c>
      <c r="C25" s="21">
        <v>0.91</v>
      </c>
      <c r="D25" s="20">
        <v>5.0</v>
      </c>
      <c r="E25" s="22">
        <v>0.76</v>
      </c>
      <c r="F25" s="5" t="str">
        <f>VLOOKUP(G25,'Species Data'!A$2:E$152,2,FALSE)</f>
        <v>131</v>
      </c>
      <c r="G25" s="5" t="s">
        <v>186</v>
      </c>
      <c r="H25" s="33" t="s">
        <v>187</v>
      </c>
      <c r="I25" s="34" t="s">
        <v>191</v>
      </c>
      <c r="J25" s="5" t="str">
        <f>VLOOKUP(G25,'Species Data'!A$2:E$152,3,FALSE)</f>
        <v>260</v>
      </c>
      <c r="K25" s="27" t="str">
        <f>VLOOKUP(G25,'Species Data'!A$2:E$152,4,FALSE)</f>
        <v>186</v>
      </c>
      <c r="L25" s="27" t="str">
        <f>VLOOKUP(G25,'Species Data'!A$2:E$152,5,FALSE)</f>
        <v>190</v>
      </c>
      <c r="M25" s="28" t="str">
        <f t="shared" si="1"/>
        <v>49400</v>
      </c>
      <c r="N25" s="29" t="str">
        <f t="shared" si="2"/>
        <v>14846444438</v>
      </c>
      <c r="O25" s="29" t="str">
        <f t="shared" si="3"/>
        <v>300535</v>
      </c>
      <c r="P25" s="30" t="str">
        <f t="shared" si="4"/>
        <v>5500118813</v>
      </c>
      <c r="Q25" s="30" t="s">
        <v>214</v>
      </c>
      <c r="R25" s="32" t="str">
        <f>VLOOKUP(Q25,'Basic Moves'!B$2:H$43,3,FALSE)</f>
        <v>9</v>
      </c>
      <c r="S25" s="32" t="str">
        <f>IF(OR(VLOOKUP(Q25,'Basic Moves'!B$2:C$43,2,FALSE)=H25,VLOOKUP(Q25,'Basic Moves'!B$2:C$43,2,FALSE)=I25),1,0)</f>
        <v>1</v>
      </c>
      <c r="T25" s="32" t="str">
        <f>VLOOKUP(Q25,'Basic Moves'!B$2:H$43,5,FALSE)</f>
        <v>810</v>
      </c>
      <c r="U25" s="32" t="str">
        <f>VLOOKUP(Q25,'Basic Moves'!B$2:H$43,7,FALSE)</f>
        <v>7</v>
      </c>
      <c r="V25" s="31" t="str">
        <f t="shared" si="5"/>
        <v>1383.75</v>
      </c>
      <c r="W25" s="30" t="s">
        <v>206</v>
      </c>
      <c r="X25" s="32" t="str">
        <f>VLOOKUP(W25,'Charged Moves'!B$2:I$96,3,FALSE)</f>
        <v>65</v>
      </c>
      <c r="Y25" s="32" t="str">
        <f>IF(OR(VLOOKUP(W25,'Charged Moves'!B$2:C$96,2,FALSE)=H25,VLOOKUP(W25,'Charged Moves'!B$2:C$96,2,FALSE)=I25),1,0)</f>
        <v>1</v>
      </c>
      <c r="Z25" s="32" t="str">
        <f>VLOOKUP(W25,'Charged Moves'!B$2:I$96,8,FALSE)*100</f>
        <v>5</v>
      </c>
      <c r="AA25" s="32" t="str">
        <f>VLOOKUP(W25,'Charged Moves'!B$2:I$96,6,FALSE)</f>
        <v>3650</v>
      </c>
      <c r="AB25" s="32" t="str">
        <f>VLOOKUP(W25,'Charged Moves'!B$2:J$96,9,FALSE)</f>
        <v>50</v>
      </c>
      <c r="AC25" s="32" t="str">
        <f t="shared" si="6"/>
        <v>173.28125</v>
      </c>
      <c r="AD25" s="32" t="str">
        <f t="shared" si="7"/>
        <v>10630</v>
      </c>
      <c r="AE25" s="32" t="str">
        <f t="shared" si="8"/>
        <v>1615.78125</v>
      </c>
      <c r="AF25" t="str">
        <f t="shared" si="9"/>
        <v>26630</v>
      </c>
      <c r="AG25" t="str">
        <f t="shared" si="10"/>
        <v>598.59375</v>
      </c>
    </row>
    <row r="26" ht="14.25" customHeight="1">
      <c r="A26" s="5">
        <v>460.0</v>
      </c>
      <c r="B26" s="20">
        <v>3.0</v>
      </c>
      <c r="C26" s="21">
        <v>0.86</v>
      </c>
      <c r="D26" s="20">
        <v>1.0</v>
      </c>
      <c r="E26" s="22">
        <v>1.0</v>
      </c>
      <c r="F26" s="5" t="str">
        <f>VLOOKUP(G26,'Species Data'!A$2:E$152,2,FALSE)</f>
        <v>80</v>
      </c>
      <c r="G26" s="5" t="s">
        <v>133</v>
      </c>
      <c r="H26" s="33" t="s">
        <v>187</v>
      </c>
      <c r="I26" s="24" t="s">
        <v>50</v>
      </c>
      <c r="J26" s="5" t="str">
        <f>VLOOKUP(G26,'Species Data'!A$2:E$152,3,FALSE)</f>
        <v>190</v>
      </c>
      <c r="K26" s="27" t="str">
        <f>VLOOKUP(G26,'Species Data'!A$2:E$152,4,FALSE)</f>
        <v>184</v>
      </c>
      <c r="L26" s="27" t="str">
        <f>VLOOKUP(G26,'Species Data'!A$2:E$152,5,FALSE)</f>
        <v>198</v>
      </c>
      <c r="M26" s="28" t="str">
        <f t="shared" si="1"/>
        <v>37620</v>
      </c>
      <c r="N26" s="29" t="str">
        <f t="shared" si="2"/>
        <v>10588619250</v>
      </c>
      <c r="O26" s="29" t="str">
        <f t="shared" si="3"/>
        <v>281463</v>
      </c>
      <c r="P26" s="30" t="str">
        <f t="shared" si="4"/>
        <v>5424098625</v>
      </c>
      <c r="Q26" s="30" t="s">
        <v>88</v>
      </c>
      <c r="R26" s="32" t="str">
        <f>VLOOKUP(Q26,'Basic Moves'!B$2:H$43,3,FALSE)</f>
        <v>15</v>
      </c>
      <c r="S26" s="32" t="str">
        <f>IF(OR(VLOOKUP(Q26,'Basic Moves'!B$2:C$43,2,FALSE)=H26,VLOOKUP(Q26,'Basic Moves'!B$2:C$43,2,FALSE)=I26),1,0)</f>
        <v>1</v>
      </c>
      <c r="T26" s="32" t="str">
        <f>VLOOKUP(Q26,'Basic Moves'!B$2:H$43,5,FALSE)</f>
        <v>1510</v>
      </c>
      <c r="U26" s="32" t="str">
        <f>VLOOKUP(Q26,'Basic Moves'!B$2:H$43,7,FALSE)</f>
        <v>14</v>
      </c>
      <c r="V26" s="31" t="str">
        <f t="shared" si="5"/>
        <v>1237.5</v>
      </c>
      <c r="W26" s="30" t="s">
        <v>50</v>
      </c>
      <c r="X26" s="32" t="str">
        <f>VLOOKUP(W26,'Charged Moves'!B$2:I$96,3,FALSE)</f>
        <v>55</v>
      </c>
      <c r="Y26" s="32" t="str">
        <f>IF(OR(VLOOKUP(W26,'Charged Moves'!B$2:C$96,2,FALSE)=H26,VLOOKUP(W26,'Charged Moves'!B$2:C$96,2,FALSE)=I26),1,0)</f>
        <v>1</v>
      </c>
      <c r="Z26" s="32" t="str">
        <f>VLOOKUP(W26,'Charged Moves'!B$2:I$96,8,FALSE)*100</f>
        <v>5</v>
      </c>
      <c r="AA26" s="32" t="str">
        <f>VLOOKUP(W26,'Charged Moves'!B$2:I$96,6,FALSE)</f>
        <v>2800</v>
      </c>
      <c r="AB26" s="32" t="str">
        <f>VLOOKUP(W26,'Charged Moves'!B$2:J$96,9,FALSE)</f>
        <v>50</v>
      </c>
      <c r="AC26" s="32" t="str">
        <f t="shared" si="6"/>
        <v>145.46875</v>
      </c>
      <c r="AD26" s="32" t="str">
        <f t="shared" si="7"/>
        <v>9340</v>
      </c>
      <c r="AE26" s="32" t="str">
        <f t="shared" si="8"/>
        <v>1529.6875</v>
      </c>
      <c r="AF26" t="str">
        <f t="shared" si="9"/>
        <v>17340</v>
      </c>
      <c r="AG26" t="str">
        <f t="shared" si="10"/>
        <v>783.59375</v>
      </c>
    </row>
    <row r="27" ht="14.25" customHeight="1">
      <c r="A27" s="5">
        <v>353.0</v>
      </c>
      <c r="B27" s="20">
        <v>4.0</v>
      </c>
      <c r="C27" s="21">
        <v>0.77</v>
      </c>
      <c r="D27" s="20">
        <v>3.0</v>
      </c>
      <c r="E27" s="22">
        <v>0.78</v>
      </c>
      <c r="F27" s="5" t="str">
        <f>VLOOKUP(G27,'Species Data'!A$2:E$152,2,FALSE)</f>
        <v>62</v>
      </c>
      <c r="G27" s="5" t="s">
        <v>104</v>
      </c>
      <c r="H27" s="33" t="s">
        <v>187</v>
      </c>
      <c r="I27" s="36" t="s">
        <v>229</v>
      </c>
      <c r="J27" s="5" t="str">
        <f>VLOOKUP(G27,'Species Data'!A$2:E$152,3,FALSE)</f>
        <v>180</v>
      </c>
      <c r="K27" s="27" t="str">
        <f>VLOOKUP(G27,'Species Data'!A$2:E$152,4,FALSE)</f>
        <v>180</v>
      </c>
      <c r="L27" s="27" t="str">
        <f>VLOOKUP(G27,'Species Data'!A$2:E$152,5,FALSE)</f>
        <v>202</v>
      </c>
      <c r="M27" s="28" t="str">
        <f t="shared" si="1"/>
        <v>36360</v>
      </c>
      <c r="N27" s="29" t="str">
        <f t="shared" si="2"/>
        <v>8794575000</v>
      </c>
      <c r="O27" s="29" t="str">
        <f t="shared" si="3"/>
        <v>241875</v>
      </c>
      <c r="P27" s="30" t="str">
        <f t="shared" si="4"/>
        <v>5385552300</v>
      </c>
      <c r="Q27" s="30" t="s">
        <v>230</v>
      </c>
      <c r="R27" s="32" t="str">
        <f>VLOOKUP(Q27,'Basic Moves'!B$2:H$43,3,FALSE)</f>
        <v>25</v>
      </c>
      <c r="S27" s="32" t="str">
        <f>IF(OR(VLOOKUP(Q27,'Basic Moves'!B$2:C$43,2,FALSE)=H27,VLOOKUP(Q27,'Basic Moves'!B$2:C$43,2,FALSE)=I27),1,0)</f>
        <v>1</v>
      </c>
      <c r="T27" s="32" t="str">
        <f>VLOOKUP(Q27,'Basic Moves'!B$2:H$43,5,FALSE)</f>
        <v>2300</v>
      </c>
      <c r="U27" s="32" t="str">
        <f>VLOOKUP(Q27,'Basic Moves'!B$2:H$43,7,FALSE)</f>
        <v>25</v>
      </c>
      <c r="V27" s="31" t="str">
        <f t="shared" si="5"/>
        <v>1343.75</v>
      </c>
      <c r="W27" s="30" t="s">
        <v>291</v>
      </c>
      <c r="X27" s="32" t="str">
        <f>VLOOKUP(W27,'Charged Moves'!B$2:I$96,3,FALSE)</f>
        <v>45</v>
      </c>
      <c r="Y27" s="32" t="str">
        <f>IF(OR(VLOOKUP(W27,'Charged Moves'!B$2:C$96,2,FALSE)=H27,VLOOKUP(W27,'Charged Moves'!B$2:C$96,2,FALSE)=I27),1,0)</f>
        <v>0</v>
      </c>
      <c r="Z27" s="32" t="str">
        <f>VLOOKUP(W27,'Charged Moves'!B$2:I$96,8,FALSE)*100</f>
        <v>5</v>
      </c>
      <c r="AA27" s="32" t="str">
        <f>VLOOKUP(W27,'Charged Moves'!B$2:I$96,6,FALSE)</f>
        <v>3500</v>
      </c>
      <c r="AB27" s="32" t="str">
        <f>VLOOKUP(W27,'Charged Moves'!B$2:J$96,9,FALSE)</f>
        <v>33</v>
      </c>
      <c r="AC27" s="32" t="str">
        <f t="shared" si="6"/>
        <v>108.625</v>
      </c>
      <c r="AD27" s="32" t="str">
        <f t="shared" si="7"/>
        <v>8600</v>
      </c>
      <c r="AE27" s="32" t="str">
        <f t="shared" si="8"/>
        <v>1257.375</v>
      </c>
      <c r="AF27" t="str">
        <f t="shared" si="9"/>
        <v>12600</v>
      </c>
      <c r="AG27" t="str">
        <f t="shared" si="10"/>
        <v>822.875</v>
      </c>
    </row>
    <row r="28" ht="14.25" customHeight="1">
      <c r="A28" s="5">
        <v>596.0</v>
      </c>
      <c r="B28" s="20">
        <v>1.0</v>
      </c>
      <c r="C28" s="21">
        <v>1.0</v>
      </c>
      <c r="D28" s="20">
        <v>4.0</v>
      </c>
      <c r="E28" s="22">
        <v>0.95</v>
      </c>
      <c r="F28" s="5" t="str">
        <f>VLOOKUP(G28,'Species Data'!A$2:E$152,2,FALSE)</f>
        <v>103</v>
      </c>
      <c r="G28" s="5" t="s">
        <v>120</v>
      </c>
      <c r="H28" s="45" t="s">
        <v>259</v>
      </c>
      <c r="I28" s="24" t="s">
        <v>50</v>
      </c>
      <c r="J28" s="5" t="str">
        <f>VLOOKUP(G28,'Species Data'!A$2:E$152,3,FALSE)</f>
        <v>190</v>
      </c>
      <c r="K28" s="27" t="str">
        <f>VLOOKUP(G28,'Species Data'!A$2:E$152,4,FALSE)</f>
        <v>232</v>
      </c>
      <c r="L28" s="27" t="str">
        <f>VLOOKUP(G28,'Species Data'!A$2:E$152,5,FALSE)</f>
        <v>164</v>
      </c>
      <c r="M28" s="28" t="str">
        <f t="shared" si="1"/>
        <v>31160</v>
      </c>
      <c r="N28" s="29" t="str">
        <f t="shared" si="2"/>
        <v>13039525200</v>
      </c>
      <c r="O28" s="29" t="str">
        <f t="shared" si="3"/>
        <v>418470</v>
      </c>
      <c r="P28" s="30" t="str">
        <f t="shared" si="4"/>
        <v>5367621600</v>
      </c>
      <c r="Q28" s="30" t="s">
        <v>121</v>
      </c>
      <c r="R28" s="32" t="str">
        <f>VLOOKUP(Q28,'Basic Moves'!B$2:H$43,3,FALSE)</f>
        <v>12</v>
      </c>
      <c r="S28" s="32" t="str">
        <f>IF(OR(VLOOKUP(Q28,'Basic Moves'!B$2:C$43,2,FALSE)=H28,VLOOKUP(Q28,'Basic Moves'!B$2:C$43,2,FALSE)=I28),1,0)</f>
        <v>1</v>
      </c>
      <c r="T28" s="32" t="str">
        <f>VLOOKUP(Q28,'Basic Moves'!B$2:H$43,5,FALSE)</f>
        <v>1050</v>
      </c>
      <c r="U28" s="32" t="str">
        <f>VLOOKUP(Q28,'Basic Moves'!B$2:H$43,7,FALSE)</f>
        <v>9</v>
      </c>
      <c r="V28" s="31" t="str">
        <f t="shared" si="5"/>
        <v>1425</v>
      </c>
      <c r="W28" s="30" t="s">
        <v>122</v>
      </c>
      <c r="X28" s="32" t="str">
        <f>VLOOKUP(W28,'Charged Moves'!B$2:I$96,3,FALSE)</f>
        <v>120</v>
      </c>
      <c r="Y28" s="32" t="str">
        <f>IF(OR(VLOOKUP(W28,'Charged Moves'!B$2:C$96,2,FALSE)=H28,VLOOKUP(W28,'Charged Moves'!B$2:C$96,2,FALSE)=I28),1,0)</f>
        <v>1</v>
      </c>
      <c r="Z28" s="32" t="str">
        <f>VLOOKUP(W28,'Charged Moves'!B$2:I$96,8,FALSE)*100</f>
        <v>5</v>
      </c>
      <c r="AA28" s="32" t="str">
        <f>VLOOKUP(W28,'Charged Moves'!B$2:I$96,6,FALSE)</f>
        <v>4900</v>
      </c>
      <c r="AB28" s="32" t="str">
        <f>VLOOKUP(W28,'Charged Moves'!B$2:J$96,9,FALSE)</f>
        <v>100</v>
      </c>
      <c r="AC28" s="32" t="str">
        <f t="shared" si="6"/>
        <v>333.75</v>
      </c>
      <c r="AD28" s="32" t="str">
        <f t="shared" si="7"/>
        <v>18000</v>
      </c>
      <c r="AE28" s="32" t="str">
        <f t="shared" si="8"/>
        <v>1803.75</v>
      </c>
      <c r="AF28" t="str">
        <f t="shared" si="9"/>
        <v>42000</v>
      </c>
      <c r="AG28" t="str">
        <f t="shared" si="10"/>
        <v>742.5</v>
      </c>
    </row>
    <row r="29" ht="14.25" customHeight="1">
      <c r="A29" s="5">
        <v>817.0</v>
      </c>
      <c r="B29" s="20">
        <v>1.0</v>
      </c>
      <c r="C29" s="21">
        <v>1.0</v>
      </c>
      <c r="D29" s="20">
        <v>1.0</v>
      </c>
      <c r="E29" s="22">
        <v>1.0</v>
      </c>
      <c r="F29" s="5" t="str">
        <f>VLOOKUP(G29,'Species Data'!A$2:E$152,2,FALSE)</f>
        <v>144</v>
      </c>
      <c r="G29" s="5" t="s">
        <v>213</v>
      </c>
      <c r="H29" s="34" t="s">
        <v>191</v>
      </c>
      <c r="I29" s="38" t="s">
        <v>236</v>
      </c>
      <c r="J29" s="5" t="str">
        <f>VLOOKUP(G29,'Species Data'!A$2:E$152,3,FALSE)</f>
        <v>180</v>
      </c>
      <c r="K29" s="27" t="str">
        <f>VLOOKUP(G29,'Species Data'!A$2:E$152,4,FALSE)</f>
        <v>198</v>
      </c>
      <c r="L29" s="27" t="str">
        <f>VLOOKUP(G29,'Species Data'!A$2:E$152,5,FALSE)</f>
        <v>242</v>
      </c>
      <c r="M29" s="28" t="str">
        <f t="shared" si="1"/>
        <v>43560</v>
      </c>
      <c r="N29" s="29" t="str">
        <f t="shared" si="2"/>
        <v>15363067500</v>
      </c>
      <c r="O29" s="29" t="str">
        <f t="shared" si="3"/>
        <v>352688</v>
      </c>
      <c r="P29" s="30" t="str">
        <f t="shared" si="4"/>
        <v>5315082300</v>
      </c>
      <c r="Q29" s="30" t="s">
        <v>214</v>
      </c>
      <c r="R29" s="32" t="str">
        <f>VLOOKUP(Q29,'Basic Moves'!B$2:H$43,3,FALSE)</f>
        <v>9</v>
      </c>
      <c r="S29" s="32" t="str">
        <f>IF(OR(VLOOKUP(Q29,'Basic Moves'!B$2:C$43,2,FALSE)=H29,VLOOKUP(Q29,'Basic Moves'!B$2:C$43,2,FALSE)=I29),1,0)</f>
        <v>1</v>
      </c>
      <c r="T29" s="32" t="str">
        <f>VLOOKUP(Q29,'Basic Moves'!B$2:H$43,5,FALSE)</f>
        <v>810</v>
      </c>
      <c r="U29" s="32" t="str">
        <f>VLOOKUP(Q29,'Basic Moves'!B$2:H$43,7,FALSE)</f>
        <v>7</v>
      </c>
      <c r="V29" s="31" t="str">
        <f t="shared" si="5"/>
        <v>1383.75</v>
      </c>
      <c r="W29" s="30" t="s">
        <v>215</v>
      </c>
      <c r="X29" s="32" t="str">
        <f>VLOOKUP(W29,'Charged Moves'!B$2:I$96,3,FALSE)</f>
        <v>100</v>
      </c>
      <c r="Y29" s="32" t="str">
        <f>IF(OR(VLOOKUP(W29,'Charged Moves'!B$2:C$96,2,FALSE)=H29,VLOOKUP(W29,'Charged Moves'!B$2:C$96,2,FALSE)=I29),1,0)</f>
        <v>1</v>
      </c>
      <c r="Z29" s="32" t="str">
        <f>VLOOKUP(W29,'Charged Moves'!B$2:I$96,8,FALSE)*100</f>
        <v>5</v>
      </c>
      <c r="AA29" s="32" t="str">
        <f>VLOOKUP(W29,'Charged Moves'!B$2:I$96,6,FALSE)</f>
        <v>3900</v>
      </c>
      <c r="AB29" s="32" t="str">
        <f>VLOOKUP(W29,'Charged Moves'!B$2:J$96,9,FALSE)</f>
        <v>100</v>
      </c>
      <c r="AC29" s="32" t="str">
        <f t="shared" si="6"/>
        <v>296.875</v>
      </c>
      <c r="AD29" s="32" t="str">
        <f t="shared" si="7"/>
        <v>16550</v>
      </c>
      <c r="AE29" s="32" t="str">
        <f t="shared" si="8"/>
        <v>1781.25</v>
      </c>
      <c r="AF29" t="str">
        <f t="shared" si="9"/>
        <v>46550</v>
      </c>
      <c r="AG29" t="str">
        <f t="shared" si="10"/>
        <v>616.25</v>
      </c>
    </row>
    <row r="30" ht="14.25" customHeight="1">
      <c r="A30" s="5">
        <v>821.0</v>
      </c>
      <c r="B30" s="20">
        <v>1.0</v>
      </c>
      <c r="C30" s="21">
        <v>1.0</v>
      </c>
      <c r="D30" s="20">
        <v>2.0</v>
      </c>
      <c r="E30" s="22">
        <v>0.9</v>
      </c>
      <c r="F30" s="5" t="str">
        <f>VLOOKUP(G30,'Species Data'!A$2:E$152,2,FALSE)</f>
        <v>146</v>
      </c>
      <c r="G30" s="5" t="s">
        <v>131</v>
      </c>
      <c r="H30" s="44" t="s">
        <v>255</v>
      </c>
      <c r="I30" s="38" t="s">
        <v>236</v>
      </c>
      <c r="J30" s="5" t="str">
        <f>VLOOKUP(G30,'Species Data'!A$2:E$152,3,FALSE)</f>
        <v>180</v>
      </c>
      <c r="K30" s="27" t="str">
        <f>VLOOKUP(G30,'Species Data'!A$2:E$152,4,FALSE)</f>
        <v>242</v>
      </c>
      <c r="L30" s="27" t="str">
        <f>VLOOKUP(G30,'Species Data'!A$2:E$152,5,FALSE)</f>
        <v>194</v>
      </c>
      <c r="M30" s="28" t="str">
        <f t="shared" si="1"/>
        <v>34920</v>
      </c>
      <c r="N30" s="29" t="str">
        <f t="shared" si="2"/>
        <v>13679473500</v>
      </c>
      <c r="O30" s="29" t="str">
        <f t="shared" si="3"/>
        <v>391738</v>
      </c>
      <c r="P30" s="30" t="str">
        <f t="shared" si="4"/>
        <v>5228833500</v>
      </c>
      <c r="Q30" s="30" t="s">
        <v>132</v>
      </c>
      <c r="R30" s="32" t="str">
        <f>VLOOKUP(Q30,'Basic Moves'!B$2:H$43,3,FALSE)</f>
        <v>10</v>
      </c>
      <c r="S30" s="32" t="str">
        <f>IF(OR(VLOOKUP(Q30,'Basic Moves'!B$2:C$43,2,FALSE)=H30,VLOOKUP(Q30,'Basic Moves'!B$2:C$43,2,FALSE)=I30),1,0)</f>
        <v>1</v>
      </c>
      <c r="T30" s="32" t="str">
        <f>VLOOKUP(Q30,'Basic Moves'!B$2:H$43,5,FALSE)</f>
        <v>1050</v>
      </c>
      <c r="U30" s="32" t="str">
        <f>VLOOKUP(Q30,'Basic Moves'!B$2:H$43,7,FALSE)</f>
        <v>10</v>
      </c>
      <c r="V30" s="31" t="str">
        <f t="shared" si="5"/>
        <v>1187.5</v>
      </c>
      <c r="W30" s="30" t="s">
        <v>117</v>
      </c>
      <c r="X30" s="32" t="str">
        <f>VLOOKUP(W30,'Charged Moves'!B$2:I$96,3,FALSE)</f>
        <v>100</v>
      </c>
      <c r="Y30" s="32" t="str">
        <f>IF(OR(VLOOKUP(W30,'Charged Moves'!B$2:C$96,2,FALSE)=H30,VLOOKUP(W30,'Charged Moves'!B$2:C$96,2,FALSE)=I30),1,0)</f>
        <v>1</v>
      </c>
      <c r="Z30" s="32" t="str">
        <f>VLOOKUP(W30,'Charged Moves'!B$2:I$96,8,FALSE)*100</f>
        <v>5</v>
      </c>
      <c r="AA30" s="32" t="str">
        <f>VLOOKUP(W30,'Charged Moves'!B$2:I$96,6,FALSE)</f>
        <v>4100</v>
      </c>
      <c r="AB30" s="32" t="str">
        <f>VLOOKUP(W30,'Charged Moves'!B$2:J$96,9,FALSE)</f>
        <v>100</v>
      </c>
      <c r="AC30" s="32" t="str">
        <f t="shared" si="6"/>
        <v>253.125</v>
      </c>
      <c r="AD30" s="32" t="str">
        <f t="shared" si="7"/>
        <v>15100</v>
      </c>
      <c r="AE30" s="32" t="str">
        <f t="shared" si="8"/>
        <v>1618.75</v>
      </c>
      <c r="AF30" t="str">
        <f t="shared" si="9"/>
        <v>35100</v>
      </c>
      <c r="AG30" t="str">
        <f t="shared" si="10"/>
        <v>618.75</v>
      </c>
    </row>
    <row r="31" ht="14.25" customHeight="1">
      <c r="A31" s="5">
        <v>815.0</v>
      </c>
      <c r="B31" s="20">
        <v>2.0</v>
      </c>
      <c r="C31" s="21">
        <v>0.91</v>
      </c>
      <c r="D31" s="20">
        <v>2.0</v>
      </c>
      <c r="E31" s="22">
        <v>0.97</v>
      </c>
      <c r="F31" s="5" t="str">
        <f>VLOOKUP(G31,'Species Data'!A$2:E$152,2,FALSE)</f>
        <v>144</v>
      </c>
      <c r="G31" s="5" t="s">
        <v>213</v>
      </c>
      <c r="H31" s="34" t="s">
        <v>191</v>
      </c>
      <c r="I31" s="38" t="s">
        <v>236</v>
      </c>
      <c r="J31" s="5" t="str">
        <f>VLOOKUP(G31,'Species Data'!A$2:E$152,3,FALSE)</f>
        <v>180</v>
      </c>
      <c r="K31" s="27" t="str">
        <f>VLOOKUP(G31,'Species Data'!A$2:E$152,4,FALSE)</f>
        <v>198</v>
      </c>
      <c r="L31" s="27" t="str">
        <f>VLOOKUP(G31,'Species Data'!A$2:E$152,5,FALSE)</f>
        <v>242</v>
      </c>
      <c r="M31" s="28" t="str">
        <f t="shared" si="1"/>
        <v>43560</v>
      </c>
      <c r="N31" s="29" t="str">
        <f t="shared" si="2"/>
        <v>13935919388</v>
      </c>
      <c r="O31" s="29" t="str">
        <f t="shared" si="3"/>
        <v>319925</v>
      </c>
      <c r="P31" s="30" t="str">
        <f t="shared" si="4"/>
        <v>5162799263</v>
      </c>
      <c r="Q31" s="30" t="s">
        <v>214</v>
      </c>
      <c r="R31" s="32" t="str">
        <f>VLOOKUP(Q31,'Basic Moves'!B$2:H$43,3,FALSE)</f>
        <v>9</v>
      </c>
      <c r="S31" s="32" t="str">
        <f>IF(OR(VLOOKUP(Q31,'Basic Moves'!B$2:C$43,2,FALSE)=H31,VLOOKUP(Q31,'Basic Moves'!B$2:C$43,2,FALSE)=I31),1,0)</f>
        <v>1</v>
      </c>
      <c r="T31" s="32" t="str">
        <f>VLOOKUP(Q31,'Basic Moves'!B$2:H$43,5,FALSE)</f>
        <v>810</v>
      </c>
      <c r="U31" s="32" t="str">
        <f>VLOOKUP(Q31,'Basic Moves'!B$2:H$43,7,FALSE)</f>
        <v>7</v>
      </c>
      <c r="V31" s="31" t="str">
        <f t="shared" si="5"/>
        <v>1383.75</v>
      </c>
      <c r="W31" s="30" t="s">
        <v>206</v>
      </c>
      <c r="X31" s="32" t="str">
        <f>VLOOKUP(W31,'Charged Moves'!B$2:I$96,3,FALSE)</f>
        <v>65</v>
      </c>
      <c r="Y31" s="32" t="str">
        <f>IF(OR(VLOOKUP(W31,'Charged Moves'!B$2:C$96,2,FALSE)=H31,VLOOKUP(W31,'Charged Moves'!B$2:C$96,2,FALSE)=I31),1,0)</f>
        <v>1</v>
      </c>
      <c r="Z31" s="32" t="str">
        <f>VLOOKUP(W31,'Charged Moves'!B$2:I$96,8,FALSE)*100</f>
        <v>5</v>
      </c>
      <c r="AA31" s="32" t="str">
        <f>VLOOKUP(W31,'Charged Moves'!B$2:I$96,6,FALSE)</f>
        <v>3650</v>
      </c>
      <c r="AB31" s="32" t="str">
        <f>VLOOKUP(W31,'Charged Moves'!B$2:J$96,9,FALSE)</f>
        <v>50</v>
      </c>
      <c r="AC31" s="32" t="str">
        <f t="shared" si="6"/>
        <v>173.28125</v>
      </c>
      <c r="AD31" s="32" t="str">
        <f t="shared" si="7"/>
        <v>10630</v>
      </c>
      <c r="AE31" s="32" t="str">
        <f t="shared" si="8"/>
        <v>1615.78125</v>
      </c>
      <c r="AF31" t="str">
        <f t="shared" si="9"/>
        <v>26630</v>
      </c>
      <c r="AG31" t="str">
        <f t="shared" si="10"/>
        <v>598.59375</v>
      </c>
    </row>
    <row r="32" ht="14.25" customHeight="1">
      <c r="A32" s="5">
        <v>461.0</v>
      </c>
      <c r="B32" s="20">
        <v>5.0</v>
      </c>
      <c r="C32" s="21">
        <v>0.77</v>
      </c>
      <c r="D32" s="20">
        <v>2.0</v>
      </c>
      <c r="E32" s="22">
        <v>0.95</v>
      </c>
      <c r="F32" s="5" t="str">
        <f>VLOOKUP(G32,'Species Data'!A$2:E$152,2,FALSE)</f>
        <v>80</v>
      </c>
      <c r="G32" s="5" t="s">
        <v>133</v>
      </c>
      <c r="H32" s="33" t="s">
        <v>187</v>
      </c>
      <c r="I32" s="24" t="s">
        <v>50</v>
      </c>
      <c r="J32" s="5" t="str">
        <f>VLOOKUP(G32,'Species Data'!A$2:E$152,3,FALSE)</f>
        <v>190</v>
      </c>
      <c r="K32" s="27" t="str">
        <f>VLOOKUP(G32,'Species Data'!A$2:E$152,4,FALSE)</f>
        <v>184</v>
      </c>
      <c r="L32" s="27" t="str">
        <f>VLOOKUP(G32,'Species Data'!A$2:E$152,5,FALSE)</f>
        <v>198</v>
      </c>
      <c r="M32" s="28" t="str">
        <f t="shared" si="1"/>
        <v>37620</v>
      </c>
      <c r="N32" s="29" t="str">
        <f t="shared" si="2"/>
        <v>9472001220</v>
      </c>
      <c r="O32" s="29" t="str">
        <f t="shared" si="3"/>
        <v>251781</v>
      </c>
      <c r="P32" s="30" t="str">
        <f t="shared" si="4"/>
        <v>5161275900</v>
      </c>
      <c r="Q32" s="30" t="s">
        <v>88</v>
      </c>
      <c r="R32" s="32" t="str">
        <f>VLOOKUP(Q32,'Basic Moves'!B$2:H$43,3,FALSE)</f>
        <v>15</v>
      </c>
      <c r="S32" s="32" t="str">
        <f>IF(OR(VLOOKUP(Q32,'Basic Moves'!B$2:C$43,2,FALSE)=H32,VLOOKUP(Q32,'Basic Moves'!B$2:C$43,2,FALSE)=I32),1,0)</f>
        <v>1</v>
      </c>
      <c r="T32" s="32" t="str">
        <f>VLOOKUP(Q32,'Basic Moves'!B$2:H$43,5,FALSE)</f>
        <v>1510</v>
      </c>
      <c r="U32" s="32" t="str">
        <f>VLOOKUP(Q32,'Basic Moves'!B$2:H$43,7,FALSE)</f>
        <v>14</v>
      </c>
      <c r="V32" s="31" t="str">
        <f t="shared" si="5"/>
        <v>1237.5</v>
      </c>
      <c r="W32" s="30" t="s">
        <v>206</v>
      </c>
      <c r="X32" s="32" t="str">
        <f>VLOOKUP(W32,'Charged Moves'!B$2:I$96,3,FALSE)</f>
        <v>65</v>
      </c>
      <c r="Y32" s="32" t="str">
        <f>IF(OR(VLOOKUP(W32,'Charged Moves'!B$2:C$96,2,FALSE)=H32,VLOOKUP(W32,'Charged Moves'!B$2:C$96,2,FALSE)=I32),1,0)</f>
        <v>0</v>
      </c>
      <c r="Z32" s="32" t="str">
        <f>VLOOKUP(W32,'Charged Moves'!B$2:I$96,8,FALSE)*100</f>
        <v>5</v>
      </c>
      <c r="AA32" s="32" t="str">
        <f>VLOOKUP(W32,'Charged Moves'!B$2:I$96,6,FALSE)</f>
        <v>3650</v>
      </c>
      <c r="AB32" s="32" t="str">
        <f>VLOOKUP(W32,'Charged Moves'!B$2:J$96,9,FALSE)</f>
        <v>50</v>
      </c>
      <c r="AC32" s="32" t="str">
        <f t="shared" si="6"/>
        <v>141.625</v>
      </c>
      <c r="AD32" s="32" t="str">
        <f t="shared" si="7"/>
        <v>10190</v>
      </c>
      <c r="AE32" s="32" t="str">
        <f t="shared" si="8"/>
        <v>1368.375</v>
      </c>
      <c r="AF32" t="str">
        <f t="shared" si="9"/>
        <v>18190</v>
      </c>
      <c r="AG32" t="str">
        <f t="shared" si="10"/>
        <v>745.625</v>
      </c>
    </row>
    <row r="33" ht="14.25" customHeight="1">
      <c r="A33" s="5">
        <v>594.0</v>
      </c>
      <c r="B33" s="20">
        <v>4.0</v>
      </c>
      <c r="C33" s="21">
        <v>0.86</v>
      </c>
      <c r="D33" s="20">
        <v>5.0</v>
      </c>
      <c r="E33" s="22">
        <v>0.91</v>
      </c>
      <c r="F33" s="5" t="str">
        <f>VLOOKUP(G33,'Species Data'!A$2:E$152,2,FALSE)</f>
        <v>103</v>
      </c>
      <c r="G33" s="5" t="s">
        <v>120</v>
      </c>
      <c r="H33" s="45" t="s">
        <v>259</v>
      </c>
      <c r="I33" s="24" t="s">
        <v>50</v>
      </c>
      <c r="J33" s="5" t="str">
        <f>VLOOKUP(G33,'Species Data'!A$2:E$152,3,FALSE)</f>
        <v>190</v>
      </c>
      <c r="K33" s="27" t="str">
        <f>VLOOKUP(G33,'Species Data'!A$2:E$152,4,FALSE)</f>
        <v>232</v>
      </c>
      <c r="L33" s="27" t="str">
        <f>VLOOKUP(G33,'Species Data'!A$2:E$152,5,FALSE)</f>
        <v>164</v>
      </c>
      <c r="M33" s="28" t="str">
        <f t="shared" si="1"/>
        <v>31160</v>
      </c>
      <c r="N33" s="29" t="str">
        <f t="shared" si="2"/>
        <v>11259354400</v>
      </c>
      <c r="O33" s="29" t="str">
        <f t="shared" si="3"/>
        <v>361340</v>
      </c>
      <c r="P33" s="30" t="str">
        <f t="shared" si="4"/>
        <v>5150748000</v>
      </c>
      <c r="Q33" s="30" t="s">
        <v>121</v>
      </c>
      <c r="R33" s="32" t="str">
        <f>VLOOKUP(Q33,'Basic Moves'!B$2:H$43,3,FALSE)</f>
        <v>12</v>
      </c>
      <c r="S33" s="32" t="str">
        <f>IF(OR(VLOOKUP(Q33,'Basic Moves'!B$2:C$43,2,FALSE)=H33,VLOOKUP(Q33,'Basic Moves'!B$2:C$43,2,FALSE)=I33),1,0)</f>
        <v>1</v>
      </c>
      <c r="T33" s="32" t="str">
        <f>VLOOKUP(Q33,'Basic Moves'!B$2:H$43,5,FALSE)</f>
        <v>1050</v>
      </c>
      <c r="U33" s="32" t="str">
        <f>VLOOKUP(Q33,'Basic Moves'!B$2:H$43,7,FALSE)</f>
        <v>9</v>
      </c>
      <c r="V33" s="31" t="str">
        <f t="shared" si="5"/>
        <v>1425</v>
      </c>
      <c r="W33" s="30" t="s">
        <v>180</v>
      </c>
      <c r="X33" s="32" t="str">
        <f>VLOOKUP(W33,'Charged Moves'!B$2:I$96,3,FALSE)</f>
        <v>40</v>
      </c>
      <c r="Y33" s="32" t="str">
        <f>IF(OR(VLOOKUP(W33,'Charged Moves'!B$2:C$96,2,FALSE)=H33,VLOOKUP(W33,'Charged Moves'!B$2:C$96,2,FALSE)=I33),1,0)</f>
        <v>1</v>
      </c>
      <c r="Z33" s="32" t="str">
        <f>VLOOKUP(W33,'Charged Moves'!B$2:I$96,8,FALSE)*100</f>
        <v>5</v>
      </c>
      <c r="AA33" s="32" t="str">
        <f>VLOOKUP(W33,'Charged Moves'!B$2:I$96,6,FALSE)</f>
        <v>2400</v>
      </c>
      <c r="AB33" s="32" t="str">
        <f>VLOOKUP(W33,'Charged Moves'!B$2:J$96,9,FALSE)</f>
        <v>33</v>
      </c>
      <c r="AC33" s="32" t="str">
        <f t="shared" si="6"/>
        <v>111.25</v>
      </c>
      <c r="AD33" s="32" t="str">
        <f t="shared" si="7"/>
        <v>7100</v>
      </c>
      <c r="AE33" s="32" t="str">
        <f t="shared" si="8"/>
        <v>1557.5</v>
      </c>
      <c r="AF33" t="str">
        <f t="shared" si="9"/>
        <v>15100</v>
      </c>
      <c r="AG33" t="str">
        <f t="shared" si="10"/>
        <v>712.5</v>
      </c>
    </row>
    <row r="34" ht="14.25" customHeight="1">
      <c r="A34" s="5">
        <v>459.0</v>
      </c>
      <c r="B34" s="20">
        <v>6.0</v>
      </c>
      <c r="C34" s="21">
        <v>0.7</v>
      </c>
      <c r="D34" s="20">
        <v>3.0</v>
      </c>
      <c r="E34" s="22">
        <v>0.95</v>
      </c>
      <c r="F34" s="5" t="str">
        <f>VLOOKUP(G34,'Species Data'!A$2:E$152,2,FALSE)</f>
        <v>80</v>
      </c>
      <c r="G34" s="5" t="s">
        <v>133</v>
      </c>
      <c r="H34" s="33" t="s">
        <v>187</v>
      </c>
      <c r="I34" s="24" t="s">
        <v>50</v>
      </c>
      <c r="J34" s="5" t="str">
        <f>VLOOKUP(G34,'Species Data'!A$2:E$152,3,FALSE)</f>
        <v>190</v>
      </c>
      <c r="K34" s="27" t="str">
        <f>VLOOKUP(G34,'Species Data'!A$2:E$152,4,FALSE)</f>
        <v>184</v>
      </c>
      <c r="L34" s="27" t="str">
        <f>VLOOKUP(G34,'Species Data'!A$2:E$152,5,FALSE)</f>
        <v>198</v>
      </c>
      <c r="M34" s="28" t="str">
        <f t="shared" si="1"/>
        <v>37620</v>
      </c>
      <c r="N34" s="29" t="str">
        <f t="shared" si="2"/>
        <v>8566074000</v>
      </c>
      <c r="O34" s="29" t="str">
        <f t="shared" si="3"/>
        <v>227700</v>
      </c>
      <c r="P34" s="30" t="str">
        <f t="shared" si="4"/>
        <v>5129910225</v>
      </c>
      <c r="Q34" s="30" t="s">
        <v>88</v>
      </c>
      <c r="R34" s="32" t="str">
        <f>VLOOKUP(Q34,'Basic Moves'!B$2:H$43,3,FALSE)</f>
        <v>15</v>
      </c>
      <c r="S34" s="32" t="str">
        <f>IF(OR(VLOOKUP(Q34,'Basic Moves'!B$2:C$43,2,FALSE)=H34,VLOOKUP(Q34,'Basic Moves'!B$2:C$43,2,FALSE)=I34),1,0)</f>
        <v>1</v>
      </c>
      <c r="T34" s="32" t="str">
        <f>VLOOKUP(Q34,'Basic Moves'!B$2:H$43,5,FALSE)</f>
        <v>1510</v>
      </c>
      <c r="U34" s="32" t="str">
        <f>VLOOKUP(Q34,'Basic Moves'!B$2:H$43,7,FALSE)</f>
        <v>14</v>
      </c>
      <c r="V34" s="31" t="str">
        <f t="shared" si="5"/>
        <v>1237.5</v>
      </c>
      <c r="W34" s="30" t="s">
        <v>334</v>
      </c>
      <c r="X34" s="32" t="str">
        <f>VLOOKUP(W34,'Charged Moves'!B$2:I$96,3,FALSE)</f>
        <v>35</v>
      </c>
      <c r="Y34" s="32" t="str">
        <f>IF(OR(VLOOKUP(W34,'Charged Moves'!B$2:C$96,2,FALSE)=H34,VLOOKUP(W34,'Charged Moves'!B$2:C$96,2,FALSE)=I34),1,0)</f>
        <v>1</v>
      </c>
      <c r="Z34" s="32" t="str">
        <f>VLOOKUP(W34,'Charged Moves'!B$2:I$96,8,FALSE)*100</f>
        <v>5</v>
      </c>
      <c r="AA34" s="32" t="str">
        <f>VLOOKUP(W34,'Charged Moves'!B$2:I$96,6,FALSE)</f>
        <v>3300</v>
      </c>
      <c r="AB34" s="32" t="str">
        <f>VLOOKUP(W34,'Charged Moves'!B$2:J$96,9,FALSE)</f>
        <v>25</v>
      </c>
      <c r="AC34" s="32" t="str">
        <f t="shared" si="6"/>
        <v>82.34375</v>
      </c>
      <c r="AD34" s="32" t="str">
        <f t="shared" si="7"/>
        <v>6820</v>
      </c>
      <c r="AE34" s="32" t="str">
        <f t="shared" si="8"/>
        <v>1190.3125</v>
      </c>
      <c r="AF34" t="str">
        <f t="shared" si="9"/>
        <v>10820</v>
      </c>
      <c r="AG34" t="str">
        <f t="shared" si="10"/>
        <v>741.09375</v>
      </c>
    </row>
    <row r="35" ht="14.25" customHeight="1">
      <c r="A35" s="5">
        <v>595.0</v>
      </c>
      <c r="B35" s="20">
        <v>3.0</v>
      </c>
      <c r="C35" s="21">
        <v>0.91</v>
      </c>
      <c r="D35" s="20">
        <v>6.0</v>
      </c>
      <c r="E35" s="22">
        <v>0.9</v>
      </c>
      <c r="F35" s="5" t="str">
        <f>VLOOKUP(G35,'Species Data'!A$2:E$152,2,FALSE)</f>
        <v>103</v>
      </c>
      <c r="G35" s="5" t="s">
        <v>120</v>
      </c>
      <c r="H35" s="45" t="s">
        <v>259</v>
      </c>
      <c r="I35" s="24" t="s">
        <v>50</v>
      </c>
      <c r="J35" s="5" t="str">
        <f>VLOOKUP(G35,'Species Data'!A$2:E$152,3,FALSE)</f>
        <v>190</v>
      </c>
      <c r="K35" s="27" t="str">
        <f>VLOOKUP(G35,'Species Data'!A$2:E$152,4,FALSE)</f>
        <v>232</v>
      </c>
      <c r="L35" s="27" t="str">
        <f>VLOOKUP(G35,'Species Data'!A$2:E$152,5,FALSE)</f>
        <v>164</v>
      </c>
      <c r="M35" s="28" t="str">
        <f t="shared" si="1"/>
        <v>31160</v>
      </c>
      <c r="N35" s="29" t="str">
        <f t="shared" si="2"/>
        <v>11925788900</v>
      </c>
      <c r="O35" s="29" t="str">
        <f t="shared" si="3"/>
        <v>382728</v>
      </c>
      <c r="P35" s="30" t="str">
        <f t="shared" si="4"/>
        <v>5073938600</v>
      </c>
      <c r="Q35" s="30" t="s">
        <v>121</v>
      </c>
      <c r="R35" s="32" t="str">
        <f>VLOOKUP(Q35,'Basic Moves'!B$2:H$43,3,FALSE)</f>
        <v>12</v>
      </c>
      <c r="S35" s="32" t="str">
        <f>IF(OR(VLOOKUP(Q35,'Basic Moves'!B$2:C$43,2,FALSE)=H35,VLOOKUP(Q35,'Basic Moves'!B$2:C$43,2,FALSE)=I35),1,0)</f>
        <v>1</v>
      </c>
      <c r="T35" s="32" t="str">
        <f>VLOOKUP(Q35,'Basic Moves'!B$2:H$43,5,FALSE)</f>
        <v>1050</v>
      </c>
      <c r="U35" s="32" t="str">
        <f>VLOOKUP(Q35,'Basic Moves'!B$2:H$43,7,FALSE)</f>
        <v>9</v>
      </c>
      <c r="V35" s="31" t="str">
        <f t="shared" si="5"/>
        <v>1425</v>
      </c>
      <c r="W35" s="30" t="s">
        <v>50</v>
      </c>
      <c r="X35" s="32" t="str">
        <f>VLOOKUP(W35,'Charged Moves'!B$2:I$96,3,FALSE)</f>
        <v>55</v>
      </c>
      <c r="Y35" s="32" t="str">
        <f>IF(OR(VLOOKUP(W35,'Charged Moves'!B$2:C$96,2,FALSE)=H35,VLOOKUP(W35,'Charged Moves'!B$2:C$96,2,FALSE)=I35),1,0)</f>
        <v>1</v>
      </c>
      <c r="Z35" s="32" t="str">
        <f>VLOOKUP(W35,'Charged Moves'!B$2:I$96,8,FALSE)*100</f>
        <v>5</v>
      </c>
      <c r="AA35" s="32" t="str">
        <f>VLOOKUP(W35,'Charged Moves'!B$2:I$96,6,FALSE)</f>
        <v>2800</v>
      </c>
      <c r="AB35" s="32" t="str">
        <f>VLOOKUP(W35,'Charged Moves'!B$2:J$96,9,FALSE)</f>
        <v>50</v>
      </c>
      <c r="AC35" s="32" t="str">
        <f t="shared" si="6"/>
        <v>160.46875</v>
      </c>
      <c r="AD35" s="32" t="str">
        <f t="shared" si="7"/>
        <v>9600</v>
      </c>
      <c r="AE35" s="32" t="str">
        <f t="shared" si="8"/>
        <v>1649.6875</v>
      </c>
      <c r="AF35" t="str">
        <f t="shared" si="9"/>
        <v>21600</v>
      </c>
      <c r="AG35" t="str">
        <f t="shared" si="10"/>
        <v>701.875</v>
      </c>
    </row>
    <row r="36" ht="14.25" customHeight="1">
      <c r="A36" s="5">
        <v>751.0</v>
      </c>
      <c r="B36" s="20">
        <v>5.0</v>
      </c>
      <c r="C36" s="21">
        <v>0.82</v>
      </c>
      <c r="D36" s="20">
        <v>6.0</v>
      </c>
      <c r="E36" s="22">
        <v>0.7</v>
      </c>
      <c r="F36" s="5" t="str">
        <f>VLOOKUP(G36,'Species Data'!A$2:E$152,2,FALSE)</f>
        <v>131</v>
      </c>
      <c r="G36" s="5" t="s">
        <v>186</v>
      </c>
      <c r="H36" s="33" t="s">
        <v>187</v>
      </c>
      <c r="I36" s="34" t="s">
        <v>191</v>
      </c>
      <c r="J36" s="5" t="str">
        <f>VLOOKUP(G36,'Species Data'!A$2:E$152,3,FALSE)</f>
        <v>260</v>
      </c>
      <c r="K36" s="27" t="str">
        <f>VLOOKUP(G36,'Species Data'!A$2:E$152,4,FALSE)</f>
        <v>186</v>
      </c>
      <c r="L36" s="27" t="str">
        <f>VLOOKUP(G36,'Species Data'!A$2:E$152,5,FALSE)</f>
        <v>190</v>
      </c>
      <c r="M36" s="28" t="str">
        <f t="shared" si="1"/>
        <v>49400</v>
      </c>
      <c r="N36" s="29" t="str">
        <f t="shared" si="2"/>
        <v>13469045850</v>
      </c>
      <c r="O36" s="29" t="str">
        <f t="shared" si="3"/>
        <v>272653</v>
      </c>
      <c r="P36" s="30" t="str">
        <f t="shared" si="4"/>
        <v>5040985950</v>
      </c>
      <c r="Q36" s="30" t="s">
        <v>214</v>
      </c>
      <c r="R36" s="32" t="str">
        <f>VLOOKUP(Q36,'Basic Moves'!B$2:H$43,3,FALSE)</f>
        <v>9</v>
      </c>
      <c r="S36" s="32" t="str">
        <f>IF(OR(VLOOKUP(Q36,'Basic Moves'!B$2:C$43,2,FALSE)=H36,VLOOKUP(Q36,'Basic Moves'!B$2:C$43,2,FALSE)=I36),1,0)</f>
        <v>1</v>
      </c>
      <c r="T36" s="32" t="str">
        <f>VLOOKUP(Q36,'Basic Moves'!B$2:H$43,5,FALSE)</f>
        <v>810</v>
      </c>
      <c r="U36" s="32" t="str">
        <f>VLOOKUP(Q36,'Basic Moves'!B$2:H$43,7,FALSE)</f>
        <v>7</v>
      </c>
      <c r="V36" s="31" t="str">
        <f t="shared" si="5"/>
        <v>1383.75</v>
      </c>
      <c r="W36" s="30" t="s">
        <v>107</v>
      </c>
      <c r="X36" s="32" t="str">
        <f>VLOOKUP(W36,'Charged Moves'!B$2:I$96,3,FALSE)</f>
        <v>65</v>
      </c>
      <c r="Y36" s="32" t="str">
        <f>IF(OR(VLOOKUP(W36,'Charged Moves'!B$2:C$96,2,FALSE)=H36,VLOOKUP(W36,'Charged Moves'!B$2:C$96,2,FALSE)=I36),1,0)</f>
        <v>0</v>
      </c>
      <c r="Z36" s="32" t="str">
        <f>VLOOKUP(W36,'Charged Moves'!B$2:I$96,8,FALSE)*100</f>
        <v>5</v>
      </c>
      <c r="AA36" s="32" t="str">
        <f>VLOOKUP(W36,'Charged Moves'!B$2:I$96,6,FALSE)</f>
        <v>3600</v>
      </c>
      <c r="AB36" s="32" t="str">
        <f>VLOOKUP(W36,'Charged Moves'!B$2:J$96,9,FALSE)</f>
        <v>50</v>
      </c>
      <c r="AC36" s="32" t="str">
        <f t="shared" si="6"/>
        <v>156.625</v>
      </c>
      <c r="AD36" s="32" t="str">
        <f t="shared" si="7"/>
        <v>10580</v>
      </c>
      <c r="AE36" s="32" t="str">
        <f t="shared" si="8"/>
        <v>1465.875</v>
      </c>
      <c r="AF36" t="str">
        <f t="shared" si="9"/>
        <v>26580</v>
      </c>
      <c r="AG36" t="str">
        <f t="shared" si="10"/>
        <v>548.625</v>
      </c>
    </row>
    <row r="37" ht="14.25" customHeight="1">
      <c r="A37" s="5">
        <v>842.0</v>
      </c>
      <c r="B37" s="20">
        <v>1.0</v>
      </c>
      <c r="C37" s="21">
        <v>1.0</v>
      </c>
      <c r="D37" s="20">
        <v>1.0</v>
      </c>
      <c r="E37" s="22">
        <v>1.0</v>
      </c>
      <c r="F37" s="5" t="str">
        <f>VLOOKUP(G37,'Species Data'!A$2:E$152,2,FALSE)</f>
        <v>151</v>
      </c>
      <c r="G37" s="5" t="s">
        <v>172</v>
      </c>
      <c r="H37" s="24" t="s">
        <v>50</v>
      </c>
      <c r="I37" s="25"/>
      <c r="J37" s="5" t="str">
        <f>VLOOKUP(G37,'Species Data'!A$2:E$152,3,FALSE)</f>
        <v>200</v>
      </c>
      <c r="K37" s="27" t="str">
        <f>VLOOKUP(G37,'Species Data'!A$2:E$152,4,FALSE)</f>
        <v>220</v>
      </c>
      <c r="L37" s="27" t="str">
        <f>VLOOKUP(G37,'Species Data'!A$2:E$152,5,FALSE)</f>
        <v>220</v>
      </c>
      <c r="M37" s="28" t="str">
        <f t="shared" si="1"/>
        <v>44000</v>
      </c>
      <c r="N37" s="29" t="str">
        <f t="shared" si="2"/>
        <v>15982587500</v>
      </c>
      <c r="O37" s="29" t="str">
        <f t="shared" si="3"/>
        <v>363241</v>
      </c>
      <c r="P37" s="30" t="str">
        <f t="shared" si="4"/>
        <v>5032390000</v>
      </c>
      <c r="Q37" s="30" t="s">
        <v>173</v>
      </c>
      <c r="R37" s="32" t="str">
        <f>VLOOKUP(Q37,'Basic Moves'!B$2:H$43,3,FALSE)</f>
        <v>7</v>
      </c>
      <c r="S37" s="32" t="str">
        <f>IF(OR(VLOOKUP(Q37,'Basic Moves'!B$2:C$43,2,FALSE)=H37,VLOOKUP(Q37,'Basic Moves'!B$2:C$43,2,FALSE)=I37),1,0)</f>
        <v>0</v>
      </c>
      <c r="T37" s="32" t="str">
        <f>VLOOKUP(Q37,'Basic Moves'!B$2:H$43,5,FALSE)</f>
        <v>540</v>
      </c>
      <c r="U37" s="32" t="str">
        <f>VLOOKUP(Q37,'Basic Moves'!B$2:H$43,7,FALSE)</f>
        <v>7</v>
      </c>
      <c r="V37" s="31" t="str">
        <f t="shared" si="5"/>
        <v>1295</v>
      </c>
      <c r="W37" s="30" t="s">
        <v>50</v>
      </c>
      <c r="X37" s="32" t="str">
        <f>VLOOKUP(W37,'Charged Moves'!B$2:I$96,3,FALSE)</f>
        <v>55</v>
      </c>
      <c r="Y37" s="32" t="str">
        <f>IF(OR(VLOOKUP(W37,'Charged Moves'!B$2:C$96,2,FALSE)=H37,VLOOKUP(W37,'Charged Moves'!B$2:C$96,2,FALSE)=I37),1,0)</f>
        <v>1</v>
      </c>
      <c r="Z37" s="32" t="str">
        <f>VLOOKUP(W37,'Charged Moves'!B$2:I$96,8,FALSE)*100</f>
        <v>5</v>
      </c>
      <c r="AA37" s="32" t="str">
        <f>VLOOKUP(W37,'Charged Moves'!B$2:I$96,6,FALSE)</f>
        <v>2800</v>
      </c>
      <c r="AB37" s="32" t="str">
        <f>VLOOKUP(W37,'Charged Moves'!B$2:J$96,9,FALSE)</f>
        <v>50</v>
      </c>
      <c r="AC37" s="32" t="str">
        <f t="shared" si="6"/>
        <v>126.46875</v>
      </c>
      <c r="AD37" s="32" t="str">
        <f t="shared" si="7"/>
        <v>7620</v>
      </c>
      <c r="AE37" s="32" t="str">
        <f t="shared" si="8"/>
        <v>1651.09375</v>
      </c>
      <c r="AF37" t="str">
        <f t="shared" si="9"/>
        <v>23620</v>
      </c>
      <c r="AG37" t="str">
        <f t="shared" si="10"/>
        <v>519.875</v>
      </c>
    </row>
    <row r="38" ht="14.25" customHeight="1">
      <c r="A38" s="5">
        <v>813.0</v>
      </c>
      <c r="B38" s="20">
        <v>1.0</v>
      </c>
      <c r="C38" s="21">
        <v>1.0</v>
      </c>
      <c r="D38" s="20">
        <v>4.0</v>
      </c>
      <c r="E38" s="22">
        <v>0.74</v>
      </c>
      <c r="F38" s="5" t="str">
        <f>VLOOKUP(G38,'Species Data'!A$2:E$152,2,FALSE)</f>
        <v>143</v>
      </c>
      <c r="G38" s="5" t="s">
        <v>220</v>
      </c>
      <c r="H38" s="39" t="s">
        <v>237</v>
      </c>
      <c r="I38" s="40"/>
      <c r="J38" s="5" t="str">
        <f>VLOOKUP(G38,'Species Data'!A$2:E$152,3,FALSE)</f>
        <v>320</v>
      </c>
      <c r="K38" s="27" t="str">
        <f>VLOOKUP(G38,'Species Data'!A$2:E$152,4,FALSE)</f>
        <v>180</v>
      </c>
      <c r="L38" s="27" t="str">
        <f>VLOOKUP(G38,'Species Data'!A$2:E$152,5,FALSE)</f>
        <v>180</v>
      </c>
      <c r="M38" s="28" t="str">
        <f t="shared" si="1"/>
        <v>57600</v>
      </c>
      <c r="N38" s="29" t="str">
        <f t="shared" si="2"/>
        <v>17534880000</v>
      </c>
      <c r="O38" s="29" t="str">
        <f t="shared" si="3"/>
        <v>304425</v>
      </c>
      <c r="P38" s="30" t="str">
        <f t="shared" si="4"/>
        <v>5002560000</v>
      </c>
      <c r="Q38" s="30" t="s">
        <v>257</v>
      </c>
      <c r="R38" s="32" t="str">
        <f>VLOOKUP(Q38,'Basic Moves'!B$2:H$43,3,FALSE)</f>
        <v>5</v>
      </c>
      <c r="S38" s="32" t="str">
        <f>IF(OR(VLOOKUP(Q38,'Basic Moves'!B$2:C$43,2,FALSE)=H38,VLOOKUP(Q38,'Basic Moves'!B$2:C$43,2,FALSE)=I38),1,0)</f>
        <v>0</v>
      </c>
      <c r="T38" s="32" t="str">
        <f>VLOOKUP(Q38,'Basic Moves'!B$2:H$43,5,FALSE)</f>
        <v>500</v>
      </c>
      <c r="U38" s="32" t="str">
        <f>VLOOKUP(Q38,'Basic Moves'!B$2:H$43,7,FALSE)</f>
        <v>6</v>
      </c>
      <c r="V38" s="31" t="str">
        <f t="shared" si="5"/>
        <v>1000</v>
      </c>
      <c r="W38" s="30" t="s">
        <v>91</v>
      </c>
      <c r="X38" s="32" t="str">
        <f>VLOOKUP(W38,'Charged Moves'!B$2:I$96,3,FALSE)</f>
        <v>120</v>
      </c>
      <c r="Y38" s="32" t="str">
        <f>IF(OR(VLOOKUP(W38,'Charged Moves'!B$2:C$96,2,FALSE)=H38,VLOOKUP(W38,'Charged Moves'!B$2:C$96,2,FALSE)=I38),1,0)</f>
        <v>1</v>
      </c>
      <c r="Z38" s="32" t="str">
        <f>VLOOKUP(W38,'Charged Moves'!B$2:I$96,8,FALSE)*100</f>
        <v>5</v>
      </c>
      <c r="AA38" s="32" t="str">
        <f>VLOOKUP(W38,'Charged Moves'!B$2:I$96,6,FALSE)</f>
        <v>5000</v>
      </c>
      <c r="AB38" s="32" t="str">
        <f>VLOOKUP(W38,'Charged Moves'!B$2:J$96,9,FALSE)</f>
        <v>100</v>
      </c>
      <c r="AC38" s="32" t="str">
        <f t="shared" si="6"/>
        <v>238.75</v>
      </c>
      <c r="AD38" s="32" t="str">
        <f t="shared" si="7"/>
        <v>14000</v>
      </c>
      <c r="AE38" s="32" t="str">
        <f t="shared" si="8"/>
        <v>1691.25</v>
      </c>
      <c r="AF38" t="str">
        <f t="shared" si="9"/>
        <v>48000</v>
      </c>
      <c r="AG38" t="str">
        <f t="shared" si="10"/>
        <v>482.5</v>
      </c>
    </row>
    <row r="39" ht="14.25" customHeight="1">
      <c r="A39" s="5">
        <v>14.0</v>
      </c>
      <c r="B39" s="20">
        <v>5.0</v>
      </c>
      <c r="C39" s="21">
        <v>0.88</v>
      </c>
      <c r="D39" s="20">
        <v>1.0</v>
      </c>
      <c r="E39" s="22">
        <v>1.0</v>
      </c>
      <c r="F39" s="5" t="str">
        <f>VLOOKUP(G39,'Species Data'!A$2:E$152,2,FALSE)</f>
        <v>3</v>
      </c>
      <c r="G39" s="5" t="s">
        <v>37</v>
      </c>
      <c r="H39" s="45" t="s">
        <v>259</v>
      </c>
      <c r="I39" s="46" t="s">
        <v>265</v>
      </c>
      <c r="J39" s="5" t="str">
        <f>VLOOKUP(G39,'Species Data'!A$2:E$152,3,FALSE)</f>
        <v>160</v>
      </c>
      <c r="K39" s="27" t="str">
        <f>VLOOKUP(G39,'Species Data'!A$2:E$152,4,FALSE)</f>
        <v>198</v>
      </c>
      <c r="L39" s="27" t="str">
        <f>VLOOKUP(G39,'Species Data'!A$2:E$152,5,FALSE)</f>
        <v>200</v>
      </c>
      <c r="M39" s="28" t="str">
        <f t="shared" si="1"/>
        <v>32000</v>
      </c>
      <c r="N39" s="29" t="str">
        <f t="shared" si="2"/>
        <v>10213830000</v>
      </c>
      <c r="O39" s="29" t="str">
        <f t="shared" si="3"/>
        <v>319182</v>
      </c>
      <c r="P39" s="30" t="str">
        <f t="shared" si="4"/>
        <v>4961880000</v>
      </c>
      <c r="Q39" s="30" t="s">
        <v>147</v>
      </c>
      <c r="R39" s="32" t="str">
        <f>VLOOKUP(Q39,'Basic Moves'!B$2:H$43,3,FALSE)</f>
        <v>15</v>
      </c>
      <c r="S39" s="32" t="str">
        <f>IF(OR(VLOOKUP(Q39,'Basic Moves'!B$2:C$43,2,FALSE)=H39,VLOOKUP(Q39,'Basic Moves'!B$2:C$43,2,FALSE)=I39),1,0)</f>
        <v>1</v>
      </c>
      <c r="T39" s="32" t="str">
        <f>VLOOKUP(Q39,'Basic Moves'!B$2:H$43,5,FALSE)</f>
        <v>1450</v>
      </c>
      <c r="U39" s="32" t="str">
        <f>VLOOKUP(Q39,'Basic Moves'!B$2:H$43,7,FALSE)</f>
        <v>12</v>
      </c>
      <c r="V39" s="31" t="str">
        <f t="shared" si="5"/>
        <v>1275</v>
      </c>
      <c r="W39" s="30" t="s">
        <v>228</v>
      </c>
      <c r="X39" s="32" t="str">
        <f>VLOOKUP(W39,'Charged Moves'!B$2:I$96,3,FALSE)</f>
        <v>65</v>
      </c>
      <c r="Y39" s="32" t="str">
        <f>IF(OR(VLOOKUP(W39,'Charged Moves'!B$2:C$96,2,FALSE)=H39,VLOOKUP(W39,'Charged Moves'!B$2:C$96,2,FALSE)=I39),1,0)</f>
        <v>1</v>
      </c>
      <c r="Z39" s="32" t="str">
        <f>VLOOKUP(W39,'Charged Moves'!B$2:I$96,8,FALSE)*100</f>
        <v>5</v>
      </c>
      <c r="AA39" s="32" t="str">
        <f>VLOOKUP(W39,'Charged Moves'!B$2:I$96,6,FALSE)</f>
        <v>3200</v>
      </c>
      <c r="AB39" s="32" t="str">
        <f>VLOOKUP(W39,'Charged Moves'!B$2:J$96,9,FALSE)</f>
        <v>50</v>
      </c>
      <c r="AC39" s="32" t="str">
        <f t="shared" si="6"/>
        <v>177.03125</v>
      </c>
      <c r="AD39" s="32" t="str">
        <f t="shared" si="7"/>
        <v>10950</v>
      </c>
      <c r="AE39" s="32" t="str">
        <f t="shared" si="8"/>
        <v>1612.03125</v>
      </c>
      <c r="AF39" t="str">
        <f t="shared" si="9"/>
        <v>20950</v>
      </c>
      <c r="AG39" t="str">
        <f t="shared" si="10"/>
        <v>783.125</v>
      </c>
    </row>
    <row r="40" ht="14.25" customHeight="1">
      <c r="A40" s="5">
        <v>15.0</v>
      </c>
      <c r="B40" s="20">
        <v>3.0</v>
      </c>
      <c r="C40" s="21">
        <v>0.93</v>
      </c>
      <c r="D40" s="20">
        <v>2.0</v>
      </c>
      <c r="E40" s="22">
        <v>0.99</v>
      </c>
      <c r="F40" s="5" t="str">
        <f>VLOOKUP(G40,'Species Data'!A$2:E$152,2,FALSE)</f>
        <v>3</v>
      </c>
      <c r="G40" s="5" t="s">
        <v>37</v>
      </c>
      <c r="H40" s="45" t="s">
        <v>259</v>
      </c>
      <c r="I40" s="46" t="s">
        <v>265</v>
      </c>
      <c r="J40" s="5" t="str">
        <f>VLOOKUP(G40,'Species Data'!A$2:E$152,3,FALSE)</f>
        <v>160</v>
      </c>
      <c r="K40" s="27" t="str">
        <f>VLOOKUP(G40,'Species Data'!A$2:E$152,4,FALSE)</f>
        <v>198</v>
      </c>
      <c r="L40" s="27" t="str">
        <f>VLOOKUP(G40,'Species Data'!A$2:E$152,5,FALSE)</f>
        <v>200</v>
      </c>
      <c r="M40" s="28" t="str">
        <f t="shared" si="1"/>
        <v>32000</v>
      </c>
      <c r="N40" s="29" t="str">
        <f t="shared" si="2"/>
        <v>10810800000</v>
      </c>
      <c r="O40" s="29" t="str">
        <f t="shared" si="3"/>
        <v>337838</v>
      </c>
      <c r="P40" s="30" t="str">
        <f t="shared" si="4"/>
        <v>4918320000</v>
      </c>
      <c r="Q40" s="30" t="s">
        <v>147</v>
      </c>
      <c r="R40" s="32" t="str">
        <f>VLOOKUP(Q40,'Basic Moves'!B$2:H$43,3,FALSE)</f>
        <v>15</v>
      </c>
      <c r="S40" s="32" t="str">
        <f>IF(OR(VLOOKUP(Q40,'Basic Moves'!B$2:C$43,2,FALSE)=H40,VLOOKUP(Q40,'Basic Moves'!B$2:C$43,2,FALSE)=I40),1,0)</f>
        <v>1</v>
      </c>
      <c r="T40" s="32" t="str">
        <f>VLOOKUP(Q40,'Basic Moves'!B$2:H$43,5,FALSE)</f>
        <v>1450</v>
      </c>
      <c r="U40" s="32" t="str">
        <f>VLOOKUP(Q40,'Basic Moves'!B$2:H$43,7,FALSE)</f>
        <v>12</v>
      </c>
      <c r="V40" s="31" t="str">
        <f t="shared" si="5"/>
        <v>1275</v>
      </c>
      <c r="W40" s="30" t="s">
        <v>122</v>
      </c>
      <c r="X40" s="32" t="str">
        <f>VLOOKUP(W40,'Charged Moves'!B$2:I$96,3,FALSE)</f>
        <v>120</v>
      </c>
      <c r="Y40" s="32" t="str">
        <f>IF(OR(VLOOKUP(W40,'Charged Moves'!B$2:C$96,2,FALSE)=H40,VLOOKUP(W40,'Charged Moves'!B$2:C$96,2,FALSE)=I40),1,0)</f>
        <v>1</v>
      </c>
      <c r="Z40" s="32" t="str">
        <f>VLOOKUP(W40,'Charged Moves'!B$2:I$96,8,FALSE)*100</f>
        <v>5</v>
      </c>
      <c r="AA40" s="32" t="str">
        <f>VLOOKUP(W40,'Charged Moves'!B$2:I$96,6,FALSE)</f>
        <v>4900</v>
      </c>
      <c r="AB40" s="32" t="str">
        <f>VLOOKUP(W40,'Charged Moves'!B$2:J$96,9,FALSE)</f>
        <v>100</v>
      </c>
      <c r="AC40" s="32" t="str">
        <f t="shared" si="6"/>
        <v>322.5</v>
      </c>
      <c r="AD40" s="32" t="str">
        <f t="shared" si="7"/>
        <v>18450</v>
      </c>
      <c r="AE40" s="32" t="str">
        <f t="shared" si="8"/>
        <v>1706.25</v>
      </c>
      <c r="AF40" t="str">
        <f t="shared" si="9"/>
        <v>36450</v>
      </c>
      <c r="AG40" t="str">
        <f t="shared" si="10"/>
        <v>776.25</v>
      </c>
    </row>
    <row r="41" ht="14.25" customHeight="1">
      <c r="A41" s="5">
        <v>831.0</v>
      </c>
      <c r="B41" s="20">
        <v>2.0</v>
      </c>
      <c r="C41" s="21">
        <v>0.99</v>
      </c>
      <c r="D41" s="20">
        <v>5.0</v>
      </c>
      <c r="E41" s="22">
        <v>0.72</v>
      </c>
      <c r="F41" s="5" t="str">
        <f>VLOOKUP(G41,'Species Data'!A$2:E$152,2,FALSE)</f>
        <v>149</v>
      </c>
      <c r="G41" s="5" t="s">
        <v>98</v>
      </c>
      <c r="H41" s="37" t="s">
        <v>235</v>
      </c>
      <c r="I41" s="38" t="s">
        <v>236</v>
      </c>
      <c r="J41" s="5" t="str">
        <f>VLOOKUP(G41,'Species Data'!A$2:E$152,3,FALSE)</f>
        <v>182</v>
      </c>
      <c r="K41" s="27" t="str">
        <f>VLOOKUP(G41,'Species Data'!A$2:E$152,4,FALSE)</f>
        <v>250</v>
      </c>
      <c r="L41" s="27" t="str">
        <f>VLOOKUP(G41,'Species Data'!A$2:E$152,5,FALSE)</f>
        <v>212</v>
      </c>
      <c r="M41" s="28" t="str">
        <f t="shared" si="1"/>
        <v>38584</v>
      </c>
      <c r="N41" s="29" t="str">
        <f t="shared" si="2"/>
        <v>17203641000</v>
      </c>
      <c r="O41" s="29" t="str">
        <f t="shared" si="3"/>
        <v>445875</v>
      </c>
      <c r="P41" s="30" t="str">
        <f t="shared" si="4"/>
        <v>4904991000</v>
      </c>
      <c r="Q41" s="30" t="s">
        <v>100</v>
      </c>
      <c r="R41" s="32" t="str">
        <f>VLOOKUP(Q41,'Basic Moves'!B$2:H$43,3,FALSE)</f>
        <v>6</v>
      </c>
      <c r="S41" s="32" t="str">
        <f>IF(OR(VLOOKUP(Q41,'Basic Moves'!B$2:C$43,2,FALSE)=H41,VLOOKUP(Q41,'Basic Moves'!B$2:C$43,2,FALSE)=I41),1,0)</f>
        <v>1</v>
      </c>
      <c r="T41" s="32" t="str">
        <f>VLOOKUP(Q41,'Basic Moves'!B$2:H$43,5,FALSE)</f>
        <v>500</v>
      </c>
      <c r="U41" s="32" t="str">
        <f>VLOOKUP(Q41,'Basic Moves'!B$2:H$43,7,FALSE)</f>
        <v>7</v>
      </c>
      <c r="V41" s="31" t="str">
        <f t="shared" si="5"/>
        <v>1500</v>
      </c>
      <c r="W41" s="30" t="s">
        <v>91</v>
      </c>
      <c r="X41" s="32" t="str">
        <f>VLOOKUP(W41,'Charged Moves'!B$2:I$96,3,FALSE)</f>
        <v>120</v>
      </c>
      <c r="Y41" s="32" t="str">
        <f>IF(OR(VLOOKUP(W41,'Charged Moves'!B$2:C$96,2,FALSE)=H41,VLOOKUP(W41,'Charged Moves'!B$2:C$96,2,FALSE)=I41),1,0)</f>
        <v>0</v>
      </c>
      <c r="Z41" s="32" t="str">
        <f>VLOOKUP(W41,'Charged Moves'!B$2:I$96,8,FALSE)*100</f>
        <v>5</v>
      </c>
      <c r="AA41" s="32" t="str">
        <f>VLOOKUP(W41,'Charged Moves'!B$2:I$96,6,FALSE)</f>
        <v>5000</v>
      </c>
      <c r="AB41" s="32" t="str">
        <f>VLOOKUP(W41,'Charged Moves'!B$2:J$96,9,FALSE)</f>
        <v>100</v>
      </c>
      <c r="AC41" s="32" t="str">
        <f t="shared" si="6"/>
        <v>235.5</v>
      </c>
      <c r="AD41" s="32" t="str">
        <f t="shared" si="7"/>
        <v>13000</v>
      </c>
      <c r="AE41" s="32" t="str">
        <f t="shared" si="8"/>
        <v>1783.5</v>
      </c>
      <c r="AF41" t="str">
        <f t="shared" si="9"/>
        <v>43000</v>
      </c>
      <c r="AG41" t="str">
        <f t="shared" si="10"/>
        <v>508.5</v>
      </c>
    </row>
    <row r="42" ht="14.25" customHeight="1">
      <c r="A42" s="5">
        <v>334.0</v>
      </c>
      <c r="B42" s="20">
        <v>3.0</v>
      </c>
      <c r="C42" s="21">
        <v>0.91</v>
      </c>
      <c r="D42" s="20">
        <v>1.0</v>
      </c>
      <c r="E42" s="22">
        <v>1.0</v>
      </c>
      <c r="F42" s="5" t="str">
        <f>VLOOKUP(G42,'Species Data'!A$2:E$152,2,FALSE)</f>
        <v>59</v>
      </c>
      <c r="G42" s="5" t="s">
        <v>99</v>
      </c>
      <c r="H42" s="44" t="s">
        <v>255</v>
      </c>
      <c r="I42" s="47"/>
      <c r="J42" s="5" t="str">
        <f>VLOOKUP(G42,'Species Data'!A$2:E$152,3,FALSE)</f>
        <v>180</v>
      </c>
      <c r="K42" s="27" t="str">
        <f>VLOOKUP(G42,'Species Data'!A$2:E$152,4,FALSE)</f>
        <v>230</v>
      </c>
      <c r="L42" s="27" t="str">
        <f>VLOOKUP(G42,'Species Data'!A$2:E$152,5,FALSE)</f>
        <v>180</v>
      </c>
      <c r="M42" s="28" t="str">
        <f t="shared" si="1"/>
        <v>32400</v>
      </c>
      <c r="N42" s="29" t="str">
        <f t="shared" si="2"/>
        <v>12517031250</v>
      </c>
      <c r="O42" s="29" t="str">
        <f t="shared" si="3"/>
        <v>386328</v>
      </c>
      <c r="P42" s="30" t="str">
        <f t="shared" si="4"/>
        <v>4895032500</v>
      </c>
      <c r="Q42" s="30" t="s">
        <v>116</v>
      </c>
      <c r="R42" s="32" t="str">
        <f>VLOOKUP(Q42,'Basic Moves'!B$2:H$43,3,FALSE)</f>
        <v>10</v>
      </c>
      <c r="S42" s="32" t="str">
        <f>IF(OR(VLOOKUP(Q42,'Basic Moves'!B$2:C$43,2,FALSE)=H42,VLOOKUP(Q42,'Basic Moves'!B$2:C$43,2,FALSE)=I42),1,0)</f>
        <v>1</v>
      </c>
      <c r="T42" s="32" t="str">
        <f>VLOOKUP(Q42,'Basic Moves'!B$2:H$43,5,FALSE)</f>
        <v>840</v>
      </c>
      <c r="U42" s="32" t="str">
        <f>VLOOKUP(Q42,'Basic Moves'!B$2:H$43,7,FALSE)</f>
        <v>8</v>
      </c>
      <c r="V42" s="31" t="str">
        <f t="shared" si="5"/>
        <v>1487.5</v>
      </c>
      <c r="W42" s="30" t="s">
        <v>135</v>
      </c>
      <c r="X42" s="32" t="str">
        <f>VLOOKUP(W42,'Charged Moves'!B$2:I$96,3,FALSE)</f>
        <v>55</v>
      </c>
      <c r="Y42" s="32" t="str">
        <f>IF(OR(VLOOKUP(W42,'Charged Moves'!B$2:C$96,2,FALSE)=H42,VLOOKUP(W42,'Charged Moves'!B$2:C$96,2,FALSE)=I42),1,0)</f>
        <v>1</v>
      </c>
      <c r="Z42" s="32" t="str">
        <f>VLOOKUP(W42,'Charged Moves'!B$2:I$96,8,FALSE)*100</f>
        <v>5</v>
      </c>
      <c r="AA42" s="32" t="str">
        <f>VLOOKUP(W42,'Charged Moves'!B$2:I$96,6,FALSE)</f>
        <v>2900</v>
      </c>
      <c r="AB42" s="32" t="str">
        <f>VLOOKUP(W42,'Charged Moves'!B$2:J$96,9,FALSE)</f>
        <v>50</v>
      </c>
      <c r="AC42" s="32" t="str">
        <f t="shared" si="6"/>
        <v>157.96875</v>
      </c>
      <c r="AD42" s="32" t="str">
        <f t="shared" si="7"/>
        <v>9280</v>
      </c>
      <c r="AE42" s="32" t="str">
        <f t="shared" si="8"/>
        <v>1679.6875</v>
      </c>
      <c r="AF42" t="str">
        <f t="shared" si="9"/>
        <v>23280</v>
      </c>
      <c r="AG42" t="str">
        <f t="shared" si="10"/>
        <v>656.875</v>
      </c>
    </row>
    <row r="43" ht="14.25" customHeight="1">
      <c r="A43" s="5">
        <v>333.0</v>
      </c>
      <c r="B43" s="20">
        <v>1.0</v>
      </c>
      <c r="C43" s="21">
        <v>1.0</v>
      </c>
      <c r="D43" s="20">
        <v>2.0</v>
      </c>
      <c r="E43" s="22">
        <v>0.98</v>
      </c>
      <c r="F43" s="5" t="str">
        <f>VLOOKUP(G43,'Species Data'!A$2:E$152,2,FALSE)</f>
        <v>59</v>
      </c>
      <c r="G43" s="5" t="s">
        <v>99</v>
      </c>
      <c r="H43" s="44" t="s">
        <v>255</v>
      </c>
      <c r="I43" s="47"/>
      <c r="J43" s="5" t="str">
        <f>VLOOKUP(G43,'Species Data'!A$2:E$152,3,FALSE)</f>
        <v>180</v>
      </c>
      <c r="K43" s="27" t="str">
        <f>VLOOKUP(G43,'Species Data'!A$2:E$152,4,FALSE)</f>
        <v>230</v>
      </c>
      <c r="L43" s="27" t="str">
        <f>VLOOKUP(G43,'Species Data'!A$2:E$152,5,FALSE)</f>
        <v>180</v>
      </c>
      <c r="M43" s="28" t="str">
        <f t="shared" si="1"/>
        <v>32400</v>
      </c>
      <c r="N43" s="29" t="str">
        <f t="shared" si="2"/>
        <v>13739625000</v>
      </c>
      <c r="O43" s="29" t="str">
        <f t="shared" si="3"/>
        <v>424063</v>
      </c>
      <c r="P43" s="30" t="str">
        <f t="shared" si="4"/>
        <v>4797225000</v>
      </c>
      <c r="Q43" s="30" t="s">
        <v>116</v>
      </c>
      <c r="R43" s="32" t="str">
        <f>VLOOKUP(Q43,'Basic Moves'!B$2:H$43,3,FALSE)</f>
        <v>10</v>
      </c>
      <c r="S43" s="32" t="str">
        <f>IF(OR(VLOOKUP(Q43,'Basic Moves'!B$2:C$43,2,FALSE)=H43,VLOOKUP(Q43,'Basic Moves'!B$2:C$43,2,FALSE)=I43),1,0)</f>
        <v>1</v>
      </c>
      <c r="T43" s="32" t="str">
        <f>VLOOKUP(Q43,'Basic Moves'!B$2:H$43,5,FALSE)</f>
        <v>840</v>
      </c>
      <c r="U43" s="32" t="str">
        <f>VLOOKUP(Q43,'Basic Moves'!B$2:H$43,7,FALSE)</f>
        <v>8</v>
      </c>
      <c r="V43" s="31" t="str">
        <f t="shared" si="5"/>
        <v>1487.5</v>
      </c>
      <c r="W43" s="30" t="s">
        <v>117</v>
      </c>
      <c r="X43" s="32" t="str">
        <f>VLOOKUP(W43,'Charged Moves'!B$2:I$96,3,FALSE)</f>
        <v>100</v>
      </c>
      <c r="Y43" s="32" t="str">
        <f>IF(OR(VLOOKUP(W43,'Charged Moves'!B$2:C$96,2,FALSE)=H43,VLOOKUP(W43,'Charged Moves'!B$2:C$96,2,FALSE)=I43),1,0)</f>
        <v>1</v>
      </c>
      <c r="Z43" s="32" t="str">
        <f>VLOOKUP(W43,'Charged Moves'!B$2:I$96,8,FALSE)*100</f>
        <v>5</v>
      </c>
      <c r="AA43" s="32" t="str">
        <f>VLOOKUP(W43,'Charged Moves'!B$2:I$96,6,FALSE)</f>
        <v>4100</v>
      </c>
      <c r="AB43" s="32" t="str">
        <f>VLOOKUP(W43,'Charged Moves'!B$2:J$96,9,FALSE)</f>
        <v>100</v>
      </c>
      <c r="AC43" s="32" t="str">
        <f t="shared" si="6"/>
        <v>290.625</v>
      </c>
      <c r="AD43" s="32" t="str">
        <f t="shared" si="7"/>
        <v>15520</v>
      </c>
      <c r="AE43" s="32" t="str">
        <f t="shared" si="8"/>
        <v>1843.75</v>
      </c>
      <c r="AF43" t="str">
        <f t="shared" si="9"/>
        <v>41520</v>
      </c>
      <c r="AG43" t="str">
        <f t="shared" si="10"/>
        <v>643.75</v>
      </c>
    </row>
    <row r="44" ht="14.25" customHeight="1">
      <c r="A44" s="5">
        <v>822.0</v>
      </c>
      <c r="B44" s="20">
        <v>3.0</v>
      </c>
      <c r="C44" s="21">
        <v>0.92</v>
      </c>
      <c r="D44" s="20">
        <v>3.0</v>
      </c>
      <c r="E44" s="22">
        <v>0.82</v>
      </c>
      <c r="F44" s="5" t="str">
        <f>VLOOKUP(G44,'Species Data'!A$2:E$152,2,FALSE)</f>
        <v>146</v>
      </c>
      <c r="G44" s="5" t="s">
        <v>131</v>
      </c>
      <c r="H44" s="44" t="s">
        <v>255</v>
      </c>
      <c r="I44" s="38" t="s">
        <v>236</v>
      </c>
      <c r="J44" s="5" t="str">
        <f>VLOOKUP(G44,'Species Data'!A$2:E$152,3,FALSE)</f>
        <v>180</v>
      </c>
      <c r="K44" s="27" t="str">
        <f>VLOOKUP(G44,'Species Data'!A$2:E$152,4,FALSE)</f>
        <v>242</v>
      </c>
      <c r="L44" s="27" t="str">
        <f>VLOOKUP(G44,'Species Data'!A$2:E$152,5,FALSE)</f>
        <v>194</v>
      </c>
      <c r="M44" s="28" t="str">
        <f t="shared" si="1"/>
        <v>34920</v>
      </c>
      <c r="N44" s="29" t="str">
        <f t="shared" si="2"/>
        <v>12591453600</v>
      </c>
      <c r="O44" s="29" t="str">
        <f t="shared" si="3"/>
        <v>360580</v>
      </c>
      <c r="P44" s="30" t="str">
        <f t="shared" si="4"/>
        <v>4795738200</v>
      </c>
      <c r="Q44" s="30" t="s">
        <v>132</v>
      </c>
      <c r="R44" s="32" t="str">
        <f>VLOOKUP(Q44,'Basic Moves'!B$2:H$43,3,FALSE)</f>
        <v>10</v>
      </c>
      <c r="S44" s="32" t="str">
        <f>IF(OR(VLOOKUP(Q44,'Basic Moves'!B$2:C$43,2,FALSE)=H44,VLOOKUP(Q44,'Basic Moves'!B$2:C$43,2,FALSE)=I44),1,0)</f>
        <v>1</v>
      </c>
      <c r="T44" s="32" t="str">
        <f>VLOOKUP(Q44,'Basic Moves'!B$2:H$43,5,FALSE)</f>
        <v>1050</v>
      </c>
      <c r="U44" s="32" t="str">
        <f>VLOOKUP(Q44,'Basic Moves'!B$2:H$43,7,FALSE)</f>
        <v>10</v>
      </c>
      <c r="V44" s="31" t="str">
        <f t="shared" si="5"/>
        <v>1187.5</v>
      </c>
      <c r="W44" s="30" t="s">
        <v>183</v>
      </c>
      <c r="X44" s="32" t="str">
        <f>VLOOKUP(W44,'Charged Moves'!B$2:I$96,3,FALSE)</f>
        <v>80</v>
      </c>
      <c r="Y44" s="32" t="str">
        <f>IF(OR(VLOOKUP(W44,'Charged Moves'!B$2:C$96,2,FALSE)=H44,VLOOKUP(W44,'Charged Moves'!B$2:C$96,2,FALSE)=I44),1,0)</f>
        <v>1</v>
      </c>
      <c r="Z44" s="32" t="str">
        <f>VLOOKUP(W44,'Charged Moves'!B$2:I$96,8,FALSE)*100</f>
        <v>5</v>
      </c>
      <c r="AA44" s="32" t="str">
        <f>VLOOKUP(W44,'Charged Moves'!B$2:I$96,6,FALSE)</f>
        <v>3800</v>
      </c>
      <c r="AB44" s="32" t="str">
        <f>VLOOKUP(W44,'Charged Moves'!B$2:J$96,9,FALSE)</f>
        <v>100</v>
      </c>
      <c r="AC44" s="32" t="str">
        <f t="shared" si="6"/>
        <v>227.5</v>
      </c>
      <c r="AD44" s="32" t="str">
        <f t="shared" si="7"/>
        <v>14800</v>
      </c>
      <c r="AE44" s="32" t="str">
        <f t="shared" si="8"/>
        <v>1490</v>
      </c>
      <c r="AF44" t="str">
        <f t="shared" si="9"/>
        <v>34800</v>
      </c>
      <c r="AG44" t="str">
        <f t="shared" si="10"/>
        <v>567.5</v>
      </c>
    </row>
    <row r="45" ht="14.25" customHeight="1">
      <c r="A45" s="5">
        <v>13.0</v>
      </c>
      <c r="B45" s="20">
        <v>6.0</v>
      </c>
      <c r="C45" s="21">
        <v>0.85</v>
      </c>
      <c r="D45" s="20">
        <v>3.0</v>
      </c>
      <c r="E45" s="22">
        <v>0.96</v>
      </c>
      <c r="F45" s="5" t="str">
        <f>VLOOKUP(G45,'Species Data'!A$2:E$152,2,FALSE)</f>
        <v>3</v>
      </c>
      <c r="G45" s="5" t="s">
        <v>37</v>
      </c>
      <c r="H45" s="45" t="s">
        <v>259</v>
      </c>
      <c r="I45" s="46" t="s">
        <v>265</v>
      </c>
      <c r="J45" s="5" t="str">
        <f>VLOOKUP(G45,'Species Data'!A$2:E$152,3,FALSE)</f>
        <v>160</v>
      </c>
      <c r="K45" s="27" t="str">
        <f>VLOOKUP(G45,'Species Data'!A$2:E$152,4,FALSE)</f>
        <v>198</v>
      </c>
      <c r="L45" s="27" t="str">
        <f>VLOOKUP(G45,'Species Data'!A$2:E$152,5,FALSE)</f>
        <v>200</v>
      </c>
      <c r="M45" s="28" t="str">
        <f t="shared" si="1"/>
        <v>32000</v>
      </c>
      <c r="N45" s="29" t="str">
        <f t="shared" si="2"/>
        <v>9839610000</v>
      </c>
      <c r="O45" s="29" t="str">
        <f t="shared" si="3"/>
        <v>307488</v>
      </c>
      <c r="P45" s="30" t="str">
        <f t="shared" si="4"/>
        <v>4755960000</v>
      </c>
      <c r="Q45" s="30" t="s">
        <v>147</v>
      </c>
      <c r="R45" s="32" t="str">
        <f>VLOOKUP(Q45,'Basic Moves'!B$2:H$43,3,FALSE)</f>
        <v>15</v>
      </c>
      <c r="S45" s="32" t="str">
        <f>IF(OR(VLOOKUP(Q45,'Basic Moves'!B$2:C$43,2,FALSE)=H45,VLOOKUP(Q45,'Basic Moves'!B$2:C$43,2,FALSE)=I45),1,0)</f>
        <v>1</v>
      </c>
      <c r="T45" s="32" t="str">
        <f>VLOOKUP(Q45,'Basic Moves'!B$2:H$43,5,FALSE)</f>
        <v>1450</v>
      </c>
      <c r="U45" s="32" t="str">
        <f>VLOOKUP(Q45,'Basic Moves'!B$2:H$43,7,FALSE)</f>
        <v>12</v>
      </c>
      <c r="V45" s="31" t="str">
        <f t="shared" si="5"/>
        <v>1275</v>
      </c>
      <c r="W45" s="30" t="s">
        <v>224</v>
      </c>
      <c r="X45" s="32" t="str">
        <f>VLOOKUP(W45,'Charged Moves'!B$2:I$96,3,FALSE)</f>
        <v>55</v>
      </c>
      <c r="Y45" s="32" t="str">
        <f>IF(OR(VLOOKUP(W45,'Charged Moves'!B$2:C$96,2,FALSE)=H45,VLOOKUP(W45,'Charged Moves'!B$2:C$96,2,FALSE)=I45),1,0)</f>
        <v>1</v>
      </c>
      <c r="Z45" s="32" t="str">
        <f>VLOOKUP(W45,'Charged Moves'!B$2:I$96,8,FALSE)*100</f>
        <v>5</v>
      </c>
      <c r="AA45" s="32" t="str">
        <f>VLOOKUP(W45,'Charged Moves'!B$2:I$96,6,FALSE)</f>
        <v>2600</v>
      </c>
      <c r="AB45" s="32" t="str">
        <f>VLOOKUP(W45,'Charged Moves'!B$2:J$96,9,FALSE)</f>
        <v>50</v>
      </c>
      <c r="AC45" s="32" t="str">
        <f t="shared" si="6"/>
        <v>164.21875</v>
      </c>
      <c r="AD45" s="32" t="str">
        <f t="shared" si="7"/>
        <v>10350</v>
      </c>
      <c r="AE45" s="32" t="str">
        <f t="shared" si="8"/>
        <v>1552.96875</v>
      </c>
      <c r="AF45" t="str">
        <f t="shared" si="9"/>
        <v>20350</v>
      </c>
      <c r="AG45" t="str">
        <f t="shared" si="10"/>
        <v>750.625</v>
      </c>
    </row>
    <row r="46" ht="14.25" customHeight="1">
      <c r="A46" s="5">
        <v>513.0</v>
      </c>
      <c r="B46" s="20">
        <v>5.0</v>
      </c>
      <c r="C46" s="21">
        <v>0.86</v>
      </c>
      <c r="D46" s="20">
        <v>1.0</v>
      </c>
      <c r="E46" s="22">
        <v>1.0</v>
      </c>
      <c r="F46" s="5" t="str">
        <f>VLOOKUP(G46,'Species Data'!A$2:E$152,2,FALSE)</f>
        <v>89</v>
      </c>
      <c r="G46" s="5" t="s">
        <v>145</v>
      </c>
      <c r="H46" s="46" t="s">
        <v>265</v>
      </c>
      <c r="I46" s="48"/>
      <c r="J46" s="5" t="str">
        <f>VLOOKUP(G46,'Species Data'!A$2:E$152,3,FALSE)</f>
        <v>210</v>
      </c>
      <c r="K46" s="27" t="str">
        <f>VLOOKUP(G46,'Species Data'!A$2:E$152,4,FALSE)</f>
        <v>180</v>
      </c>
      <c r="L46" s="27" t="str">
        <f>VLOOKUP(G46,'Species Data'!A$2:E$152,5,FALSE)</f>
        <v>188</v>
      </c>
      <c r="M46" s="28" t="str">
        <f t="shared" si="1"/>
        <v>39480</v>
      </c>
      <c r="N46" s="29" t="str">
        <f t="shared" si="2"/>
        <v>10126620000</v>
      </c>
      <c r="O46" s="29" t="str">
        <f t="shared" si="3"/>
        <v>256500</v>
      </c>
      <c r="P46" s="30" t="str">
        <f t="shared" si="4"/>
        <v>4525000200</v>
      </c>
      <c r="Q46" s="30" t="s">
        <v>163</v>
      </c>
      <c r="R46" s="32" t="str">
        <f>VLOOKUP(Q46,'Basic Moves'!B$2:H$43,3,FALSE)</f>
        <v>12</v>
      </c>
      <c r="S46" s="32" t="str">
        <f>IF(OR(VLOOKUP(Q46,'Basic Moves'!B$2:C$43,2,FALSE)=H46,VLOOKUP(Q46,'Basic Moves'!B$2:C$43,2,FALSE)=I46),1,0)</f>
        <v>1</v>
      </c>
      <c r="T46" s="32" t="str">
        <f>VLOOKUP(Q46,'Basic Moves'!B$2:H$43,5,FALSE)</f>
        <v>1050</v>
      </c>
      <c r="U46" s="32" t="str">
        <f>VLOOKUP(Q46,'Basic Moves'!B$2:H$43,7,FALSE)</f>
        <v>10</v>
      </c>
      <c r="V46" s="31" t="str">
        <f t="shared" si="5"/>
        <v>1425</v>
      </c>
      <c r="W46" s="30" t="s">
        <v>284</v>
      </c>
      <c r="X46" s="32" t="str">
        <f>VLOOKUP(W46,'Charged Moves'!B$2:I$96,3,FALSE)</f>
        <v>45</v>
      </c>
      <c r="Y46" s="32" t="str">
        <f>IF(OR(VLOOKUP(W46,'Charged Moves'!B$2:C$96,2,FALSE)=H46,VLOOKUP(W46,'Charged Moves'!B$2:C$96,2,FALSE)=I46),1,0)</f>
        <v>0</v>
      </c>
      <c r="Z46" s="32" t="str">
        <f>VLOOKUP(W46,'Charged Moves'!B$2:I$96,8,FALSE)*100</f>
        <v>5</v>
      </c>
      <c r="AA46" s="32" t="str">
        <f>VLOOKUP(W46,'Charged Moves'!B$2:I$96,6,FALSE)</f>
        <v>3500</v>
      </c>
      <c r="AB46" s="32" t="str">
        <f>VLOOKUP(W46,'Charged Moves'!B$2:J$96,9,FALSE)</f>
        <v>33</v>
      </c>
      <c r="AC46" s="32" t="str">
        <f t="shared" si="6"/>
        <v>106.125</v>
      </c>
      <c r="AD46" s="32" t="str">
        <f t="shared" si="7"/>
        <v>8200</v>
      </c>
      <c r="AE46" s="32" t="str">
        <f t="shared" si="8"/>
        <v>1288.5</v>
      </c>
      <c r="AF46" t="str">
        <f t="shared" si="9"/>
        <v>16200</v>
      </c>
      <c r="AG46" t="str">
        <f t="shared" si="10"/>
        <v>636.75</v>
      </c>
    </row>
    <row r="47" ht="14.25" customHeight="1">
      <c r="A47" s="5">
        <v>249.0</v>
      </c>
      <c r="B47" s="20">
        <v>4.0</v>
      </c>
      <c r="C47" s="21">
        <v>0.94</v>
      </c>
      <c r="D47" s="20">
        <v>1.0</v>
      </c>
      <c r="E47" s="22">
        <v>1.0</v>
      </c>
      <c r="F47" s="5" t="str">
        <f>VLOOKUP(G47,'Species Data'!A$2:E$152,2,FALSE)</f>
        <v>45</v>
      </c>
      <c r="G47" s="5" t="s">
        <v>81</v>
      </c>
      <c r="H47" s="45" t="s">
        <v>259</v>
      </c>
      <c r="I47" s="46" t="s">
        <v>265</v>
      </c>
      <c r="J47" s="5" t="str">
        <f>VLOOKUP(G47,'Species Data'!A$2:E$152,3,FALSE)</f>
        <v>150</v>
      </c>
      <c r="K47" s="27" t="str">
        <f>VLOOKUP(G47,'Species Data'!A$2:E$152,4,FALSE)</f>
        <v>202</v>
      </c>
      <c r="L47" s="27" t="str">
        <f>VLOOKUP(G47,'Species Data'!A$2:E$152,5,FALSE)</f>
        <v>190</v>
      </c>
      <c r="M47" s="28" t="str">
        <f t="shared" si="1"/>
        <v>28500</v>
      </c>
      <c r="N47" s="29" t="str">
        <f t="shared" si="2"/>
        <v>9280463906</v>
      </c>
      <c r="O47" s="29" t="str">
        <f t="shared" si="3"/>
        <v>325630</v>
      </c>
      <c r="P47" s="30" t="str">
        <f t="shared" si="4"/>
        <v>4508450625</v>
      </c>
      <c r="Q47" s="30" t="s">
        <v>147</v>
      </c>
      <c r="R47" s="32" t="str">
        <f>VLOOKUP(Q47,'Basic Moves'!B$2:H$43,3,FALSE)</f>
        <v>15</v>
      </c>
      <c r="S47" s="32" t="str">
        <f>IF(OR(VLOOKUP(Q47,'Basic Moves'!B$2:C$43,2,FALSE)=H47,VLOOKUP(Q47,'Basic Moves'!B$2:C$43,2,FALSE)=I47),1,0)</f>
        <v>1</v>
      </c>
      <c r="T47" s="32" t="str">
        <f>VLOOKUP(Q47,'Basic Moves'!B$2:H$43,5,FALSE)</f>
        <v>1450</v>
      </c>
      <c r="U47" s="32" t="str">
        <f>VLOOKUP(Q47,'Basic Moves'!B$2:H$43,7,FALSE)</f>
        <v>12</v>
      </c>
      <c r="V47" s="31" t="str">
        <f t="shared" si="5"/>
        <v>1275</v>
      </c>
      <c r="W47" s="30" t="s">
        <v>228</v>
      </c>
      <c r="X47" s="32" t="str">
        <f>VLOOKUP(W47,'Charged Moves'!B$2:I$96,3,FALSE)</f>
        <v>65</v>
      </c>
      <c r="Y47" s="32" t="str">
        <f>IF(OR(VLOOKUP(W47,'Charged Moves'!B$2:C$96,2,FALSE)=H47,VLOOKUP(W47,'Charged Moves'!B$2:C$96,2,FALSE)=I47),1,0)</f>
        <v>1</v>
      </c>
      <c r="Z47" s="32" t="str">
        <f>VLOOKUP(W47,'Charged Moves'!B$2:I$96,8,FALSE)*100</f>
        <v>5</v>
      </c>
      <c r="AA47" s="32" t="str">
        <f>VLOOKUP(W47,'Charged Moves'!B$2:I$96,6,FALSE)</f>
        <v>3200</v>
      </c>
      <c r="AB47" s="32" t="str">
        <f>VLOOKUP(W47,'Charged Moves'!B$2:J$96,9,FALSE)</f>
        <v>50</v>
      </c>
      <c r="AC47" s="32" t="str">
        <f t="shared" si="6"/>
        <v>177.03125</v>
      </c>
      <c r="AD47" s="32" t="str">
        <f t="shared" si="7"/>
        <v>10950</v>
      </c>
      <c r="AE47" s="32" t="str">
        <f t="shared" si="8"/>
        <v>1612.03125</v>
      </c>
      <c r="AF47" t="str">
        <f t="shared" si="9"/>
        <v>20950</v>
      </c>
      <c r="AG47" t="str">
        <f t="shared" si="10"/>
        <v>783.125</v>
      </c>
    </row>
    <row r="48" ht="14.25" customHeight="1">
      <c r="A48" s="5">
        <v>832.0</v>
      </c>
      <c r="B48" s="20">
        <v>1.0</v>
      </c>
      <c r="C48" s="21">
        <v>1.0</v>
      </c>
      <c r="D48" s="20">
        <v>6.0</v>
      </c>
      <c r="E48" s="22">
        <v>0.66</v>
      </c>
      <c r="F48" s="5" t="str">
        <f>VLOOKUP(G48,'Species Data'!A$2:E$152,2,FALSE)</f>
        <v>149</v>
      </c>
      <c r="G48" s="5" t="s">
        <v>98</v>
      </c>
      <c r="H48" s="37" t="s">
        <v>235</v>
      </c>
      <c r="I48" s="38" t="s">
        <v>236</v>
      </c>
      <c r="J48" s="5" t="str">
        <f>VLOOKUP(G48,'Species Data'!A$2:E$152,3,FALSE)</f>
        <v>182</v>
      </c>
      <c r="K48" s="27" t="str">
        <f>VLOOKUP(G48,'Species Data'!A$2:E$152,4,FALSE)</f>
        <v>250</v>
      </c>
      <c r="L48" s="27" t="str">
        <f>VLOOKUP(G48,'Species Data'!A$2:E$152,5,FALSE)</f>
        <v>212</v>
      </c>
      <c r="M48" s="28" t="str">
        <f t="shared" si="1"/>
        <v>38584</v>
      </c>
      <c r="N48" s="29" t="str">
        <f t="shared" si="2"/>
        <v>17435145000</v>
      </c>
      <c r="O48" s="29" t="str">
        <f t="shared" si="3"/>
        <v>451875</v>
      </c>
      <c r="P48" s="30" t="str">
        <f t="shared" si="4"/>
        <v>4503476250</v>
      </c>
      <c r="Q48" s="30" t="s">
        <v>100</v>
      </c>
      <c r="R48" s="32" t="str">
        <f>VLOOKUP(Q48,'Basic Moves'!B$2:H$43,3,FALSE)</f>
        <v>6</v>
      </c>
      <c r="S48" s="32" t="str">
        <f>IF(OR(VLOOKUP(Q48,'Basic Moves'!B$2:C$43,2,FALSE)=H48,VLOOKUP(Q48,'Basic Moves'!B$2:C$43,2,FALSE)=I48),1,0)</f>
        <v>1</v>
      </c>
      <c r="T48" s="32" t="str">
        <f>VLOOKUP(Q48,'Basic Moves'!B$2:H$43,5,FALSE)</f>
        <v>500</v>
      </c>
      <c r="U48" s="32" t="str">
        <f>VLOOKUP(Q48,'Basic Moves'!B$2:H$43,7,FALSE)</f>
        <v>7</v>
      </c>
      <c r="V48" s="31" t="str">
        <f t="shared" si="5"/>
        <v>1500</v>
      </c>
      <c r="W48" s="30" t="s">
        <v>101</v>
      </c>
      <c r="X48" s="32" t="str">
        <f>VLOOKUP(W48,'Charged Moves'!B$2:I$96,3,FALSE)</f>
        <v>35</v>
      </c>
      <c r="Y48" s="32" t="str">
        <f>IF(OR(VLOOKUP(W48,'Charged Moves'!B$2:C$96,2,FALSE)=H48,VLOOKUP(W48,'Charged Moves'!B$2:C$96,2,FALSE)=I48),1,0)</f>
        <v>1</v>
      </c>
      <c r="Z48" s="32" t="str">
        <f>VLOOKUP(W48,'Charged Moves'!B$2:I$96,8,FALSE)*100</f>
        <v>25</v>
      </c>
      <c r="AA48" s="32" t="str">
        <f>VLOOKUP(W48,'Charged Moves'!B$2:I$96,6,FALSE)</f>
        <v>1500</v>
      </c>
      <c r="AB48" s="32" t="str">
        <f>VLOOKUP(W48,'Charged Moves'!B$2:J$96,9,FALSE)</f>
        <v>50</v>
      </c>
      <c r="AC48" s="32" t="str">
        <f t="shared" si="6"/>
        <v>109.21875</v>
      </c>
      <c r="AD48" s="32" t="str">
        <f t="shared" si="7"/>
        <v>6000</v>
      </c>
      <c r="AE48" s="32" t="str">
        <f t="shared" si="8"/>
        <v>1807.5</v>
      </c>
      <c r="AF48" t="str">
        <f t="shared" si="9"/>
        <v>22000</v>
      </c>
      <c r="AG48" t="str">
        <f t="shared" si="10"/>
        <v>466.875</v>
      </c>
    </row>
    <row r="49" ht="14.25" customHeight="1">
      <c r="A49" s="5">
        <v>515.0</v>
      </c>
      <c r="B49" s="20">
        <v>2.0</v>
      </c>
      <c r="C49" s="21">
        <v>0.98</v>
      </c>
      <c r="D49" s="20">
        <v>2.0</v>
      </c>
      <c r="E49" s="22">
        <v>0.99</v>
      </c>
      <c r="F49" s="5" t="str">
        <f>VLOOKUP(G49,'Species Data'!A$2:E$152,2,FALSE)</f>
        <v>89</v>
      </c>
      <c r="G49" s="5" t="s">
        <v>145</v>
      </c>
      <c r="H49" s="46" t="s">
        <v>265</v>
      </c>
      <c r="I49" s="48"/>
      <c r="J49" s="5" t="str">
        <f>VLOOKUP(G49,'Species Data'!A$2:E$152,3,FALSE)</f>
        <v>210</v>
      </c>
      <c r="K49" s="27" t="str">
        <f>VLOOKUP(G49,'Species Data'!A$2:E$152,4,FALSE)</f>
        <v>180</v>
      </c>
      <c r="L49" s="27" t="str">
        <f>VLOOKUP(G49,'Species Data'!A$2:E$152,5,FALSE)</f>
        <v>188</v>
      </c>
      <c r="M49" s="28" t="str">
        <f t="shared" si="1"/>
        <v>39480</v>
      </c>
      <c r="N49" s="29" t="str">
        <f t="shared" si="2"/>
        <v>11499043500</v>
      </c>
      <c r="O49" s="29" t="str">
        <f t="shared" si="3"/>
        <v>291263</v>
      </c>
      <c r="P49" s="30" t="str">
        <f t="shared" si="4"/>
        <v>4472590500</v>
      </c>
      <c r="Q49" s="30" t="s">
        <v>163</v>
      </c>
      <c r="R49" s="32" t="str">
        <f>VLOOKUP(Q49,'Basic Moves'!B$2:H$43,3,FALSE)</f>
        <v>12</v>
      </c>
      <c r="S49" s="32" t="str">
        <f>IF(OR(VLOOKUP(Q49,'Basic Moves'!B$2:C$43,2,FALSE)=H49,VLOOKUP(Q49,'Basic Moves'!B$2:C$43,2,FALSE)=I49),1,0)</f>
        <v>1</v>
      </c>
      <c r="T49" s="32" t="str">
        <f>VLOOKUP(Q49,'Basic Moves'!B$2:H$43,5,FALSE)</f>
        <v>1050</v>
      </c>
      <c r="U49" s="32" t="str">
        <f>VLOOKUP(Q49,'Basic Moves'!B$2:H$43,7,FALSE)</f>
        <v>10</v>
      </c>
      <c r="V49" s="31" t="str">
        <f t="shared" si="5"/>
        <v>1425</v>
      </c>
      <c r="W49" s="30" t="s">
        <v>232</v>
      </c>
      <c r="X49" s="32" t="str">
        <f>VLOOKUP(W49,'Charged Moves'!B$2:I$96,3,FALSE)</f>
        <v>70</v>
      </c>
      <c r="Y49" s="32" t="str">
        <f>IF(OR(VLOOKUP(W49,'Charged Moves'!B$2:C$96,2,FALSE)=H49,VLOOKUP(W49,'Charged Moves'!B$2:C$96,2,FALSE)=I49),1,0)</f>
        <v>1</v>
      </c>
      <c r="Z49" s="32" t="str">
        <f>VLOOKUP(W49,'Charged Moves'!B$2:I$96,8,FALSE)*100</f>
        <v>5</v>
      </c>
      <c r="AA49" s="32" t="str">
        <f>VLOOKUP(W49,'Charged Moves'!B$2:I$96,6,FALSE)</f>
        <v>3400</v>
      </c>
      <c r="AB49" s="32" t="str">
        <f>VLOOKUP(W49,'Charged Moves'!B$2:J$96,9,FALSE)</f>
        <v>100</v>
      </c>
      <c r="AC49" s="32" t="str">
        <f t="shared" si="6"/>
        <v>239.6875</v>
      </c>
      <c r="AD49" s="32" t="str">
        <f t="shared" si="7"/>
        <v>14400</v>
      </c>
      <c r="AE49" s="32" t="str">
        <f t="shared" si="8"/>
        <v>1618.125</v>
      </c>
      <c r="AF49" t="str">
        <f t="shared" si="9"/>
        <v>34400</v>
      </c>
      <c r="AG49" t="str">
        <f t="shared" si="10"/>
        <v>629.375</v>
      </c>
    </row>
    <row r="50" ht="14.25" customHeight="1">
      <c r="A50" s="5">
        <v>250.0</v>
      </c>
      <c r="B50" s="20">
        <v>2.0</v>
      </c>
      <c r="C50" s="21">
        <v>0.99</v>
      </c>
      <c r="D50" s="20">
        <v>2.0</v>
      </c>
      <c r="E50" s="22">
        <v>0.99</v>
      </c>
      <c r="F50" s="5" t="str">
        <f>VLOOKUP(G50,'Species Data'!A$2:E$152,2,FALSE)</f>
        <v>45</v>
      </c>
      <c r="G50" s="5" t="s">
        <v>81</v>
      </c>
      <c r="H50" s="45" t="s">
        <v>259</v>
      </c>
      <c r="I50" s="46" t="s">
        <v>265</v>
      </c>
      <c r="J50" s="5" t="str">
        <f>VLOOKUP(G50,'Species Data'!A$2:E$152,3,FALSE)</f>
        <v>150</v>
      </c>
      <c r="K50" s="27" t="str">
        <f>VLOOKUP(G50,'Species Data'!A$2:E$152,4,FALSE)</f>
        <v>202</v>
      </c>
      <c r="L50" s="27" t="str">
        <f>VLOOKUP(G50,'Species Data'!A$2:E$152,5,FALSE)</f>
        <v>190</v>
      </c>
      <c r="M50" s="28" t="str">
        <f t="shared" si="1"/>
        <v>28500</v>
      </c>
      <c r="N50" s="29" t="str">
        <f t="shared" si="2"/>
        <v>9822881250</v>
      </c>
      <c r="O50" s="29" t="str">
        <f t="shared" si="3"/>
        <v>344663</v>
      </c>
      <c r="P50" s="30" t="str">
        <f t="shared" si="4"/>
        <v>4468871250</v>
      </c>
      <c r="Q50" s="30" t="s">
        <v>147</v>
      </c>
      <c r="R50" s="32" t="str">
        <f>VLOOKUP(Q50,'Basic Moves'!B$2:H$43,3,FALSE)</f>
        <v>15</v>
      </c>
      <c r="S50" s="32" t="str">
        <f>IF(OR(VLOOKUP(Q50,'Basic Moves'!B$2:C$43,2,FALSE)=H50,VLOOKUP(Q50,'Basic Moves'!B$2:C$43,2,FALSE)=I50),1,0)</f>
        <v>1</v>
      </c>
      <c r="T50" s="32" t="str">
        <f>VLOOKUP(Q50,'Basic Moves'!B$2:H$43,5,FALSE)</f>
        <v>1450</v>
      </c>
      <c r="U50" s="32" t="str">
        <f>VLOOKUP(Q50,'Basic Moves'!B$2:H$43,7,FALSE)</f>
        <v>12</v>
      </c>
      <c r="V50" s="31" t="str">
        <f t="shared" si="5"/>
        <v>1275</v>
      </c>
      <c r="W50" s="30" t="s">
        <v>122</v>
      </c>
      <c r="X50" s="32" t="str">
        <f>VLOOKUP(W50,'Charged Moves'!B$2:I$96,3,FALSE)</f>
        <v>120</v>
      </c>
      <c r="Y50" s="32" t="str">
        <f>IF(OR(VLOOKUP(W50,'Charged Moves'!B$2:C$96,2,FALSE)=H50,VLOOKUP(W50,'Charged Moves'!B$2:C$96,2,FALSE)=I50),1,0)</f>
        <v>1</v>
      </c>
      <c r="Z50" s="32" t="str">
        <f>VLOOKUP(W50,'Charged Moves'!B$2:I$96,8,FALSE)*100</f>
        <v>5</v>
      </c>
      <c r="AA50" s="32" t="str">
        <f>VLOOKUP(W50,'Charged Moves'!B$2:I$96,6,FALSE)</f>
        <v>4900</v>
      </c>
      <c r="AB50" s="32" t="str">
        <f>VLOOKUP(W50,'Charged Moves'!B$2:J$96,9,FALSE)</f>
        <v>100</v>
      </c>
      <c r="AC50" s="32" t="str">
        <f t="shared" si="6"/>
        <v>322.5</v>
      </c>
      <c r="AD50" s="32" t="str">
        <f t="shared" si="7"/>
        <v>18450</v>
      </c>
      <c r="AE50" s="32" t="str">
        <f t="shared" si="8"/>
        <v>1706.25</v>
      </c>
      <c r="AF50" t="str">
        <f t="shared" si="9"/>
        <v>36450</v>
      </c>
      <c r="AG50" t="str">
        <f t="shared" si="10"/>
        <v>776.25</v>
      </c>
    </row>
    <row r="51" ht="14.25" customHeight="1">
      <c r="A51" s="5">
        <v>514.0</v>
      </c>
      <c r="B51" s="20">
        <v>1.0</v>
      </c>
      <c r="C51" s="21">
        <v>1.0</v>
      </c>
      <c r="D51" s="20">
        <v>3.0</v>
      </c>
      <c r="E51" s="22">
        <v>0.97</v>
      </c>
      <c r="F51" s="5" t="str">
        <f>VLOOKUP(G51,'Species Data'!A$2:E$152,2,FALSE)</f>
        <v>89</v>
      </c>
      <c r="G51" s="5" t="s">
        <v>145</v>
      </c>
      <c r="H51" s="46" t="s">
        <v>265</v>
      </c>
      <c r="I51" s="48"/>
      <c r="J51" s="5" t="str">
        <f>VLOOKUP(G51,'Species Data'!A$2:E$152,3,FALSE)</f>
        <v>210</v>
      </c>
      <c r="K51" s="27" t="str">
        <f>VLOOKUP(G51,'Species Data'!A$2:E$152,4,FALSE)</f>
        <v>180</v>
      </c>
      <c r="L51" s="27" t="str">
        <f>VLOOKUP(G51,'Species Data'!A$2:E$152,5,FALSE)</f>
        <v>188</v>
      </c>
      <c r="M51" s="28" t="str">
        <f t="shared" si="1"/>
        <v>39480</v>
      </c>
      <c r="N51" s="29" t="str">
        <f t="shared" si="2"/>
        <v>11711125125</v>
      </c>
      <c r="O51" s="29" t="str">
        <f t="shared" si="3"/>
        <v>296634</v>
      </c>
      <c r="P51" s="30" t="str">
        <f t="shared" si="4"/>
        <v>4381539750</v>
      </c>
      <c r="Q51" s="30" t="s">
        <v>163</v>
      </c>
      <c r="R51" s="32" t="str">
        <f>VLOOKUP(Q51,'Basic Moves'!B$2:H$43,3,FALSE)</f>
        <v>12</v>
      </c>
      <c r="S51" s="32" t="str">
        <f>IF(OR(VLOOKUP(Q51,'Basic Moves'!B$2:C$43,2,FALSE)=H51,VLOOKUP(Q51,'Basic Moves'!B$2:C$43,2,FALSE)=I51),1,0)</f>
        <v>1</v>
      </c>
      <c r="T51" s="32" t="str">
        <f>VLOOKUP(Q51,'Basic Moves'!B$2:H$43,5,FALSE)</f>
        <v>1050</v>
      </c>
      <c r="U51" s="32" t="str">
        <f>VLOOKUP(Q51,'Basic Moves'!B$2:H$43,7,FALSE)</f>
        <v>10</v>
      </c>
      <c r="V51" s="31" t="str">
        <f t="shared" si="5"/>
        <v>1425</v>
      </c>
      <c r="W51" s="30" t="s">
        <v>294</v>
      </c>
      <c r="X51" s="32" t="str">
        <f>VLOOKUP(W51,'Charged Moves'!B$2:I$96,3,FALSE)</f>
        <v>65</v>
      </c>
      <c r="Y51" s="32" t="str">
        <f>IF(OR(VLOOKUP(W51,'Charged Moves'!B$2:C$96,2,FALSE)=H51,VLOOKUP(W51,'Charged Moves'!B$2:C$96,2,FALSE)=I51),1,0)</f>
        <v>1</v>
      </c>
      <c r="Z51" s="32" t="str">
        <f>VLOOKUP(W51,'Charged Moves'!B$2:I$96,8,FALSE)*100</f>
        <v>5</v>
      </c>
      <c r="AA51" s="32" t="str">
        <f>VLOOKUP(W51,'Charged Moves'!B$2:I$96,6,FALSE)</f>
        <v>3000</v>
      </c>
      <c r="AB51" s="32" t="str">
        <f>VLOOKUP(W51,'Charged Moves'!B$2:J$96,9,FALSE)</f>
        <v>100</v>
      </c>
      <c r="AC51" s="32" t="str">
        <f t="shared" si="6"/>
        <v>233.28125</v>
      </c>
      <c r="AD51" s="32" t="str">
        <f t="shared" si="7"/>
        <v>14000</v>
      </c>
      <c r="AE51" s="32" t="str">
        <f t="shared" si="8"/>
        <v>1647.96875</v>
      </c>
      <c r="AF51" t="str">
        <f t="shared" si="9"/>
        <v>34000</v>
      </c>
      <c r="AG51" t="str">
        <f t="shared" si="10"/>
        <v>616.5625</v>
      </c>
    </row>
    <row r="52" ht="14.25" customHeight="1">
      <c r="A52" s="5">
        <v>165.0</v>
      </c>
      <c r="B52" s="20">
        <v>1.0</v>
      </c>
      <c r="C52" s="21">
        <v>1.0</v>
      </c>
      <c r="D52" s="20">
        <v>1.0</v>
      </c>
      <c r="E52" s="22">
        <v>1.0</v>
      </c>
      <c r="F52" s="5" t="str">
        <f>VLOOKUP(G52,'Species Data'!A$2:E$152,2,FALSE)</f>
        <v>31</v>
      </c>
      <c r="G52" s="5" t="s">
        <v>67</v>
      </c>
      <c r="H52" s="46" t="s">
        <v>265</v>
      </c>
      <c r="I52" s="49" t="s">
        <v>260</v>
      </c>
      <c r="J52" s="5" t="str">
        <f>VLOOKUP(G52,'Species Data'!A$2:E$152,3,FALSE)</f>
        <v>180</v>
      </c>
      <c r="K52" s="27" t="str">
        <f>VLOOKUP(G52,'Species Data'!A$2:E$152,4,FALSE)</f>
        <v>184</v>
      </c>
      <c r="L52" s="27" t="str">
        <f>VLOOKUP(G52,'Species Data'!A$2:E$152,5,FALSE)</f>
        <v>190</v>
      </c>
      <c r="M52" s="28" t="str">
        <f t="shared" si="1"/>
        <v>34200</v>
      </c>
      <c r="N52" s="29" t="str">
        <f t="shared" si="2"/>
        <v>11256246000</v>
      </c>
      <c r="O52" s="29" t="str">
        <f t="shared" si="3"/>
        <v>329130</v>
      </c>
      <c r="P52" s="30" t="str">
        <f t="shared" si="4"/>
        <v>4349898000</v>
      </c>
      <c r="Q52" s="30" t="s">
        <v>163</v>
      </c>
      <c r="R52" s="32" t="str">
        <f>VLOOKUP(Q52,'Basic Moves'!B$2:H$43,3,FALSE)</f>
        <v>12</v>
      </c>
      <c r="S52" s="32" t="str">
        <f>IF(OR(VLOOKUP(Q52,'Basic Moves'!B$2:C$43,2,FALSE)=H52,VLOOKUP(Q52,'Basic Moves'!B$2:C$43,2,FALSE)=I52),1,0)</f>
        <v>1</v>
      </c>
      <c r="T52" s="32" t="str">
        <f>VLOOKUP(Q52,'Basic Moves'!B$2:H$43,5,FALSE)</f>
        <v>1050</v>
      </c>
      <c r="U52" s="32" t="str">
        <f>VLOOKUP(Q52,'Basic Moves'!B$2:H$43,7,FALSE)</f>
        <v>10</v>
      </c>
      <c r="V52" s="31" t="str">
        <f t="shared" si="5"/>
        <v>1425</v>
      </c>
      <c r="W52" s="30" t="s">
        <v>164</v>
      </c>
      <c r="X52" s="32" t="str">
        <f>VLOOKUP(W52,'Charged Moves'!B$2:I$96,3,FALSE)</f>
        <v>100</v>
      </c>
      <c r="Y52" s="32" t="str">
        <f>IF(OR(VLOOKUP(W52,'Charged Moves'!B$2:C$96,2,FALSE)=H52,VLOOKUP(W52,'Charged Moves'!B$2:C$96,2,FALSE)=I52),1,0)</f>
        <v>1</v>
      </c>
      <c r="Z52" s="32" t="str">
        <f>VLOOKUP(W52,'Charged Moves'!B$2:I$96,8,FALSE)*100</f>
        <v>5</v>
      </c>
      <c r="AA52" s="32" t="str">
        <f>VLOOKUP(W52,'Charged Moves'!B$2:I$96,6,FALSE)</f>
        <v>4200</v>
      </c>
      <c r="AB52" s="32" t="str">
        <f>VLOOKUP(W52,'Charged Moves'!B$2:J$96,9,FALSE)</f>
        <v>100</v>
      </c>
      <c r="AC52" s="32" t="str">
        <f t="shared" si="6"/>
        <v>278.125</v>
      </c>
      <c r="AD52" s="32" t="str">
        <f t="shared" si="7"/>
        <v>15200</v>
      </c>
      <c r="AE52" s="32" t="str">
        <f t="shared" si="8"/>
        <v>1788.75</v>
      </c>
      <c r="AF52" t="str">
        <f t="shared" si="9"/>
        <v>35200</v>
      </c>
      <c r="AG52" t="str">
        <f t="shared" si="10"/>
        <v>691.25</v>
      </c>
    </row>
    <row r="53" ht="14.25" customHeight="1">
      <c r="A53" s="5">
        <v>764.0</v>
      </c>
      <c r="B53" s="20">
        <v>3.0</v>
      </c>
      <c r="C53" s="21">
        <v>0.79</v>
      </c>
      <c r="D53" s="20">
        <v>1.0</v>
      </c>
      <c r="E53" s="22">
        <v>1.0</v>
      </c>
      <c r="F53" s="5" t="str">
        <f>VLOOKUP(G53,'Species Data'!A$2:E$152,2,FALSE)</f>
        <v>134</v>
      </c>
      <c r="G53" s="5" t="s">
        <v>208</v>
      </c>
      <c r="H53" s="33" t="s">
        <v>187</v>
      </c>
      <c r="I53" s="50"/>
      <c r="J53" s="5" t="str">
        <f>VLOOKUP(G53,'Species Data'!A$2:E$152,3,FALSE)</f>
        <v>260</v>
      </c>
      <c r="K53" s="27" t="str">
        <f>VLOOKUP(G53,'Species Data'!A$2:E$152,4,FALSE)</f>
        <v>186</v>
      </c>
      <c r="L53" s="27" t="str">
        <f>VLOOKUP(G53,'Species Data'!A$2:E$152,5,FALSE)</f>
        <v>168</v>
      </c>
      <c r="M53" s="28" t="str">
        <f t="shared" si="1"/>
        <v>43680</v>
      </c>
      <c r="N53" s="29" t="str">
        <f t="shared" si="2"/>
        <v>12186720000</v>
      </c>
      <c r="O53" s="29" t="str">
        <f t="shared" si="3"/>
        <v>279000</v>
      </c>
      <c r="P53" s="30" t="str">
        <f t="shared" si="4"/>
        <v>4317399450</v>
      </c>
      <c r="Q53" s="30" t="s">
        <v>151</v>
      </c>
      <c r="R53" s="32" t="str">
        <f>VLOOKUP(Q53,'Basic Moves'!B$2:H$43,3,FALSE)</f>
        <v>6</v>
      </c>
      <c r="S53" s="32" t="str">
        <f>IF(OR(VLOOKUP(Q53,'Basic Moves'!B$2:C$43,2,FALSE)=H53,VLOOKUP(Q53,'Basic Moves'!B$2:C$43,2,FALSE)=I53),1,0)</f>
        <v>1</v>
      </c>
      <c r="T53" s="32" t="str">
        <f>VLOOKUP(Q53,'Basic Moves'!B$2:H$43,5,FALSE)</f>
        <v>500</v>
      </c>
      <c r="U53" s="32" t="str">
        <f>VLOOKUP(Q53,'Basic Moves'!B$2:H$43,7,FALSE)</f>
        <v>7</v>
      </c>
      <c r="V53" s="31" t="str">
        <f t="shared" si="5"/>
        <v>1500</v>
      </c>
      <c r="W53" s="30" t="s">
        <v>334</v>
      </c>
      <c r="X53" s="32" t="str">
        <f>VLOOKUP(W53,'Charged Moves'!B$2:I$96,3,FALSE)</f>
        <v>35</v>
      </c>
      <c r="Y53" s="32" t="str">
        <f>IF(OR(VLOOKUP(W53,'Charged Moves'!B$2:C$96,2,FALSE)=H53,VLOOKUP(W53,'Charged Moves'!B$2:C$96,2,FALSE)=I53),1,0)</f>
        <v>1</v>
      </c>
      <c r="Z53" s="32" t="str">
        <f>VLOOKUP(W53,'Charged Moves'!B$2:I$96,8,FALSE)*100</f>
        <v>5</v>
      </c>
      <c r="AA53" s="32" t="str">
        <f>VLOOKUP(W53,'Charged Moves'!B$2:I$96,6,FALSE)</f>
        <v>3300</v>
      </c>
      <c r="AB53" s="32" t="str">
        <f>VLOOKUP(W53,'Charged Moves'!B$2:J$96,9,FALSE)</f>
        <v>25</v>
      </c>
      <c r="AC53" s="32" t="str">
        <f t="shared" si="6"/>
        <v>74.84375</v>
      </c>
      <c r="AD53" s="32" t="str">
        <f t="shared" si="7"/>
        <v>5800</v>
      </c>
      <c r="AE53" s="32" t="str">
        <f t="shared" si="8"/>
        <v>1287.34375</v>
      </c>
      <c r="AF53" t="str">
        <f t="shared" si="9"/>
        <v>13800</v>
      </c>
      <c r="AG53" t="str">
        <f t="shared" si="10"/>
        <v>531.40625</v>
      </c>
    </row>
    <row r="54" ht="14.25" customHeight="1">
      <c r="A54" s="5">
        <v>252.0</v>
      </c>
      <c r="B54" s="20">
        <v>3.0</v>
      </c>
      <c r="C54" s="21">
        <v>0.94</v>
      </c>
      <c r="D54" s="20">
        <v>3.0</v>
      </c>
      <c r="E54" s="22">
        <v>0.95</v>
      </c>
      <c r="F54" s="5" t="str">
        <f>VLOOKUP(G54,'Species Data'!A$2:E$152,2,FALSE)</f>
        <v>45</v>
      </c>
      <c r="G54" s="5" t="s">
        <v>81</v>
      </c>
      <c r="H54" s="45" t="s">
        <v>259</v>
      </c>
      <c r="I54" s="46" t="s">
        <v>265</v>
      </c>
      <c r="J54" s="5" t="str">
        <f>VLOOKUP(G54,'Species Data'!A$2:E$152,3,FALSE)</f>
        <v>150</v>
      </c>
      <c r="K54" s="27" t="str">
        <f>VLOOKUP(G54,'Species Data'!A$2:E$152,4,FALSE)</f>
        <v>202</v>
      </c>
      <c r="L54" s="27" t="str">
        <f>VLOOKUP(G54,'Species Data'!A$2:E$152,5,FALSE)</f>
        <v>190</v>
      </c>
      <c r="M54" s="28" t="str">
        <f t="shared" si="1"/>
        <v>28500</v>
      </c>
      <c r="N54" s="29" t="str">
        <f t="shared" si="2"/>
        <v>9303851719</v>
      </c>
      <c r="O54" s="29" t="str">
        <f t="shared" si="3"/>
        <v>326451</v>
      </c>
      <c r="P54" s="30" t="str">
        <f t="shared" si="4"/>
        <v>4268275781</v>
      </c>
      <c r="Q54" s="30" t="s">
        <v>144</v>
      </c>
      <c r="R54" s="32" t="str">
        <f>VLOOKUP(Q54,'Basic Moves'!B$2:H$43,3,FALSE)</f>
        <v>10</v>
      </c>
      <c r="S54" s="32" t="str">
        <f>IF(OR(VLOOKUP(Q54,'Basic Moves'!B$2:C$43,2,FALSE)=H54,VLOOKUP(Q54,'Basic Moves'!B$2:C$43,2,FALSE)=I54),1,0)</f>
        <v>1</v>
      </c>
      <c r="T54" s="32" t="str">
        <f>VLOOKUP(Q54,'Basic Moves'!B$2:H$43,5,FALSE)</f>
        <v>1050</v>
      </c>
      <c r="U54" s="32" t="str">
        <f>VLOOKUP(Q54,'Basic Moves'!B$2:H$43,7,FALSE)</f>
        <v>10</v>
      </c>
      <c r="V54" s="31" t="str">
        <f t="shared" si="5"/>
        <v>1187.5</v>
      </c>
      <c r="W54" s="30" t="s">
        <v>228</v>
      </c>
      <c r="X54" s="32" t="str">
        <f>VLOOKUP(W54,'Charged Moves'!B$2:I$96,3,FALSE)</f>
        <v>65</v>
      </c>
      <c r="Y54" s="32" t="str">
        <f>IF(OR(VLOOKUP(W54,'Charged Moves'!B$2:C$96,2,FALSE)=H54,VLOOKUP(W54,'Charged Moves'!B$2:C$96,2,FALSE)=I54),1,0)</f>
        <v>1</v>
      </c>
      <c r="Z54" s="32" t="str">
        <f>VLOOKUP(W54,'Charged Moves'!B$2:I$96,8,FALSE)*100</f>
        <v>5</v>
      </c>
      <c r="AA54" s="32" t="str">
        <f>VLOOKUP(W54,'Charged Moves'!B$2:I$96,6,FALSE)</f>
        <v>3200</v>
      </c>
      <c r="AB54" s="32" t="str">
        <f>VLOOKUP(W54,'Charged Moves'!B$2:J$96,9,FALSE)</f>
        <v>50</v>
      </c>
      <c r="AC54" s="32" t="str">
        <f t="shared" si="6"/>
        <v>145.78125</v>
      </c>
      <c r="AD54" s="32" t="str">
        <f t="shared" si="7"/>
        <v>8950</v>
      </c>
      <c r="AE54" s="32" t="str">
        <f t="shared" si="8"/>
        <v>1616.09375</v>
      </c>
      <c r="AF54" t="str">
        <f t="shared" si="9"/>
        <v>18950</v>
      </c>
      <c r="AG54" t="str">
        <f t="shared" si="10"/>
        <v>741.40625</v>
      </c>
    </row>
    <row r="55" ht="14.25" customHeight="1">
      <c r="A55" s="5">
        <v>432.0</v>
      </c>
      <c r="B55" s="20">
        <v>3.0</v>
      </c>
      <c r="C55" s="21">
        <v>0.86</v>
      </c>
      <c r="D55" s="20">
        <v>1.0</v>
      </c>
      <c r="E55" s="22">
        <v>1.0</v>
      </c>
      <c r="F55" s="5" t="str">
        <f>VLOOKUP(G55,'Species Data'!A$2:E$152,2,FALSE)</f>
        <v>76</v>
      </c>
      <c r="G55" s="5" t="s">
        <v>125</v>
      </c>
      <c r="H55" s="51" t="s">
        <v>267</v>
      </c>
      <c r="I55" s="49" t="s">
        <v>260</v>
      </c>
      <c r="J55" s="5" t="str">
        <f>VLOOKUP(G55,'Species Data'!A$2:E$152,3,FALSE)</f>
        <v>160</v>
      </c>
      <c r="K55" s="27" t="str">
        <f>VLOOKUP(G55,'Species Data'!A$2:E$152,4,FALSE)</f>
        <v>176</v>
      </c>
      <c r="L55" s="27" t="str">
        <f>VLOOKUP(G55,'Species Data'!A$2:E$152,5,FALSE)</f>
        <v>198</v>
      </c>
      <c r="M55" s="28" t="str">
        <f t="shared" si="1"/>
        <v>31680</v>
      </c>
      <c r="N55" s="29" t="str">
        <f t="shared" si="2"/>
        <v>9478656000</v>
      </c>
      <c r="O55" s="29" t="str">
        <f t="shared" si="3"/>
        <v>299200</v>
      </c>
      <c r="P55" s="30" t="str">
        <f t="shared" si="4"/>
        <v>4265395200</v>
      </c>
      <c r="Q55" s="30" t="s">
        <v>266</v>
      </c>
      <c r="R55" s="32" t="str">
        <f>VLOOKUP(Q55,'Basic Moves'!B$2:H$43,3,FALSE)</f>
        <v>12</v>
      </c>
      <c r="S55" s="32" t="str">
        <f>IF(OR(VLOOKUP(Q55,'Basic Moves'!B$2:C$43,2,FALSE)=H55,VLOOKUP(Q55,'Basic Moves'!B$2:C$43,2,FALSE)=I55),1,0)</f>
        <v>1</v>
      </c>
      <c r="T55" s="32" t="str">
        <f>VLOOKUP(Q55,'Basic Moves'!B$2:H$43,5,FALSE)</f>
        <v>1360</v>
      </c>
      <c r="U55" s="32" t="str">
        <f>VLOOKUP(Q55,'Basic Moves'!B$2:H$43,7,FALSE)</f>
        <v>15</v>
      </c>
      <c r="V55" s="31" t="str">
        <f t="shared" si="5"/>
        <v>1095</v>
      </c>
      <c r="W55" s="30" t="s">
        <v>222</v>
      </c>
      <c r="X55" s="32" t="str">
        <f>VLOOKUP(W55,'Charged Moves'!B$2:I$96,3,FALSE)</f>
        <v>80</v>
      </c>
      <c r="Y55" s="32" t="str">
        <f>IF(OR(VLOOKUP(W55,'Charged Moves'!B$2:C$96,2,FALSE)=H55,VLOOKUP(W55,'Charged Moves'!B$2:C$96,2,FALSE)=I55),1,0)</f>
        <v>1</v>
      </c>
      <c r="Z55" s="32" t="str">
        <f>VLOOKUP(W55,'Charged Moves'!B$2:I$96,8,FALSE)*100</f>
        <v>50</v>
      </c>
      <c r="AA55" s="32" t="str">
        <f>VLOOKUP(W55,'Charged Moves'!B$2:I$96,6,FALSE)</f>
        <v>3100</v>
      </c>
      <c r="AB55" s="32" t="str">
        <f>VLOOKUP(W55,'Charged Moves'!B$2:J$96,9,FALSE)</f>
        <v>100</v>
      </c>
      <c r="AC55" s="32" t="str">
        <f t="shared" si="6"/>
        <v>230</v>
      </c>
      <c r="AD55" s="32" t="str">
        <f t="shared" si="7"/>
        <v>13120</v>
      </c>
      <c r="AE55" s="32" t="str">
        <f t="shared" si="8"/>
        <v>1700</v>
      </c>
      <c r="AF55" t="str">
        <f t="shared" si="9"/>
        <v>27120</v>
      </c>
      <c r="AG55" t="str">
        <f t="shared" si="10"/>
        <v>765</v>
      </c>
    </row>
    <row r="56" ht="14.25" customHeight="1">
      <c r="A56" s="5">
        <v>816.0</v>
      </c>
      <c r="B56" s="20">
        <v>3.0</v>
      </c>
      <c r="C56" s="21">
        <v>0.78</v>
      </c>
      <c r="D56" s="20">
        <v>3.0</v>
      </c>
      <c r="E56" s="22">
        <v>0.8</v>
      </c>
      <c r="F56" s="5" t="str">
        <f>VLOOKUP(G56,'Species Data'!A$2:E$152,2,FALSE)</f>
        <v>144</v>
      </c>
      <c r="G56" s="5" t="s">
        <v>213</v>
      </c>
      <c r="H56" s="34" t="s">
        <v>191</v>
      </c>
      <c r="I56" s="38" t="s">
        <v>236</v>
      </c>
      <c r="J56" s="5" t="str">
        <f>VLOOKUP(G56,'Species Data'!A$2:E$152,3,FALSE)</f>
        <v>180</v>
      </c>
      <c r="K56" s="27" t="str">
        <f>VLOOKUP(G56,'Species Data'!A$2:E$152,4,FALSE)</f>
        <v>198</v>
      </c>
      <c r="L56" s="27" t="str">
        <f>VLOOKUP(G56,'Species Data'!A$2:E$152,5,FALSE)</f>
        <v>242</v>
      </c>
      <c r="M56" s="28" t="str">
        <f t="shared" si="1"/>
        <v>43560</v>
      </c>
      <c r="N56" s="29" t="str">
        <f t="shared" si="2"/>
        <v>11934677700</v>
      </c>
      <c r="O56" s="29" t="str">
        <f t="shared" si="3"/>
        <v>273983</v>
      </c>
      <c r="P56" s="30" t="str">
        <f t="shared" si="4"/>
        <v>4262577413</v>
      </c>
      <c r="Q56" s="30" t="s">
        <v>214</v>
      </c>
      <c r="R56" s="32" t="str">
        <f>VLOOKUP(Q56,'Basic Moves'!B$2:H$43,3,FALSE)</f>
        <v>9</v>
      </c>
      <c r="S56" s="32" t="str">
        <f>IF(OR(VLOOKUP(Q56,'Basic Moves'!B$2:C$43,2,FALSE)=H56,VLOOKUP(Q56,'Basic Moves'!B$2:C$43,2,FALSE)=I56),1,0)</f>
        <v>1</v>
      </c>
      <c r="T56" s="32" t="str">
        <f>VLOOKUP(Q56,'Basic Moves'!B$2:H$43,5,FALSE)</f>
        <v>810</v>
      </c>
      <c r="U56" s="32" t="str">
        <f>VLOOKUP(Q56,'Basic Moves'!B$2:H$43,7,FALSE)</f>
        <v>7</v>
      </c>
      <c r="V56" s="31" t="str">
        <f t="shared" si="5"/>
        <v>1383.75</v>
      </c>
      <c r="W56" s="30" t="s">
        <v>337</v>
      </c>
      <c r="X56" s="32" t="str">
        <f>VLOOKUP(W56,'Charged Moves'!B$2:I$96,3,FALSE)</f>
        <v>25</v>
      </c>
      <c r="Y56" s="32" t="str">
        <f>IF(OR(VLOOKUP(W56,'Charged Moves'!B$2:C$96,2,FALSE)=H56,VLOOKUP(W56,'Charged Moves'!B$2:C$96,2,FALSE)=I56),1,0)</f>
        <v>1</v>
      </c>
      <c r="Z56" s="32" t="str">
        <f>VLOOKUP(W56,'Charged Moves'!B$2:I$96,8,FALSE)*100</f>
        <v>5</v>
      </c>
      <c r="AA56" s="32" t="str">
        <f>VLOOKUP(W56,'Charged Moves'!B$2:I$96,6,FALSE)</f>
        <v>3800</v>
      </c>
      <c r="AB56" s="32" t="str">
        <f>VLOOKUP(W56,'Charged Moves'!B$2:J$96,9,FALSE)</f>
        <v>20</v>
      </c>
      <c r="AC56" s="32" t="str">
        <f t="shared" si="6"/>
        <v>65.78125</v>
      </c>
      <c r="AD56" s="32" t="str">
        <f t="shared" si="7"/>
        <v>6730</v>
      </c>
      <c r="AE56" s="32" t="str">
        <f t="shared" si="8"/>
        <v>999.6875</v>
      </c>
      <c r="AF56" t="str">
        <f t="shared" si="9"/>
        <v>12730</v>
      </c>
      <c r="AG56" t="str">
        <f t="shared" si="10"/>
        <v>494.21875</v>
      </c>
    </row>
    <row r="57" ht="14.25" customHeight="1">
      <c r="A57" s="5">
        <v>646.0</v>
      </c>
      <c r="B57" s="20">
        <v>2.0</v>
      </c>
      <c r="C57" s="21">
        <v>0.92</v>
      </c>
      <c r="D57" s="20">
        <v>1.0</v>
      </c>
      <c r="E57" s="22">
        <v>1.0</v>
      </c>
      <c r="F57" s="5" t="str">
        <f>VLOOKUP(G57,'Species Data'!A$2:E$152,2,FALSE)</f>
        <v>112</v>
      </c>
      <c r="G57" s="5" t="s">
        <v>181</v>
      </c>
      <c r="H57" s="49" t="s">
        <v>260</v>
      </c>
      <c r="I57" s="51" t="s">
        <v>267</v>
      </c>
      <c r="J57" s="5" t="str">
        <f>VLOOKUP(G57,'Species Data'!A$2:E$152,3,FALSE)</f>
        <v>210</v>
      </c>
      <c r="K57" s="27" t="str">
        <f>VLOOKUP(G57,'Species Data'!A$2:E$152,4,FALSE)</f>
        <v>166</v>
      </c>
      <c r="L57" s="27" t="str">
        <f>VLOOKUP(G57,'Species Data'!A$2:E$152,5,FALSE)</f>
        <v>160</v>
      </c>
      <c r="M57" s="28" t="str">
        <f t="shared" si="1"/>
        <v>33600</v>
      </c>
      <c r="N57" s="29" t="str">
        <f t="shared" si="2"/>
        <v>9429630000</v>
      </c>
      <c r="O57" s="29" t="str">
        <f t="shared" si="3"/>
        <v>280644</v>
      </c>
      <c r="P57" s="30" t="str">
        <f t="shared" si="4"/>
        <v>4252920000</v>
      </c>
      <c r="Q57" s="30" t="s">
        <v>273</v>
      </c>
      <c r="R57" s="32" t="str">
        <f>VLOOKUP(Q57,'Basic Moves'!B$2:H$43,3,FALSE)</f>
        <v>15</v>
      </c>
      <c r="S57" s="32" t="str">
        <f>IF(OR(VLOOKUP(Q57,'Basic Moves'!B$2:C$43,2,FALSE)=H57,VLOOKUP(Q57,'Basic Moves'!B$2:C$43,2,FALSE)=I57),1,0)</f>
        <v>1</v>
      </c>
      <c r="T57" s="32" t="str">
        <f>VLOOKUP(Q57,'Basic Moves'!B$2:H$43,5,FALSE)</f>
        <v>1350</v>
      </c>
      <c r="U57" s="32" t="str">
        <f>VLOOKUP(Q57,'Basic Moves'!B$2:H$43,7,FALSE)</f>
        <v>12</v>
      </c>
      <c r="V57" s="31" t="str">
        <f t="shared" si="5"/>
        <v>1387.5</v>
      </c>
      <c r="W57" s="30" t="s">
        <v>164</v>
      </c>
      <c r="X57" s="32" t="str">
        <f>VLOOKUP(W57,'Charged Moves'!B$2:I$96,3,FALSE)</f>
        <v>100</v>
      </c>
      <c r="Y57" s="32" t="str">
        <f>IF(OR(VLOOKUP(W57,'Charged Moves'!B$2:C$96,2,FALSE)=H57,VLOOKUP(W57,'Charged Moves'!B$2:C$96,2,FALSE)=I57),1,0)</f>
        <v>1</v>
      </c>
      <c r="Z57" s="32" t="str">
        <f>VLOOKUP(W57,'Charged Moves'!B$2:I$96,8,FALSE)*100</f>
        <v>5</v>
      </c>
      <c r="AA57" s="32" t="str">
        <f>VLOOKUP(W57,'Charged Moves'!B$2:I$96,6,FALSE)</f>
        <v>4200</v>
      </c>
      <c r="AB57" s="32" t="str">
        <f>VLOOKUP(W57,'Charged Moves'!B$2:J$96,9,FALSE)</f>
        <v>100</v>
      </c>
      <c r="AC57" s="32" t="str">
        <f t="shared" si="6"/>
        <v>296.875</v>
      </c>
      <c r="AD57" s="32" t="str">
        <f t="shared" si="7"/>
        <v>16850</v>
      </c>
      <c r="AE57" s="32" t="str">
        <f t="shared" si="8"/>
        <v>1690.625</v>
      </c>
      <c r="AF57" t="str">
        <f t="shared" si="9"/>
        <v>34850</v>
      </c>
      <c r="AG57" t="str">
        <f t="shared" si="10"/>
        <v>762.5</v>
      </c>
    </row>
    <row r="58" ht="14.25" customHeight="1">
      <c r="A58" s="5">
        <v>434.0</v>
      </c>
      <c r="B58" s="20">
        <v>4.0</v>
      </c>
      <c r="C58" s="21">
        <v>0.83</v>
      </c>
      <c r="D58" s="20">
        <v>2.0</v>
      </c>
      <c r="E58" s="22">
        <v>0.99</v>
      </c>
      <c r="F58" s="5" t="str">
        <f>VLOOKUP(G58,'Species Data'!A$2:E$152,2,FALSE)</f>
        <v>76</v>
      </c>
      <c r="G58" s="5" t="s">
        <v>125</v>
      </c>
      <c r="H58" s="51" t="s">
        <v>267</v>
      </c>
      <c r="I58" s="49" t="s">
        <v>260</v>
      </c>
      <c r="J58" s="5" t="str">
        <f>VLOOKUP(G58,'Species Data'!A$2:E$152,3,FALSE)</f>
        <v>160</v>
      </c>
      <c r="K58" s="27" t="str">
        <f>VLOOKUP(G58,'Species Data'!A$2:E$152,4,FALSE)</f>
        <v>176</v>
      </c>
      <c r="L58" s="27" t="str">
        <f>VLOOKUP(G58,'Species Data'!A$2:E$152,5,FALSE)</f>
        <v>198</v>
      </c>
      <c r="M58" s="28" t="str">
        <f t="shared" si="1"/>
        <v>31680</v>
      </c>
      <c r="N58" s="29" t="str">
        <f t="shared" si="2"/>
        <v>9098812800</v>
      </c>
      <c r="O58" s="29" t="str">
        <f t="shared" si="3"/>
        <v>287210</v>
      </c>
      <c r="P58" s="30" t="str">
        <f t="shared" si="4"/>
        <v>4234032000</v>
      </c>
      <c r="Q58" s="30" t="s">
        <v>266</v>
      </c>
      <c r="R58" s="32" t="str">
        <f>VLOOKUP(Q58,'Basic Moves'!B$2:H$43,3,FALSE)</f>
        <v>12</v>
      </c>
      <c r="S58" s="32" t="str">
        <f>IF(OR(VLOOKUP(Q58,'Basic Moves'!B$2:C$43,2,FALSE)=H58,VLOOKUP(Q58,'Basic Moves'!B$2:C$43,2,FALSE)=I58),1,0)</f>
        <v>1</v>
      </c>
      <c r="T58" s="32" t="str">
        <f>VLOOKUP(Q58,'Basic Moves'!B$2:H$43,5,FALSE)</f>
        <v>1360</v>
      </c>
      <c r="U58" s="32" t="str">
        <f>VLOOKUP(Q58,'Basic Moves'!B$2:H$43,7,FALSE)</f>
        <v>15</v>
      </c>
      <c r="V58" s="31" t="str">
        <f t="shared" si="5"/>
        <v>1095</v>
      </c>
      <c r="W58" s="30" t="s">
        <v>164</v>
      </c>
      <c r="X58" s="32" t="str">
        <f>VLOOKUP(W58,'Charged Moves'!B$2:I$96,3,FALSE)</f>
        <v>100</v>
      </c>
      <c r="Y58" s="32" t="str">
        <f>IF(OR(VLOOKUP(W58,'Charged Moves'!B$2:C$96,2,FALSE)=H58,VLOOKUP(W58,'Charged Moves'!B$2:C$96,2,FALSE)=I58),1,0)</f>
        <v>1</v>
      </c>
      <c r="Z58" s="32" t="str">
        <f>VLOOKUP(W58,'Charged Moves'!B$2:I$96,8,FALSE)*100</f>
        <v>5</v>
      </c>
      <c r="AA58" s="32" t="str">
        <f>VLOOKUP(W58,'Charged Moves'!B$2:I$96,6,FALSE)</f>
        <v>4200</v>
      </c>
      <c r="AB58" s="32" t="str">
        <f>VLOOKUP(W58,'Charged Moves'!B$2:J$96,9,FALSE)</f>
        <v>100</v>
      </c>
      <c r="AC58" s="32" t="str">
        <f t="shared" si="6"/>
        <v>233.125</v>
      </c>
      <c r="AD58" s="32" t="str">
        <f t="shared" si="7"/>
        <v>14220</v>
      </c>
      <c r="AE58" s="32" t="str">
        <f t="shared" si="8"/>
        <v>1631.875</v>
      </c>
      <c r="AF58" t="str">
        <f t="shared" si="9"/>
        <v>28220</v>
      </c>
      <c r="AG58" t="str">
        <f t="shared" si="10"/>
        <v>759.375</v>
      </c>
    </row>
    <row r="59" ht="14.25" customHeight="1">
      <c r="A59" s="5">
        <v>562.0</v>
      </c>
      <c r="B59" s="20">
        <v>2.0</v>
      </c>
      <c r="C59" s="21">
        <v>0.93</v>
      </c>
      <c r="D59" s="20">
        <v>1.0</v>
      </c>
      <c r="E59" s="22">
        <v>1.0</v>
      </c>
      <c r="F59" s="5" t="str">
        <f>VLOOKUP(G59,'Species Data'!A$2:E$152,2,FALSE)</f>
        <v>97</v>
      </c>
      <c r="G59" s="5" t="s">
        <v>157</v>
      </c>
      <c r="H59" s="24" t="s">
        <v>50</v>
      </c>
      <c r="I59" s="25"/>
      <c r="J59" s="5" t="str">
        <f>VLOOKUP(G59,'Species Data'!A$2:E$152,3,FALSE)</f>
        <v>170</v>
      </c>
      <c r="K59" s="27" t="str">
        <f>VLOOKUP(G59,'Species Data'!A$2:E$152,4,FALSE)</f>
        <v>162</v>
      </c>
      <c r="L59" s="27" t="str">
        <f>VLOOKUP(G59,'Species Data'!A$2:E$152,5,FALSE)</f>
        <v>196</v>
      </c>
      <c r="M59" s="28" t="str">
        <f t="shared" si="1"/>
        <v>33320</v>
      </c>
      <c r="N59" s="29" t="str">
        <f t="shared" si="2"/>
        <v>8257008375</v>
      </c>
      <c r="O59" s="29" t="str">
        <f t="shared" si="3"/>
        <v>247809</v>
      </c>
      <c r="P59" s="30" t="str">
        <f t="shared" si="4"/>
        <v>4229713688</v>
      </c>
      <c r="Q59" s="30" t="s">
        <v>88</v>
      </c>
      <c r="R59" s="32" t="str">
        <f>VLOOKUP(Q59,'Basic Moves'!B$2:H$43,3,FALSE)</f>
        <v>15</v>
      </c>
      <c r="S59" s="32" t="str">
        <f>IF(OR(VLOOKUP(Q59,'Basic Moves'!B$2:C$43,2,FALSE)=H59,VLOOKUP(Q59,'Basic Moves'!B$2:C$43,2,FALSE)=I59),1,0)</f>
        <v>1</v>
      </c>
      <c r="T59" s="32" t="str">
        <f>VLOOKUP(Q59,'Basic Moves'!B$2:H$43,5,FALSE)</f>
        <v>1510</v>
      </c>
      <c r="U59" s="32" t="str">
        <f>VLOOKUP(Q59,'Basic Moves'!B$2:H$43,7,FALSE)</f>
        <v>14</v>
      </c>
      <c r="V59" s="31" t="str">
        <f t="shared" si="5"/>
        <v>1237.5</v>
      </c>
      <c r="W59" s="30" t="s">
        <v>50</v>
      </c>
      <c r="X59" s="32" t="str">
        <f>VLOOKUP(W59,'Charged Moves'!B$2:I$96,3,FALSE)</f>
        <v>55</v>
      </c>
      <c r="Y59" s="32" t="str">
        <f>IF(OR(VLOOKUP(W59,'Charged Moves'!B$2:C$96,2,FALSE)=H59,VLOOKUP(W59,'Charged Moves'!B$2:C$96,2,FALSE)=I59),1,0)</f>
        <v>1</v>
      </c>
      <c r="Z59" s="32" t="str">
        <f>VLOOKUP(W59,'Charged Moves'!B$2:I$96,8,FALSE)*100</f>
        <v>5</v>
      </c>
      <c r="AA59" s="32" t="str">
        <f>VLOOKUP(W59,'Charged Moves'!B$2:I$96,6,FALSE)</f>
        <v>2800</v>
      </c>
      <c r="AB59" s="32" t="str">
        <f>VLOOKUP(W59,'Charged Moves'!B$2:J$96,9,FALSE)</f>
        <v>50</v>
      </c>
      <c r="AC59" s="32" t="str">
        <f t="shared" si="6"/>
        <v>145.46875</v>
      </c>
      <c r="AD59" s="32" t="str">
        <f t="shared" si="7"/>
        <v>9340</v>
      </c>
      <c r="AE59" s="32" t="str">
        <f t="shared" si="8"/>
        <v>1529.6875</v>
      </c>
      <c r="AF59" t="str">
        <f t="shared" si="9"/>
        <v>17340</v>
      </c>
      <c r="AG59" t="str">
        <f t="shared" si="10"/>
        <v>783.59375</v>
      </c>
    </row>
    <row r="60" ht="14.25" customHeight="1">
      <c r="A60" s="5">
        <v>647.0</v>
      </c>
      <c r="B60" s="20">
        <v>1.0</v>
      </c>
      <c r="C60" s="21">
        <v>1.0</v>
      </c>
      <c r="D60" s="20">
        <v>2.0</v>
      </c>
      <c r="E60" s="22">
        <v>0.99</v>
      </c>
      <c r="F60" s="5" t="str">
        <f>VLOOKUP(G60,'Species Data'!A$2:E$152,2,FALSE)</f>
        <v>112</v>
      </c>
      <c r="G60" s="5" t="s">
        <v>181</v>
      </c>
      <c r="H60" s="49" t="s">
        <v>260</v>
      </c>
      <c r="I60" s="51" t="s">
        <v>267</v>
      </c>
      <c r="J60" s="5" t="str">
        <f>VLOOKUP(G60,'Species Data'!A$2:E$152,3,FALSE)</f>
        <v>210</v>
      </c>
      <c r="K60" s="27" t="str">
        <f>VLOOKUP(G60,'Species Data'!A$2:E$152,4,FALSE)</f>
        <v>166</v>
      </c>
      <c r="L60" s="27" t="str">
        <f>VLOOKUP(G60,'Species Data'!A$2:E$152,5,FALSE)</f>
        <v>160</v>
      </c>
      <c r="M60" s="28" t="str">
        <f t="shared" si="1"/>
        <v>33600</v>
      </c>
      <c r="N60" s="29" t="str">
        <f t="shared" si="2"/>
        <v>10248840000</v>
      </c>
      <c r="O60" s="29" t="str">
        <f t="shared" si="3"/>
        <v>305025</v>
      </c>
      <c r="P60" s="30" t="str">
        <f t="shared" si="4"/>
        <v>4218060000</v>
      </c>
      <c r="Q60" s="30" t="s">
        <v>273</v>
      </c>
      <c r="R60" s="32" t="str">
        <f>VLOOKUP(Q60,'Basic Moves'!B$2:H$43,3,FALSE)</f>
        <v>15</v>
      </c>
      <c r="S60" s="32" t="str">
        <f>IF(OR(VLOOKUP(Q60,'Basic Moves'!B$2:C$43,2,FALSE)=H60,VLOOKUP(Q60,'Basic Moves'!B$2:C$43,2,FALSE)=I60),1,0)</f>
        <v>1</v>
      </c>
      <c r="T60" s="32" t="str">
        <f>VLOOKUP(Q60,'Basic Moves'!B$2:H$43,5,FALSE)</f>
        <v>1350</v>
      </c>
      <c r="U60" s="32" t="str">
        <f>VLOOKUP(Q60,'Basic Moves'!B$2:H$43,7,FALSE)</f>
        <v>12</v>
      </c>
      <c r="V60" s="31" t="str">
        <f t="shared" si="5"/>
        <v>1387.5</v>
      </c>
      <c r="W60" s="30" t="s">
        <v>222</v>
      </c>
      <c r="X60" s="32" t="str">
        <f>VLOOKUP(W60,'Charged Moves'!B$2:I$96,3,FALSE)</f>
        <v>80</v>
      </c>
      <c r="Y60" s="32" t="str">
        <f>IF(OR(VLOOKUP(W60,'Charged Moves'!B$2:C$96,2,FALSE)=H60,VLOOKUP(W60,'Charged Moves'!B$2:C$96,2,FALSE)=I60),1,0)</f>
        <v>1</v>
      </c>
      <c r="Z60" s="32" t="str">
        <f>VLOOKUP(W60,'Charged Moves'!B$2:I$96,8,FALSE)*100</f>
        <v>50</v>
      </c>
      <c r="AA60" s="32" t="str">
        <f>VLOOKUP(W60,'Charged Moves'!B$2:I$96,6,FALSE)</f>
        <v>3100</v>
      </c>
      <c r="AB60" s="32" t="str">
        <f>VLOOKUP(W60,'Charged Moves'!B$2:J$96,9,FALSE)</f>
        <v>100</v>
      </c>
      <c r="AC60" s="32" t="str">
        <f t="shared" si="6"/>
        <v>293.75</v>
      </c>
      <c r="AD60" s="32" t="str">
        <f t="shared" si="7"/>
        <v>15750</v>
      </c>
      <c r="AE60" s="32" t="str">
        <f t="shared" si="8"/>
        <v>1837.5</v>
      </c>
      <c r="AF60" t="str">
        <f t="shared" si="9"/>
        <v>33750</v>
      </c>
      <c r="AG60" t="str">
        <f t="shared" si="10"/>
        <v>756.25</v>
      </c>
    </row>
    <row r="61" ht="14.25" customHeight="1">
      <c r="A61" s="5">
        <v>402.0</v>
      </c>
      <c r="B61" s="20">
        <v>4.0</v>
      </c>
      <c r="C61" s="21">
        <v>0.93</v>
      </c>
      <c r="D61" s="20">
        <v>1.0</v>
      </c>
      <c r="E61" s="22">
        <v>1.0</v>
      </c>
      <c r="F61" s="5" t="str">
        <f>VLOOKUP(G61,'Species Data'!A$2:E$152,2,FALSE)</f>
        <v>71</v>
      </c>
      <c r="G61" s="5" t="s">
        <v>115</v>
      </c>
      <c r="H61" s="45" t="s">
        <v>259</v>
      </c>
      <c r="I61" s="46" t="s">
        <v>265</v>
      </c>
      <c r="J61" s="5" t="str">
        <f>VLOOKUP(G61,'Species Data'!A$2:E$152,3,FALSE)</f>
        <v>160</v>
      </c>
      <c r="K61" s="27" t="str">
        <f>VLOOKUP(G61,'Species Data'!A$2:E$152,4,FALSE)</f>
        <v>222</v>
      </c>
      <c r="L61" s="27" t="str">
        <f>VLOOKUP(G61,'Species Data'!A$2:E$152,5,FALSE)</f>
        <v>152</v>
      </c>
      <c r="M61" s="28" t="str">
        <f t="shared" si="1"/>
        <v>24320</v>
      </c>
      <c r="N61" s="29" t="str">
        <f t="shared" si="2"/>
        <v>8617374000</v>
      </c>
      <c r="O61" s="29" t="str">
        <f t="shared" si="3"/>
        <v>354333</v>
      </c>
      <c r="P61" s="30" t="str">
        <f t="shared" si="4"/>
        <v>4201128000</v>
      </c>
      <c r="Q61" s="30" t="s">
        <v>147</v>
      </c>
      <c r="R61" s="32" t="str">
        <f>VLOOKUP(Q61,'Basic Moves'!B$2:H$43,3,FALSE)</f>
        <v>15</v>
      </c>
      <c r="S61" s="32" t="str">
        <f>IF(OR(VLOOKUP(Q61,'Basic Moves'!B$2:C$43,2,FALSE)=H61,VLOOKUP(Q61,'Basic Moves'!B$2:C$43,2,FALSE)=I61),1,0)</f>
        <v>1</v>
      </c>
      <c r="T61" s="32" t="str">
        <f>VLOOKUP(Q61,'Basic Moves'!B$2:H$43,5,FALSE)</f>
        <v>1450</v>
      </c>
      <c r="U61" s="32" t="str">
        <f>VLOOKUP(Q61,'Basic Moves'!B$2:H$43,7,FALSE)</f>
        <v>12</v>
      </c>
      <c r="V61" s="31" t="str">
        <f t="shared" si="5"/>
        <v>1275</v>
      </c>
      <c r="W61" s="30" t="s">
        <v>197</v>
      </c>
      <c r="X61" s="32" t="str">
        <f>VLOOKUP(W61,'Charged Moves'!B$2:I$96,3,FALSE)</f>
        <v>55</v>
      </c>
      <c r="Y61" s="32" t="str">
        <f>IF(OR(VLOOKUP(W61,'Charged Moves'!B$2:C$96,2,FALSE)=H61,VLOOKUP(W61,'Charged Moves'!B$2:C$96,2,FALSE)=I61),1,0)</f>
        <v>1</v>
      </c>
      <c r="Z61" s="32" t="str">
        <f>VLOOKUP(W61,'Charged Moves'!B$2:I$96,8,FALSE)*100</f>
        <v>25</v>
      </c>
      <c r="AA61" s="32" t="str">
        <f>VLOOKUP(W61,'Charged Moves'!B$2:I$96,6,FALSE)</f>
        <v>2800</v>
      </c>
      <c r="AB61" s="32" t="str">
        <f>VLOOKUP(W61,'Charged Moves'!B$2:J$96,9,FALSE)</f>
        <v>50</v>
      </c>
      <c r="AC61" s="32" t="str">
        <f t="shared" si="6"/>
        <v>171.09375</v>
      </c>
      <c r="AD61" s="32" t="str">
        <f t="shared" si="7"/>
        <v>10550</v>
      </c>
      <c r="AE61" s="32" t="str">
        <f t="shared" si="8"/>
        <v>1596.09375</v>
      </c>
      <c r="AF61" t="str">
        <f t="shared" si="9"/>
        <v>20550</v>
      </c>
      <c r="AG61" t="str">
        <f t="shared" si="10"/>
        <v>778.125</v>
      </c>
    </row>
    <row r="62" ht="14.25" customHeight="1">
      <c r="A62" s="5">
        <v>404.0</v>
      </c>
      <c r="B62" s="20">
        <v>2.0</v>
      </c>
      <c r="C62" s="21">
        <v>0.99</v>
      </c>
      <c r="D62" s="20">
        <v>2.0</v>
      </c>
      <c r="E62" s="22">
        <v>1.0</v>
      </c>
      <c r="F62" s="5" t="str">
        <f>VLOOKUP(G62,'Species Data'!A$2:E$152,2,FALSE)</f>
        <v>71</v>
      </c>
      <c r="G62" s="5" t="s">
        <v>115</v>
      </c>
      <c r="H62" s="45" t="s">
        <v>259</v>
      </c>
      <c r="I62" s="46" t="s">
        <v>265</v>
      </c>
      <c r="J62" s="5" t="str">
        <f>VLOOKUP(G62,'Species Data'!A$2:E$152,3,FALSE)</f>
        <v>160</v>
      </c>
      <c r="K62" s="27" t="str">
        <f>VLOOKUP(G62,'Species Data'!A$2:E$152,4,FALSE)</f>
        <v>222</v>
      </c>
      <c r="L62" s="27" t="str">
        <f>VLOOKUP(G62,'Species Data'!A$2:E$152,5,FALSE)</f>
        <v>152</v>
      </c>
      <c r="M62" s="28" t="str">
        <f t="shared" si="1"/>
        <v>24320</v>
      </c>
      <c r="N62" s="29" t="str">
        <f t="shared" si="2"/>
        <v>9212112000</v>
      </c>
      <c r="O62" s="29" t="str">
        <f t="shared" si="3"/>
        <v>378788</v>
      </c>
      <c r="P62" s="30" t="str">
        <f t="shared" si="4"/>
        <v>4191004800</v>
      </c>
      <c r="Q62" s="30" t="s">
        <v>147</v>
      </c>
      <c r="R62" s="32" t="str">
        <f>VLOOKUP(Q62,'Basic Moves'!B$2:H$43,3,FALSE)</f>
        <v>15</v>
      </c>
      <c r="S62" s="32" t="str">
        <f>IF(OR(VLOOKUP(Q62,'Basic Moves'!B$2:C$43,2,FALSE)=H62,VLOOKUP(Q62,'Basic Moves'!B$2:C$43,2,FALSE)=I62),1,0)</f>
        <v>1</v>
      </c>
      <c r="T62" s="32" t="str">
        <f>VLOOKUP(Q62,'Basic Moves'!B$2:H$43,5,FALSE)</f>
        <v>1450</v>
      </c>
      <c r="U62" s="32" t="str">
        <f>VLOOKUP(Q62,'Basic Moves'!B$2:H$43,7,FALSE)</f>
        <v>12</v>
      </c>
      <c r="V62" s="31" t="str">
        <f t="shared" si="5"/>
        <v>1275</v>
      </c>
      <c r="W62" s="30" t="s">
        <v>122</v>
      </c>
      <c r="X62" s="32" t="str">
        <f>VLOOKUP(W62,'Charged Moves'!B$2:I$96,3,FALSE)</f>
        <v>120</v>
      </c>
      <c r="Y62" s="32" t="str">
        <f>IF(OR(VLOOKUP(W62,'Charged Moves'!B$2:C$96,2,FALSE)=H62,VLOOKUP(W62,'Charged Moves'!B$2:C$96,2,FALSE)=I62),1,0)</f>
        <v>1</v>
      </c>
      <c r="Z62" s="32" t="str">
        <f>VLOOKUP(W62,'Charged Moves'!B$2:I$96,8,FALSE)*100</f>
        <v>5</v>
      </c>
      <c r="AA62" s="32" t="str">
        <f>VLOOKUP(W62,'Charged Moves'!B$2:I$96,6,FALSE)</f>
        <v>4900</v>
      </c>
      <c r="AB62" s="32" t="str">
        <f>VLOOKUP(W62,'Charged Moves'!B$2:J$96,9,FALSE)</f>
        <v>100</v>
      </c>
      <c r="AC62" s="32" t="str">
        <f t="shared" si="6"/>
        <v>322.5</v>
      </c>
      <c r="AD62" s="32" t="str">
        <f t="shared" si="7"/>
        <v>18450</v>
      </c>
      <c r="AE62" s="32" t="str">
        <f t="shared" si="8"/>
        <v>1706.25</v>
      </c>
      <c r="AF62" t="str">
        <f t="shared" si="9"/>
        <v>36450</v>
      </c>
      <c r="AG62" t="str">
        <f t="shared" si="10"/>
        <v>776.25</v>
      </c>
    </row>
    <row r="63" ht="14.25" customHeight="1">
      <c r="A63" s="5">
        <v>561.0</v>
      </c>
      <c r="B63" s="20">
        <v>5.0</v>
      </c>
      <c r="C63" s="21">
        <v>0.83</v>
      </c>
      <c r="D63" s="20">
        <v>2.0</v>
      </c>
      <c r="E63" s="22">
        <v>0.98</v>
      </c>
      <c r="F63" s="5" t="str">
        <f>VLOOKUP(G63,'Species Data'!A$2:E$152,2,FALSE)</f>
        <v>97</v>
      </c>
      <c r="G63" s="5" t="s">
        <v>157</v>
      </c>
      <c r="H63" s="24" t="s">
        <v>50</v>
      </c>
      <c r="I63" s="25"/>
      <c r="J63" s="5" t="str">
        <f>VLOOKUP(G63,'Species Data'!A$2:E$152,3,FALSE)</f>
        <v>170</v>
      </c>
      <c r="K63" s="27" t="str">
        <f>VLOOKUP(G63,'Species Data'!A$2:E$152,4,FALSE)</f>
        <v>162</v>
      </c>
      <c r="L63" s="27" t="str">
        <f>VLOOKUP(G63,'Species Data'!A$2:E$152,5,FALSE)</f>
        <v>196</v>
      </c>
      <c r="M63" s="28" t="str">
        <f t="shared" si="1"/>
        <v>33320</v>
      </c>
      <c r="N63" s="29" t="str">
        <f t="shared" si="2"/>
        <v>7368051600</v>
      </c>
      <c r="O63" s="29" t="str">
        <f t="shared" si="3"/>
        <v>221130</v>
      </c>
      <c r="P63" s="30" t="str">
        <f t="shared" si="4"/>
        <v>4163084100</v>
      </c>
      <c r="Q63" s="30" t="s">
        <v>88</v>
      </c>
      <c r="R63" s="32" t="str">
        <f>VLOOKUP(Q63,'Basic Moves'!B$2:H$43,3,FALSE)</f>
        <v>15</v>
      </c>
      <c r="S63" s="32" t="str">
        <f>IF(OR(VLOOKUP(Q63,'Basic Moves'!B$2:C$43,2,FALSE)=H63,VLOOKUP(Q63,'Basic Moves'!B$2:C$43,2,FALSE)=I63),1,0)</f>
        <v>1</v>
      </c>
      <c r="T63" s="32" t="str">
        <f>VLOOKUP(Q63,'Basic Moves'!B$2:H$43,5,FALSE)</f>
        <v>1510</v>
      </c>
      <c r="U63" s="32" t="str">
        <f>VLOOKUP(Q63,'Basic Moves'!B$2:H$43,7,FALSE)</f>
        <v>14</v>
      </c>
      <c r="V63" s="31" t="str">
        <f t="shared" si="5"/>
        <v>1237.5</v>
      </c>
      <c r="W63" s="30" t="s">
        <v>308</v>
      </c>
      <c r="X63" s="32" t="str">
        <f>VLOOKUP(W63,'Charged Moves'!B$2:I$96,3,FALSE)</f>
        <v>40</v>
      </c>
      <c r="Y63" s="32" t="str">
        <f>IF(OR(VLOOKUP(W63,'Charged Moves'!B$2:C$96,2,FALSE)=H63,VLOOKUP(W63,'Charged Moves'!B$2:C$96,2,FALSE)=I63),1,0)</f>
        <v>1</v>
      </c>
      <c r="Z63" s="32" t="str">
        <f>VLOOKUP(W63,'Charged Moves'!B$2:I$96,8,FALSE)*100</f>
        <v>5</v>
      </c>
      <c r="AA63" s="32" t="str">
        <f>VLOOKUP(W63,'Charged Moves'!B$2:I$96,6,FALSE)</f>
        <v>2700</v>
      </c>
      <c r="AB63" s="32" t="str">
        <f>VLOOKUP(W63,'Charged Moves'!B$2:J$96,9,FALSE)</f>
        <v>33</v>
      </c>
      <c r="AC63" s="32" t="str">
        <f t="shared" si="6"/>
        <v>107.5</v>
      </c>
      <c r="AD63" s="32" t="str">
        <f t="shared" si="7"/>
        <v>7730</v>
      </c>
      <c r="AE63" s="32" t="str">
        <f t="shared" si="8"/>
        <v>1365</v>
      </c>
      <c r="AF63" t="str">
        <f t="shared" si="9"/>
        <v>13730</v>
      </c>
      <c r="AG63" t="str">
        <f t="shared" si="10"/>
        <v>771.25</v>
      </c>
    </row>
    <row r="64" ht="14.25" customHeight="1">
      <c r="A64" s="5">
        <v>33.0</v>
      </c>
      <c r="B64" s="20">
        <v>5.0</v>
      </c>
      <c r="C64" s="21">
        <v>0.82</v>
      </c>
      <c r="D64" s="20">
        <v>1.0</v>
      </c>
      <c r="E64" s="22">
        <v>1.0</v>
      </c>
      <c r="F64" s="5" t="str">
        <f>VLOOKUP(G64,'Species Data'!A$2:E$152,2,FALSE)</f>
        <v>6</v>
      </c>
      <c r="G64" s="5" t="s">
        <v>40</v>
      </c>
      <c r="H64" s="44" t="s">
        <v>255</v>
      </c>
      <c r="I64" s="38" t="s">
        <v>236</v>
      </c>
      <c r="J64" s="5" t="str">
        <f>VLOOKUP(G64,'Species Data'!A$2:E$152,3,FALSE)</f>
        <v>156</v>
      </c>
      <c r="K64" s="27" t="str">
        <f>VLOOKUP(G64,'Species Data'!A$2:E$152,4,FALSE)</f>
        <v>212</v>
      </c>
      <c r="L64" s="27" t="str">
        <f>VLOOKUP(G64,'Species Data'!A$2:E$152,5,FALSE)</f>
        <v>182</v>
      </c>
      <c r="M64" s="28" t="str">
        <f t="shared" si="1"/>
        <v>28392</v>
      </c>
      <c r="N64" s="29" t="str">
        <f t="shared" si="2"/>
        <v>9104835285</v>
      </c>
      <c r="O64" s="29" t="str">
        <f t="shared" si="3"/>
        <v>320683</v>
      </c>
      <c r="P64" s="30" t="str">
        <f t="shared" si="4"/>
        <v>4152241275</v>
      </c>
      <c r="Q64" s="30" t="s">
        <v>132</v>
      </c>
      <c r="R64" s="32" t="str">
        <f>VLOOKUP(Q64,'Basic Moves'!B$2:H$43,3,FALSE)</f>
        <v>10</v>
      </c>
      <c r="S64" s="32" t="str">
        <f>IF(OR(VLOOKUP(Q64,'Basic Moves'!B$2:C$43,2,FALSE)=H64,VLOOKUP(Q64,'Basic Moves'!B$2:C$43,2,FALSE)=I64),1,0)</f>
        <v>1</v>
      </c>
      <c r="T64" s="32" t="str">
        <f>VLOOKUP(Q64,'Basic Moves'!B$2:H$43,5,FALSE)</f>
        <v>1050</v>
      </c>
      <c r="U64" s="32" t="str">
        <f>VLOOKUP(Q64,'Basic Moves'!B$2:H$43,7,FALSE)</f>
        <v>10</v>
      </c>
      <c r="V64" s="31" t="str">
        <f t="shared" si="5"/>
        <v>1187.5</v>
      </c>
      <c r="W64" s="30" t="s">
        <v>135</v>
      </c>
      <c r="X64" s="32" t="str">
        <f>VLOOKUP(W64,'Charged Moves'!B$2:I$96,3,FALSE)</f>
        <v>55</v>
      </c>
      <c r="Y64" s="32" t="str">
        <f>IF(OR(VLOOKUP(W64,'Charged Moves'!B$2:C$96,2,FALSE)=H64,VLOOKUP(W64,'Charged Moves'!B$2:C$96,2,FALSE)=I64),1,0)</f>
        <v>1</v>
      </c>
      <c r="Z64" s="32" t="str">
        <f>VLOOKUP(W64,'Charged Moves'!B$2:I$96,8,FALSE)*100</f>
        <v>5</v>
      </c>
      <c r="AA64" s="32" t="str">
        <f>VLOOKUP(W64,'Charged Moves'!B$2:I$96,6,FALSE)</f>
        <v>2900</v>
      </c>
      <c r="AB64" s="32" t="str">
        <f>VLOOKUP(W64,'Charged Moves'!B$2:J$96,9,FALSE)</f>
        <v>50</v>
      </c>
      <c r="AC64" s="32" t="str">
        <f t="shared" si="6"/>
        <v>132.96875</v>
      </c>
      <c r="AD64" s="32" t="str">
        <f t="shared" si="7"/>
        <v>8650</v>
      </c>
      <c r="AE64" s="32" t="str">
        <f t="shared" si="8"/>
        <v>1512.65625</v>
      </c>
      <c r="AF64" t="str">
        <f t="shared" si="9"/>
        <v>18650</v>
      </c>
      <c r="AG64" t="str">
        <f t="shared" si="10"/>
        <v>689.84375</v>
      </c>
    </row>
    <row r="65" ht="14.25" customHeight="1">
      <c r="A65" s="5">
        <v>510.0</v>
      </c>
      <c r="B65" s="20">
        <v>6.0</v>
      </c>
      <c r="C65" s="21">
        <v>0.72</v>
      </c>
      <c r="D65" s="20">
        <v>4.0</v>
      </c>
      <c r="E65" s="22">
        <v>0.91</v>
      </c>
      <c r="F65" s="5" t="str">
        <f>VLOOKUP(G65,'Species Data'!A$2:E$152,2,FALSE)</f>
        <v>89</v>
      </c>
      <c r="G65" s="5" t="s">
        <v>145</v>
      </c>
      <c r="H65" s="46" t="s">
        <v>265</v>
      </c>
      <c r="I65" s="48"/>
      <c r="J65" s="5" t="str">
        <f>VLOOKUP(G65,'Species Data'!A$2:E$152,3,FALSE)</f>
        <v>210</v>
      </c>
      <c r="K65" s="27" t="str">
        <f>VLOOKUP(G65,'Species Data'!A$2:E$152,4,FALSE)</f>
        <v>180</v>
      </c>
      <c r="L65" s="27" t="str">
        <f>VLOOKUP(G65,'Species Data'!A$2:E$152,5,FALSE)</f>
        <v>188</v>
      </c>
      <c r="M65" s="28" t="str">
        <f t="shared" si="1"/>
        <v>39480</v>
      </c>
      <c r="N65" s="29" t="str">
        <f t="shared" si="2"/>
        <v>8438850000</v>
      </c>
      <c r="O65" s="29" t="str">
        <f t="shared" si="3"/>
        <v>213750</v>
      </c>
      <c r="P65" s="30" t="str">
        <f t="shared" si="4"/>
        <v>4098616200</v>
      </c>
      <c r="Q65" s="30" t="s">
        <v>144</v>
      </c>
      <c r="R65" s="32" t="str">
        <f>VLOOKUP(Q65,'Basic Moves'!B$2:H$43,3,FALSE)</f>
        <v>10</v>
      </c>
      <c r="S65" s="32" t="str">
        <f>IF(OR(VLOOKUP(Q65,'Basic Moves'!B$2:C$43,2,FALSE)=H65,VLOOKUP(Q65,'Basic Moves'!B$2:C$43,2,FALSE)=I65),1,0)</f>
        <v>1</v>
      </c>
      <c r="T65" s="32" t="str">
        <f>VLOOKUP(Q65,'Basic Moves'!B$2:H$43,5,FALSE)</f>
        <v>1050</v>
      </c>
      <c r="U65" s="32" t="str">
        <f>VLOOKUP(Q65,'Basic Moves'!B$2:H$43,7,FALSE)</f>
        <v>10</v>
      </c>
      <c r="V65" s="31" t="str">
        <f t="shared" si="5"/>
        <v>1187.5</v>
      </c>
      <c r="W65" s="30" t="s">
        <v>284</v>
      </c>
      <c r="X65" s="32" t="str">
        <f>VLOOKUP(W65,'Charged Moves'!B$2:I$96,3,FALSE)</f>
        <v>45</v>
      </c>
      <c r="Y65" s="32" t="str">
        <f>IF(OR(VLOOKUP(W65,'Charged Moves'!B$2:C$96,2,FALSE)=H65,VLOOKUP(W65,'Charged Moves'!B$2:C$96,2,FALSE)=I65),1,0)</f>
        <v>0</v>
      </c>
      <c r="Z65" s="32" t="str">
        <f>VLOOKUP(W65,'Charged Moves'!B$2:I$96,8,FALSE)*100</f>
        <v>5</v>
      </c>
      <c r="AA65" s="32" t="str">
        <f>VLOOKUP(W65,'Charged Moves'!B$2:I$96,6,FALSE)</f>
        <v>3500</v>
      </c>
      <c r="AB65" s="32" t="str">
        <f>VLOOKUP(W65,'Charged Moves'!B$2:J$96,9,FALSE)</f>
        <v>33</v>
      </c>
      <c r="AC65" s="32" t="str">
        <f t="shared" si="6"/>
        <v>96.125</v>
      </c>
      <c r="AD65" s="32" t="str">
        <f t="shared" si="7"/>
        <v>8200</v>
      </c>
      <c r="AE65" s="32" t="str">
        <f t="shared" si="8"/>
        <v>1166</v>
      </c>
      <c r="AF65" t="str">
        <f t="shared" si="9"/>
        <v>16200</v>
      </c>
      <c r="AG65" t="str">
        <f t="shared" si="10"/>
        <v>576.75</v>
      </c>
    </row>
    <row r="66" ht="14.25" customHeight="1">
      <c r="A66" s="5">
        <v>167.0</v>
      </c>
      <c r="B66" s="20">
        <v>3.0</v>
      </c>
      <c r="C66" s="21">
        <v>0.99</v>
      </c>
      <c r="D66" s="20">
        <v>2.0</v>
      </c>
      <c r="E66" s="22">
        <v>0.94</v>
      </c>
      <c r="F66" s="5" t="str">
        <f>VLOOKUP(G66,'Species Data'!A$2:E$152,2,FALSE)</f>
        <v>31</v>
      </c>
      <c r="G66" s="5" t="s">
        <v>67</v>
      </c>
      <c r="H66" s="46" t="s">
        <v>265</v>
      </c>
      <c r="I66" s="49" t="s">
        <v>260</v>
      </c>
      <c r="J66" s="5" t="str">
        <f>VLOOKUP(G66,'Species Data'!A$2:E$152,3,FALSE)</f>
        <v>180</v>
      </c>
      <c r="K66" s="27" t="str">
        <f>VLOOKUP(G66,'Species Data'!A$2:E$152,4,FALSE)</f>
        <v>184</v>
      </c>
      <c r="L66" s="27" t="str">
        <f>VLOOKUP(G66,'Species Data'!A$2:E$152,5,FALSE)</f>
        <v>190</v>
      </c>
      <c r="M66" s="28" t="str">
        <f t="shared" si="1"/>
        <v>34200</v>
      </c>
      <c r="N66" s="29" t="str">
        <f t="shared" si="2"/>
        <v>11106792000</v>
      </c>
      <c r="O66" s="29" t="str">
        <f t="shared" si="3"/>
        <v>324760</v>
      </c>
      <c r="P66" s="30" t="str">
        <f t="shared" si="4"/>
        <v>4090320000</v>
      </c>
      <c r="Q66" s="30" t="s">
        <v>163</v>
      </c>
      <c r="R66" s="32" t="str">
        <f>VLOOKUP(Q66,'Basic Moves'!B$2:H$43,3,FALSE)</f>
        <v>12</v>
      </c>
      <c r="S66" s="32" t="str">
        <f>IF(OR(VLOOKUP(Q66,'Basic Moves'!B$2:C$43,2,FALSE)=H66,VLOOKUP(Q66,'Basic Moves'!B$2:C$43,2,FALSE)=I66),1,0)</f>
        <v>1</v>
      </c>
      <c r="T66" s="32" t="str">
        <f>VLOOKUP(Q66,'Basic Moves'!B$2:H$43,5,FALSE)</f>
        <v>1050</v>
      </c>
      <c r="U66" s="32" t="str">
        <f>VLOOKUP(Q66,'Basic Moves'!B$2:H$43,7,FALSE)</f>
        <v>10</v>
      </c>
      <c r="V66" s="31" t="str">
        <f t="shared" si="5"/>
        <v>1425</v>
      </c>
      <c r="W66" s="30" t="s">
        <v>222</v>
      </c>
      <c r="X66" s="32" t="str">
        <f>VLOOKUP(W66,'Charged Moves'!B$2:I$96,3,FALSE)</f>
        <v>80</v>
      </c>
      <c r="Y66" s="32" t="str">
        <f>IF(OR(VLOOKUP(W66,'Charged Moves'!B$2:C$96,2,FALSE)=H66,VLOOKUP(W66,'Charged Moves'!B$2:C$96,2,FALSE)=I66),1,0)</f>
        <v>0</v>
      </c>
      <c r="Z66" s="32" t="str">
        <f>VLOOKUP(W66,'Charged Moves'!B$2:I$96,8,FALSE)*100</f>
        <v>50</v>
      </c>
      <c r="AA66" s="32" t="str">
        <f>VLOOKUP(W66,'Charged Moves'!B$2:I$96,6,FALSE)</f>
        <v>3100</v>
      </c>
      <c r="AB66" s="32" t="str">
        <f>VLOOKUP(W66,'Charged Moves'!B$2:J$96,9,FALSE)</f>
        <v>100</v>
      </c>
      <c r="AC66" s="32" t="str">
        <f t="shared" si="6"/>
        <v>250</v>
      </c>
      <c r="AD66" s="32" t="str">
        <f t="shared" si="7"/>
        <v>14100</v>
      </c>
      <c r="AE66" s="32" t="str">
        <f t="shared" si="8"/>
        <v>1765</v>
      </c>
      <c r="AF66" t="str">
        <f t="shared" si="9"/>
        <v>34100</v>
      </c>
      <c r="AG66" t="str">
        <f t="shared" si="10"/>
        <v>650</v>
      </c>
    </row>
    <row r="67" ht="14.25" customHeight="1">
      <c r="A67" s="5">
        <v>765.0</v>
      </c>
      <c r="B67" s="20">
        <v>1.0</v>
      </c>
      <c r="C67" s="21">
        <v>1.0</v>
      </c>
      <c r="D67" s="20">
        <v>2.0</v>
      </c>
      <c r="E67" s="22">
        <v>0.94</v>
      </c>
      <c r="F67" s="5" t="str">
        <f>VLOOKUP(G67,'Species Data'!A$2:E$152,2,FALSE)</f>
        <v>134</v>
      </c>
      <c r="G67" s="5" t="s">
        <v>208</v>
      </c>
      <c r="H67" s="33" t="s">
        <v>187</v>
      </c>
      <c r="I67" s="50"/>
      <c r="J67" s="5" t="str">
        <f>VLOOKUP(G67,'Species Data'!A$2:E$152,3,FALSE)</f>
        <v>260</v>
      </c>
      <c r="K67" s="27" t="str">
        <f>VLOOKUP(G67,'Species Data'!A$2:E$152,4,FALSE)</f>
        <v>186</v>
      </c>
      <c r="L67" s="27" t="str">
        <f>VLOOKUP(G67,'Species Data'!A$2:E$152,5,FALSE)</f>
        <v>168</v>
      </c>
      <c r="M67" s="28" t="str">
        <f t="shared" si="1"/>
        <v>43680</v>
      </c>
      <c r="N67" s="29" t="str">
        <f t="shared" si="2"/>
        <v>15477134400</v>
      </c>
      <c r="O67" s="29" t="str">
        <f t="shared" si="3"/>
        <v>354330</v>
      </c>
      <c r="P67" s="30" t="str">
        <f t="shared" si="4"/>
        <v>4067317800</v>
      </c>
      <c r="Q67" s="30" t="s">
        <v>151</v>
      </c>
      <c r="R67" s="32" t="str">
        <f>VLOOKUP(Q67,'Basic Moves'!B$2:H$43,3,FALSE)</f>
        <v>6</v>
      </c>
      <c r="S67" s="32" t="str">
        <f>IF(OR(VLOOKUP(Q67,'Basic Moves'!B$2:C$43,2,FALSE)=H67,VLOOKUP(Q67,'Basic Moves'!B$2:C$43,2,FALSE)=I67),1,0)</f>
        <v>1</v>
      </c>
      <c r="T67" s="32" t="str">
        <f>VLOOKUP(Q67,'Basic Moves'!B$2:H$43,5,FALSE)</f>
        <v>500</v>
      </c>
      <c r="U67" s="32" t="str">
        <f>VLOOKUP(Q67,'Basic Moves'!B$2:H$43,7,FALSE)</f>
        <v>7</v>
      </c>
      <c r="V67" s="31" t="str">
        <f t="shared" si="5"/>
        <v>1500</v>
      </c>
      <c r="W67" s="30" t="s">
        <v>152</v>
      </c>
      <c r="X67" s="32" t="str">
        <f>VLOOKUP(W67,'Charged Moves'!B$2:I$96,3,FALSE)</f>
        <v>90</v>
      </c>
      <c r="Y67" s="32" t="str">
        <f>IF(OR(VLOOKUP(W67,'Charged Moves'!B$2:C$96,2,FALSE)=H67,VLOOKUP(W67,'Charged Moves'!B$2:C$96,2,FALSE)=I67),1,0)</f>
        <v>1</v>
      </c>
      <c r="Z67" s="32" t="str">
        <f>VLOOKUP(W67,'Charged Moves'!B$2:I$96,8,FALSE)*100</f>
        <v>5</v>
      </c>
      <c r="AA67" s="32" t="str">
        <f>VLOOKUP(W67,'Charged Moves'!B$2:I$96,6,FALSE)</f>
        <v>3800</v>
      </c>
      <c r="AB67" s="32" t="str">
        <f>VLOOKUP(W67,'Charged Moves'!B$2:J$96,9,FALSE)</f>
        <v>100</v>
      </c>
      <c r="AC67" s="32" t="str">
        <f t="shared" si="6"/>
        <v>227.8125</v>
      </c>
      <c r="AD67" s="32" t="str">
        <f t="shared" si="7"/>
        <v>11800</v>
      </c>
      <c r="AE67" s="32" t="str">
        <f t="shared" si="8"/>
        <v>1905</v>
      </c>
      <c r="AF67" t="str">
        <f t="shared" si="9"/>
        <v>41800</v>
      </c>
      <c r="AG67" t="str">
        <f t="shared" si="10"/>
        <v>500.625</v>
      </c>
    </row>
    <row r="68" ht="14.25" customHeight="1">
      <c r="A68" s="5">
        <v>403.0</v>
      </c>
      <c r="B68" s="20">
        <v>5.0</v>
      </c>
      <c r="C68" s="21">
        <v>0.9</v>
      </c>
      <c r="D68" s="20">
        <v>3.0</v>
      </c>
      <c r="E68" s="22">
        <v>0.96</v>
      </c>
      <c r="F68" s="5" t="str">
        <f>VLOOKUP(G68,'Species Data'!A$2:E$152,2,FALSE)</f>
        <v>71</v>
      </c>
      <c r="G68" s="5" t="s">
        <v>115</v>
      </c>
      <c r="H68" s="45" t="s">
        <v>259</v>
      </c>
      <c r="I68" s="46" t="s">
        <v>265</v>
      </c>
      <c r="J68" s="5" t="str">
        <f>VLOOKUP(G68,'Species Data'!A$2:E$152,3,FALSE)</f>
        <v>160</v>
      </c>
      <c r="K68" s="27" t="str">
        <f>VLOOKUP(G68,'Species Data'!A$2:E$152,4,FALSE)</f>
        <v>222</v>
      </c>
      <c r="L68" s="27" t="str">
        <f>VLOOKUP(G68,'Species Data'!A$2:E$152,5,FALSE)</f>
        <v>152</v>
      </c>
      <c r="M68" s="28" t="str">
        <f t="shared" si="1"/>
        <v>24320</v>
      </c>
      <c r="N68" s="29" t="str">
        <f t="shared" si="2"/>
        <v>8384540400</v>
      </c>
      <c r="O68" s="29" t="str">
        <f t="shared" si="3"/>
        <v>344759</v>
      </c>
      <c r="P68" s="30" t="str">
        <f t="shared" si="4"/>
        <v>4052654400</v>
      </c>
      <c r="Q68" s="30" t="s">
        <v>147</v>
      </c>
      <c r="R68" s="32" t="str">
        <f>VLOOKUP(Q68,'Basic Moves'!B$2:H$43,3,FALSE)</f>
        <v>15</v>
      </c>
      <c r="S68" s="32" t="str">
        <f>IF(OR(VLOOKUP(Q68,'Basic Moves'!B$2:C$43,2,FALSE)=H68,VLOOKUP(Q68,'Basic Moves'!B$2:C$43,2,FALSE)=I68),1,0)</f>
        <v>1</v>
      </c>
      <c r="T68" s="32" t="str">
        <f>VLOOKUP(Q68,'Basic Moves'!B$2:H$43,5,FALSE)</f>
        <v>1450</v>
      </c>
      <c r="U68" s="32" t="str">
        <f>VLOOKUP(Q68,'Basic Moves'!B$2:H$43,7,FALSE)</f>
        <v>12</v>
      </c>
      <c r="V68" s="31" t="str">
        <f t="shared" si="5"/>
        <v>1275</v>
      </c>
      <c r="W68" s="30" t="s">
        <v>224</v>
      </c>
      <c r="X68" s="32" t="str">
        <f>VLOOKUP(W68,'Charged Moves'!B$2:I$96,3,FALSE)</f>
        <v>55</v>
      </c>
      <c r="Y68" s="32" t="str">
        <f>IF(OR(VLOOKUP(W68,'Charged Moves'!B$2:C$96,2,FALSE)=H68,VLOOKUP(W68,'Charged Moves'!B$2:C$96,2,FALSE)=I68),1,0)</f>
        <v>1</v>
      </c>
      <c r="Z68" s="32" t="str">
        <f>VLOOKUP(W68,'Charged Moves'!B$2:I$96,8,FALSE)*100</f>
        <v>5</v>
      </c>
      <c r="AA68" s="32" t="str">
        <f>VLOOKUP(W68,'Charged Moves'!B$2:I$96,6,FALSE)</f>
        <v>2600</v>
      </c>
      <c r="AB68" s="32" t="str">
        <f>VLOOKUP(W68,'Charged Moves'!B$2:J$96,9,FALSE)</f>
        <v>50</v>
      </c>
      <c r="AC68" s="32" t="str">
        <f t="shared" si="6"/>
        <v>164.21875</v>
      </c>
      <c r="AD68" s="32" t="str">
        <f t="shared" si="7"/>
        <v>10350</v>
      </c>
      <c r="AE68" s="32" t="str">
        <f t="shared" si="8"/>
        <v>1552.96875</v>
      </c>
      <c r="AF68" t="str">
        <f t="shared" si="9"/>
        <v>20350</v>
      </c>
      <c r="AG68" t="str">
        <f t="shared" si="10"/>
        <v>750.625</v>
      </c>
    </row>
    <row r="69" ht="14.25" customHeight="1">
      <c r="A69" s="5">
        <v>335.0</v>
      </c>
      <c r="B69" s="20">
        <v>5.0</v>
      </c>
      <c r="C69" s="21">
        <v>0.81</v>
      </c>
      <c r="D69" s="20">
        <v>3.0</v>
      </c>
      <c r="E69" s="22">
        <v>0.82</v>
      </c>
      <c r="F69" s="5" t="str">
        <f>VLOOKUP(G69,'Species Data'!A$2:E$152,2,FALSE)</f>
        <v>59</v>
      </c>
      <c r="G69" s="5" t="s">
        <v>99</v>
      </c>
      <c r="H69" s="44" t="s">
        <v>255</v>
      </c>
      <c r="I69" s="47"/>
      <c r="J69" s="5" t="str">
        <f>VLOOKUP(G69,'Species Data'!A$2:E$152,3,FALSE)</f>
        <v>180</v>
      </c>
      <c r="K69" s="27" t="str">
        <f>VLOOKUP(G69,'Species Data'!A$2:E$152,4,FALSE)</f>
        <v>230</v>
      </c>
      <c r="L69" s="27" t="str">
        <f>VLOOKUP(G69,'Species Data'!A$2:E$152,5,FALSE)</f>
        <v>180</v>
      </c>
      <c r="M69" s="28" t="str">
        <f t="shared" si="1"/>
        <v>32400</v>
      </c>
      <c r="N69" s="29" t="str">
        <f t="shared" si="2"/>
        <v>11084850000</v>
      </c>
      <c r="O69" s="29" t="str">
        <f t="shared" si="3"/>
        <v>342125</v>
      </c>
      <c r="P69" s="30" t="str">
        <f t="shared" si="4"/>
        <v>4025943000</v>
      </c>
      <c r="Q69" s="30" t="s">
        <v>116</v>
      </c>
      <c r="R69" s="32" t="str">
        <f>VLOOKUP(Q69,'Basic Moves'!B$2:H$43,3,FALSE)</f>
        <v>10</v>
      </c>
      <c r="S69" s="32" t="str">
        <f>IF(OR(VLOOKUP(Q69,'Basic Moves'!B$2:C$43,2,FALSE)=H69,VLOOKUP(Q69,'Basic Moves'!B$2:C$43,2,FALSE)=I69),1,0)</f>
        <v>1</v>
      </c>
      <c r="T69" s="32" t="str">
        <f>VLOOKUP(Q69,'Basic Moves'!B$2:H$43,5,FALSE)</f>
        <v>840</v>
      </c>
      <c r="U69" s="32" t="str">
        <f>VLOOKUP(Q69,'Basic Moves'!B$2:H$43,7,FALSE)</f>
        <v>8</v>
      </c>
      <c r="V69" s="31" t="str">
        <f t="shared" si="5"/>
        <v>1487.5</v>
      </c>
      <c r="W69" s="30" t="s">
        <v>227</v>
      </c>
      <c r="X69" s="32" t="str">
        <f>VLOOKUP(W69,'Charged Moves'!B$2:I$96,3,FALSE)</f>
        <v>35</v>
      </c>
      <c r="Y69" s="32" t="str">
        <f>IF(OR(VLOOKUP(W69,'Charged Moves'!B$2:C$96,2,FALSE)=H69,VLOOKUP(W69,'Charged Moves'!B$2:C$96,2,FALSE)=I69),1,0)</f>
        <v>0</v>
      </c>
      <c r="Z69" s="32" t="str">
        <f>VLOOKUP(W69,'Charged Moves'!B$2:I$96,8,FALSE)*100</f>
        <v>5</v>
      </c>
      <c r="AA69" s="32" t="str">
        <f>VLOOKUP(W69,'Charged Moves'!B$2:I$96,6,FALSE)</f>
        <v>3400</v>
      </c>
      <c r="AB69" s="32" t="str">
        <f>VLOOKUP(W69,'Charged Moves'!B$2:J$96,9,FALSE)</f>
        <v>25</v>
      </c>
      <c r="AC69" s="32" t="str">
        <f t="shared" si="6"/>
        <v>85.875</v>
      </c>
      <c r="AD69" s="32" t="str">
        <f t="shared" si="7"/>
        <v>7260</v>
      </c>
      <c r="AE69" s="32" t="str">
        <f t="shared" si="8"/>
        <v>1191.375</v>
      </c>
      <c r="AF69" t="str">
        <f t="shared" si="9"/>
        <v>15260</v>
      </c>
      <c r="AG69" t="str">
        <f t="shared" si="10"/>
        <v>540.25</v>
      </c>
    </row>
    <row r="70" ht="14.25" customHeight="1">
      <c r="A70" s="5">
        <v>503.0</v>
      </c>
      <c r="B70" s="20">
        <v>2.0</v>
      </c>
      <c r="C70" s="21">
        <v>0.94</v>
      </c>
      <c r="D70" s="20">
        <v>1.0</v>
      </c>
      <c r="E70" s="22">
        <v>1.0</v>
      </c>
      <c r="F70" s="5" t="str">
        <f>VLOOKUP(G70,'Species Data'!A$2:E$152,2,FALSE)</f>
        <v>87</v>
      </c>
      <c r="G70" s="5" t="s">
        <v>142</v>
      </c>
      <c r="H70" s="33" t="s">
        <v>187</v>
      </c>
      <c r="I70" s="34" t="s">
        <v>191</v>
      </c>
      <c r="J70" s="5" t="str">
        <f>VLOOKUP(G70,'Species Data'!A$2:E$152,3,FALSE)</f>
        <v>180</v>
      </c>
      <c r="K70" s="27" t="str">
        <f>VLOOKUP(G70,'Species Data'!A$2:E$152,4,FALSE)</f>
        <v>156</v>
      </c>
      <c r="L70" s="27" t="str">
        <f>VLOOKUP(G70,'Species Data'!A$2:E$152,5,FALSE)</f>
        <v>192</v>
      </c>
      <c r="M70" s="28" t="str">
        <f t="shared" si="1"/>
        <v>34560</v>
      </c>
      <c r="N70" s="29" t="str">
        <f t="shared" si="2"/>
        <v>9013680000</v>
      </c>
      <c r="O70" s="29" t="str">
        <f t="shared" si="3"/>
        <v>260813</v>
      </c>
      <c r="P70" s="30" t="str">
        <f t="shared" si="4"/>
        <v>4009824000</v>
      </c>
      <c r="Q70" s="30" t="s">
        <v>199</v>
      </c>
      <c r="R70" s="32" t="str">
        <f>VLOOKUP(Q70,'Basic Moves'!B$2:H$43,3,FALSE)</f>
        <v>15</v>
      </c>
      <c r="S70" s="32" t="str">
        <f>IF(OR(VLOOKUP(Q70,'Basic Moves'!B$2:C$43,2,FALSE)=H70,VLOOKUP(Q70,'Basic Moves'!B$2:C$43,2,FALSE)=I70),1,0)</f>
        <v>1</v>
      </c>
      <c r="T70" s="32" t="str">
        <f>VLOOKUP(Q70,'Basic Moves'!B$2:H$43,5,FALSE)</f>
        <v>1400</v>
      </c>
      <c r="U70" s="32" t="str">
        <f>VLOOKUP(Q70,'Basic Moves'!B$2:H$43,7,FALSE)</f>
        <v>12</v>
      </c>
      <c r="V70" s="31" t="str">
        <f t="shared" si="5"/>
        <v>1331.25</v>
      </c>
      <c r="W70" s="30" t="s">
        <v>215</v>
      </c>
      <c r="X70" s="32" t="str">
        <f>VLOOKUP(W70,'Charged Moves'!B$2:I$96,3,FALSE)</f>
        <v>100</v>
      </c>
      <c r="Y70" s="32" t="str">
        <f>IF(OR(VLOOKUP(W70,'Charged Moves'!B$2:C$96,2,FALSE)=H70,VLOOKUP(W70,'Charged Moves'!B$2:C$96,2,FALSE)=I70),1,0)</f>
        <v>1</v>
      </c>
      <c r="Z70" s="32" t="str">
        <f>VLOOKUP(W70,'Charged Moves'!B$2:I$96,8,FALSE)*100</f>
        <v>5</v>
      </c>
      <c r="AA70" s="32" t="str">
        <f>VLOOKUP(W70,'Charged Moves'!B$2:I$96,6,FALSE)</f>
        <v>3900</v>
      </c>
      <c r="AB70" s="32" t="str">
        <f>VLOOKUP(W70,'Charged Moves'!B$2:J$96,9,FALSE)</f>
        <v>100</v>
      </c>
      <c r="AC70" s="32" t="str">
        <f t="shared" si="6"/>
        <v>296.875</v>
      </c>
      <c r="AD70" s="32" t="str">
        <f t="shared" si="7"/>
        <v>17000</v>
      </c>
      <c r="AE70" s="32" t="str">
        <f t="shared" si="8"/>
        <v>1671.875</v>
      </c>
      <c r="AF70" t="str">
        <f t="shared" si="9"/>
        <v>35000</v>
      </c>
      <c r="AG70" t="str">
        <f t="shared" si="10"/>
        <v>743.75</v>
      </c>
    </row>
    <row r="71" ht="14.25" customHeight="1">
      <c r="A71" s="5">
        <v>766.0</v>
      </c>
      <c r="B71" s="20">
        <v>2.0</v>
      </c>
      <c r="C71" s="21">
        <v>0.9</v>
      </c>
      <c r="D71" s="20">
        <v>3.0</v>
      </c>
      <c r="E71" s="22">
        <v>0.93</v>
      </c>
      <c r="F71" s="5" t="str">
        <f>VLOOKUP(G71,'Species Data'!A$2:E$152,2,FALSE)</f>
        <v>134</v>
      </c>
      <c r="G71" s="5" t="s">
        <v>208</v>
      </c>
      <c r="H71" s="33" t="s">
        <v>187</v>
      </c>
      <c r="I71" s="50"/>
      <c r="J71" s="5" t="str">
        <f>VLOOKUP(G71,'Species Data'!A$2:E$152,3,FALSE)</f>
        <v>260</v>
      </c>
      <c r="K71" s="27" t="str">
        <f>VLOOKUP(G71,'Species Data'!A$2:E$152,4,FALSE)</f>
        <v>186</v>
      </c>
      <c r="L71" s="27" t="str">
        <f>VLOOKUP(G71,'Species Data'!A$2:E$152,5,FALSE)</f>
        <v>168</v>
      </c>
      <c r="M71" s="28" t="str">
        <f t="shared" si="1"/>
        <v>43680</v>
      </c>
      <c r="N71" s="29" t="str">
        <f t="shared" si="2"/>
        <v>13870010700</v>
      </c>
      <c r="O71" s="29" t="str">
        <f t="shared" si="3"/>
        <v>317537</v>
      </c>
      <c r="P71" s="30" t="str">
        <f t="shared" si="4"/>
        <v>4006384200</v>
      </c>
      <c r="Q71" s="30" t="s">
        <v>151</v>
      </c>
      <c r="R71" s="32" t="str">
        <f>VLOOKUP(Q71,'Basic Moves'!B$2:H$43,3,FALSE)</f>
        <v>6</v>
      </c>
      <c r="S71" s="32" t="str">
        <f>IF(OR(VLOOKUP(Q71,'Basic Moves'!B$2:C$43,2,FALSE)=H71,VLOOKUP(Q71,'Basic Moves'!B$2:C$43,2,FALSE)=I71),1,0)</f>
        <v>1</v>
      </c>
      <c r="T71" s="32" t="str">
        <f>VLOOKUP(Q71,'Basic Moves'!B$2:H$43,5,FALSE)</f>
        <v>500</v>
      </c>
      <c r="U71" s="32" t="str">
        <f>VLOOKUP(Q71,'Basic Moves'!B$2:H$43,7,FALSE)</f>
        <v>7</v>
      </c>
      <c r="V71" s="31" t="str">
        <f t="shared" si="5"/>
        <v>1500</v>
      </c>
      <c r="W71" s="30" t="s">
        <v>238</v>
      </c>
      <c r="X71" s="32" t="str">
        <f>VLOOKUP(W71,'Charged Moves'!B$2:I$96,3,FALSE)</f>
        <v>45</v>
      </c>
      <c r="Y71" s="32" t="str">
        <f>IF(OR(VLOOKUP(W71,'Charged Moves'!B$2:C$96,2,FALSE)=H71,VLOOKUP(W71,'Charged Moves'!B$2:C$96,2,FALSE)=I71),1,0)</f>
        <v>1</v>
      </c>
      <c r="Z71" s="32" t="str">
        <f>VLOOKUP(W71,'Charged Moves'!B$2:I$96,8,FALSE)*100</f>
        <v>5</v>
      </c>
      <c r="AA71" s="32" t="str">
        <f>VLOOKUP(W71,'Charged Moves'!B$2:I$96,6,FALSE)</f>
        <v>2350</v>
      </c>
      <c r="AB71" s="32" t="str">
        <f>VLOOKUP(W71,'Charged Moves'!B$2:J$96,9,FALSE)</f>
        <v>50</v>
      </c>
      <c r="AC71" s="32" t="str">
        <f t="shared" si="6"/>
        <v>117.65625</v>
      </c>
      <c r="AD71" s="32" t="str">
        <f t="shared" si="7"/>
        <v>6850</v>
      </c>
      <c r="AE71" s="32" t="str">
        <f t="shared" si="8"/>
        <v>1707.1875</v>
      </c>
      <c r="AF71" t="str">
        <f t="shared" si="9"/>
        <v>22850</v>
      </c>
      <c r="AG71" t="str">
        <f t="shared" si="10"/>
        <v>493.125</v>
      </c>
    </row>
    <row r="72" ht="14.25" customHeight="1">
      <c r="A72" s="5">
        <v>812.0</v>
      </c>
      <c r="B72" s="20">
        <v>3.0</v>
      </c>
      <c r="C72" s="21">
        <v>0.86</v>
      </c>
      <c r="D72" s="20">
        <v>5.0</v>
      </c>
      <c r="E72" s="22">
        <v>0.59</v>
      </c>
      <c r="F72" s="5" t="str">
        <f>VLOOKUP(G72,'Species Data'!A$2:E$152,2,FALSE)</f>
        <v>143</v>
      </c>
      <c r="G72" s="5" t="s">
        <v>220</v>
      </c>
      <c r="H72" s="39" t="s">
        <v>237</v>
      </c>
      <c r="I72" s="40"/>
      <c r="J72" s="5" t="str">
        <f>VLOOKUP(G72,'Species Data'!A$2:E$152,3,FALSE)</f>
        <v>320</v>
      </c>
      <c r="K72" s="27" t="str">
        <f>VLOOKUP(G72,'Species Data'!A$2:E$152,4,FALSE)</f>
        <v>180</v>
      </c>
      <c r="L72" s="27" t="str">
        <f>VLOOKUP(G72,'Species Data'!A$2:E$152,5,FALSE)</f>
        <v>180</v>
      </c>
      <c r="M72" s="28" t="str">
        <f t="shared" si="1"/>
        <v>57600</v>
      </c>
      <c r="N72" s="29" t="str">
        <f t="shared" si="2"/>
        <v>15124320000</v>
      </c>
      <c r="O72" s="29" t="str">
        <f t="shared" si="3"/>
        <v>262575</v>
      </c>
      <c r="P72" s="30" t="str">
        <f t="shared" si="4"/>
        <v>3991680000</v>
      </c>
      <c r="Q72" s="30" t="s">
        <v>257</v>
      </c>
      <c r="R72" s="32" t="str">
        <f>VLOOKUP(Q72,'Basic Moves'!B$2:H$43,3,FALSE)</f>
        <v>5</v>
      </c>
      <c r="S72" s="32" t="str">
        <f>IF(OR(VLOOKUP(Q72,'Basic Moves'!B$2:C$43,2,FALSE)=H72,VLOOKUP(Q72,'Basic Moves'!B$2:C$43,2,FALSE)=I72),1,0)</f>
        <v>0</v>
      </c>
      <c r="T72" s="32" t="str">
        <f>VLOOKUP(Q72,'Basic Moves'!B$2:H$43,5,FALSE)</f>
        <v>500</v>
      </c>
      <c r="U72" s="32" t="str">
        <f>VLOOKUP(Q72,'Basic Moves'!B$2:H$43,7,FALSE)</f>
        <v>6</v>
      </c>
      <c r="V72" s="31" t="str">
        <f t="shared" si="5"/>
        <v>1000</v>
      </c>
      <c r="W72" s="30" t="s">
        <v>346</v>
      </c>
      <c r="X72" s="32" t="str">
        <f>VLOOKUP(W72,'Charged Moves'!B$2:I$96,3,FALSE)</f>
        <v>40</v>
      </c>
      <c r="Y72" s="32" t="str">
        <f>IF(OR(VLOOKUP(W72,'Charged Moves'!B$2:C$96,2,FALSE)=H72,VLOOKUP(W72,'Charged Moves'!B$2:C$96,2,FALSE)=I72),1,0)</f>
        <v>1</v>
      </c>
      <c r="Z72" s="32" t="str">
        <f>VLOOKUP(W72,'Charged Moves'!B$2:I$96,8,FALSE)*100</f>
        <v>5</v>
      </c>
      <c r="AA72" s="32" t="str">
        <f>VLOOKUP(W72,'Charged Moves'!B$2:I$96,6,FALSE)</f>
        <v>1560</v>
      </c>
      <c r="AB72" s="32" t="str">
        <f>VLOOKUP(W72,'Charged Moves'!B$2:J$96,9,FALSE)</f>
        <v>50</v>
      </c>
      <c r="AC72" s="32" t="str">
        <f t="shared" si="6"/>
        <v>96.25</v>
      </c>
      <c r="AD72" s="32" t="str">
        <f t="shared" si="7"/>
        <v>6560</v>
      </c>
      <c r="AE72" s="32" t="str">
        <f t="shared" si="8"/>
        <v>1458.75</v>
      </c>
      <c r="AF72" t="str">
        <f t="shared" si="9"/>
        <v>24560</v>
      </c>
      <c r="AG72" t="str">
        <f t="shared" si="10"/>
        <v>385</v>
      </c>
    </row>
    <row r="73" ht="14.25" customHeight="1">
      <c r="A73" s="5">
        <v>814.0</v>
      </c>
      <c r="B73" s="20">
        <v>5.0</v>
      </c>
      <c r="C73" s="21">
        <v>0.82</v>
      </c>
      <c r="D73" s="20">
        <v>5.0</v>
      </c>
      <c r="E73" s="22">
        <v>0.59</v>
      </c>
      <c r="F73" s="5" t="str">
        <f>VLOOKUP(G73,'Species Data'!A$2:E$152,2,FALSE)</f>
        <v>143</v>
      </c>
      <c r="G73" s="5" t="s">
        <v>220</v>
      </c>
      <c r="H73" s="39" t="s">
        <v>237</v>
      </c>
      <c r="I73" s="40"/>
      <c r="J73" s="5" t="str">
        <f>VLOOKUP(G73,'Species Data'!A$2:E$152,3,FALSE)</f>
        <v>320</v>
      </c>
      <c r="K73" s="27" t="str">
        <f>VLOOKUP(G73,'Species Data'!A$2:E$152,4,FALSE)</f>
        <v>180</v>
      </c>
      <c r="L73" s="27" t="str">
        <f>VLOOKUP(G73,'Species Data'!A$2:E$152,5,FALSE)</f>
        <v>180</v>
      </c>
      <c r="M73" s="28" t="str">
        <f t="shared" si="1"/>
        <v>57600</v>
      </c>
      <c r="N73" s="29" t="str">
        <f t="shared" si="2"/>
        <v>14385600000</v>
      </c>
      <c r="O73" s="29" t="str">
        <f t="shared" si="3"/>
        <v>249750</v>
      </c>
      <c r="P73" s="30" t="str">
        <f t="shared" si="4"/>
        <v>3991680000</v>
      </c>
      <c r="Q73" s="30" t="s">
        <v>257</v>
      </c>
      <c r="R73" s="32" t="str">
        <f>VLOOKUP(Q73,'Basic Moves'!B$2:H$43,3,FALSE)</f>
        <v>5</v>
      </c>
      <c r="S73" s="32" t="str">
        <f>IF(OR(VLOOKUP(Q73,'Basic Moves'!B$2:C$43,2,FALSE)=H73,VLOOKUP(Q73,'Basic Moves'!B$2:C$43,2,FALSE)=I73),1,0)</f>
        <v>0</v>
      </c>
      <c r="T73" s="32" t="str">
        <f>VLOOKUP(Q73,'Basic Moves'!B$2:H$43,5,FALSE)</f>
        <v>500</v>
      </c>
      <c r="U73" s="32" t="str">
        <f>VLOOKUP(Q73,'Basic Moves'!B$2:H$43,7,FALSE)</f>
        <v>6</v>
      </c>
      <c r="V73" s="31" t="str">
        <f t="shared" si="5"/>
        <v>1000</v>
      </c>
      <c r="W73" s="30" t="s">
        <v>164</v>
      </c>
      <c r="X73" s="32" t="str">
        <f>VLOOKUP(W73,'Charged Moves'!B$2:I$96,3,FALSE)</f>
        <v>100</v>
      </c>
      <c r="Y73" s="32" t="str">
        <f>IF(OR(VLOOKUP(W73,'Charged Moves'!B$2:C$96,2,FALSE)=H73,VLOOKUP(W73,'Charged Moves'!B$2:C$96,2,FALSE)=I73),1,0)</f>
        <v>0</v>
      </c>
      <c r="Z73" s="32" t="str">
        <f>VLOOKUP(W73,'Charged Moves'!B$2:I$96,8,FALSE)*100</f>
        <v>5</v>
      </c>
      <c r="AA73" s="32" t="str">
        <f>VLOOKUP(W73,'Charged Moves'!B$2:I$96,6,FALSE)</f>
        <v>4200</v>
      </c>
      <c r="AB73" s="32" t="str">
        <f>VLOOKUP(W73,'Charged Moves'!B$2:J$96,9,FALSE)</f>
        <v>100</v>
      </c>
      <c r="AC73" s="32" t="str">
        <f t="shared" si="6"/>
        <v>187.5</v>
      </c>
      <c r="AD73" s="32" t="str">
        <f t="shared" si="7"/>
        <v>13200</v>
      </c>
      <c r="AE73" s="32" t="str">
        <f t="shared" si="8"/>
        <v>1387.5</v>
      </c>
      <c r="AF73" t="str">
        <f t="shared" si="9"/>
        <v>47200</v>
      </c>
      <c r="AG73" t="str">
        <f t="shared" si="10"/>
        <v>385</v>
      </c>
    </row>
    <row r="74" ht="14.25" customHeight="1">
      <c r="A74" s="5">
        <v>787.0</v>
      </c>
      <c r="B74" s="20">
        <v>5.0</v>
      </c>
      <c r="C74" s="21">
        <v>0.72</v>
      </c>
      <c r="D74" s="20">
        <v>1.0</v>
      </c>
      <c r="E74" s="22">
        <v>1.0</v>
      </c>
      <c r="F74" s="5" t="str">
        <f>VLOOKUP(G74,'Species Data'!A$2:E$152,2,FALSE)</f>
        <v>139</v>
      </c>
      <c r="G74" s="5" t="s">
        <v>216</v>
      </c>
      <c r="H74" s="51" t="s">
        <v>267</v>
      </c>
      <c r="I74" s="33" t="s">
        <v>187</v>
      </c>
      <c r="J74" s="5" t="str">
        <f>VLOOKUP(G74,'Species Data'!A$2:E$152,3,FALSE)</f>
        <v>140</v>
      </c>
      <c r="K74" s="27" t="str">
        <f>VLOOKUP(G74,'Species Data'!A$2:E$152,4,FALSE)</f>
        <v>180</v>
      </c>
      <c r="L74" s="27" t="str">
        <f>VLOOKUP(G74,'Species Data'!A$2:E$152,5,FALSE)</f>
        <v>202</v>
      </c>
      <c r="M74" s="28" t="str">
        <f t="shared" si="1"/>
        <v>28280</v>
      </c>
      <c r="N74" s="29" t="str">
        <f t="shared" si="2"/>
        <v>6967485000</v>
      </c>
      <c r="O74" s="29" t="str">
        <f t="shared" si="3"/>
        <v>246375</v>
      </c>
      <c r="P74" s="30" t="str">
        <f t="shared" si="4"/>
        <v>3962558250</v>
      </c>
      <c r="Q74" s="30" t="s">
        <v>266</v>
      </c>
      <c r="R74" s="32" t="str">
        <f>VLOOKUP(Q74,'Basic Moves'!B$2:H$43,3,FALSE)</f>
        <v>12</v>
      </c>
      <c r="S74" s="32" t="str">
        <f>IF(OR(VLOOKUP(Q74,'Basic Moves'!B$2:C$43,2,FALSE)=H74,VLOOKUP(Q74,'Basic Moves'!B$2:C$43,2,FALSE)=I74),1,0)</f>
        <v>1</v>
      </c>
      <c r="T74" s="32" t="str">
        <f>VLOOKUP(Q74,'Basic Moves'!B$2:H$43,5,FALSE)</f>
        <v>1360</v>
      </c>
      <c r="U74" s="32" t="str">
        <f>VLOOKUP(Q74,'Basic Moves'!B$2:H$43,7,FALSE)</f>
        <v>15</v>
      </c>
      <c r="V74" s="31" t="str">
        <f t="shared" si="5"/>
        <v>1095</v>
      </c>
      <c r="W74" s="30" t="s">
        <v>311</v>
      </c>
      <c r="X74" s="32" t="str">
        <f>VLOOKUP(W74,'Charged Moves'!B$2:I$96,3,FALSE)</f>
        <v>50</v>
      </c>
      <c r="Y74" s="32" t="str">
        <f>IF(OR(VLOOKUP(W74,'Charged Moves'!B$2:C$96,2,FALSE)=H74,VLOOKUP(W74,'Charged Moves'!B$2:C$96,2,FALSE)=I74),1,0)</f>
        <v>1</v>
      </c>
      <c r="Z74" s="32" t="str">
        <f>VLOOKUP(W74,'Charged Moves'!B$2:I$96,8,FALSE)*100</f>
        <v>5</v>
      </c>
      <c r="AA74" s="32" t="str">
        <f>VLOOKUP(W74,'Charged Moves'!B$2:I$96,6,FALSE)</f>
        <v>3200</v>
      </c>
      <c r="AB74" s="32" t="str">
        <f>VLOOKUP(W74,'Charged Moves'!B$2:J$96,9,FALSE)</f>
        <v>33</v>
      </c>
      <c r="AC74" s="32" t="str">
        <f t="shared" si="6"/>
        <v>109.0625</v>
      </c>
      <c r="AD74" s="32" t="str">
        <f t="shared" si="7"/>
        <v>7780</v>
      </c>
      <c r="AE74" s="32" t="str">
        <f t="shared" si="8"/>
        <v>1368.75</v>
      </c>
      <c r="AF74" t="str">
        <f t="shared" si="9"/>
        <v>13780</v>
      </c>
      <c r="AG74" t="str">
        <f t="shared" si="10"/>
        <v>778.4375</v>
      </c>
    </row>
    <row r="75" ht="14.25" customHeight="1">
      <c r="A75" s="5">
        <v>166.0</v>
      </c>
      <c r="B75" s="20">
        <v>5.0</v>
      </c>
      <c r="C75" s="21">
        <v>0.9</v>
      </c>
      <c r="D75" s="20">
        <v>3.0</v>
      </c>
      <c r="E75" s="22">
        <v>0.91</v>
      </c>
      <c r="F75" s="5" t="str">
        <f>VLOOKUP(G75,'Species Data'!A$2:E$152,2,FALSE)</f>
        <v>31</v>
      </c>
      <c r="G75" s="5" t="s">
        <v>67</v>
      </c>
      <c r="H75" s="46" t="s">
        <v>265</v>
      </c>
      <c r="I75" s="49" t="s">
        <v>260</v>
      </c>
      <c r="J75" s="5" t="str">
        <f>VLOOKUP(G75,'Species Data'!A$2:E$152,3,FALSE)</f>
        <v>180</v>
      </c>
      <c r="K75" s="27" t="str">
        <f>VLOOKUP(G75,'Species Data'!A$2:E$152,4,FALSE)</f>
        <v>184</v>
      </c>
      <c r="L75" s="27" t="str">
        <f>VLOOKUP(G75,'Species Data'!A$2:E$152,5,FALSE)</f>
        <v>190</v>
      </c>
      <c r="M75" s="28" t="str">
        <f t="shared" si="1"/>
        <v>34200</v>
      </c>
      <c r="N75" s="29" t="str">
        <f t="shared" si="2"/>
        <v>10182537000</v>
      </c>
      <c r="O75" s="29" t="str">
        <f t="shared" si="3"/>
        <v>297735</v>
      </c>
      <c r="P75" s="30" t="str">
        <f t="shared" si="4"/>
        <v>3960531000</v>
      </c>
      <c r="Q75" s="30" t="s">
        <v>163</v>
      </c>
      <c r="R75" s="32" t="str">
        <f>VLOOKUP(Q75,'Basic Moves'!B$2:H$43,3,FALSE)</f>
        <v>12</v>
      </c>
      <c r="S75" s="32" t="str">
        <f>IF(OR(VLOOKUP(Q75,'Basic Moves'!B$2:C$43,2,FALSE)=H75,VLOOKUP(Q75,'Basic Moves'!B$2:C$43,2,FALSE)=I75),1,0)</f>
        <v>1</v>
      </c>
      <c r="T75" s="32" t="str">
        <f>VLOOKUP(Q75,'Basic Moves'!B$2:H$43,5,FALSE)</f>
        <v>1050</v>
      </c>
      <c r="U75" s="32" t="str">
        <f>VLOOKUP(Q75,'Basic Moves'!B$2:H$43,7,FALSE)</f>
        <v>10</v>
      </c>
      <c r="V75" s="31" t="str">
        <f t="shared" si="5"/>
        <v>1425</v>
      </c>
      <c r="W75" s="30" t="s">
        <v>232</v>
      </c>
      <c r="X75" s="32" t="str">
        <f>VLOOKUP(W75,'Charged Moves'!B$2:I$96,3,FALSE)</f>
        <v>70</v>
      </c>
      <c r="Y75" s="32" t="str">
        <f>IF(OR(VLOOKUP(W75,'Charged Moves'!B$2:C$96,2,FALSE)=H75,VLOOKUP(W75,'Charged Moves'!B$2:C$96,2,FALSE)=I75),1,0)</f>
        <v>1</v>
      </c>
      <c r="Z75" s="32" t="str">
        <f>VLOOKUP(W75,'Charged Moves'!B$2:I$96,8,FALSE)*100</f>
        <v>5</v>
      </c>
      <c r="AA75" s="32" t="str">
        <f>VLOOKUP(W75,'Charged Moves'!B$2:I$96,6,FALSE)</f>
        <v>3400</v>
      </c>
      <c r="AB75" s="32" t="str">
        <f>VLOOKUP(W75,'Charged Moves'!B$2:J$96,9,FALSE)</f>
        <v>100</v>
      </c>
      <c r="AC75" s="32" t="str">
        <f t="shared" si="6"/>
        <v>239.6875</v>
      </c>
      <c r="AD75" s="32" t="str">
        <f t="shared" si="7"/>
        <v>14400</v>
      </c>
      <c r="AE75" s="32" t="str">
        <f t="shared" si="8"/>
        <v>1618.125</v>
      </c>
      <c r="AF75" t="str">
        <f t="shared" si="9"/>
        <v>34400</v>
      </c>
      <c r="AG75" t="str">
        <f t="shared" si="10"/>
        <v>629.375</v>
      </c>
    </row>
    <row r="76" ht="14.25" customHeight="1">
      <c r="A76" s="5">
        <v>819.0</v>
      </c>
      <c r="B76" s="20">
        <v>2.0</v>
      </c>
      <c r="C76" s="21">
        <v>0.96</v>
      </c>
      <c r="D76" s="20">
        <v>1.0</v>
      </c>
      <c r="E76" s="22">
        <v>1.0</v>
      </c>
      <c r="F76" s="5" t="str">
        <f>VLOOKUP(G76,'Species Data'!A$2:E$152,2,FALSE)</f>
        <v>145</v>
      </c>
      <c r="G76" s="5" t="s">
        <v>158</v>
      </c>
      <c r="H76" s="52" t="s">
        <v>252</v>
      </c>
      <c r="I76" s="38" t="s">
        <v>236</v>
      </c>
      <c r="J76" s="5" t="str">
        <f>VLOOKUP(G76,'Species Data'!A$2:E$152,3,FALSE)</f>
        <v>180</v>
      </c>
      <c r="K76" s="27" t="str">
        <f>VLOOKUP(G76,'Species Data'!A$2:E$152,4,FALSE)</f>
        <v>232</v>
      </c>
      <c r="L76" s="27" t="str">
        <f>VLOOKUP(G76,'Species Data'!A$2:E$152,5,FALSE)</f>
        <v>194</v>
      </c>
      <c r="M76" s="28" t="str">
        <f t="shared" si="1"/>
        <v>34920</v>
      </c>
      <c r="N76" s="29" t="str">
        <f t="shared" si="2"/>
        <v>12333176550</v>
      </c>
      <c r="O76" s="29" t="str">
        <f t="shared" si="3"/>
        <v>353184</v>
      </c>
      <c r="P76" s="30" t="str">
        <f t="shared" si="4"/>
        <v>3954515400</v>
      </c>
      <c r="Q76" s="30" t="s">
        <v>159</v>
      </c>
      <c r="R76" s="32" t="str">
        <f>VLOOKUP(Q76,'Basic Moves'!B$2:H$43,3,FALSE)</f>
        <v>5</v>
      </c>
      <c r="S76" s="32" t="str">
        <f>IF(OR(VLOOKUP(Q76,'Basic Moves'!B$2:C$43,2,FALSE)=H76,VLOOKUP(Q76,'Basic Moves'!B$2:C$43,2,FALSE)=I76),1,0)</f>
        <v>1</v>
      </c>
      <c r="T76" s="32" t="str">
        <f>VLOOKUP(Q76,'Basic Moves'!B$2:H$43,5,FALSE)</f>
        <v>600</v>
      </c>
      <c r="U76" s="32" t="str">
        <f>VLOOKUP(Q76,'Basic Moves'!B$2:H$43,7,FALSE)</f>
        <v>8</v>
      </c>
      <c r="V76" s="31" t="str">
        <f t="shared" si="5"/>
        <v>1037.5</v>
      </c>
      <c r="W76" s="30" t="s">
        <v>210</v>
      </c>
      <c r="X76" s="32" t="str">
        <f>VLOOKUP(W76,'Charged Moves'!B$2:I$96,3,FALSE)</f>
        <v>55</v>
      </c>
      <c r="Y76" s="32" t="str">
        <f>IF(OR(VLOOKUP(W76,'Charged Moves'!B$2:C$96,2,FALSE)=H76,VLOOKUP(W76,'Charged Moves'!B$2:C$96,2,FALSE)=I76),1,0)</f>
        <v>1</v>
      </c>
      <c r="Z76" s="32" t="str">
        <f>VLOOKUP(W76,'Charged Moves'!B$2:I$96,8,FALSE)*100</f>
        <v>5</v>
      </c>
      <c r="AA76" s="32" t="str">
        <f>VLOOKUP(W76,'Charged Moves'!B$2:I$96,6,FALSE)</f>
        <v>2700</v>
      </c>
      <c r="AB76" s="32" t="str">
        <f>VLOOKUP(W76,'Charged Moves'!B$2:J$96,9,FALSE)</f>
        <v>50</v>
      </c>
      <c r="AC76" s="32" t="str">
        <f t="shared" si="6"/>
        <v>114.21875</v>
      </c>
      <c r="AD76" s="32" t="str">
        <f t="shared" si="7"/>
        <v>7400</v>
      </c>
      <c r="AE76" s="32" t="str">
        <f t="shared" si="8"/>
        <v>1522.34375</v>
      </c>
      <c r="AF76" t="str">
        <f t="shared" si="9"/>
        <v>21400</v>
      </c>
      <c r="AG76" t="str">
        <f t="shared" si="10"/>
        <v>488.125</v>
      </c>
    </row>
    <row r="77" ht="14.25" customHeight="1">
      <c r="A77" s="5">
        <v>512.0</v>
      </c>
      <c r="B77" s="20">
        <v>4.0</v>
      </c>
      <c r="C77" s="21">
        <v>0.87</v>
      </c>
      <c r="D77" s="20">
        <v>5.0</v>
      </c>
      <c r="E77" s="22">
        <v>0.87</v>
      </c>
      <c r="F77" s="5" t="str">
        <f>VLOOKUP(G77,'Species Data'!A$2:E$152,2,FALSE)</f>
        <v>89</v>
      </c>
      <c r="G77" s="5" t="s">
        <v>145</v>
      </c>
      <c r="H77" s="46" t="s">
        <v>265</v>
      </c>
      <c r="I77" s="48"/>
      <c r="J77" s="5" t="str">
        <f>VLOOKUP(G77,'Species Data'!A$2:E$152,3,FALSE)</f>
        <v>210</v>
      </c>
      <c r="K77" s="27" t="str">
        <f>VLOOKUP(G77,'Species Data'!A$2:E$152,4,FALSE)</f>
        <v>180</v>
      </c>
      <c r="L77" s="27" t="str">
        <f>VLOOKUP(G77,'Species Data'!A$2:E$152,5,FALSE)</f>
        <v>188</v>
      </c>
      <c r="M77" s="28" t="str">
        <f t="shared" si="1"/>
        <v>39480</v>
      </c>
      <c r="N77" s="29" t="str">
        <f t="shared" si="2"/>
        <v>10219891500</v>
      </c>
      <c r="O77" s="29" t="str">
        <f t="shared" si="3"/>
        <v>258863</v>
      </c>
      <c r="P77" s="30" t="str">
        <f t="shared" si="4"/>
        <v>3939610500</v>
      </c>
      <c r="Q77" s="30" t="s">
        <v>144</v>
      </c>
      <c r="R77" s="32" t="str">
        <f>VLOOKUP(Q77,'Basic Moves'!B$2:H$43,3,FALSE)</f>
        <v>10</v>
      </c>
      <c r="S77" s="32" t="str">
        <f>IF(OR(VLOOKUP(Q77,'Basic Moves'!B$2:C$43,2,FALSE)=H77,VLOOKUP(Q77,'Basic Moves'!B$2:C$43,2,FALSE)=I77),1,0)</f>
        <v>1</v>
      </c>
      <c r="T77" s="32" t="str">
        <f>VLOOKUP(Q77,'Basic Moves'!B$2:H$43,5,FALSE)</f>
        <v>1050</v>
      </c>
      <c r="U77" s="32" t="str">
        <f>VLOOKUP(Q77,'Basic Moves'!B$2:H$43,7,FALSE)</f>
        <v>10</v>
      </c>
      <c r="V77" s="31" t="str">
        <f t="shared" si="5"/>
        <v>1187.5</v>
      </c>
      <c r="W77" s="30" t="s">
        <v>232</v>
      </c>
      <c r="X77" s="32" t="str">
        <f>VLOOKUP(W77,'Charged Moves'!B$2:I$96,3,FALSE)</f>
        <v>70</v>
      </c>
      <c r="Y77" s="32" t="str">
        <f>IF(OR(VLOOKUP(W77,'Charged Moves'!B$2:C$96,2,FALSE)=H77,VLOOKUP(W77,'Charged Moves'!B$2:C$96,2,FALSE)=I77),1,0)</f>
        <v>1</v>
      </c>
      <c r="Z77" s="32" t="str">
        <f>VLOOKUP(W77,'Charged Moves'!B$2:I$96,8,FALSE)*100</f>
        <v>5</v>
      </c>
      <c r="AA77" s="32" t="str">
        <f>VLOOKUP(W77,'Charged Moves'!B$2:I$96,6,FALSE)</f>
        <v>3400</v>
      </c>
      <c r="AB77" s="32" t="str">
        <f>VLOOKUP(W77,'Charged Moves'!B$2:J$96,9,FALSE)</f>
        <v>100</v>
      </c>
      <c r="AC77" s="32" t="str">
        <f t="shared" si="6"/>
        <v>214.6875</v>
      </c>
      <c r="AD77" s="32" t="str">
        <f t="shared" si="7"/>
        <v>14400</v>
      </c>
      <c r="AE77" s="32" t="str">
        <f t="shared" si="8"/>
        <v>1438.125</v>
      </c>
      <c r="AF77" t="str">
        <f t="shared" si="9"/>
        <v>34400</v>
      </c>
      <c r="AG77" t="str">
        <f t="shared" si="10"/>
        <v>554.375</v>
      </c>
    </row>
    <row r="78" ht="14.25" customHeight="1">
      <c r="A78" s="5">
        <v>198.0</v>
      </c>
      <c r="B78" s="20">
        <v>5.0</v>
      </c>
      <c r="C78" s="21">
        <v>0.81</v>
      </c>
      <c r="D78" s="20">
        <v>1.0</v>
      </c>
      <c r="E78" s="22">
        <v>1.0</v>
      </c>
      <c r="F78" s="5" t="str">
        <f>VLOOKUP(G78,'Species Data'!A$2:E$152,2,FALSE)</f>
        <v>36</v>
      </c>
      <c r="G78" s="5" t="s">
        <v>72</v>
      </c>
      <c r="H78" s="53" t="s">
        <v>322</v>
      </c>
      <c r="I78" s="54"/>
      <c r="J78" s="5" t="str">
        <f>VLOOKUP(G78,'Species Data'!A$2:E$152,3,FALSE)</f>
        <v>190</v>
      </c>
      <c r="K78" s="27" t="str">
        <f>VLOOKUP(G78,'Species Data'!A$2:E$152,4,FALSE)</f>
        <v>178</v>
      </c>
      <c r="L78" s="27" t="str">
        <f>VLOOKUP(G78,'Species Data'!A$2:E$152,5,FALSE)</f>
        <v>178</v>
      </c>
      <c r="M78" s="28" t="str">
        <f t="shared" si="1"/>
        <v>33820</v>
      </c>
      <c r="N78" s="29" t="str">
        <f t="shared" si="2"/>
        <v>7989427539</v>
      </c>
      <c r="O78" s="29" t="str">
        <f t="shared" si="3"/>
        <v>236234</v>
      </c>
      <c r="P78" s="30" t="str">
        <f t="shared" si="4"/>
        <v>3927083281</v>
      </c>
      <c r="Q78" s="30" t="s">
        <v>121</v>
      </c>
      <c r="R78" s="32" t="str">
        <f>VLOOKUP(Q78,'Basic Moves'!B$2:H$43,3,FALSE)</f>
        <v>12</v>
      </c>
      <c r="S78" s="32" t="str">
        <f>IF(OR(VLOOKUP(Q78,'Basic Moves'!B$2:C$43,2,FALSE)=H78,VLOOKUP(Q78,'Basic Moves'!B$2:C$43,2,FALSE)=I78),1,0)</f>
        <v>0</v>
      </c>
      <c r="T78" s="32" t="str">
        <f>VLOOKUP(Q78,'Basic Moves'!B$2:H$43,5,FALSE)</f>
        <v>1050</v>
      </c>
      <c r="U78" s="32" t="str">
        <f>VLOOKUP(Q78,'Basic Moves'!B$2:H$43,7,FALSE)</f>
        <v>9</v>
      </c>
      <c r="V78" s="31" t="str">
        <f t="shared" si="5"/>
        <v>1140</v>
      </c>
      <c r="W78" s="30" t="s">
        <v>324</v>
      </c>
      <c r="X78" s="32" t="str">
        <f>VLOOKUP(W78,'Charged Moves'!B$2:I$96,3,FALSE)</f>
        <v>55</v>
      </c>
      <c r="Y78" s="32" t="str">
        <f>IF(OR(VLOOKUP(W78,'Charged Moves'!B$2:C$96,2,FALSE)=H78,VLOOKUP(W78,'Charged Moves'!B$2:C$96,2,FALSE)=I78),1,0)</f>
        <v>1</v>
      </c>
      <c r="Z78" s="32" t="str">
        <f>VLOOKUP(W78,'Charged Moves'!B$2:I$96,8,FALSE)*100</f>
        <v>5</v>
      </c>
      <c r="AA78" s="32" t="str">
        <f>VLOOKUP(W78,'Charged Moves'!B$2:I$96,6,FALSE)</f>
        <v>4200</v>
      </c>
      <c r="AB78" s="32" t="str">
        <f>VLOOKUP(W78,'Charged Moves'!B$2:J$96,9,FALSE)</f>
        <v>33</v>
      </c>
      <c r="AC78" s="32" t="str">
        <f t="shared" si="6"/>
        <v>118.46875</v>
      </c>
      <c r="AD78" s="32" t="str">
        <f t="shared" si="7"/>
        <v>8900</v>
      </c>
      <c r="AE78" s="32" t="str">
        <f t="shared" si="8"/>
        <v>1327.15625</v>
      </c>
      <c r="AF78" t="str">
        <f t="shared" si="9"/>
        <v>16900</v>
      </c>
      <c r="AG78" t="str">
        <f t="shared" si="10"/>
        <v>652.34375</v>
      </c>
    </row>
    <row r="79" ht="14.25" customHeight="1">
      <c r="A79" s="5">
        <v>405.0</v>
      </c>
      <c r="B79" s="20">
        <v>3.0</v>
      </c>
      <c r="C79" s="21">
        <v>0.93</v>
      </c>
      <c r="D79" s="20">
        <v>4.0</v>
      </c>
      <c r="E79" s="22">
        <v>0.93</v>
      </c>
      <c r="F79" s="5" t="str">
        <f>VLOOKUP(G79,'Species Data'!A$2:E$152,2,FALSE)</f>
        <v>71</v>
      </c>
      <c r="G79" s="5" t="s">
        <v>115</v>
      </c>
      <c r="H79" s="45" t="s">
        <v>259</v>
      </c>
      <c r="I79" s="46" t="s">
        <v>265</v>
      </c>
      <c r="J79" s="5" t="str">
        <f>VLOOKUP(G79,'Species Data'!A$2:E$152,3,FALSE)</f>
        <v>160</v>
      </c>
      <c r="K79" s="27" t="str">
        <f>VLOOKUP(G79,'Species Data'!A$2:E$152,4,FALSE)</f>
        <v>222</v>
      </c>
      <c r="L79" s="27" t="str">
        <f>VLOOKUP(G79,'Species Data'!A$2:E$152,5,FALSE)</f>
        <v>152</v>
      </c>
      <c r="M79" s="28" t="str">
        <f t="shared" si="1"/>
        <v>24320</v>
      </c>
      <c r="N79" s="29" t="str">
        <f t="shared" si="2"/>
        <v>8642682000</v>
      </c>
      <c r="O79" s="29" t="str">
        <f t="shared" si="3"/>
        <v>355373</v>
      </c>
      <c r="P79" s="30" t="str">
        <f t="shared" si="4"/>
        <v>3910086000</v>
      </c>
      <c r="Q79" s="30" t="s">
        <v>144</v>
      </c>
      <c r="R79" s="32" t="str">
        <f>VLOOKUP(Q79,'Basic Moves'!B$2:H$43,3,FALSE)</f>
        <v>10</v>
      </c>
      <c r="S79" s="32" t="str">
        <f>IF(OR(VLOOKUP(Q79,'Basic Moves'!B$2:C$43,2,FALSE)=H79,VLOOKUP(Q79,'Basic Moves'!B$2:C$43,2,FALSE)=I79),1,0)</f>
        <v>1</v>
      </c>
      <c r="T79" s="32" t="str">
        <f>VLOOKUP(Q79,'Basic Moves'!B$2:H$43,5,FALSE)</f>
        <v>1050</v>
      </c>
      <c r="U79" s="32" t="str">
        <f>VLOOKUP(Q79,'Basic Moves'!B$2:H$43,7,FALSE)</f>
        <v>10</v>
      </c>
      <c r="V79" s="31" t="str">
        <f t="shared" si="5"/>
        <v>1187.5</v>
      </c>
      <c r="W79" s="30" t="s">
        <v>197</v>
      </c>
      <c r="X79" s="32" t="str">
        <f>VLOOKUP(W79,'Charged Moves'!B$2:I$96,3,FALSE)</f>
        <v>55</v>
      </c>
      <c r="Y79" s="32" t="str">
        <f>IF(OR(VLOOKUP(W79,'Charged Moves'!B$2:C$96,2,FALSE)=H79,VLOOKUP(W79,'Charged Moves'!B$2:C$96,2,FALSE)=I79),1,0)</f>
        <v>1</v>
      </c>
      <c r="Z79" s="32" t="str">
        <f>VLOOKUP(W79,'Charged Moves'!B$2:I$96,8,FALSE)*100</f>
        <v>25</v>
      </c>
      <c r="AA79" s="32" t="str">
        <f>VLOOKUP(W79,'Charged Moves'!B$2:I$96,6,FALSE)</f>
        <v>2800</v>
      </c>
      <c r="AB79" s="32" t="str">
        <f>VLOOKUP(W79,'Charged Moves'!B$2:J$96,9,FALSE)</f>
        <v>50</v>
      </c>
      <c r="AC79" s="32" t="str">
        <f t="shared" si="6"/>
        <v>139.84375</v>
      </c>
      <c r="AD79" s="32" t="str">
        <f t="shared" si="7"/>
        <v>8550</v>
      </c>
      <c r="AE79" s="32" t="str">
        <f t="shared" si="8"/>
        <v>1600.78125</v>
      </c>
      <c r="AF79" t="str">
        <f t="shared" si="9"/>
        <v>18550</v>
      </c>
      <c r="AG79" t="str">
        <f t="shared" si="10"/>
        <v>724.21875</v>
      </c>
    </row>
    <row r="80" ht="14.25" customHeight="1">
      <c r="A80" s="5">
        <v>17.0</v>
      </c>
      <c r="B80" s="20">
        <v>2.0</v>
      </c>
      <c r="C80" s="21">
        <v>0.93</v>
      </c>
      <c r="D80" s="20">
        <v>4.0</v>
      </c>
      <c r="E80" s="22">
        <v>0.78</v>
      </c>
      <c r="F80" s="5" t="str">
        <f>VLOOKUP(G80,'Species Data'!A$2:E$152,2,FALSE)</f>
        <v>3</v>
      </c>
      <c r="G80" s="5" t="s">
        <v>37</v>
      </c>
      <c r="H80" s="45" t="s">
        <v>259</v>
      </c>
      <c r="I80" s="46" t="s">
        <v>265</v>
      </c>
      <c r="J80" s="5" t="str">
        <f>VLOOKUP(G80,'Species Data'!A$2:E$152,3,FALSE)</f>
        <v>160</v>
      </c>
      <c r="K80" s="27" t="str">
        <f>VLOOKUP(G80,'Species Data'!A$2:E$152,4,FALSE)</f>
        <v>198</v>
      </c>
      <c r="L80" s="27" t="str">
        <f>VLOOKUP(G80,'Species Data'!A$2:E$152,5,FALSE)</f>
        <v>200</v>
      </c>
      <c r="M80" s="28" t="str">
        <f t="shared" si="1"/>
        <v>32000</v>
      </c>
      <c r="N80" s="29" t="str">
        <f t="shared" si="2"/>
        <v>10849410000</v>
      </c>
      <c r="O80" s="29" t="str">
        <f t="shared" si="3"/>
        <v>339044</v>
      </c>
      <c r="P80" s="30" t="str">
        <f t="shared" si="4"/>
        <v>3884760000</v>
      </c>
      <c r="Q80" s="30" t="s">
        <v>176</v>
      </c>
      <c r="R80" s="32" t="str">
        <f>VLOOKUP(Q80,'Basic Moves'!B$2:H$43,3,FALSE)</f>
        <v>7</v>
      </c>
      <c r="S80" s="32" t="str">
        <f>IF(OR(VLOOKUP(Q80,'Basic Moves'!B$2:C$43,2,FALSE)=H80,VLOOKUP(Q80,'Basic Moves'!B$2:C$43,2,FALSE)=I80),1,0)</f>
        <v>1</v>
      </c>
      <c r="T80" s="32" t="str">
        <f>VLOOKUP(Q80,'Basic Moves'!B$2:H$43,5,FALSE)</f>
        <v>650</v>
      </c>
      <c r="U80" s="32" t="str">
        <f>VLOOKUP(Q80,'Basic Moves'!B$2:H$43,7,FALSE)</f>
        <v>7</v>
      </c>
      <c r="V80" s="31" t="str">
        <f t="shared" si="5"/>
        <v>1338.75</v>
      </c>
      <c r="W80" s="30" t="s">
        <v>228</v>
      </c>
      <c r="X80" s="32" t="str">
        <f>VLOOKUP(W80,'Charged Moves'!B$2:I$96,3,FALSE)</f>
        <v>65</v>
      </c>
      <c r="Y80" s="32" t="str">
        <f>IF(OR(VLOOKUP(W80,'Charged Moves'!B$2:C$96,2,FALSE)=H80,VLOOKUP(W80,'Charged Moves'!B$2:C$96,2,FALSE)=I80),1,0)</f>
        <v>1</v>
      </c>
      <c r="Z80" s="32" t="str">
        <f>VLOOKUP(W80,'Charged Moves'!B$2:I$96,8,FALSE)*100</f>
        <v>5</v>
      </c>
      <c r="AA80" s="32" t="str">
        <f>VLOOKUP(W80,'Charged Moves'!B$2:I$96,6,FALSE)</f>
        <v>3200</v>
      </c>
      <c r="AB80" s="32" t="str">
        <f>VLOOKUP(W80,'Charged Moves'!B$2:J$96,9,FALSE)</f>
        <v>50</v>
      </c>
      <c r="AC80" s="32" t="str">
        <f t="shared" si="6"/>
        <v>153.28125</v>
      </c>
      <c r="AD80" s="32" t="str">
        <f t="shared" si="7"/>
        <v>8900</v>
      </c>
      <c r="AE80" s="32" t="str">
        <f t="shared" si="8"/>
        <v>1712.34375</v>
      </c>
      <c r="AF80" t="str">
        <f t="shared" si="9"/>
        <v>24900</v>
      </c>
      <c r="AG80" t="str">
        <f t="shared" si="10"/>
        <v>613.125</v>
      </c>
    </row>
    <row r="81" ht="14.25" customHeight="1">
      <c r="A81" s="5">
        <v>183.0</v>
      </c>
      <c r="B81" s="20">
        <v>1.0</v>
      </c>
      <c r="C81" s="21">
        <v>1.0</v>
      </c>
      <c r="D81" s="20">
        <v>1.0</v>
      </c>
      <c r="E81" s="22">
        <v>1.0</v>
      </c>
      <c r="F81" s="5" t="str">
        <f>VLOOKUP(G81,'Species Data'!A$2:E$152,2,FALSE)</f>
        <v>34</v>
      </c>
      <c r="G81" s="5" t="s">
        <v>70</v>
      </c>
      <c r="H81" s="46" t="s">
        <v>265</v>
      </c>
      <c r="I81" s="49" t="s">
        <v>260</v>
      </c>
      <c r="J81" s="5" t="str">
        <f>VLOOKUP(G81,'Species Data'!A$2:E$152,3,FALSE)</f>
        <v>162</v>
      </c>
      <c r="K81" s="27" t="str">
        <f>VLOOKUP(G81,'Species Data'!A$2:E$152,4,FALSE)</f>
        <v>204</v>
      </c>
      <c r="L81" s="27" t="str">
        <f>VLOOKUP(G81,'Species Data'!A$2:E$152,5,FALSE)</f>
        <v>170</v>
      </c>
      <c r="M81" s="28" t="str">
        <f t="shared" si="1"/>
        <v>27540</v>
      </c>
      <c r="N81" s="29" t="str">
        <f t="shared" si="2"/>
        <v>10049483700</v>
      </c>
      <c r="O81" s="29" t="str">
        <f t="shared" si="3"/>
        <v>364905</v>
      </c>
      <c r="P81" s="30" t="str">
        <f t="shared" si="4"/>
        <v>3883553100</v>
      </c>
      <c r="Q81" s="30" t="s">
        <v>163</v>
      </c>
      <c r="R81" s="32" t="str">
        <f>VLOOKUP(Q81,'Basic Moves'!B$2:H$43,3,FALSE)</f>
        <v>12</v>
      </c>
      <c r="S81" s="32" t="str">
        <f>IF(OR(VLOOKUP(Q81,'Basic Moves'!B$2:C$43,2,FALSE)=H81,VLOOKUP(Q81,'Basic Moves'!B$2:C$43,2,FALSE)=I81),1,0)</f>
        <v>1</v>
      </c>
      <c r="T81" s="32" t="str">
        <f>VLOOKUP(Q81,'Basic Moves'!B$2:H$43,5,FALSE)</f>
        <v>1050</v>
      </c>
      <c r="U81" s="32" t="str">
        <f>VLOOKUP(Q81,'Basic Moves'!B$2:H$43,7,FALSE)</f>
        <v>10</v>
      </c>
      <c r="V81" s="31" t="str">
        <f t="shared" si="5"/>
        <v>1425</v>
      </c>
      <c r="W81" s="30" t="s">
        <v>164</v>
      </c>
      <c r="X81" s="32" t="str">
        <f>VLOOKUP(W81,'Charged Moves'!B$2:I$96,3,FALSE)</f>
        <v>100</v>
      </c>
      <c r="Y81" s="32" t="str">
        <f>IF(OR(VLOOKUP(W81,'Charged Moves'!B$2:C$96,2,FALSE)=H81,VLOOKUP(W81,'Charged Moves'!B$2:C$96,2,FALSE)=I81),1,0)</f>
        <v>1</v>
      </c>
      <c r="Z81" s="32" t="str">
        <f>VLOOKUP(W81,'Charged Moves'!B$2:I$96,8,FALSE)*100</f>
        <v>5</v>
      </c>
      <c r="AA81" s="32" t="str">
        <f>VLOOKUP(W81,'Charged Moves'!B$2:I$96,6,FALSE)</f>
        <v>4200</v>
      </c>
      <c r="AB81" s="32" t="str">
        <f>VLOOKUP(W81,'Charged Moves'!B$2:J$96,9,FALSE)</f>
        <v>100</v>
      </c>
      <c r="AC81" s="32" t="str">
        <f t="shared" si="6"/>
        <v>278.125</v>
      </c>
      <c r="AD81" s="32" t="str">
        <f t="shared" si="7"/>
        <v>15200</v>
      </c>
      <c r="AE81" s="32" t="str">
        <f t="shared" si="8"/>
        <v>1788.75</v>
      </c>
      <c r="AF81" t="str">
        <f t="shared" si="9"/>
        <v>35200</v>
      </c>
      <c r="AG81" t="str">
        <f t="shared" si="10"/>
        <v>691.25</v>
      </c>
    </row>
    <row r="82" ht="14.25" customHeight="1">
      <c r="A82" s="5">
        <v>563.0</v>
      </c>
      <c r="B82" s="20">
        <v>6.0</v>
      </c>
      <c r="C82" s="21">
        <v>0.76</v>
      </c>
      <c r="D82" s="20">
        <v>3.0</v>
      </c>
      <c r="E82" s="22">
        <v>0.91</v>
      </c>
      <c r="F82" s="5" t="str">
        <f>VLOOKUP(G82,'Species Data'!A$2:E$152,2,FALSE)</f>
        <v>97</v>
      </c>
      <c r="G82" s="5" t="s">
        <v>157</v>
      </c>
      <c r="H82" s="24" t="s">
        <v>50</v>
      </c>
      <c r="I82" s="25"/>
      <c r="J82" s="5" t="str">
        <f>VLOOKUP(G82,'Species Data'!A$2:E$152,3,FALSE)</f>
        <v>170</v>
      </c>
      <c r="K82" s="27" t="str">
        <f>VLOOKUP(G82,'Species Data'!A$2:E$152,4,FALSE)</f>
        <v>162</v>
      </c>
      <c r="L82" s="27" t="str">
        <f>VLOOKUP(G82,'Species Data'!A$2:E$152,5,FALSE)</f>
        <v>196</v>
      </c>
      <c r="M82" s="28" t="str">
        <f t="shared" si="1"/>
        <v>33320</v>
      </c>
      <c r="N82" s="29" t="str">
        <f t="shared" si="2"/>
        <v>6732455940</v>
      </c>
      <c r="O82" s="29" t="str">
        <f t="shared" si="3"/>
        <v>202055</v>
      </c>
      <c r="P82" s="30" t="str">
        <f t="shared" si="4"/>
        <v>3868227090</v>
      </c>
      <c r="Q82" s="30" t="s">
        <v>88</v>
      </c>
      <c r="R82" s="32" t="str">
        <f>VLOOKUP(Q82,'Basic Moves'!B$2:H$43,3,FALSE)</f>
        <v>15</v>
      </c>
      <c r="S82" s="32" t="str">
        <f>IF(OR(VLOOKUP(Q82,'Basic Moves'!B$2:C$43,2,FALSE)=H82,VLOOKUP(Q82,'Basic Moves'!B$2:C$43,2,FALSE)=I82),1,0)</f>
        <v>1</v>
      </c>
      <c r="T82" s="32" t="str">
        <f>VLOOKUP(Q82,'Basic Moves'!B$2:H$43,5,FALSE)</f>
        <v>1510</v>
      </c>
      <c r="U82" s="32" t="str">
        <f>VLOOKUP(Q82,'Basic Moves'!B$2:H$43,7,FALSE)</f>
        <v>14</v>
      </c>
      <c r="V82" s="31" t="str">
        <f t="shared" si="5"/>
        <v>1237.5</v>
      </c>
      <c r="W82" s="30" t="s">
        <v>110</v>
      </c>
      <c r="X82" s="32" t="str">
        <f>VLOOKUP(W82,'Charged Moves'!B$2:I$96,3,FALSE)</f>
        <v>45</v>
      </c>
      <c r="Y82" s="32" t="str">
        <f>IF(OR(VLOOKUP(W82,'Charged Moves'!B$2:C$96,2,FALSE)=H82,VLOOKUP(W82,'Charged Moves'!B$2:C$96,2,FALSE)=I82),1,0)</f>
        <v>0</v>
      </c>
      <c r="Z82" s="32" t="str">
        <f>VLOOKUP(W82,'Charged Moves'!B$2:I$96,8,FALSE)*100</f>
        <v>5</v>
      </c>
      <c r="AA82" s="32" t="str">
        <f>VLOOKUP(W82,'Charged Moves'!B$2:I$96,6,FALSE)</f>
        <v>3080</v>
      </c>
      <c r="AB82" s="32" t="str">
        <f>VLOOKUP(W82,'Charged Moves'!B$2:J$96,9,FALSE)</f>
        <v>33</v>
      </c>
      <c r="AC82" s="32" t="str">
        <f t="shared" si="6"/>
        <v>102.375</v>
      </c>
      <c r="AD82" s="32" t="str">
        <f t="shared" si="7"/>
        <v>8110</v>
      </c>
      <c r="AE82" s="32" t="str">
        <f t="shared" si="8"/>
        <v>1247.25</v>
      </c>
      <c r="AF82" t="str">
        <f t="shared" si="9"/>
        <v>14110</v>
      </c>
      <c r="AG82" t="str">
        <f t="shared" si="10"/>
        <v>716.625</v>
      </c>
    </row>
    <row r="83" ht="14.25" customHeight="1">
      <c r="A83" s="5">
        <v>253.0</v>
      </c>
      <c r="B83" s="20">
        <v>1.0</v>
      </c>
      <c r="C83" s="21">
        <v>1.0</v>
      </c>
      <c r="D83" s="20">
        <v>4.0</v>
      </c>
      <c r="E83" s="22">
        <v>0.86</v>
      </c>
      <c r="F83" s="5" t="str">
        <f>VLOOKUP(G83,'Species Data'!A$2:E$152,2,FALSE)</f>
        <v>45</v>
      </c>
      <c r="G83" s="5" t="s">
        <v>81</v>
      </c>
      <c r="H83" s="45" t="s">
        <v>259</v>
      </c>
      <c r="I83" s="46" t="s">
        <v>265</v>
      </c>
      <c r="J83" s="5" t="str">
        <f>VLOOKUP(G83,'Species Data'!A$2:E$152,3,FALSE)</f>
        <v>150</v>
      </c>
      <c r="K83" s="27" t="str">
        <f>VLOOKUP(G83,'Species Data'!A$2:E$152,4,FALSE)</f>
        <v>202</v>
      </c>
      <c r="L83" s="27" t="str">
        <f>VLOOKUP(G83,'Species Data'!A$2:E$152,5,FALSE)</f>
        <v>190</v>
      </c>
      <c r="M83" s="28" t="str">
        <f t="shared" si="1"/>
        <v>28500</v>
      </c>
      <c r="N83" s="29" t="str">
        <f t="shared" si="2"/>
        <v>9916432500</v>
      </c>
      <c r="O83" s="29" t="str">
        <f t="shared" si="3"/>
        <v>347945</v>
      </c>
      <c r="P83" s="30" t="str">
        <f t="shared" si="4"/>
        <v>3857190000</v>
      </c>
      <c r="Q83" s="30" t="s">
        <v>144</v>
      </c>
      <c r="R83" s="32" t="str">
        <f>VLOOKUP(Q83,'Basic Moves'!B$2:H$43,3,FALSE)</f>
        <v>10</v>
      </c>
      <c r="S83" s="32" t="str">
        <f>IF(OR(VLOOKUP(Q83,'Basic Moves'!B$2:C$43,2,FALSE)=H83,VLOOKUP(Q83,'Basic Moves'!B$2:C$43,2,FALSE)=I83),1,0)</f>
        <v>1</v>
      </c>
      <c r="T83" s="32" t="str">
        <f>VLOOKUP(Q83,'Basic Moves'!B$2:H$43,5,FALSE)</f>
        <v>1050</v>
      </c>
      <c r="U83" s="32" t="str">
        <f>VLOOKUP(Q83,'Basic Moves'!B$2:H$43,7,FALSE)</f>
        <v>10</v>
      </c>
      <c r="V83" s="31" t="str">
        <f t="shared" si="5"/>
        <v>1187.5</v>
      </c>
      <c r="W83" s="30" t="s">
        <v>122</v>
      </c>
      <c r="X83" s="32" t="str">
        <f>VLOOKUP(W83,'Charged Moves'!B$2:I$96,3,FALSE)</f>
        <v>120</v>
      </c>
      <c r="Y83" s="32" t="str">
        <f>IF(OR(VLOOKUP(W83,'Charged Moves'!B$2:C$96,2,FALSE)=H83,VLOOKUP(W83,'Charged Moves'!B$2:C$96,2,FALSE)=I83),1,0)</f>
        <v>1</v>
      </c>
      <c r="Z83" s="32" t="str">
        <f>VLOOKUP(W83,'Charged Moves'!B$2:I$96,8,FALSE)*100</f>
        <v>5</v>
      </c>
      <c r="AA83" s="32" t="str">
        <f>VLOOKUP(W83,'Charged Moves'!B$2:I$96,6,FALSE)</f>
        <v>4900</v>
      </c>
      <c r="AB83" s="32" t="str">
        <f>VLOOKUP(W83,'Charged Moves'!B$2:J$96,9,FALSE)</f>
        <v>100</v>
      </c>
      <c r="AC83" s="32" t="str">
        <f t="shared" si="6"/>
        <v>278.75</v>
      </c>
      <c r="AD83" s="32" t="str">
        <f t="shared" si="7"/>
        <v>15900</v>
      </c>
      <c r="AE83" s="32" t="str">
        <f t="shared" si="8"/>
        <v>1722.5</v>
      </c>
      <c r="AF83" t="str">
        <f t="shared" si="9"/>
        <v>35900</v>
      </c>
      <c r="AG83" t="str">
        <f t="shared" si="10"/>
        <v>670</v>
      </c>
    </row>
    <row r="84" ht="14.25" customHeight="1">
      <c r="A84" s="5">
        <v>313.0</v>
      </c>
      <c r="B84" s="20">
        <v>4.0</v>
      </c>
      <c r="C84" s="21">
        <v>0.75</v>
      </c>
      <c r="D84" s="20">
        <v>1.0</v>
      </c>
      <c r="E84" s="22">
        <v>1.0</v>
      </c>
      <c r="F84" s="5" t="str">
        <f>VLOOKUP(G84,'Species Data'!A$2:E$152,2,FALSE)</f>
        <v>55</v>
      </c>
      <c r="G84" s="5" t="s">
        <v>94</v>
      </c>
      <c r="H84" s="33" t="s">
        <v>187</v>
      </c>
      <c r="I84" s="50"/>
      <c r="J84" s="5" t="str">
        <f>VLOOKUP(G84,'Species Data'!A$2:E$152,3,FALSE)</f>
        <v>160</v>
      </c>
      <c r="K84" s="27" t="str">
        <f>VLOOKUP(G84,'Species Data'!A$2:E$152,4,FALSE)</f>
        <v>194</v>
      </c>
      <c r="L84" s="27" t="str">
        <f>VLOOKUP(G84,'Species Data'!A$2:E$152,5,FALSE)</f>
        <v>176</v>
      </c>
      <c r="M84" s="28" t="str">
        <f t="shared" si="1"/>
        <v>28160</v>
      </c>
      <c r="N84" s="29" t="str">
        <f t="shared" si="2"/>
        <v>7795075200</v>
      </c>
      <c r="O84" s="29" t="str">
        <f t="shared" si="3"/>
        <v>276814</v>
      </c>
      <c r="P84" s="30" t="str">
        <f t="shared" si="4"/>
        <v>3856564800</v>
      </c>
      <c r="Q84" s="30" t="s">
        <v>88</v>
      </c>
      <c r="R84" s="32" t="str">
        <f>VLOOKUP(Q84,'Basic Moves'!B$2:H$43,3,FALSE)</f>
        <v>15</v>
      </c>
      <c r="S84" s="32" t="str">
        <f>IF(OR(VLOOKUP(Q84,'Basic Moves'!B$2:C$43,2,FALSE)=H84,VLOOKUP(Q84,'Basic Moves'!B$2:C$43,2,FALSE)=I84),1,0)</f>
        <v>0</v>
      </c>
      <c r="T84" s="32" t="str">
        <f>VLOOKUP(Q84,'Basic Moves'!B$2:H$43,5,FALSE)</f>
        <v>1510</v>
      </c>
      <c r="U84" s="32" t="str">
        <f>VLOOKUP(Q84,'Basic Moves'!B$2:H$43,7,FALSE)</f>
        <v>14</v>
      </c>
      <c r="V84" s="31" t="str">
        <f t="shared" si="5"/>
        <v>990</v>
      </c>
      <c r="W84" s="30" t="s">
        <v>152</v>
      </c>
      <c r="X84" s="32" t="str">
        <f>VLOOKUP(W84,'Charged Moves'!B$2:I$96,3,FALSE)</f>
        <v>90</v>
      </c>
      <c r="Y84" s="32" t="str">
        <f>IF(OR(VLOOKUP(W84,'Charged Moves'!B$2:C$96,2,FALSE)=H84,VLOOKUP(W84,'Charged Moves'!B$2:C$96,2,FALSE)=I84),1,0)</f>
        <v>1</v>
      </c>
      <c r="Z84" s="32" t="str">
        <f>VLOOKUP(W84,'Charged Moves'!B$2:I$96,8,FALSE)*100</f>
        <v>5</v>
      </c>
      <c r="AA84" s="32" t="str">
        <f>VLOOKUP(W84,'Charged Moves'!B$2:I$96,6,FALSE)</f>
        <v>3800</v>
      </c>
      <c r="AB84" s="32" t="str">
        <f>VLOOKUP(W84,'Charged Moves'!B$2:J$96,9,FALSE)</f>
        <v>100</v>
      </c>
      <c r="AC84" s="32" t="str">
        <f t="shared" si="6"/>
        <v>235.3125</v>
      </c>
      <c r="AD84" s="32" t="str">
        <f t="shared" si="7"/>
        <v>16380</v>
      </c>
      <c r="AE84" s="32" t="str">
        <f t="shared" si="8"/>
        <v>1426.875</v>
      </c>
      <c r="AF84" t="str">
        <f t="shared" si="9"/>
        <v>32380</v>
      </c>
      <c r="AG84" t="str">
        <f t="shared" si="10"/>
        <v>705.9375</v>
      </c>
    </row>
    <row r="85" ht="14.25" customHeight="1">
      <c r="A85" s="5">
        <v>502.0</v>
      </c>
      <c r="B85" s="20">
        <v>5.0</v>
      </c>
      <c r="C85" s="21">
        <v>0.75</v>
      </c>
      <c r="D85" s="20">
        <v>2.0</v>
      </c>
      <c r="E85" s="22">
        <v>0.96</v>
      </c>
      <c r="F85" s="5" t="str">
        <f>VLOOKUP(G85,'Species Data'!A$2:E$152,2,FALSE)</f>
        <v>87</v>
      </c>
      <c r="G85" s="5" t="s">
        <v>142</v>
      </c>
      <c r="H85" s="33" t="s">
        <v>187</v>
      </c>
      <c r="I85" s="34" t="s">
        <v>191</v>
      </c>
      <c r="J85" s="5" t="str">
        <f>VLOOKUP(G85,'Species Data'!A$2:E$152,3,FALSE)</f>
        <v>180</v>
      </c>
      <c r="K85" s="27" t="str">
        <f>VLOOKUP(G85,'Species Data'!A$2:E$152,4,FALSE)</f>
        <v>156</v>
      </c>
      <c r="L85" s="27" t="str">
        <f>VLOOKUP(G85,'Species Data'!A$2:E$152,5,FALSE)</f>
        <v>192</v>
      </c>
      <c r="M85" s="28" t="str">
        <f t="shared" si="1"/>
        <v>34560</v>
      </c>
      <c r="N85" s="29" t="str">
        <f t="shared" si="2"/>
        <v>7177248000</v>
      </c>
      <c r="O85" s="29" t="str">
        <f t="shared" si="3"/>
        <v>207675</v>
      </c>
      <c r="P85" s="30" t="str">
        <f t="shared" si="4"/>
        <v>3849768000</v>
      </c>
      <c r="Q85" s="30" t="s">
        <v>199</v>
      </c>
      <c r="R85" s="32" t="str">
        <f>VLOOKUP(Q85,'Basic Moves'!B$2:H$43,3,FALSE)</f>
        <v>15</v>
      </c>
      <c r="S85" s="32" t="str">
        <f>IF(OR(VLOOKUP(Q85,'Basic Moves'!B$2:C$43,2,FALSE)=H85,VLOOKUP(Q85,'Basic Moves'!B$2:C$43,2,FALSE)=I85),1,0)</f>
        <v>1</v>
      </c>
      <c r="T85" s="32" t="str">
        <f>VLOOKUP(Q85,'Basic Moves'!B$2:H$43,5,FALSE)</f>
        <v>1400</v>
      </c>
      <c r="U85" s="32" t="str">
        <f>VLOOKUP(Q85,'Basic Moves'!B$2:H$43,7,FALSE)</f>
        <v>12</v>
      </c>
      <c r="V85" s="31" t="str">
        <f t="shared" si="5"/>
        <v>1331.25</v>
      </c>
      <c r="W85" s="30" t="s">
        <v>307</v>
      </c>
      <c r="X85" s="32" t="str">
        <f>VLOOKUP(W85,'Charged Moves'!B$2:I$96,3,FALSE)</f>
        <v>25</v>
      </c>
      <c r="Y85" s="32" t="str">
        <f>IF(OR(VLOOKUP(W85,'Charged Moves'!B$2:C$96,2,FALSE)=H85,VLOOKUP(W85,'Charged Moves'!B$2:C$96,2,FALSE)=I85),1,0)</f>
        <v>1</v>
      </c>
      <c r="Z85" s="32" t="str">
        <f>VLOOKUP(W85,'Charged Moves'!B$2:I$96,8,FALSE)*100</f>
        <v>5</v>
      </c>
      <c r="AA85" s="32" t="str">
        <f>VLOOKUP(W85,'Charged Moves'!B$2:I$96,6,FALSE)</f>
        <v>2350</v>
      </c>
      <c r="AB85" s="32" t="str">
        <f>VLOOKUP(W85,'Charged Moves'!B$2:J$96,9,FALSE)</f>
        <v>20</v>
      </c>
      <c r="AC85" s="32" t="str">
        <f t="shared" si="6"/>
        <v>69.53125</v>
      </c>
      <c r="AD85" s="32" t="str">
        <f t="shared" si="7"/>
        <v>5650</v>
      </c>
      <c r="AE85" s="32" t="str">
        <f t="shared" si="8"/>
        <v>1219.53125</v>
      </c>
      <c r="AF85" t="str">
        <f t="shared" si="9"/>
        <v>9650</v>
      </c>
      <c r="AG85" t="str">
        <f t="shared" si="10"/>
        <v>714.0625</v>
      </c>
    </row>
    <row r="86" ht="14.25" customHeight="1">
      <c r="A86" s="5">
        <v>511.0</v>
      </c>
      <c r="B86" s="20">
        <v>3.0</v>
      </c>
      <c r="C86" s="21">
        <v>0.89</v>
      </c>
      <c r="D86" s="20">
        <v>6.0</v>
      </c>
      <c r="E86" s="22">
        <v>0.85</v>
      </c>
      <c r="F86" s="5" t="str">
        <f>VLOOKUP(G86,'Species Data'!A$2:E$152,2,FALSE)</f>
        <v>89</v>
      </c>
      <c r="G86" s="5" t="s">
        <v>145</v>
      </c>
      <c r="H86" s="46" t="s">
        <v>265</v>
      </c>
      <c r="I86" s="48"/>
      <c r="J86" s="5" t="str">
        <f>VLOOKUP(G86,'Species Data'!A$2:E$152,3,FALSE)</f>
        <v>210</v>
      </c>
      <c r="K86" s="27" t="str">
        <f>VLOOKUP(G86,'Species Data'!A$2:E$152,4,FALSE)</f>
        <v>180</v>
      </c>
      <c r="L86" s="27" t="str">
        <f>VLOOKUP(G86,'Species Data'!A$2:E$152,5,FALSE)</f>
        <v>188</v>
      </c>
      <c r="M86" s="28" t="str">
        <f t="shared" si="1"/>
        <v>39480</v>
      </c>
      <c r="N86" s="29" t="str">
        <f t="shared" si="2"/>
        <v>10449739125</v>
      </c>
      <c r="O86" s="29" t="str">
        <f t="shared" si="3"/>
        <v>264684</v>
      </c>
      <c r="P86" s="30" t="str">
        <f t="shared" si="4"/>
        <v>3848559750</v>
      </c>
      <c r="Q86" s="30" t="s">
        <v>144</v>
      </c>
      <c r="R86" s="32" t="str">
        <f>VLOOKUP(Q86,'Basic Moves'!B$2:H$43,3,FALSE)</f>
        <v>10</v>
      </c>
      <c r="S86" s="32" t="str">
        <f>IF(OR(VLOOKUP(Q86,'Basic Moves'!B$2:C$43,2,FALSE)=H86,VLOOKUP(Q86,'Basic Moves'!B$2:C$43,2,FALSE)=I86),1,0)</f>
        <v>1</v>
      </c>
      <c r="T86" s="32" t="str">
        <f>VLOOKUP(Q86,'Basic Moves'!B$2:H$43,5,FALSE)</f>
        <v>1050</v>
      </c>
      <c r="U86" s="32" t="str">
        <f>VLOOKUP(Q86,'Basic Moves'!B$2:H$43,7,FALSE)</f>
        <v>10</v>
      </c>
      <c r="V86" s="31" t="str">
        <f t="shared" si="5"/>
        <v>1187.5</v>
      </c>
      <c r="W86" s="30" t="s">
        <v>294</v>
      </c>
      <c r="X86" s="32" t="str">
        <f>VLOOKUP(W86,'Charged Moves'!B$2:I$96,3,FALSE)</f>
        <v>65</v>
      </c>
      <c r="Y86" s="32" t="str">
        <f>IF(OR(VLOOKUP(W86,'Charged Moves'!B$2:C$96,2,FALSE)=H86,VLOOKUP(W86,'Charged Moves'!B$2:C$96,2,FALSE)=I86),1,0)</f>
        <v>1</v>
      </c>
      <c r="Z86" s="32" t="str">
        <f>VLOOKUP(W86,'Charged Moves'!B$2:I$96,8,FALSE)*100</f>
        <v>5</v>
      </c>
      <c r="AA86" s="32" t="str">
        <f>VLOOKUP(W86,'Charged Moves'!B$2:I$96,6,FALSE)</f>
        <v>3000</v>
      </c>
      <c r="AB86" s="32" t="str">
        <f>VLOOKUP(W86,'Charged Moves'!B$2:J$96,9,FALSE)</f>
        <v>100</v>
      </c>
      <c r="AC86" s="32" t="str">
        <f t="shared" si="6"/>
        <v>208.28125</v>
      </c>
      <c r="AD86" s="32" t="str">
        <f t="shared" si="7"/>
        <v>14000</v>
      </c>
      <c r="AE86" s="32" t="str">
        <f t="shared" si="8"/>
        <v>1470.46875</v>
      </c>
      <c r="AF86" t="str">
        <f t="shared" si="9"/>
        <v>34000</v>
      </c>
      <c r="AG86" t="str">
        <f t="shared" si="10"/>
        <v>541.5625</v>
      </c>
    </row>
    <row r="87" ht="14.25" customHeight="1">
      <c r="A87" s="5">
        <v>251.0</v>
      </c>
      <c r="B87" s="20">
        <v>5.0</v>
      </c>
      <c r="C87" s="21">
        <v>0.83</v>
      </c>
      <c r="D87" s="20">
        <v>5.0</v>
      </c>
      <c r="E87" s="22">
        <v>0.85</v>
      </c>
      <c r="F87" s="5" t="str">
        <f>VLOOKUP(G87,'Species Data'!A$2:E$152,2,FALSE)</f>
        <v>45</v>
      </c>
      <c r="G87" s="5" t="s">
        <v>81</v>
      </c>
      <c r="H87" s="45" t="s">
        <v>259</v>
      </c>
      <c r="I87" s="46" t="s">
        <v>265</v>
      </c>
      <c r="J87" s="5" t="str">
        <f>VLOOKUP(G87,'Species Data'!A$2:E$152,3,FALSE)</f>
        <v>150</v>
      </c>
      <c r="K87" s="27" t="str">
        <f>VLOOKUP(G87,'Species Data'!A$2:E$152,4,FALSE)</f>
        <v>202</v>
      </c>
      <c r="L87" s="27" t="str">
        <f>VLOOKUP(G87,'Species Data'!A$2:E$152,5,FALSE)</f>
        <v>190</v>
      </c>
      <c r="M87" s="28" t="str">
        <f t="shared" si="1"/>
        <v>28500</v>
      </c>
      <c r="N87" s="29" t="str">
        <f t="shared" si="2"/>
        <v>8228911875</v>
      </c>
      <c r="O87" s="29" t="str">
        <f t="shared" si="3"/>
        <v>288734</v>
      </c>
      <c r="P87" s="30" t="str">
        <f t="shared" si="4"/>
        <v>3809694750</v>
      </c>
      <c r="Q87" s="30" t="s">
        <v>147</v>
      </c>
      <c r="R87" s="32" t="str">
        <f>VLOOKUP(Q87,'Basic Moves'!B$2:H$43,3,FALSE)</f>
        <v>15</v>
      </c>
      <c r="S87" s="32" t="str">
        <f>IF(OR(VLOOKUP(Q87,'Basic Moves'!B$2:C$43,2,FALSE)=H87,VLOOKUP(Q87,'Basic Moves'!B$2:C$43,2,FALSE)=I87),1,0)</f>
        <v>1</v>
      </c>
      <c r="T87" s="32" t="str">
        <f>VLOOKUP(Q87,'Basic Moves'!B$2:H$43,5,FALSE)</f>
        <v>1450</v>
      </c>
      <c r="U87" s="32" t="str">
        <f>VLOOKUP(Q87,'Basic Moves'!B$2:H$43,7,FALSE)</f>
        <v>12</v>
      </c>
      <c r="V87" s="31" t="str">
        <f t="shared" si="5"/>
        <v>1275</v>
      </c>
      <c r="W87" s="30" t="s">
        <v>325</v>
      </c>
      <c r="X87" s="32" t="str">
        <f>VLOOKUP(W87,'Charged Moves'!B$2:I$96,3,FALSE)</f>
        <v>85</v>
      </c>
      <c r="Y87" s="32" t="str">
        <f>IF(OR(VLOOKUP(W87,'Charged Moves'!B$2:C$96,2,FALSE)=H87,VLOOKUP(W87,'Charged Moves'!B$2:C$96,2,FALSE)=I87),1,0)</f>
        <v>0</v>
      </c>
      <c r="Z87" s="32" t="str">
        <f>VLOOKUP(W87,'Charged Moves'!B$2:I$96,8,FALSE)*100</f>
        <v>5</v>
      </c>
      <c r="AA87" s="32" t="str">
        <f>VLOOKUP(W87,'Charged Moves'!B$2:I$96,6,FALSE)</f>
        <v>4100</v>
      </c>
      <c r="AB87" s="32" t="str">
        <f>VLOOKUP(W87,'Charged Moves'!B$2:J$96,9,FALSE)</f>
        <v>100</v>
      </c>
      <c r="AC87" s="32" t="str">
        <f t="shared" si="6"/>
        <v>255.875</v>
      </c>
      <c r="AD87" s="32" t="str">
        <f t="shared" si="7"/>
        <v>17650</v>
      </c>
      <c r="AE87" s="32" t="str">
        <f t="shared" si="8"/>
        <v>1429.375</v>
      </c>
      <c r="AF87" t="str">
        <f t="shared" si="9"/>
        <v>35650</v>
      </c>
      <c r="AG87" t="str">
        <f t="shared" si="10"/>
        <v>661.75</v>
      </c>
    </row>
    <row r="88" ht="14.25" customHeight="1">
      <c r="A88" s="5">
        <v>771.0</v>
      </c>
      <c r="B88" s="20">
        <v>2.0</v>
      </c>
      <c r="C88" s="21">
        <v>0.93</v>
      </c>
      <c r="D88" s="20">
        <v>1.0</v>
      </c>
      <c r="E88" s="22">
        <v>1.0</v>
      </c>
      <c r="F88" s="5" t="str">
        <f>VLOOKUP(G88,'Species Data'!A$2:E$152,2,FALSE)</f>
        <v>136</v>
      </c>
      <c r="G88" s="5" t="s">
        <v>138</v>
      </c>
      <c r="H88" s="44" t="s">
        <v>255</v>
      </c>
      <c r="I88" s="47"/>
      <c r="J88" s="5" t="str">
        <f>VLOOKUP(G88,'Species Data'!A$2:E$152,3,FALSE)</f>
        <v>130</v>
      </c>
      <c r="K88" s="27" t="str">
        <f>VLOOKUP(G88,'Species Data'!A$2:E$152,4,FALSE)</f>
        <v>238</v>
      </c>
      <c r="L88" s="27" t="str">
        <f>VLOOKUP(G88,'Species Data'!A$2:E$152,5,FALSE)</f>
        <v>178</v>
      </c>
      <c r="M88" s="28" t="str">
        <f t="shared" si="1"/>
        <v>23140</v>
      </c>
      <c r="N88" s="29" t="str">
        <f t="shared" si="2"/>
        <v>8330682019</v>
      </c>
      <c r="O88" s="29" t="str">
        <f t="shared" si="3"/>
        <v>360012</v>
      </c>
      <c r="P88" s="30" t="str">
        <f t="shared" si="4"/>
        <v>3799190281</v>
      </c>
      <c r="Q88" s="30" t="s">
        <v>132</v>
      </c>
      <c r="R88" s="32" t="str">
        <f>VLOOKUP(Q88,'Basic Moves'!B$2:H$43,3,FALSE)</f>
        <v>10</v>
      </c>
      <c r="S88" s="32" t="str">
        <f>IF(OR(VLOOKUP(Q88,'Basic Moves'!B$2:C$43,2,FALSE)=H88,VLOOKUP(Q88,'Basic Moves'!B$2:C$43,2,FALSE)=I88),1,0)</f>
        <v>1</v>
      </c>
      <c r="T88" s="32" t="str">
        <f>VLOOKUP(Q88,'Basic Moves'!B$2:H$43,5,FALSE)</f>
        <v>1050</v>
      </c>
      <c r="U88" s="32" t="str">
        <f>VLOOKUP(Q88,'Basic Moves'!B$2:H$43,7,FALSE)</f>
        <v>10</v>
      </c>
      <c r="V88" s="31" t="str">
        <f t="shared" si="5"/>
        <v>1187.5</v>
      </c>
      <c r="W88" s="30" t="s">
        <v>135</v>
      </c>
      <c r="X88" s="32" t="str">
        <f>VLOOKUP(W88,'Charged Moves'!B$2:I$96,3,FALSE)</f>
        <v>55</v>
      </c>
      <c r="Y88" s="32" t="str">
        <f>IF(OR(VLOOKUP(W88,'Charged Moves'!B$2:C$96,2,FALSE)=H88,VLOOKUP(W88,'Charged Moves'!B$2:C$96,2,FALSE)=I88),1,0)</f>
        <v>1</v>
      </c>
      <c r="Z88" s="32" t="str">
        <f>VLOOKUP(W88,'Charged Moves'!B$2:I$96,8,FALSE)*100</f>
        <v>5</v>
      </c>
      <c r="AA88" s="32" t="str">
        <f>VLOOKUP(W88,'Charged Moves'!B$2:I$96,6,FALSE)</f>
        <v>2900</v>
      </c>
      <c r="AB88" s="32" t="str">
        <f>VLOOKUP(W88,'Charged Moves'!B$2:J$96,9,FALSE)</f>
        <v>50</v>
      </c>
      <c r="AC88" s="32" t="str">
        <f t="shared" si="6"/>
        <v>132.96875</v>
      </c>
      <c r="AD88" s="32" t="str">
        <f t="shared" si="7"/>
        <v>8650</v>
      </c>
      <c r="AE88" s="32" t="str">
        <f t="shared" si="8"/>
        <v>1512.65625</v>
      </c>
      <c r="AF88" t="str">
        <f t="shared" si="9"/>
        <v>18650</v>
      </c>
      <c r="AG88" t="str">
        <f t="shared" si="10"/>
        <v>689.84375</v>
      </c>
    </row>
    <row r="89" ht="14.25" customHeight="1">
      <c r="A89" s="5">
        <v>820.0</v>
      </c>
      <c r="B89" s="20">
        <v>1.0</v>
      </c>
      <c r="C89" s="21">
        <v>1.0</v>
      </c>
      <c r="D89" s="20">
        <v>2.0</v>
      </c>
      <c r="E89" s="22">
        <v>0.96</v>
      </c>
      <c r="F89" s="5" t="str">
        <f>VLOOKUP(G89,'Species Data'!A$2:E$152,2,FALSE)</f>
        <v>145</v>
      </c>
      <c r="G89" s="5" t="s">
        <v>158</v>
      </c>
      <c r="H89" s="52" t="s">
        <v>252</v>
      </c>
      <c r="I89" s="38" t="s">
        <v>236</v>
      </c>
      <c r="J89" s="5" t="str">
        <f>VLOOKUP(G89,'Species Data'!A$2:E$152,3,FALSE)</f>
        <v>180</v>
      </c>
      <c r="K89" s="27" t="str">
        <f>VLOOKUP(G89,'Species Data'!A$2:E$152,4,FALSE)</f>
        <v>232</v>
      </c>
      <c r="L89" s="27" t="str">
        <f>VLOOKUP(G89,'Species Data'!A$2:E$152,5,FALSE)</f>
        <v>194</v>
      </c>
      <c r="M89" s="28" t="str">
        <f t="shared" si="1"/>
        <v>34920</v>
      </c>
      <c r="N89" s="29" t="str">
        <f t="shared" si="2"/>
        <v>12835719000</v>
      </c>
      <c r="O89" s="29" t="str">
        <f t="shared" si="3"/>
        <v>367575</v>
      </c>
      <c r="P89" s="30" t="str">
        <f t="shared" si="4"/>
        <v>3797550000</v>
      </c>
      <c r="Q89" s="30" t="s">
        <v>159</v>
      </c>
      <c r="R89" s="32" t="str">
        <f>VLOOKUP(Q89,'Basic Moves'!B$2:H$43,3,FALSE)</f>
        <v>5</v>
      </c>
      <c r="S89" s="32" t="str">
        <f>IF(OR(VLOOKUP(Q89,'Basic Moves'!B$2:C$43,2,FALSE)=H89,VLOOKUP(Q89,'Basic Moves'!B$2:C$43,2,FALSE)=I89),1,0)</f>
        <v>1</v>
      </c>
      <c r="T89" s="32" t="str">
        <f>VLOOKUP(Q89,'Basic Moves'!B$2:H$43,5,FALSE)</f>
        <v>600</v>
      </c>
      <c r="U89" s="32" t="str">
        <f>VLOOKUP(Q89,'Basic Moves'!B$2:H$43,7,FALSE)</f>
        <v>8</v>
      </c>
      <c r="V89" s="31" t="str">
        <f t="shared" si="5"/>
        <v>1037.5</v>
      </c>
      <c r="W89" s="30" t="s">
        <v>160</v>
      </c>
      <c r="X89" s="32" t="str">
        <f>VLOOKUP(W89,'Charged Moves'!B$2:I$96,3,FALSE)</f>
        <v>100</v>
      </c>
      <c r="Y89" s="32" t="str">
        <f>IF(OR(VLOOKUP(W89,'Charged Moves'!B$2:C$96,2,FALSE)=H89,VLOOKUP(W89,'Charged Moves'!B$2:C$96,2,FALSE)=I89),1,0)</f>
        <v>1</v>
      </c>
      <c r="Z89" s="32" t="str">
        <f>VLOOKUP(W89,'Charged Moves'!B$2:I$96,8,FALSE)*100</f>
        <v>5</v>
      </c>
      <c r="AA89" s="32" t="str">
        <f>VLOOKUP(W89,'Charged Moves'!B$2:I$96,6,FALSE)</f>
        <v>4300</v>
      </c>
      <c r="AB89" s="32" t="str">
        <f>VLOOKUP(W89,'Charged Moves'!B$2:J$96,9,FALSE)</f>
        <v>100</v>
      </c>
      <c r="AC89" s="32" t="str">
        <f t="shared" si="6"/>
        <v>209.375</v>
      </c>
      <c r="AD89" s="32" t="str">
        <f t="shared" si="7"/>
        <v>12600</v>
      </c>
      <c r="AE89" s="32" t="str">
        <f t="shared" si="8"/>
        <v>1584.375</v>
      </c>
      <c r="AF89" t="str">
        <f t="shared" si="9"/>
        <v>38600</v>
      </c>
      <c r="AG89" t="str">
        <f t="shared" si="10"/>
        <v>468.75</v>
      </c>
    </row>
    <row r="90" ht="14.25" customHeight="1">
      <c r="A90" s="5">
        <v>559.0</v>
      </c>
      <c r="B90" s="20">
        <v>1.0</v>
      </c>
      <c r="C90" s="21">
        <v>1.0</v>
      </c>
      <c r="D90" s="20">
        <v>4.0</v>
      </c>
      <c r="E90" s="22">
        <v>0.9</v>
      </c>
      <c r="F90" s="5" t="str">
        <f>VLOOKUP(G90,'Species Data'!A$2:E$152,2,FALSE)</f>
        <v>97</v>
      </c>
      <c r="G90" s="5" t="s">
        <v>157</v>
      </c>
      <c r="H90" s="24" t="s">
        <v>50</v>
      </c>
      <c r="I90" s="25"/>
      <c r="J90" s="5" t="str">
        <f>VLOOKUP(G90,'Species Data'!A$2:E$152,3,FALSE)</f>
        <v>170</v>
      </c>
      <c r="K90" s="27" t="str">
        <f>VLOOKUP(G90,'Species Data'!A$2:E$152,4,FALSE)</f>
        <v>162</v>
      </c>
      <c r="L90" s="27" t="str">
        <f>VLOOKUP(G90,'Species Data'!A$2:E$152,5,FALSE)</f>
        <v>196</v>
      </c>
      <c r="M90" s="28" t="str">
        <f t="shared" si="1"/>
        <v>33320</v>
      </c>
      <c r="N90" s="29" t="str">
        <f t="shared" si="2"/>
        <v>8904749175</v>
      </c>
      <c r="O90" s="29" t="str">
        <f t="shared" si="3"/>
        <v>267249</v>
      </c>
      <c r="P90" s="30" t="str">
        <f t="shared" si="4"/>
        <v>3788608950</v>
      </c>
      <c r="Q90" s="30" t="s">
        <v>121</v>
      </c>
      <c r="R90" s="32" t="str">
        <f>VLOOKUP(Q90,'Basic Moves'!B$2:H$43,3,FALSE)</f>
        <v>12</v>
      </c>
      <c r="S90" s="32" t="str">
        <f>IF(OR(VLOOKUP(Q90,'Basic Moves'!B$2:C$43,2,FALSE)=H90,VLOOKUP(Q90,'Basic Moves'!B$2:C$43,2,FALSE)=I90),1,0)</f>
        <v>1</v>
      </c>
      <c r="T90" s="32" t="str">
        <f>VLOOKUP(Q90,'Basic Moves'!B$2:H$43,5,FALSE)</f>
        <v>1050</v>
      </c>
      <c r="U90" s="32" t="str">
        <f>VLOOKUP(Q90,'Basic Moves'!B$2:H$43,7,FALSE)</f>
        <v>9</v>
      </c>
      <c r="V90" s="31" t="str">
        <f t="shared" si="5"/>
        <v>1425</v>
      </c>
      <c r="W90" s="30" t="s">
        <v>50</v>
      </c>
      <c r="X90" s="32" t="str">
        <f>VLOOKUP(W90,'Charged Moves'!B$2:I$96,3,FALSE)</f>
        <v>55</v>
      </c>
      <c r="Y90" s="32" t="str">
        <f>IF(OR(VLOOKUP(W90,'Charged Moves'!B$2:C$96,2,FALSE)=H90,VLOOKUP(W90,'Charged Moves'!B$2:C$96,2,FALSE)=I90),1,0)</f>
        <v>1</v>
      </c>
      <c r="Z90" s="32" t="str">
        <f>VLOOKUP(W90,'Charged Moves'!B$2:I$96,8,FALSE)*100</f>
        <v>5</v>
      </c>
      <c r="AA90" s="32" t="str">
        <f>VLOOKUP(W90,'Charged Moves'!B$2:I$96,6,FALSE)</f>
        <v>2800</v>
      </c>
      <c r="AB90" s="32" t="str">
        <f>VLOOKUP(W90,'Charged Moves'!B$2:J$96,9,FALSE)</f>
        <v>50</v>
      </c>
      <c r="AC90" s="32" t="str">
        <f t="shared" si="6"/>
        <v>160.46875</v>
      </c>
      <c r="AD90" s="32" t="str">
        <f t="shared" si="7"/>
        <v>9600</v>
      </c>
      <c r="AE90" s="32" t="str">
        <f t="shared" si="8"/>
        <v>1649.6875</v>
      </c>
      <c r="AF90" t="str">
        <f t="shared" si="9"/>
        <v>21600</v>
      </c>
      <c r="AG90" t="str">
        <f t="shared" si="10"/>
        <v>701.875</v>
      </c>
    </row>
    <row r="91" ht="14.25" customHeight="1">
      <c r="A91" s="5">
        <v>18.0</v>
      </c>
      <c r="B91" s="20">
        <v>1.0</v>
      </c>
      <c r="C91" s="21">
        <v>1.0</v>
      </c>
      <c r="D91" s="20">
        <v>5.0</v>
      </c>
      <c r="E91" s="22">
        <v>0.76</v>
      </c>
      <c r="F91" s="5" t="str">
        <f>VLOOKUP(G91,'Species Data'!A$2:E$152,2,FALSE)</f>
        <v>3</v>
      </c>
      <c r="G91" s="5" t="s">
        <v>37</v>
      </c>
      <c r="H91" s="45" t="s">
        <v>259</v>
      </c>
      <c r="I91" s="46" t="s">
        <v>265</v>
      </c>
      <c r="J91" s="5" t="str">
        <f>VLOOKUP(G91,'Species Data'!A$2:E$152,3,FALSE)</f>
        <v>160</v>
      </c>
      <c r="K91" s="27" t="str">
        <f>VLOOKUP(G91,'Species Data'!A$2:E$152,4,FALSE)</f>
        <v>198</v>
      </c>
      <c r="L91" s="27" t="str">
        <f>VLOOKUP(G91,'Species Data'!A$2:E$152,5,FALSE)</f>
        <v>200</v>
      </c>
      <c r="M91" s="28" t="str">
        <f t="shared" si="1"/>
        <v>32000</v>
      </c>
      <c r="N91" s="29" t="str">
        <f t="shared" si="2"/>
        <v>11610720000</v>
      </c>
      <c r="O91" s="29" t="str">
        <f t="shared" si="3"/>
        <v>362835</v>
      </c>
      <c r="P91" s="30" t="str">
        <f t="shared" si="4"/>
        <v>3777840000</v>
      </c>
      <c r="Q91" s="30" t="s">
        <v>176</v>
      </c>
      <c r="R91" s="32" t="str">
        <f>VLOOKUP(Q91,'Basic Moves'!B$2:H$43,3,FALSE)</f>
        <v>7</v>
      </c>
      <c r="S91" s="32" t="str">
        <f>IF(OR(VLOOKUP(Q91,'Basic Moves'!B$2:C$43,2,FALSE)=H91,VLOOKUP(Q91,'Basic Moves'!B$2:C$43,2,FALSE)=I91),1,0)</f>
        <v>1</v>
      </c>
      <c r="T91" s="32" t="str">
        <f>VLOOKUP(Q91,'Basic Moves'!B$2:H$43,5,FALSE)</f>
        <v>650</v>
      </c>
      <c r="U91" s="32" t="str">
        <f>VLOOKUP(Q91,'Basic Moves'!B$2:H$43,7,FALSE)</f>
        <v>7</v>
      </c>
      <c r="V91" s="31" t="str">
        <f t="shared" si="5"/>
        <v>1338.75</v>
      </c>
      <c r="W91" s="30" t="s">
        <v>122</v>
      </c>
      <c r="X91" s="32" t="str">
        <f>VLOOKUP(W91,'Charged Moves'!B$2:I$96,3,FALSE)</f>
        <v>120</v>
      </c>
      <c r="Y91" s="32" t="str">
        <f>IF(OR(VLOOKUP(W91,'Charged Moves'!B$2:C$96,2,FALSE)=H91,VLOOKUP(W91,'Charged Moves'!B$2:C$96,2,FALSE)=I91),1,0)</f>
        <v>1</v>
      </c>
      <c r="Z91" s="32" t="str">
        <f>VLOOKUP(W91,'Charged Moves'!B$2:I$96,8,FALSE)*100</f>
        <v>5</v>
      </c>
      <c r="AA91" s="32" t="str">
        <f>VLOOKUP(W91,'Charged Moves'!B$2:I$96,6,FALSE)</f>
        <v>4900</v>
      </c>
      <c r="AB91" s="32" t="str">
        <f>VLOOKUP(W91,'Charged Moves'!B$2:J$96,9,FALSE)</f>
        <v>100</v>
      </c>
      <c r="AC91" s="32" t="str">
        <f t="shared" si="6"/>
        <v>285</v>
      </c>
      <c r="AD91" s="32" t="str">
        <f t="shared" si="7"/>
        <v>15150</v>
      </c>
      <c r="AE91" s="32" t="str">
        <f t="shared" si="8"/>
        <v>1832.5</v>
      </c>
      <c r="AF91" t="str">
        <f t="shared" si="9"/>
        <v>45150</v>
      </c>
      <c r="AG91" t="str">
        <f t="shared" si="10"/>
        <v>596.25</v>
      </c>
    </row>
    <row r="92" ht="14.25" customHeight="1">
      <c r="A92" s="5">
        <v>34.0</v>
      </c>
      <c r="B92" s="20">
        <v>1.0</v>
      </c>
      <c r="C92" s="21">
        <v>1.0</v>
      </c>
      <c r="D92" s="20">
        <v>2.0</v>
      </c>
      <c r="E92" s="22">
        <v>0.91</v>
      </c>
      <c r="F92" s="5" t="str">
        <f>VLOOKUP(G92,'Species Data'!A$2:E$152,2,FALSE)</f>
        <v>6</v>
      </c>
      <c r="G92" s="5" t="s">
        <v>40</v>
      </c>
      <c r="H92" s="44" t="s">
        <v>255</v>
      </c>
      <c r="I92" s="38" t="s">
        <v>236</v>
      </c>
      <c r="J92" s="5" t="str">
        <f>VLOOKUP(G92,'Species Data'!A$2:E$152,3,FALSE)</f>
        <v>156</v>
      </c>
      <c r="K92" s="27" t="str">
        <f>VLOOKUP(G92,'Species Data'!A$2:E$152,4,FALSE)</f>
        <v>212</v>
      </c>
      <c r="L92" s="27" t="str">
        <f>VLOOKUP(G92,'Species Data'!A$2:E$152,5,FALSE)</f>
        <v>182</v>
      </c>
      <c r="M92" s="28" t="str">
        <f t="shared" si="1"/>
        <v>28392</v>
      </c>
      <c r="N92" s="29" t="str">
        <f t="shared" si="2"/>
        <v>11127818520</v>
      </c>
      <c r="O92" s="29" t="str">
        <f t="shared" si="3"/>
        <v>391935</v>
      </c>
      <c r="P92" s="30" t="str">
        <f t="shared" si="4"/>
        <v>3776987760</v>
      </c>
      <c r="Q92" s="30" t="s">
        <v>129</v>
      </c>
      <c r="R92" s="32" t="str">
        <f>VLOOKUP(Q92,'Basic Moves'!B$2:H$43,3,FALSE)</f>
        <v>9</v>
      </c>
      <c r="S92" s="32" t="str">
        <f>IF(OR(VLOOKUP(Q92,'Basic Moves'!B$2:C$43,2,FALSE)=H92,VLOOKUP(Q92,'Basic Moves'!B$2:C$43,2,FALSE)=I92),1,0)</f>
        <v>1</v>
      </c>
      <c r="T92" s="32" t="str">
        <f>VLOOKUP(Q92,'Basic Moves'!B$2:H$43,5,FALSE)</f>
        <v>750</v>
      </c>
      <c r="U92" s="32" t="str">
        <f>VLOOKUP(Q92,'Basic Moves'!B$2:H$43,7,FALSE)</f>
        <v>7</v>
      </c>
      <c r="V92" s="31" t="str">
        <f t="shared" si="5"/>
        <v>1496.25</v>
      </c>
      <c r="W92" s="30" t="s">
        <v>117</v>
      </c>
      <c r="X92" s="32" t="str">
        <f>VLOOKUP(W92,'Charged Moves'!B$2:I$96,3,FALSE)</f>
        <v>100</v>
      </c>
      <c r="Y92" s="32" t="str">
        <f>IF(OR(VLOOKUP(W92,'Charged Moves'!B$2:C$96,2,FALSE)=H92,VLOOKUP(W92,'Charged Moves'!B$2:C$96,2,FALSE)=I92),1,0)</f>
        <v>1</v>
      </c>
      <c r="Z92" s="32" t="str">
        <f>VLOOKUP(W92,'Charged Moves'!B$2:I$96,8,FALSE)*100</f>
        <v>5</v>
      </c>
      <c r="AA92" s="32" t="str">
        <f>VLOOKUP(W92,'Charged Moves'!B$2:I$96,6,FALSE)</f>
        <v>4100</v>
      </c>
      <c r="AB92" s="32" t="str">
        <f>VLOOKUP(W92,'Charged Moves'!B$2:J$96,9,FALSE)</f>
        <v>100</v>
      </c>
      <c r="AC92" s="32" t="str">
        <f t="shared" si="6"/>
        <v>296.875</v>
      </c>
      <c r="AD92" s="32" t="str">
        <f t="shared" si="7"/>
        <v>15850</v>
      </c>
      <c r="AE92" s="32" t="str">
        <f t="shared" si="8"/>
        <v>1848.75</v>
      </c>
      <c r="AF92" t="str">
        <f t="shared" si="9"/>
        <v>45850</v>
      </c>
      <c r="AG92" t="str">
        <f t="shared" si="10"/>
        <v>627.5</v>
      </c>
    </row>
    <row r="93" ht="14.25" customHeight="1">
      <c r="A93" s="5">
        <v>558.0</v>
      </c>
      <c r="B93" s="20">
        <v>3.0</v>
      </c>
      <c r="C93" s="21">
        <v>0.9</v>
      </c>
      <c r="D93" s="20">
        <v>5.0</v>
      </c>
      <c r="E93" s="22">
        <v>0.89</v>
      </c>
      <c r="F93" s="5" t="str">
        <f>VLOOKUP(G93,'Species Data'!A$2:E$152,2,FALSE)</f>
        <v>97</v>
      </c>
      <c r="G93" s="5" t="s">
        <v>157</v>
      </c>
      <c r="H93" s="24" t="s">
        <v>50</v>
      </c>
      <c r="I93" s="25"/>
      <c r="J93" s="5" t="str">
        <f>VLOOKUP(G93,'Species Data'!A$2:E$152,3,FALSE)</f>
        <v>170</v>
      </c>
      <c r="K93" s="27" t="str">
        <f>VLOOKUP(G93,'Species Data'!A$2:E$152,4,FALSE)</f>
        <v>162</v>
      </c>
      <c r="L93" s="27" t="str">
        <f>VLOOKUP(G93,'Species Data'!A$2:E$152,5,FALSE)</f>
        <v>196</v>
      </c>
      <c r="M93" s="28" t="str">
        <f t="shared" si="1"/>
        <v>33320</v>
      </c>
      <c r="N93" s="29" t="str">
        <f t="shared" si="2"/>
        <v>8049528900</v>
      </c>
      <c r="O93" s="29" t="str">
        <f t="shared" si="3"/>
        <v>241583</v>
      </c>
      <c r="P93" s="30" t="str">
        <f t="shared" si="4"/>
        <v>3764993400</v>
      </c>
      <c r="Q93" s="30" t="s">
        <v>121</v>
      </c>
      <c r="R93" s="32" t="str">
        <f>VLOOKUP(Q93,'Basic Moves'!B$2:H$43,3,FALSE)</f>
        <v>12</v>
      </c>
      <c r="S93" s="32" t="str">
        <f>IF(OR(VLOOKUP(Q93,'Basic Moves'!B$2:C$43,2,FALSE)=H93,VLOOKUP(Q93,'Basic Moves'!B$2:C$43,2,FALSE)=I93),1,0)</f>
        <v>1</v>
      </c>
      <c r="T93" s="32" t="str">
        <f>VLOOKUP(Q93,'Basic Moves'!B$2:H$43,5,FALSE)</f>
        <v>1050</v>
      </c>
      <c r="U93" s="32" t="str">
        <f>VLOOKUP(Q93,'Basic Moves'!B$2:H$43,7,FALSE)</f>
        <v>9</v>
      </c>
      <c r="V93" s="31" t="str">
        <f t="shared" si="5"/>
        <v>1425</v>
      </c>
      <c r="W93" s="30" t="s">
        <v>308</v>
      </c>
      <c r="X93" s="32" t="str">
        <f>VLOOKUP(W93,'Charged Moves'!B$2:I$96,3,FALSE)</f>
        <v>40</v>
      </c>
      <c r="Y93" s="32" t="str">
        <f>IF(OR(VLOOKUP(W93,'Charged Moves'!B$2:C$96,2,FALSE)=H93,VLOOKUP(W93,'Charged Moves'!B$2:C$96,2,FALSE)=I93),1,0)</f>
        <v>1</v>
      </c>
      <c r="Z93" s="32" t="str">
        <f>VLOOKUP(W93,'Charged Moves'!B$2:I$96,8,FALSE)*100</f>
        <v>5</v>
      </c>
      <c r="AA93" s="32" t="str">
        <f>VLOOKUP(W93,'Charged Moves'!B$2:I$96,6,FALSE)</f>
        <v>2700</v>
      </c>
      <c r="AB93" s="32" t="str">
        <f>VLOOKUP(W93,'Charged Moves'!B$2:J$96,9,FALSE)</f>
        <v>33</v>
      </c>
      <c r="AC93" s="32" t="str">
        <f t="shared" si="6"/>
        <v>111.25</v>
      </c>
      <c r="AD93" s="32" t="str">
        <f t="shared" si="7"/>
        <v>7400</v>
      </c>
      <c r="AE93" s="32" t="str">
        <f t="shared" si="8"/>
        <v>1491.25</v>
      </c>
      <c r="AF93" t="str">
        <f t="shared" si="9"/>
        <v>15400</v>
      </c>
      <c r="AG93" t="str">
        <f t="shared" si="10"/>
        <v>697.5</v>
      </c>
    </row>
    <row r="94" ht="14.25" customHeight="1">
      <c r="A94" s="5">
        <v>433.0</v>
      </c>
      <c r="B94" s="20">
        <v>6.0</v>
      </c>
      <c r="C94" s="21">
        <v>0.56</v>
      </c>
      <c r="D94" s="20">
        <v>3.0</v>
      </c>
      <c r="E94" s="22">
        <v>0.88</v>
      </c>
      <c r="F94" s="5" t="str">
        <f>VLOOKUP(G94,'Species Data'!A$2:E$152,2,FALSE)</f>
        <v>76</v>
      </c>
      <c r="G94" s="5" t="s">
        <v>125</v>
      </c>
      <c r="H94" s="51" t="s">
        <v>267</v>
      </c>
      <c r="I94" s="49" t="s">
        <v>260</v>
      </c>
      <c r="J94" s="5" t="str">
        <f>VLOOKUP(G94,'Species Data'!A$2:E$152,3,FALSE)</f>
        <v>160</v>
      </c>
      <c r="K94" s="27" t="str">
        <f>VLOOKUP(G94,'Species Data'!A$2:E$152,4,FALSE)</f>
        <v>176</v>
      </c>
      <c r="L94" s="27" t="str">
        <f>VLOOKUP(G94,'Species Data'!A$2:E$152,5,FALSE)</f>
        <v>198</v>
      </c>
      <c r="M94" s="28" t="str">
        <f t="shared" si="1"/>
        <v>31680</v>
      </c>
      <c r="N94" s="29" t="str">
        <f t="shared" si="2"/>
        <v>6105369600</v>
      </c>
      <c r="O94" s="29" t="str">
        <f t="shared" si="3"/>
        <v>192720</v>
      </c>
      <c r="P94" s="30" t="str">
        <f t="shared" si="4"/>
        <v>3755743200</v>
      </c>
      <c r="Q94" s="30" t="s">
        <v>266</v>
      </c>
      <c r="R94" s="32" t="str">
        <f>VLOOKUP(Q94,'Basic Moves'!B$2:H$43,3,FALSE)</f>
        <v>12</v>
      </c>
      <c r="S94" s="32" t="str">
        <f>IF(OR(VLOOKUP(Q94,'Basic Moves'!B$2:C$43,2,FALSE)=H94,VLOOKUP(Q94,'Basic Moves'!B$2:C$43,2,FALSE)=I94),1,0)</f>
        <v>1</v>
      </c>
      <c r="T94" s="32" t="str">
        <f>VLOOKUP(Q94,'Basic Moves'!B$2:H$43,5,FALSE)</f>
        <v>1360</v>
      </c>
      <c r="U94" s="32" t="str">
        <f>VLOOKUP(Q94,'Basic Moves'!B$2:H$43,7,FALSE)</f>
        <v>15</v>
      </c>
      <c r="V94" s="31" t="str">
        <f t="shared" si="5"/>
        <v>1095</v>
      </c>
      <c r="W94" s="30" t="s">
        <v>309</v>
      </c>
      <c r="X94" s="32" t="str">
        <f>VLOOKUP(W94,'Charged Moves'!B$2:I$96,3,FALSE)</f>
        <v>35</v>
      </c>
      <c r="Y94" s="32" t="str">
        <f>IF(OR(VLOOKUP(W94,'Charged Moves'!B$2:C$96,2,FALSE)=H94,VLOOKUP(W94,'Charged Moves'!B$2:C$96,2,FALSE)=I94),1,0)</f>
        <v>1</v>
      </c>
      <c r="Z94" s="32" t="str">
        <f>VLOOKUP(W94,'Charged Moves'!B$2:I$96,8,FALSE)*100</f>
        <v>5</v>
      </c>
      <c r="AA94" s="32" t="str">
        <f>VLOOKUP(W94,'Charged Moves'!B$2:I$96,6,FALSE)</f>
        <v>3600</v>
      </c>
      <c r="AB94" s="32" t="str">
        <f>VLOOKUP(W94,'Charged Moves'!B$2:J$96,9,FALSE)</f>
        <v>25</v>
      </c>
      <c r="AC94" s="32" t="str">
        <f t="shared" si="6"/>
        <v>74.84375</v>
      </c>
      <c r="AD94" s="32" t="str">
        <f t="shared" si="7"/>
        <v>6820</v>
      </c>
      <c r="AE94" s="32" t="str">
        <f t="shared" si="8"/>
        <v>1092.8125</v>
      </c>
      <c r="AF94" t="str">
        <f t="shared" si="9"/>
        <v>10820</v>
      </c>
      <c r="AG94" t="str">
        <f t="shared" si="10"/>
        <v>673.59375</v>
      </c>
    </row>
    <row r="95" ht="14.25" customHeight="1">
      <c r="A95" s="5">
        <v>818.0</v>
      </c>
      <c r="B95" s="20">
        <v>3.0</v>
      </c>
      <c r="C95" s="21">
        <v>0.79</v>
      </c>
      <c r="D95" s="20">
        <v>3.0</v>
      </c>
      <c r="E95" s="22">
        <v>0.95</v>
      </c>
      <c r="F95" s="5" t="str">
        <f>VLOOKUP(G95,'Species Data'!A$2:E$152,2,FALSE)</f>
        <v>145</v>
      </c>
      <c r="G95" s="5" t="s">
        <v>158</v>
      </c>
      <c r="H95" s="52" t="s">
        <v>252</v>
      </c>
      <c r="I95" s="38" t="s">
        <v>236</v>
      </c>
      <c r="J95" s="5" t="str">
        <f>VLOOKUP(G95,'Species Data'!A$2:E$152,3,FALSE)</f>
        <v>180</v>
      </c>
      <c r="K95" s="27" t="str">
        <f>VLOOKUP(G95,'Species Data'!A$2:E$152,4,FALSE)</f>
        <v>232</v>
      </c>
      <c r="L95" s="27" t="str">
        <f>VLOOKUP(G95,'Species Data'!A$2:E$152,5,FALSE)</f>
        <v>194</v>
      </c>
      <c r="M95" s="28" t="str">
        <f t="shared" si="1"/>
        <v>34920</v>
      </c>
      <c r="N95" s="29" t="str">
        <f t="shared" si="2"/>
        <v>10167307200</v>
      </c>
      <c r="O95" s="29" t="str">
        <f t="shared" si="3"/>
        <v>291160</v>
      </c>
      <c r="P95" s="30" t="str">
        <f t="shared" si="4"/>
        <v>3749447700</v>
      </c>
      <c r="Q95" s="30" t="s">
        <v>159</v>
      </c>
      <c r="R95" s="32" t="str">
        <f>VLOOKUP(Q95,'Basic Moves'!B$2:H$43,3,FALSE)</f>
        <v>5</v>
      </c>
      <c r="S95" s="32" t="str">
        <f>IF(OR(VLOOKUP(Q95,'Basic Moves'!B$2:C$43,2,FALSE)=H95,VLOOKUP(Q95,'Basic Moves'!B$2:C$43,2,FALSE)=I95),1,0)</f>
        <v>1</v>
      </c>
      <c r="T95" s="32" t="str">
        <f>VLOOKUP(Q95,'Basic Moves'!B$2:H$43,5,FALSE)</f>
        <v>600</v>
      </c>
      <c r="U95" s="32" t="str">
        <f>VLOOKUP(Q95,'Basic Moves'!B$2:H$43,7,FALSE)</f>
        <v>8</v>
      </c>
      <c r="V95" s="31" t="str">
        <f t="shared" si="5"/>
        <v>1037.5</v>
      </c>
      <c r="W95" s="30" t="s">
        <v>293</v>
      </c>
      <c r="X95" s="32" t="str">
        <f>VLOOKUP(W95,'Charged Moves'!B$2:I$96,3,FALSE)</f>
        <v>35</v>
      </c>
      <c r="Y95" s="32" t="str">
        <f>IF(OR(VLOOKUP(W95,'Charged Moves'!B$2:C$96,2,FALSE)=H95,VLOOKUP(W95,'Charged Moves'!B$2:C$96,2,FALSE)=I95),1,0)</f>
        <v>1</v>
      </c>
      <c r="Z95" s="32" t="str">
        <f>VLOOKUP(W95,'Charged Moves'!B$2:I$96,8,FALSE)*100</f>
        <v>5</v>
      </c>
      <c r="AA95" s="32" t="str">
        <f>VLOOKUP(W95,'Charged Moves'!B$2:I$96,6,FALSE)</f>
        <v>2500</v>
      </c>
      <c r="AB95" s="32" t="str">
        <f>VLOOKUP(W95,'Charged Moves'!B$2:J$96,9,FALSE)</f>
        <v>33</v>
      </c>
      <c r="AC95" s="32" t="str">
        <f t="shared" si="6"/>
        <v>76.09375</v>
      </c>
      <c r="AD95" s="32" t="str">
        <f t="shared" si="7"/>
        <v>6000</v>
      </c>
      <c r="AE95" s="32" t="str">
        <f t="shared" si="8"/>
        <v>1255</v>
      </c>
      <c r="AF95" t="str">
        <f t="shared" si="9"/>
        <v>16000</v>
      </c>
      <c r="AG95" t="str">
        <f t="shared" si="10"/>
        <v>462.8125</v>
      </c>
    </row>
    <row r="96" ht="14.25" customHeight="1">
      <c r="A96" s="5">
        <v>645.0</v>
      </c>
      <c r="B96" s="20">
        <v>4.0</v>
      </c>
      <c r="C96" s="21">
        <v>0.85</v>
      </c>
      <c r="D96" s="20">
        <v>3.0</v>
      </c>
      <c r="E96" s="22">
        <v>0.88</v>
      </c>
      <c r="F96" s="5" t="str">
        <f>VLOOKUP(G96,'Species Data'!A$2:E$152,2,FALSE)</f>
        <v>112</v>
      </c>
      <c r="G96" s="5" t="s">
        <v>181</v>
      </c>
      <c r="H96" s="49" t="s">
        <v>260</v>
      </c>
      <c r="I96" s="51" t="s">
        <v>267</v>
      </c>
      <c r="J96" s="5" t="str">
        <f>VLOOKUP(G96,'Species Data'!A$2:E$152,3,FALSE)</f>
        <v>210</v>
      </c>
      <c r="K96" s="27" t="str">
        <f>VLOOKUP(G96,'Species Data'!A$2:E$152,4,FALSE)</f>
        <v>166</v>
      </c>
      <c r="L96" s="27" t="str">
        <f>VLOOKUP(G96,'Species Data'!A$2:E$152,5,FALSE)</f>
        <v>160</v>
      </c>
      <c r="M96" s="28" t="str">
        <f t="shared" si="1"/>
        <v>33600</v>
      </c>
      <c r="N96" s="29" t="str">
        <f t="shared" si="2"/>
        <v>8705239200</v>
      </c>
      <c r="O96" s="29" t="str">
        <f t="shared" si="3"/>
        <v>259085</v>
      </c>
      <c r="P96" s="30" t="str">
        <f t="shared" si="4"/>
        <v>3738386400</v>
      </c>
      <c r="Q96" s="30" t="s">
        <v>273</v>
      </c>
      <c r="R96" s="32" t="str">
        <f>VLOOKUP(Q96,'Basic Moves'!B$2:H$43,3,FALSE)</f>
        <v>15</v>
      </c>
      <c r="S96" s="32" t="str">
        <f>IF(OR(VLOOKUP(Q96,'Basic Moves'!B$2:C$43,2,FALSE)=H96,VLOOKUP(Q96,'Basic Moves'!B$2:C$43,2,FALSE)=I96),1,0)</f>
        <v>1</v>
      </c>
      <c r="T96" s="32" t="str">
        <f>VLOOKUP(Q96,'Basic Moves'!B$2:H$43,5,FALSE)</f>
        <v>1350</v>
      </c>
      <c r="U96" s="32" t="str">
        <f>VLOOKUP(Q96,'Basic Moves'!B$2:H$43,7,FALSE)</f>
        <v>12</v>
      </c>
      <c r="V96" s="31" t="str">
        <f t="shared" si="5"/>
        <v>1387.5</v>
      </c>
      <c r="W96" s="30" t="s">
        <v>233</v>
      </c>
      <c r="X96" s="32" t="str">
        <f>VLOOKUP(W96,'Charged Moves'!B$2:I$96,3,FALSE)</f>
        <v>80</v>
      </c>
      <c r="Y96" s="32" t="str">
        <f>IF(OR(VLOOKUP(W96,'Charged Moves'!B$2:C$96,2,FALSE)=H96,VLOOKUP(W96,'Charged Moves'!B$2:C$96,2,FALSE)=I96),1,0)</f>
        <v>0</v>
      </c>
      <c r="Z96" s="32" t="str">
        <f>VLOOKUP(W96,'Charged Moves'!B$2:I$96,8,FALSE)*100</f>
        <v>5</v>
      </c>
      <c r="AA96" s="32" t="str">
        <f>VLOOKUP(W96,'Charged Moves'!B$2:I$96,6,FALSE)</f>
        <v>3200</v>
      </c>
      <c r="AB96" s="32" t="str">
        <f>VLOOKUP(W96,'Charged Moves'!B$2:J$96,9,FALSE)</f>
        <v>100</v>
      </c>
      <c r="AC96" s="32" t="str">
        <f t="shared" si="6"/>
        <v>250.75</v>
      </c>
      <c r="AD96" s="32" t="str">
        <f t="shared" si="7"/>
        <v>15850</v>
      </c>
      <c r="AE96" s="32" t="str">
        <f t="shared" si="8"/>
        <v>1560.75</v>
      </c>
      <c r="AF96" t="str">
        <f t="shared" si="9"/>
        <v>33850</v>
      </c>
      <c r="AG96" t="str">
        <f t="shared" si="10"/>
        <v>670.25</v>
      </c>
    </row>
    <row r="97" ht="14.25" customHeight="1">
      <c r="A97" s="5">
        <v>406.0</v>
      </c>
      <c r="B97" s="20">
        <v>6.0</v>
      </c>
      <c r="C97" s="21">
        <v>0.9</v>
      </c>
      <c r="D97" s="20">
        <v>5.0</v>
      </c>
      <c r="E97" s="22">
        <v>0.89</v>
      </c>
      <c r="F97" s="5" t="str">
        <f>VLOOKUP(G97,'Species Data'!A$2:E$152,2,FALSE)</f>
        <v>71</v>
      </c>
      <c r="G97" s="5" t="s">
        <v>115</v>
      </c>
      <c r="H97" s="45" t="s">
        <v>259</v>
      </c>
      <c r="I97" s="46" t="s">
        <v>265</v>
      </c>
      <c r="J97" s="5" t="str">
        <f>VLOOKUP(G97,'Species Data'!A$2:E$152,3,FALSE)</f>
        <v>160</v>
      </c>
      <c r="K97" s="27" t="str">
        <f>VLOOKUP(G97,'Species Data'!A$2:E$152,4,FALSE)</f>
        <v>222</v>
      </c>
      <c r="L97" s="27" t="str">
        <f>VLOOKUP(G97,'Species Data'!A$2:E$152,5,FALSE)</f>
        <v>152</v>
      </c>
      <c r="M97" s="28" t="str">
        <f t="shared" si="1"/>
        <v>24320</v>
      </c>
      <c r="N97" s="29" t="str">
        <f t="shared" si="2"/>
        <v>8369355600</v>
      </c>
      <c r="O97" s="29" t="str">
        <f t="shared" si="3"/>
        <v>344135</v>
      </c>
      <c r="P97" s="30" t="str">
        <f t="shared" si="4"/>
        <v>3724494000</v>
      </c>
      <c r="Q97" s="30" t="s">
        <v>144</v>
      </c>
      <c r="R97" s="32" t="str">
        <f>VLOOKUP(Q97,'Basic Moves'!B$2:H$43,3,FALSE)</f>
        <v>10</v>
      </c>
      <c r="S97" s="32" t="str">
        <f>IF(OR(VLOOKUP(Q97,'Basic Moves'!B$2:C$43,2,FALSE)=H97,VLOOKUP(Q97,'Basic Moves'!B$2:C$43,2,FALSE)=I97),1,0)</f>
        <v>1</v>
      </c>
      <c r="T97" s="32" t="str">
        <f>VLOOKUP(Q97,'Basic Moves'!B$2:H$43,5,FALSE)</f>
        <v>1050</v>
      </c>
      <c r="U97" s="32" t="str">
        <f>VLOOKUP(Q97,'Basic Moves'!B$2:H$43,7,FALSE)</f>
        <v>10</v>
      </c>
      <c r="V97" s="31" t="str">
        <f t="shared" si="5"/>
        <v>1187.5</v>
      </c>
      <c r="W97" s="30" t="s">
        <v>224</v>
      </c>
      <c r="X97" s="32" t="str">
        <f>VLOOKUP(W97,'Charged Moves'!B$2:I$96,3,FALSE)</f>
        <v>55</v>
      </c>
      <c r="Y97" s="32" t="str">
        <f>IF(OR(VLOOKUP(W97,'Charged Moves'!B$2:C$96,2,FALSE)=H97,VLOOKUP(W97,'Charged Moves'!B$2:C$96,2,FALSE)=I97),1,0)</f>
        <v>1</v>
      </c>
      <c r="Z97" s="32" t="str">
        <f>VLOOKUP(W97,'Charged Moves'!B$2:I$96,8,FALSE)*100</f>
        <v>5</v>
      </c>
      <c r="AA97" s="32" t="str">
        <f>VLOOKUP(W97,'Charged Moves'!B$2:I$96,6,FALSE)</f>
        <v>2600</v>
      </c>
      <c r="AB97" s="32" t="str">
        <f>VLOOKUP(W97,'Charged Moves'!B$2:J$96,9,FALSE)</f>
        <v>50</v>
      </c>
      <c r="AC97" s="32" t="str">
        <f t="shared" si="6"/>
        <v>132.96875</v>
      </c>
      <c r="AD97" s="32" t="str">
        <f t="shared" si="7"/>
        <v>8350</v>
      </c>
      <c r="AE97" s="32" t="str">
        <f t="shared" si="8"/>
        <v>1550.15625</v>
      </c>
      <c r="AF97" t="str">
        <f t="shared" si="9"/>
        <v>18350</v>
      </c>
      <c r="AG97" t="str">
        <f t="shared" si="10"/>
        <v>689.84375</v>
      </c>
    </row>
    <row r="98" ht="14.25" customHeight="1">
      <c r="A98" s="5">
        <v>31.0</v>
      </c>
      <c r="B98" s="20">
        <v>3.0</v>
      </c>
      <c r="C98" s="21">
        <v>0.88</v>
      </c>
      <c r="D98" s="20">
        <v>3.0</v>
      </c>
      <c r="E98" s="22">
        <v>0.9</v>
      </c>
      <c r="F98" s="5" t="str">
        <f>VLOOKUP(G98,'Species Data'!A$2:E$152,2,FALSE)</f>
        <v>6</v>
      </c>
      <c r="G98" s="5" t="s">
        <v>40</v>
      </c>
      <c r="H98" s="44" t="s">
        <v>255</v>
      </c>
      <c r="I98" s="38" t="s">
        <v>236</v>
      </c>
      <c r="J98" s="5" t="str">
        <f>VLOOKUP(G98,'Species Data'!A$2:E$152,3,FALSE)</f>
        <v>156</v>
      </c>
      <c r="K98" s="27" t="str">
        <f>VLOOKUP(G98,'Species Data'!A$2:E$152,4,FALSE)</f>
        <v>212</v>
      </c>
      <c r="L98" s="27" t="str">
        <f>VLOOKUP(G98,'Species Data'!A$2:E$152,5,FALSE)</f>
        <v>182</v>
      </c>
      <c r="M98" s="28" t="str">
        <f t="shared" si="1"/>
        <v>28392</v>
      </c>
      <c r="N98" s="29" t="str">
        <f t="shared" si="2"/>
        <v>9743424600</v>
      </c>
      <c r="O98" s="29" t="str">
        <f t="shared" si="3"/>
        <v>343175</v>
      </c>
      <c r="P98" s="30" t="str">
        <f t="shared" si="4"/>
        <v>3724320600</v>
      </c>
      <c r="Q98" s="30" t="s">
        <v>132</v>
      </c>
      <c r="R98" s="32" t="str">
        <f>VLOOKUP(Q98,'Basic Moves'!B$2:H$43,3,FALSE)</f>
        <v>10</v>
      </c>
      <c r="S98" s="32" t="str">
        <f>IF(OR(VLOOKUP(Q98,'Basic Moves'!B$2:C$43,2,FALSE)=H98,VLOOKUP(Q98,'Basic Moves'!B$2:C$43,2,FALSE)=I98),1,0)</f>
        <v>1</v>
      </c>
      <c r="T98" s="32" t="str">
        <f>VLOOKUP(Q98,'Basic Moves'!B$2:H$43,5,FALSE)</f>
        <v>1050</v>
      </c>
      <c r="U98" s="32" t="str">
        <f>VLOOKUP(Q98,'Basic Moves'!B$2:H$43,7,FALSE)</f>
        <v>10</v>
      </c>
      <c r="V98" s="31" t="str">
        <f t="shared" si="5"/>
        <v>1187.5</v>
      </c>
      <c r="W98" s="30" t="s">
        <v>117</v>
      </c>
      <c r="X98" s="32" t="str">
        <f>VLOOKUP(W98,'Charged Moves'!B$2:I$96,3,FALSE)</f>
        <v>100</v>
      </c>
      <c r="Y98" s="32" t="str">
        <f>IF(OR(VLOOKUP(W98,'Charged Moves'!B$2:C$96,2,FALSE)=H98,VLOOKUP(W98,'Charged Moves'!B$2:C$96,2,FALSE)=I98),1,0)</f>
        <v>1</v>
      </c>
      <c r="Z98" s="32" t="str">
        <f>VLOOKUP(W98,'Charged Moves'!B$2:I$96,8,FALSE)*100</f>
        <v>5</v>
      </c>
      <c r="AA98" s="32" t="str">
        <f>VLOOKUP(W98,'Charged Moves'!B$2:I$96,6,FALSE)</f>
        <v>4100</v>
      </c>
      <c r="AB98" s="32" t="str">
        <f>VLOOKUP(W98,'Charged Moves'!B$2:J$96,9,FALSE)</f>
        <v>100</v>
      </c>
      <c r="AC98" s="32" t="str">
        <f t="shared" si="6"/>
        <v>253.125</v>
      </c>
      <c r="AD98" s="32" t="str">
        <f t="shared" si="7"/>
        <v>15100</v>
      </c>
      <c r="AE98" s="32" t="str">
        <f t="shared" si="8"/>
        <v>1618.75</v>
      </c>
      <c r="AF98" t="str">
        <f t="shared" si="9"/>
        <v>35100</v>
      </c>
      <c r="AG98" t="str">
        <f t="shared" si="10"/>
        <v>618.75</v>
      </c>
    </row>
    <row r="99" ht="14.25" customHeight="1">
      <c r="A99" s="5">
        <v>457.0</v>
      </c>
      <c r="B99" s="20">
        <v>1.0</v>
      </c>
      <c r="C99" s="21">
        <v>1.0</v>
      </c>
      <c r="D99" s="20">
        <v>4.0</v>
      </c>
      <c r="E99" s="22">
        <v>0.69</v>
      </c>
      <c r="F99" s="5" t="str">
        <f>VLOOKUP(G99,'Species Data'!A$2:E$152,2,FALSE)</f>
        <v>80</v>
      </c>
      <c r="G99" s="5" t="s">
        <v>133</v>
      </c>
      <c r="H99" s="33" t="s">
        <v>187</v>
      </c>
      <c r="I99" s="24" t="s">
        <v>50</v>
      </c>
      <c r="J99" s="5" t="str">
        <f>VLOOKUP(G99,'Species Data'!A$2:E$152,3,FALSE)</f>
        <v>190</v>
      </c>
      <c r="K99" s="27" t="str">
        <f>VLOOKUP(G99,'Species Data'!A$2:E$152,4,FALSE)</f>
        <v>184</v>
      </c>
      <c r="L99" s="27" t="str">
        <f>VLOOKUP(G99,'Species Data'!A$2:E$152,5,FALSE)</f>
        <v>198</v>
      </c>
      <c r="M99" s="28" t="str">
        <f t="shared" si="1"/>
        <v>37620</v>
      </c>
      <c r="N99" s="29" t="str">
        <f t="shared" si="2"/>
        <v>12259652625</v>
      </c>
      <c r="O99" s="29" t="str">
        <f t="shared" si="3"/>
        <v>325881</v>
      </c>
      <c r="P99" s="30" t="str">
        <f t="shared" si="4"/>
        <v>3716291700</v>
      </c>
      <c r="Q99" s="30" t="s">
        <v>151</v>
      </c>
      <c r="R99" s="32" t="str">
        <f>VLOOKUP(Q99,'Basic Moves'!B$2:H$43,3,FALSE)</f>
        <v>6</v>
      </c>
      <c r="S99" s="32" t="str">
        <f>IF(OR(VLOOKUP(Q99,'Basic Moves'!B$2:C$43,2,FALSE)=H99,VLOOKUP(Q99,'Basic Moves'!B$2:C$43,2,FALSE)=I99),1,0)</f>
        <v>1</v>
      </c>
      <c r="T99" s="32" t="str">
        <f>VLOOKUP(Q99,'Basic Moves'!B$2:H$43,5,FALSE)</f>
        <v>500</v>
      </c>
      <c r="U99" s="32" t="str">
        <f>VLOOKUP(Q99,'Basic Moves'!B$2:H$43,7,FALSE)</f>
        <v>7</v>
      </c>
      <c r="V99" s="31" t="str">
        <f t="shared" si="5"/>
        <v>1500</v>
      </c>
      <c r="W99" s="30" t="s">
        <v>50</v>
      </c>
      <c r="X99" s="32" t="str">
        <f>VLOOKUP(W99,'Charged Moves'!B$2:I$96,3,FALSE)</f>
        <v>55</v>
      </c>
      <c r="Y99" s="32" t="str">
        <f>IF(OR(VLOOKUP(W99,'Charged Moves'!B$2:C$96,2,FALSE)=H99,VLOOKUP(W99,'Charged Moves'!B$2:C$96,2,FALSE)=I99),1,0)</f>
        <v>1</v>
      </c>
      <c r="Z99" s="32" t="str">
        <f>VLOOKUP(W99,'Charged Moves'!B$2:I$96,8,FALSE)*100</f>
        <v>5</v>
      </c>
      <c r="AA99" s="32" t="str">
        <f>VLOOKUP(W99,'Charged Moves'!B$2:I$96,6,FALSE)</f>
        <v>2800</v>
      </c>
      <c r="AB99" s="32" t="str">
        <f>VLOOKUP(W99,'Charged Moves'!B$2:J$96,9,FALSE)</f>
        <v>50</v>
      </c>
      <c r="AC99" s="32" t="str">
        <f t="shared" si="6"/>
        <v>130.46875</v>
      </c>
      <c r="AD99" s="32" t="str">
        <f t="shared" si="7"/>
        <v>7300</v>
      </c>
      <c r="AE99" s="32" t="str">
        <f t="shared" si="8"/>
        <v>1771.09375</v>
      </c>
      <c r="AF99" t="str">
        <f t="shared" si="9"/>
        <v>23300</v>
      </c>
      <c r="AG99" t="str">
        <f t="shared" si="10"/>
        <v>536.875</v>
      </c>
    </row>
    <row r="100" ht="14.25" customHeight="1">
      <c r="A100" s="5">
        <v>456.0</v>
      </c>
      <c r="B100" s="20">
        <v>4.0</v>
      </c>
      <c r="C100" s="21">
        <v>0.85</v>
      </c>
      <c r="D100" s="20">
        <v>5.0</v>
      </c>
      <c r="E100" s="22">
        <v>0.68</v>
      </c>
      <c r="F100" s="5" t="str">
        <f>VLOOKUP(G100,'Species Data'!A$2:E$152,2,FALSE)</f>
        <v>80</v>
      </c>
      <c r="G100" s="5" t="s">
        <v>133</v>
      </c>
      <c r="H100" s="33" t="s">
        <v>187</v>
      </c>
      <c r="I100" s="24" t="s">
        <v>50</v>
      </c>
      <c r="J100" s="5" t="str">
        <f>VLOOKUP(G100,'Species Data'!A$2:E$152,3,FALSE)</f>
        <v>190</v>
      </c>
      <c r="K100" s="27" t="str">
        <f>VLOOKUP(G100,'Species Data'!A$2:E$152,4,FALSE)</f>
        <v>184</v>
      </c>
      <c r="L100" s="27" t="str">
        <f>VLOOKUP(G100,'Species Data'!A$2:E$152,5,FALSE)</f>
        <v>198</v>
      </c>
      <c r="M100" s="28" t="str">
        <f t="shared" si="1"/>
        <v>37620</v>
      </c>
      <c r="N100" s="29" t="str">
        <f t="shared" si="2"/>
        <v>10383120000</v>
      </c>
      <c r="O100" s="29" t="str">
        <f t="shared" si="3"/>
        <v>276000</v>
      </c>
      <c r="P100" s="30" t="str">
        <f t="shared" si="4"/>
        <v>3678436575</v>
      </c>
      <c r="Q100" s="30" t="s">
        <v>151</v>
      </c>
      <c r="R100" s="32" t="str">
        <f>VLOOKUP(Q100,'Basic Moves'!B$2:H$43,3,FALSE)</f>
        <v>6</v>
      </c>
      <c r="S100" s="32" t="str">
        <f>IF(OR(VLOOKUP(Q100,'Basic Moves'!B$2:C$43,2,FALSE)=H100,VLOOKUP(Q100,'Basic Moves'!B$2:C$43,2,FALSE)=I100),1,0)</f>
        <v>1</v>
      </c>
      <c r="T100" s="32" t="str">
        <f>VLOOKUP(Q100,'Basic Moves'!B$2:H$43,5,FALSE)</f>
        <v>500</v>
      </c>
      <c r="U100" s="32" t="str">
        <f>VLOOKUP(Q100,'Basic Moves'!B$2:H$43,7,FALSE)</f>
        <v>7</v>
      </c>
      <c r="V100" s="31" t="str">
        <f t="shared" si="5"/>
        <v>1500</v>
      </c>
      <c r="W100" s="30" t="s">
        <v>334</v>
      </c>
      <c r="X100" s="32" t="str">
        <f>VLOOKUP(W100,'Charged Moves'!B$2:I$96,3,FALSE)</f>
        <v>35</v>
      </c>
      <c r="Y100" s="32" t="str">
        <f>IF(OR(VLOOKUP(W100,'Charged Moves'!B$2:C$96,2,FALSE)=H100,VLOOKUP(W100,'Charged Moves'!B$2:C$96,2,FALSE)=I100),1,0)</f>
        <v>1</v>
      </c>
      <c r="Z100" s="32" t="str">
        <f>VLOOKUP(W100,'Charged Moves'!B$2:I$96,8,FALSE)*100</f>
        <v>5</v>
      </c>
      <c r="AA100" s="32" t="str">
        <f>VLOOKUP(W100,'Charged Moves'!B$2:I$96,6,FALSE)</f>
        <v>3300</v>
      </c>
      <c r="AB100" s="32" t="str">
        <f>VLOOKUP(W100,'Charged Moves'!B$2:J$96,9,FALSE)</f>
        <v>25</v>
      </c>
      <c r="AC100" s="32" t="str">
        <f t="shared" si="6"/>
        <v>74.84375</v>
      </c>
      <c r="AD100" s="32" t="str">
        <f t="shared" si="7"/>
        <v>5800</v>
      </c>
      <c r="AE100" s="32" t="str">
        <f t="shared" si="8"/>
        <v>1287.34375</v>
      </c>
      <c r="AF100" t="str">
        <f t="shared" si="9"/>
        <v>13800</v>
      </c>
      <c r="AG100" t="str">
        <f t="shared" si="10"/>
        <v>531.40625</v>
      </c>
    </row>
    <row r="101" ht="14.25" customHeight="1">
      <c r="A101" s="5">
        <v>786.0</v>
      </c>
      <c r="B101" s="20">
        <v>3.0</v>
      </c>
      <c r="C101" s="21">
        <v>0.83</v>
      </c>
      <c r="D101" s="20">
        <v>2.0</v>
      </c>
      <c r="E101" s="22">
        <v>0.93</v>
      </c>
      <c r="F101" s="5" t="str">
        <f>VLOOKUP(G101,'Species Data'!A$2:E$152,2,FALSE)</f>
        <v>139</v>
      </c>
      <c r="G101" s="5" t="s">
        <v>216</v>
      </c>
      <c r="H101" s="51" t="s">
        <v>267</v>
      </c>
      <c r="I101" s="33" t="s">
        <v>187</v>
      </c>
      <c r="J101" s="5" t="str">
        <f>VLOOKUP(G101,'Species Data'!A$2:E$152,3,FALSE)</f>
        <v>140</v>
      </c>
      <c r="K101" s="27" t="str">
        <f>VLOOKUP(G101,'Species Data'!A$2:E$152,4,FALSE)</f>
        <v>180</v>
      </c>
      <c r="L101" s="27" t="str">
        <f>VLOOKUP(G101,'Species Data'!A$2:E$152,5,FALSE)</f>
        <v>202</v>
      </c>
      <c r="M101" s="28" t="str">
        <f t="shared" si="1"/>
        <v>28280</v>
      </c>
      <c r="N101" s="29" t="str">
        <f t="shared" si="2"/>
        <v>8003063250</v>
      </c>
      <c r="O101" s="29" t="str">
        <f t="shared" si="3"/>
        <v>282994</v>
      </c>
      <c r="P101" s="30" t="str">
        <f t="shared" si="4"/>
        <v>3669860250</v>
      </c>
      <c r="Q101" s="30" t="s">
        <v>266</v>
      </c>
      <c r="R101" s="32" t="str">
        <f>VLOOKUP(Q101,'Basic Moves'!B$2:H$43,3,FALSE)</f>
        <v>12</v>
      </c>
      <c r="S101" s="32" t="str">
        <f>IF(OR(VLOOKUP(Q101,'Basic Moves'!B$2:C$43,2,FALSE)=H101,VLOOKUP(Q101,'Basic Moves'!B$2:C$43,2,FALSE)=I101),1,0)</f>
        <v>1</v>
      </c>
      <c r="T101" s="32" t="str">
        <f>VLOOKUP(Q101,'Basic Moves'!B$2:H$43,5,FALSE)</f>
        <v>1360</v>
      </c>
      <c r="U101" s="32" t="str">
        <f>VLOOKUP(Q101,'Basic Moves'!B$2:H$43,7,FALSE)</f>
        <v>15</v>
      </c>
      <c r="V101" s="31" t="str">
        <f t="shared" si="5"/>
        <v>1095</v>
      </c>
      <c r="W101" s="30" t="s">
        <v>152</v>
      </c>
      <c r="X101" s="32" t="str">
        <f>VLOOKUP(W101,'Charged Moves'!B$2:I$96,3,FALSE)</f>
        <v>90</v>
      </c>
      <c r="Y101" s="32" t="str">
        <f>IF(OR(VLOOKUP(W101,'Charged Moves'!B$2:C$96,2,FALSE)=H101,VLOOKUP(W101,'Charged Moves'!B$2:C$96,2,FALSE)=I101),1,0)</f>
        <v>1</v>
      </c>
      <c r="Z101" s="32" t="str">
        <f>VLOOKUP(W101,'Charged Moves'!B$2:I$96,8,FALSE)*100</f>
        <v>5</v>
      </c>
      <c r="AA101" s="32" t="str">
        <f>VLOOKUP(W101,'Charged Moves'!B$2:I$96,6,FALSE)</f>
        <v>3800</v>
      </c>
      <c r="AB101" s="32" t="str">
        <f>VLOOKUP(W101,'Charged Moves'!B$2:J$96,9,FALSE)</f>
        <v>100</v>
      </c>
      <c r="AC101" s="32" t="str">
        <f t="shared" si="6"/>
        <v>220.3125</v>
      </c>
      <c r="AD101" s="32" t="str">
        <f t="shared" si="7"/>
        <v>13820</v>
      </c>
      <c r="AE101" s="32" t="str">
        <f t="shared" si="8"/>
        <v>1572.1875</v>
      </c>
      <c r="AF101" t="str">
        <f t="shared" si="9"/>
        <v>27820</v>
      </c>
      <c r="AG101" t="str">
        <f t="shared" si="10"/>
        <v>720.9375</v>
      </c>
    </row>
    <row r="102" ht="14.25" customHeight="1">
      <c r="A102" s="5">
        <v>650.0</v>
      </c>
      <c r="B102" s="20">
        <v>3.0</v>
      </c>
      <c r="C102" s="21">
        <v>0.86</v>
      </c>
      <c r="D102" s="20">
        <v>4.0</v>
      </c>
      <c r="E102" s="22">
        <v>0.86</v>
      </c>
      <c r="F102" s="5" t="str">
        <f>VLOOKUP(G102,'Species Data'!A$2:E$152,2,FALSE)</f>
        <v>112</v>
      </c>
      <c r="G102" s="5" t="s">
        <v>181</v>
      </c>
      <c r="H102" s="49" t="s">
        <v>260</v>
      </c>
      <c r="I102" s="51" t="s">
        <v>267</v>
      </c>
      <c r="J102" s="5" t="str">
        <f>VLOOKUP(G102,'Species Data'!A$2:E$152,3,FALSE)</f>
        <v>210</v>
      </c>
      <c r="K102" s="27" t="str">
        <f>VLOOKUP(G102,'Species Data'!A$2:E$152,4,FALSE)</f>
        <v>166</v>
      </c>
      <c r="L102" s="27" t="str">
        <f>VLOOKUP(G102,'Species Data'!A$2:E$152,5,FALSE)</f>
        <v>160</v>
      </c>
      <c r="M102" s="28" t="str">
        <f t="shared" si="1"/>
        <v>33600</v>
      </c>
      <c r="N102" s="29" t="str">
        <f t="shared" si="2"/>
        <v>8784720000</v>
      </c>
      <c r="O102" s="29" t="str">
        <f t="shared" si="3"/>
        <v>261450</v>
      </c>
      <c r="P102" s="30" t="str">
        <f t="shared" si="4"/>
        <v>3653328000</v>
      </c>
      <c r="Q102" s="30" t="s">
        <v>276</v>
      </c>
      <c r="R102" s="32" t="str">
        <f>VLOOKUP(Q102,'Basic Moves'!B$2:H$43,3,FALSE)</f>
        <v>15</v>
      </c>
      <c r="S102" s="32" t="str">
        <f>IF(OR(VLOOKUP(Q102,'Basic Moves'!B$2:C$43,2,FALSE)=H102,VLOOKUP(Q102,'Basic Moves'!B$2:C$43,2,FALSE)=I102),1,0)</f>
        <v>0</v>
      </c>
      <c r="T102" s="32" t="str">
        <f>VLOOKUP(Q102,'Basic Moves'!B$2:H$43,5,FALSE)</f>
        <v>1410</v>
      </c>
      <c r="U102" s="32" t="str">
        <f>VLOOKUP(Q102,'Basic Moves'!B$2:H$43,7,FALSE)</f>
        <v>12</v>
      </c>
      <c r="V102" s="31" t="str">
        <f t="shared" si="5"/>
        <v>1050</v>
      </c>
      <c r="W102" s="30" t="s">
        <v>222</v>
      </c>
      <c r="X102" s="32" t="str">
        <f>VLOOKUP(W102,'Charged Moves'!B$2:I$96,3,FALSE)</f>
        <v>80</v>
      </c>
      <c r="Y102" s="32" t="str">
        <f>IF(OR(VLOOKUP(W102,'Charged Moves'!B$2:C$96,2,FALSE)=H102,VLOOKUP(W102,'Charged Moves'!B$2:C$96,2,FALSE)=I102),1,0)</f>
        <v>1</v>
      </c>
      <c r="Z102" s="32" t="str">
        <f>VLOOKUP(W102,'Charged Moves'!B$2:I$96,8,FALSE)*100</f>
        <v>50</v>
      </c>
      <c r="AA102" s="32" t="str">
        <f>VLOOKUP(W102,'Charged Moves'!B$2:I$96,6,FALSE)</f>
        <v>3100</v>
      </c>
      <c r="AB102" s="32" t="str">
        <f>VLOOKUP(W102,'Charged Moves'!B$2:J$96,9,FALSE)</f>
        <v>100</v>
      </c>
      <c r="AC102" s="32" t="str">
        <f t="shared" si="6"/>
        <v>260</v>
      </c>
      <c r="AD102" s="32" t="str">
        <f t="shared" si="7"/>
        <v>16290</v>
      </c>
      <c r="AE102" s="32" t="str">
        <f t="shared" si="8"/>
        <v>1575</v>
      </c>
      <c r="AF102" t="str">
        <f t="shared" si="9"/>
        <v>34290</v>
      </c>
      <c r="AG102" t="str">
        <f t="shared" si="10"/>
        <v>655</v>
      </c>
    </row>
    <row r="103" ht="14.25" customHeight="1">
      <c r="A103" s="5">
        <v>314.0</v>
      </c>
      <c r="B103" s="20">
        <v>6.0</v>
      </c>
      <c r="C103" s="21">
        <v>0.64</v>
      </c>
      <c r="D103" s="20">
        <v>2.0</v>
      </c>
      <c r="E103" s="22">
        <v>0.94</v>
      </c>
      <c r="F103" s="5" t="str">
        <f>VLOOKUP(G103,'Species Data'!A$2:E$152,2,FALSE)</f>
        <v>55</v>
      </c>
      <c r="G103" s="5" t="s">
        <v>94</v>
      </c>
      <c r="H103" s="33" t="s">
        <v>187</v>
      </c>
      <c r="I103" s="50"/>
      <c r="J103" s="5" t="str">
        <f>VLOOKUP(G103,'Species Data'!A$2:E$152,3,FALSE)</f>
        <v>160</v>
      </c>
      <c r="K103" s="27" t="str">
        <f>VLOOKUP(G103,'Species Data'!A$2:E$152,4,FALSE)</f>
        <v>194</v>
      </c>
      <c r="L103" s="27" t="str">
        <f>VLOOKUP(G103,'Species Data'!A$2:E$152,5,FALSE)</f>
        <v>176</v>
      </c>
      <c r="M103" s="28" t="str">
        <f t="shared" si="1"/>
        <v>28160</v>
      </c>
      <c r="N103" s="29" t="str">
        <f t="shared" si="2"/>
        <v>6635544960</v>
      </c>
      <c r="O103" s="29" t="str">
        <f t="shared" si="3"/>
        <v>235637</v>
      </c>
      <c r="P103" s="30" t="str">
        <f t="shared" si="4"/>
        <v>3622678400</v>
      </c>
      <c r="Q103" s="30" t="s">
        <v>88</v>
      </c>
      <c r="R103" s="32" t="str">
        <f>VLOOKUP(Q103,'Basic Moves'!B$2:H$43,3,FALSE)</f>
        <v>15</v>
      </c>
      <c r="S103" s="32" t="str">
        <f>IF(OR(VLOOKUP(Q103,'Basic Moves'!B$2:C$43,2,FALSE)=H103,VLOOKUP(Q103,'Basic Moves'!B$2:C$43,2,FALSE)=I103),1,0)</f>
        <v>0</v>
      </c>
      <c r="T103" s="32" t="str">
        <f>VLOOKUP(Q103,'Basic Moves'!B$2:H$43,5,FALSE)</f>
        <v>1510</v>
      </c>
      <c r="U103" s="32" t="str">
        <f>VLOOKUP(Q103,'Basic Moves'!B$2:H$43,7,FALSE)</f>
        <v>14</v>
      </c>
      <c r="V103" s="31" t="str">
        <f t="shared" si="5"/>
        <v>990</v>
      </c>
      <c r="W103" s="30" t="s">
        <v>206</v>
      </c>
      <c r="X103" s="32" t="str">
        <f>VLOOKUP(W103,'Charged Moves'!B$2:I$96,3,FALSE)</f>
        <v>65</v>
      </c>
      <c r="Y103" s="32" t="str">
        <f>IF(OR(VLOOKUP(W103,'Charged Moves'!B$2:C$96,2,FALSE)=H103,VLOOKUP(W103,'Charged Moves'!B$2:C$96,2,FALSE)=I103),1,0)</f>
        <v>0</v>
      </c>
      <c r="Z103" s="32" t="str">
        <f>VLOOKUP(W103,'Charged Moves'!B$2:I$96,8,FALSE)*100</f>
        <v>5</v>
      </c>
      <c r="AA103" s="32" t="str">
        <f>VLOOKUP(W103,'Charged Moves'!B$2:I$96,6,FALSE)</f>
        <v>3650</v>
      </c>
      <c r="AB103" s="32" t="str">
        <f>VLOOKUP(W103,'Charged Moves'!B$2:J$96,9,FALSE)</f>
        <v>50</v>
      </c>
      <c r="AC103" s="32" t="str">
        <f t="shared" si="6"/>
        <v>126.625</v>
      </c>
      <c r="AD103" s="32" t="str">
        <f t="shared" si="7"/>
        <v>10190</v>
      </c>
      <c r="AE103" s="32" t="str">
        <f t="shared" si="8"/>
        <v>1214.625</v>
      </c>
      <c r="AF103" t="str">
        <f t="shared" si="9"/>
        <v>18190</v>
      </c>
      <c r="AG103" t="str">
        <f t="shared" si="10"/>
        <v>663.125</v>
      </c>
    </row>
    <row r="104" ht="14.25" customHeight="1">
      <c r="A104" s="5">
        <v>337.0</v>
      </c>
      <c r="B104" s="20">
        <v>4.0</v>
      </c>
      <c r="C104" s="21">
        <v>0.86</v>
      </c>
      <c r="D104" s="20">
        <v>4.0</v>
      </c>
      <c r="E104" s="22">
        <v>0.74</v>
      </c>
      <c r="F104" s="5" t="str">
        <f>VLOOKUP(G104,'Species Data'!A$2:E$152,2,FALSE)</f>
        <v>59</v>
      </c>
      <c r="G104" s="5" t="s">
        <v>99</v>
      </c>
      <c r="H104" s="44" t="s">
        <v>255</v>
      </c>
      <c r="I104" s="47"/>
      <c r="J104" s="5" t="str">
        <f>VLOOKUP(G104,'Species Data'!A$2:E$152,3,FALSE)</f>
        <v>180</v>
      </c>
      <c r="K104" s="27" t="str">
        <f>VLOOKUP(G104,'Species Data'!A$2:E$152,4,FALSE)</f>
        <v>230</v>
      </c>
      <c r="L104" s="27" t="str">
        <f>VLOOKUP(G104,'Species Data'!A$2:E$152,5,FALSE)</f>
        <v>180</v>
      </c>
      <c r="M104" s="28" t="str">
        <f t="shared" si="1"/>
        <v>32400</v>
      </c>
      <c r="N104" s="29" t="str">
        <f t="shared" si="2"/>
        <v>11789762625</v>
      </c>
      <c r="O104" s="29" t="str">
        <f t="shared" si="3"/>
        <v>363882</v>
      </c>
      <c r="P104" s="30" t="str">
        <f t="shared" si="4"/>
        <v>3620740500</v>
      </c>
      <c r="Q104" s="30" t="s">
        <v>126</v>
      </c>
      <c r="R104" s="32" t="str">
        <f>VLOOKUP(Q104,'Basic Moves'!B$2:H$43,3,FALSE)</f>
        <v>6</v>
      </c>
      <c r="S104" s="32" t="str">
        <f>IF(OR(VLOOKUP(Q104,'Basic Moves'!B$2:C$43,2,FALSE)=H104,VLOOKUP(Q104,'Basic Moves'!B$2:C$43,2,FALSE)=I104),1,0)</f>
        <v>0</v>
      </c>
      <c r="T104" s="32" t="str">
        <f>VLOOKUP(Q104,'Basic Moves'!B$2:H$43,5,FALSE)</f>
        <v>500</v>
      </c>
      <c r="U104" s="32" t="str">
        <f>VLOOKUP(Q104,'Basic Moves'!B$2:H$43,7,FALSE)</f>
        <v>7</v>
      </c>
      <c r="V104" s="31" t="str">
        <f t="shared" si="5"/>
        <v>1200</v>
      </c>
      <c r="W104" s="30" t="s">
        <v>135</v>
      </c>
      <c r="X104" s="32" t="str">
        <f>VLOOKUP(W104,'Charged Moves'!B$2:I$96,3,FALSE)</f>
        <v>55</v>
      </c>
      <c r="Y104" s="32" t="str">
        <f>IF(OR(VLOOKUP(W104,'Charged Moves'!B$2:C$96,2,FALSE)=H104,VLOOKUP(W104,'Charged Moves'!B$2:C$96,2,FALSE)=I104),1,0)</f>
        <v>1</v>
      </c>
      <c r="Z104" s="32" t="str">
        <f>VLOOKUP(W104,'Charged Moves'!B$2:I$96,8,FALSE)*100</f>
        <v>5</v>
      </c>
      <c r="AA104" s="32" t="str">
        <f>VLOOKUP(W104,'Charged Moves'!B$2:I$96,6,FALSE)</f>
        <v>2900</v>
      </c>
      <c r="AB104" s="32" t="str">
        <f>VLOOKUP(W104,'Charged Moves'!B$2:J$96,9,FALSE)</f>
        <v>50</v>
      </c>
      <c r="AC104" s="32" t="str">
        <f t="shared" si="6"/>
        <v>118.46875</v>
      </c>
      <c r="AD104" s="32" t="str">
        <f t="shared" si="7"/>
        <v>7400</v>
      </c>
      <c r="AE104" s="32" t="str">
        <f t="shared" si="8"/>
        <v>1582.09375</v>
      </c>
      <c r="AF104" t="str">
        <f t="shared" si="9"/>
        <v>23400</v>
      </c>
      <c r="AG104" t="str">
        <f t="shared" si="10"/>
        <v>485.875</v>
      </c>
    </row>
    <row r="105" ht="14.25" customHeight="1">
      <c r="A105" s="5">
        <v>407.0</v>
      </c>
      <c r="B105" s="20">
        <v>1.0</v>
      </c>
      <c r="C105" s="21">
        <v>1.0</v>
      </c>
      <c r="D105" s="20">
        <v>6.0</v>
      </c>
      <c r="E105" s="22">
        <v>0.86</v>
      </c>
      <c r="F105" s="5" t="str">
        <f>VLOOKUP(G105,'Species Data'!A$2:E$152,2,FALSE)</f>
        <v>71</v>
      </c>
      <c r="G105" s="5" t="s">
        <v>115</v>
      </c>
      <c r="H105" s="45" t="s">
        <v>259</v>
      </c>
      <c r="I105" s="46" t="s">
        <v>265</v>
      </c>
      <c r="J105" s="5" t="str">
        <f>VLOOKUP(G105,'Species Data'!A$2:E$152,3,FALSE)</f>
        <v>160</v>
      </c>
      <c r="K105" s="27" t="str">
        <f>VLOOKUP(G105,'Species Data'!A$2:E$152,4,FALSE)</f>
        <v>222</v>
      </c>
      <c r="L105" s="27" t="str">
        <f>VLOOKUP(G105,'Species Data'!A$2:E$152,5,FALSE)</f>
        <v>152</v>
      </c>
      <c r="M105" s="28" t="str">
        <f t="shared" si="1"/>
        <v>24320</v>
      </c>
      <c r="N105" s="29" t="str">
        <f t="shared" si="2"/>
        <v>9299846400</v>
      </c>
      <c r="O105" s="29" t="str">
        <f t="shared" si="3"/>
        <v>382395</v>
      </c>
      <c r="P105" s="30" t="str">
        <f t="shared" si="4"/>
        <v>3617356800</v>
      </c>
      <c r="Q105" s="30" t="s">
        <v>144</v>
      </c>
      <c r="R105" s="32" t="str">
        <f>VLOOKUP(Q105,'Basic Moves'!B$2:H$43,3,FALSE)</f>
        <v>10</v>
      </c>
      <c r="S105" s="32" t="str">
        <f>IF(OR(VLOOKUP(Q105,'Basic Moves'!B$2:C$43,2,FALSE)=H105,VLOOKUP(Q105,'Basic Moves'!B$2:C$43,2,FALSE)=I105),1,0)</f>
        <v>1</v>
      </c>
      <c r="T105" s="32" t="str">
        <f>VLOOKUP(Q105,'Basic Moves'!B$2:H$43,5,FALSE)</f>
        <v>1050</v>
      </c>
      <c r="U105" s="32" t="str">
        <f>VLOOKUP(Q105,'Basic Moves'!B$2:H$43,7,FALSE)</f>
        <v>10</v>
      </c>
      <c r="V105" s="31" t="str">
        <f t="shared" si="5"/>
        <v>1187.5</v>
      </c>
      <c r="W105" s="30" t="s">
        <v>122</v>
      </c>
      <c r="X105" s="32" t="str">
        <f>VLOOKUP(W105,'Charged Moves'!B$2:I$96,3,FALSE)</f>
        <v>120</v>
      </c>
      <c r="Y105" s="32" t="str">
        <f>IF(OR(VLOOKUP(W105,'Charged Moves'!B$2:C$96,2,FALSE)=H105,VLOOKUP(W105,'Charged Moves'!B$2:C$96,2,FALSE)=I105),1,0)</f>
        <v>1</v>
      </c>
      <c r="Z105" s="32" t="str">
        <f>VLOOKUP(W105,'Charged Moves'!B$2:I$96,8,FALSE)*100</f>
        <v>5</v>
      </c>
      <c r="AA105" s="32" t="str">
        <f>VLOOKUP(W105,'Charged Moves'!B$2:I$96,6,FALSE)</f>
        <v>4900</v>
      </c>
      <c r="AB105" s="32" t="str">
        <f>VLOOKUP(W105,'Charged Moves'!B$2:J$96,9,FALSE)</f>
        <v>100</v>
      </c>
      <c r="AC105" s="32" t="str">
        <f t="shared" si="6"/>
        <v>278.75</v>
      </c>
      <c r="AD105" s="32" t="str">
        <f t="shared" si="7"/>
        <v>15900</v>
      </c>
      <c r="AE105" s="32" t="str">
        <f t="shared" si="8"/>
        <v>1722.5</v>
      </c>
      <c r="AF105" t="str">
        <f t="shared" si="9"/>
        <v>35900</v>
      </c>
      <c r="AG105" t="str">
        <f t="shared" si="10"/>
        <v>670</v>
      </c>
    </row>
    <row r="106" ht="14.25" customHeight="1">
      <c r="A106" s="5">
        <v>16.0</v>
      </c>
      <c r="B106" s="20">
        <v>4.0</v>
      </c>
      <c r="C106" s="21">
        <v>0.92</v>
      </c>
      <c r="D106" s="20">
        <v>6.0</v>
      </c>
      <c r="E106" s="22">
        <v>0.73</v>
      </c>
      <c r="F106" s="5" t="str">
        <f>VLOOKUP(G106,'Species Data'!A$2:E$152,2,FALSE)</f>
        <v>3</v>
      </c>
      <c r="G106" s="5" t="s">
        <v>37</v>
      </c>
      <c r="H106" s="45" t="s">
        <v>259</v>
      </c>
      <c r="I106" s="46" t="s">
        <v>265</v>
      </c>
      <c r="J106" s="5" t="str">
        <f>VLOOKUP(G106,'Species Data'!A$2:E$152,3,FALSE)</f>
        <v>160</v>
      </c>
      <c r="K106" s="27" t="str">
        <f>VLOOKUP(G106,'Species Data'!A$2:E$152,4,FALSE)</f>
        <v>198</v>
      </c>
      <c r="L106" s="27" t="str">
        <f>VLOOKUP(G106,'Species Data'!A$2:E$152,5,FALSE)</f>
        <v>200</v>
      </c>
      <c r="M106" s="28" t="str">
        <f t="shared" si="1"/>
        <v>32000</v>
      </c>
      <c r="N106" s="29" t="str">
        <f t="shared" si="2"/>
        <v>10680120000</v>
      </c>
      <c r="O106" s="29" t="str">
        <f t="shared" si="3"/>
        <v>333754</v>
      </c>
      <c r="P106" s="30" t="str">
        <f t="shared" si="4"/>
        <v>3615480000</v>
      </c>
      <c r="Q106" s="30" t="s">
        <v>176</v>
      </c>
      <c r="R106" s="32" t="str">
        <f>VLOOKUP(Q106,'Basic Moves'!B$2:H$43,3,FALSE)</f>
        <v>7</v>
      </c>
      <c r="S106" s="32" t="str">
        <f>IF(OR(VLOOKUP(Q106,'Basic Moves'!B$2:C$43,2,FALSE)=H106,VLOOKUP(Q106,'Basic Moves'!B$2:C$43,2,FALSE)=I106),1,0)</f>
        <v>1</v>
      </c>
      <c r="T106" s="32" t="str">
        <f>VLOOKUP(Q106,'Basic Moves'!B$2:H$43,5,FALSE)</f>
        <v>650</v>
      </c>
      <c r="U106" s="32" t="str">
        <f>VLOOKUP(Q106,'Basic Moves'!B$2:H$43,7,FALSE)</f>
        <v>7</v>
      </c>
      <c r="V106" s="31" t="str">
        <f t="shared" si="5"/>
        <v>1338.75</v>
      </c>
      <c r="W106" s="30" t="s">
        <v>224</v>
      </c>
      <c r="X106" s="32" t="str">
        <f>VLOOKUP(W106,'Charged Moves'!B$2:I$96,3,FALSE)</f>
        <v>55</v>
      </c>
      <c r="Y106" s="32" t="str">
        <f>IF(OR(VLOOKUP(W106,'Charged Moves'!B$2:C$96,2,FALSE)=H106,VLOOKUP(W106,'Charged Moves'!B$2:C$96,2,FALSE)=I106),1,0)</f>
        <v>1</v>
      </c>
      <c r="Z106" s="32" t="str">
        <f>VLOOKUP(W106,'Charged Moves'!B$2:I$96,8,FALSE)*100</f>
        <v>5</v>
      </c>
      <c r="AA106" s="32" t="str">
        <f>VLOOKUP(W106,'Charged Moves'!B$2:I$96,6,FALSE)</f>
        <v>2600</v>
      </c>
      <c r="AB106" s="32" t="str">
        <f>VLOOKUP(W106,'Charged Moves'!B$2:J$96,9,FALSE)</f>
        <v>50</v>
      </c>
      <c r="AC106" s="32" t="str">
        <f t="shared" si="6"/>
        <v>140.46875</v>
      </c>
      <c r="AD106" s="32" t="str">
        <f t="shared" si="7"/>
        <v>8300</v>
      </c>
      <c r="AE106" s="32" t="str">
        <f t="shared" si="8"/>
        <v>1685.625</v>
      </c>
      <c r="AF106" t="str">
        <f t="shared" si="9"/>
        <v>24300</v>
      </c>
      <c r="AG106" t="str">
        <f t="shared" si="10"/>
        <v>570.625</v>
      </c>
    </row>
    <row r="107" ht="14.25" customHeight="1">
      <c r="A107" s="5">
        <v>649.0</v>
      </c>
      <c r="B107" s="20">
        <v>5.0</v>
      </c>
      <c r="C107" s="21">
        <v>0.79</v>
      </c>
      <c r="D107" s="20">
        <v>5.0</v>
      </c>
      <c r="E107" s="22">
        <v>0.85</v>
      </c>
      <c r="F107" s="5" t="str">
        <f>VLOOKUP(G107,'Species Data'!A$2:E$152,2,FALSE)</f>
        <v>112</v>
      </c>
      <c r="G107" s="5" t="s">
        <v>181</v>
      </c>
      <c r="H107" s="49" t="s">
        <v>260</v>
      </c>
      <c r="I107" s="51" t="s">
        <v>267</v>
      </c>
      <c r="J107" s="5" t="str">
        <f>VLOOKUP(G107,'Species Data'!A$2:E$152,3,FALSE)</f>
        <v>210</v>
      </c>
      <c r="K107" s="27" t="str">
        <f>VLOOKUP(G107,'Species Data'!A$2:E$152,4,FALSE)</f>
        <v>166</v>
      </c>
      <c r="L107" s="27" t="str">
        <f>VLOOKUP(G107,'Species Data'!A$2:E$152,5,FALSE)</f>
        <v>160</v>
      </c>
      <c r="M107" s="28" t="str">
        <f t="shared" si="1"/>
        <v>33600</v>
      </c>
      <c r="N107" s="29" t="str">
        <f t="shared" si="2"/>
        <v>8091006000</v>
      </c>
      <c r="O107" s="29" t="str">
        <f t="shared" si="3"/>
        <v>240804</v>
      </c>
      <c r="P107" s="30" t="str">
        <f t="shared" si="4"/>
        <v>3604524000</v>
      </c>
      <c r="Q107" s="30" t="s">
        <v>276</v>
      </c>
      <c r="R107" s="32" t="str">
        <f>VLOOKUP(Q107,'Basic Moves'!B$2:H$43,3,FALSE)</f>
        <v>15</v>
      </c>
      <c r="S107" s="32" t="str">
        <f>IF(OR(VLOOKUP(Q107,'Basic Moves'!B$2:C$43,2,FALSE)=H107,VLOOKUP(Q107,'Basic Moves'!B$2:C$43,2,FALSE)=I107),1,0)</f>
        <v>0</v>
      </c>
      <c r="T107" s="32" t="str">
        <f>VLOOKUP(Q107,'Basic Moves'!B$2:H$43,5,FALSE)</f>
        <v>1410</v>
      </c>
      <c r="U107" s="32" t="str">
        <f>VLOOKUP(Q107,'Basic Moves'!B$2:H$43,7,FALSE)</f>
        <v>12</v>
      </c>
      <c r="V107" s="31" t="str">
        <f t="shared" si="5"/>
        <v>1050</v>
      </c>
      <c r="W107" s="30" t="s">
        <v>164</v>
      </c>
      <c r="X107" s="32" t="str">
        <f>VLOOKUP(W107,'Charged Moves'!B$2:I$96,3,FALSE)</f>
        <v>100</v>
      </c>
      <c r="Y107" s="32" t="str">
        <f>IF(OR(VLOOKUP(W107,'Charged Moves'!B$2:C$96,2,FALSE)=H107,VLOOKUP(W107,'Charged Moves'!B$2:C$96,2,FALSE)=I107),1,0)</f>
        <v>1</v>
      </c>
      <c r="Z107" s="32" t="str">
        <f>VLOOKUP(W107,'Charged Moves'!B$2:I$96,8,FALSE)*100</f>
        <v>5</v>
      </c>
      <c r="AA107" s="32" t="str">
        <f>VLOOKUP(W107,'Charged Moves'!B$2:I$96,6,FALSE)</f>
        <v>4200</v>
      </c>
      <c r="AB107" s="32" t="str">
        <f>VLOOKUP(W107,'Charged Moves'!B$2:J$96,9,FALSE)</f>
        <v>100</v>
      </c>
      <c r="AC107" s="32" t="str">
        <f t="shared" si="6"/>
        <v>263.125</v>
      </c>
      <c r="AD107" s="32" t="str">
        <f t="shared" si="7"/>
        <v>17390</v>
      </c>
      <c r="AE107" s="32" t="str">
        <f t="shared" si="8"/>
        <v>1450.625</v>
      </c>
      <c r="AF107" t="str">
        <f t="shared" si="9"/>
        <v>35390</v>
      </c>
      <c r="AG107" t="str">
        <f t="shared" si="10"/>
        <v>646.25</v>
      </c>
    </row>
    <row r="108" ht="14.25" customHeight="1">
      <c r="A108" s="5">
        <v>458.0</v>
      </c>
      <c r="B108" s="20">
        <v>2.0</v>
      </c>
      <c r="C108" s="21">
        <v>0.87</v>
      </c>
      <c r="D108" s="20">
        <v>6.0</v>
      </c>
      <c r="E108" s="22">
        <v>0.66</v>
      </c>
      <c r="F108" s="5" t="str">
        <f>VLOOKUP(G108,'Species Data'!A$2:E$152,2,FALSE)</f>
        <v>80</v>
      </c>
      <c r="G108" s="5" t="s">
        <v>133</v>
      </c>
      <c r="H108" s="33" t="s">
        <v>187</v>
      </c>
      <c r="I108" s="24" t="s">
        <v>50</v>
      </c>
      <c r="J108" s="5" t="str">
        <f>VLOOKUP(G108,'Species Data'!A$2:E$152,3,FALSE)</f>
        <v>190</v>
      </c>
      <c r="K108" s="27" t="str">
        <f>VLOOKUP(G108,'Species Data'!A$2:E$152,4,FALSE)</f>
        <v>184</v>
      </c>
      <c r="L108" s="27" t="str">
        <f>VLOOKUP(G108,'Species Data'!A$2:E$152,5,FALSE)</f>
        <v>198</v>
      </c>
      <c r="M108" s="28" t="str">
        <f t="shared" si="1"/>
        <v>37620</v>
      </c>
      <c r="N108" s="29" t="str">
        <f t="shared" si="2"/>
        <v>10725762960</v>
      </c>
      <c r="O108" s="29" t="str">
        <f t="shared" si="3"/>
        <v>285108</v>
      </c>
      <c r="P108" s="30" t="str">
        <f t="shared" si="4"/>
        <v>3557949120</v>
      </c>
      <c r="Q108" s="30" t="s">
        <v>151</v>
      </c>
      <c r="R108" s="32" t="str">
        <f>VLOOKUP(Q108,'Basic Moves'!B$2:H$43,3,FALSE)</f>
        <v>6</v>
      </c>
      <c r="S108" s="32" t="str">
        <f>IF(OR(VLOOKUP(Q108,'Basic Moves'!B$2:C$43,2,FALSE)=H108,VLOOKUP(Q108,'Basic Moves'!B$2:C$43,2,FALSE)=I108),1,0)</f>
        <v>1</v>
      </c>
      <c r="T108" s="32" t="str">
        <f>VLOOKUP(Q108,'Basic Moves'!B$2:H$43,5,FALSE)</f>
        <v>500</v>
      </c>
      <c r="U108" s="32" t="str">
        <f>VLOOKUP(Q108,'Basic Moves'!B$2:H$43,7,FALSE)</f>
        <v>7</v>
      </c>
      <c r="V108" s="31" t="str">
        <f t="shared" si="5"/>
        <v>1500</v>
      </c>
      <c r="W108" s="30" t="s">
        <v>206</v>
      </c>
      <c r="X108" s="32" t="str">
        <f>VLOOKUP(W108,'Charged Moves'!B$2:I$96,3,FALSE)</f>
        <v>65</v>
      </c>
      <c r="Y108" s="32" t="str">
        <f>IF(OR(VLOOKUP(W108,'Charged Moves'!B$2:C$96,2,FALSE)=H108,VLOOKUP(W108,'Charged Moves'!B$2:C$96,2,FALSE)=I108),1,0)</f>
        <v>0</v>
      </c>
      <c r="Z108" s="32" t="str">
        <f>VLOOKUP(W108,'Charged Moves'!B$2:I$96,8,FALSE)*100</f>
        <v>5</v>
      </c>
      <c r="AA108" s="32" t="str">
        <f>VLOOKUP(W108,'Charged Moves'!B$2:I$96,6,FALSE)</f>
        <v>3650</v>
      </c>
      <c r="AB108" s="32" t="str">
        <f>VLOOKUP(W108,'Charged Moves'!B$2:J$96,9,FALSE)</f>
        <v>50</v>
      </c>
      <c r="AC108" s="32" t="str">
        <f t="shared" si="6"/>
        <v>126.625</v>
      </c>
      <c r="AD108" s="32" t="str">
        <f t="shared" si="7"/>
        <v>8150</v>
      </c>
      <c r="AE108" s="32" t="str">
        <f t="shared" si="8"/>
        <v>1549.5</v>
      </c>
      <c r="AF108" t="str">
        <f t="shared" si="9"/>
        <v>24150</v>
      </c>
      <c r="AG108" t="str">
        <f t="shared" si="10"/>
        <v>514</v>
      </c>
    </row>
    <row r="109" ht="14.25" customHeight="1">
      <c r="A109" s="5">
        <v>417.0</v>
      </c>
      <c r="B109" s="20">
        <v>1.0</v>
      </c>
      <c r="C109" s="21">
        <v>1.0</v>
      </c>
      <c r="D109" s="20">
        <v>1.0</v>
      </c>
      <c r="E109" s="22">
        <v>1.0</v>
      </c>
      <c r="F109" s="5" t="str">
        <f>VLOOKUP(G109,'Species Data'!A$2:E$152,2,FALSE)</f>
        <v>73</v>
      </c>
      <c r="G109" s="5" t="s">
        <v>119</v>
      </c>
      <c r="H109" s="33" t="s">
        <v>187</v>
      </c>
      <c r="I109" s="46" t="s">
        <v>265</v>
      </c>
      <c r="J109" s="5" t="str">
        <f>VLOOKUP(G109,'Species Data'!A$2:E$152,3,FALSE)</f>
        <v>160</v>
      </c>
      <c r="K109" s="27" t="str">
        <f>VLOOKUP(G109,'Species Data'!A$2:E$152,4,FALSE)</f>
        <v>170</v>
      </c>
      <c r="L109" s="27" t="str">
        <f>VLOOKUP(G109,'Species Data'!A$2:E$152,5,FALSE)</f>
        <v>196</v>
      </c>
      <c r="M109" s="28" t="str">
        <f t="shared" si="1"/>
        <v>31360</v>
      </c>
      <c r="N109" s="29" t="str">
        <f t="shared" si="2"/>
        <v>9286284000</v>
      </c>
      <c r="O109" s="29" t="str">
        <f t="shared" si="3"/>
        <v>296119</v>
      </c>
      <c r="P109" s="30" t="str">
        <f t="shared" si="4"/>
        <v>3548580000</v>
      </c>
      <c r="Q109" s="30" t="s">
        <v>163</v>
      </c>
      <c r="R109" s="32" t="str">
        <f>VLOOKUP(Q109,'Basic Moves'!B$2:H$43,3,FALSE)</f>
        <v>12</v>
      </c>
      <c r="S109" s="32" t="str">
        <f>IF(OR(VLOOKUP(Q109,'Basic Moves'!B$2:C$43,2,FALSE)=H109,VLOOKUP(Q109,'Basic Moves'!B$2:C$43,2,FALSE)=I109),1,0)</f>
        <v>1</v>
      </c>
      <c r="T109" s="32" t="str">
        <f>VLOOKUP(Q109,'Basic Moves'!B$2:H$43,5,FALSE)</f>
        <v>1050</v>
      </c>
      <c r="U109" s="32" t="str">
        <f>VLOOKUP(Q109,'Basic Moves'!B$2:H$43,7,FALSE)</f>
        <v>10</v>
      </c>
      <c r="V109" s="31" t="str">
        <f t="shared" si="5"/>
        <v>1425</v>
      </c>
      <c r="W109" s="30" t="s">
        <v>152</v>
      </c>
      <c r="X109" s="32" t="str">
        <f>VLOOKUP(W109,'Charged Moves'!B$2:I$96,3,FALSE)</f>
        <v>90</v>
      </c>
      <c r="Y109" s="32" t="str">
        <f>IF(OR(VLOOKUP(W109,'Charged Moves'!B$2:C$96,2,FALSE)=H109,VLOOKUP(W109,'Charged Moves'!B$2:C$96,2,FALSE)=I109),1,0)</f>
        <v>1</v>
      </c>
      <c r="Z109" s="32" t="str">
        <f>VLOOKUP(W109,'Charged Moves'!B$2:I$96,8,FALSE)*100</f>
        <v>5</v>
      </c>
      <c r="AA109" s="32" t="str">
        <f>VLOOKUP(W109,'Charged Moves'!B$2:I$96,6,FALSE)</f>
        <v>3800</v>
      </c>
      <c r="AB109" s="32" t="str">
        <f>VLOOKUP(W109,'Charged Moves'!B$2:J$96,9,FALSE)</f>
        <v>100</v>
      </c>
      <c r="AC109" s="32" t="str">
        <f t="shared" si="6"/>
        <v>265.3125</v>
      </c>
      <c r="AD109" s="32" t="str">
        <f t="shared" si="7"/>
        <v>14800</v>
      </c>
      <c r="AE109" s="32" t="str">
        <f t="shared" si="8"/>
        <v>1741.875</v>
      </c>
      <c r="AF109" t="str">
        <f t="shared" si="9"/>
        <v>34800</v>
      </c>
      <c r="AG109" t="str">
        <f t="shared" si="10"/>
        <v>665.625</v>
      </c>
    </row>
    <row r="110" ht="14.25" customHeight="1">
      <c r="A110" s="5">
        <v>184.0</v>
      </c>
      <c r="B110" s="20">
        <v>3.0</v>
      </c>
      <c r="C110" s="21">
        <v>0.9</v>
      </c>
      <c r="D110" s="20">
        <v>2.0</v>
      </c>
      <c r="E110" s="22">
        <v>0.91</v>
      </c>
      <c r="F110" s="5" t="str">
        <f>VLOOKUP(G110,'Species Data'!A$2:E$152,2,FALSE)</f>
        <v>34</v>
      </c>
      <c r="G110" s="5" t="s">
        <v>70</v>
      </c>
      <c r="H110" s="46" t="s">
        <v>265</v>
      </c>
      <c r="I110" s="49" t="s">
        <v>260</v>
      </c>
      <c r="J110" s="5" t="str">
        <f>VLOOKUP(G110,'Species Data'!A$2:E$152,3,FALSE)</f>
        <v>162</v>
      </c>
      <c r="K110" s="27" t="str">
        <f>VLOOKUP(G110,'Species Data'!A$2:E$152,4,FALSE)</f>
        <v>204</v>
      </c>
      <c r="L110" s="27" t="str">
        <f>VLOOKUP(G110,'Species Data'!A$2:E$152,5,FALSE)</f>
        <v>170</v>
      </c>
      <c r="M110" s="28" t="str">
        <f t="shared" si="1"/>
        <v>27540</v>
      </c>
      <c r="N110" s="29" t="str">
        <f t="shared" si="2"/>
        <v>9090885150</v>
      </c>
      <c r="O110" s="29" t="str">
        <f t="shared" si="3"/>
        <v>330098</v>
      </c>
      <c r="P110" s="30" t="str">
        <f t="shared" si="4"/>
        <v>3535929450</v>
      </c>
      <c r="Q110" s="30" t="s">
        <v>163</v>
      </c>
      <c r="R110" s="32" t="str">
        <f>VLOOKUP(Q110,'Basic Moves'!B$2:H$43,3,FALSE)</f>
        <v>12</v>
      </c>
      <c r="S110" s="32" t="str">
        <f>IF(OR(VLOOKUP(Q110,'Basic Moves'!B$2:C$43,2,FALSE)=H110,VLOOKUP(Q110,'Basic Moves'!B$2:C$43,2,FALSE)=I110),1,0)</f>
        <v>1</v>
      </c>
      <c r="T110" s="32" t="str">
        <f>VLOOKUP(Q110,'Basic Moves'!B$2:H$43,5,FALSE)</f>
        <v>1050</v>
      </c>
      <c r="U110" s="32" t="str">
        <f>VLOOKUP(Q110,'Basic Moves'!B$2:H$43,7,FALSE)</f>
        <v>10</v>
      </c>
      <c r="V110" s="31" t="str">
        <f t="shared" si="5"/>
        <v>1425</v>
      </c>
      <c r="W110" s="30" t="s">
        <v>232</v>
      </c>
      <c r="X110" s="32" t="str">
        <f>VLOOKUP(W110,'Charged Moves'!B$2:I$96,3,FALSE)</f>
        <v>70</v>
      </c>
      <c r="Y110" s="32" t="str">
        <f>IF(OR(VLOOKUP(W110,'Charged Moves'!B$2:C$96,2,FALSE)=H110,VLOOKUP(W110,'Charged Moves'!B$2:C$96,2,FALSE)=I110),1,0)</f>
        <v>1</v>
      </c>
      <c r="Z110" s="32" t="str">
        <f>VLOOKUP(W110,'Charged Moves'!B$2:I$96,8,FALSE)*100</f>
        <v>5</v>
      </c>
      <c r="AA110" s="32" t="str">
        <f>VLOOKUP(W110,'Charged Moves'!B$2:I$96,6,FALSE)</f>
        <v>3400</v>
      </c>
      <c r="AB110" s="32" t="str">
        <f>VLOOKUP(W110,'Charged Moves'!B$2:J$96,9,FALSE)</f>
        <v>100</v>
      </c>
      <c r="AC110" s="32" t="str">
        <f t="shared" si="6"/>
        <v>239.6875</v>
      </c>
      <c r="AD110" s="32" t="str">
        <f t="shared" si="7"/>
        <v>14400</v>
      </c>
      <c r="AE110" s="32" t="str">
        <f t="shared" si="8"/>
        <v>1618.125</v>
      </c>
      <c r="AF110" t="str">
        <f t="shared" si="9"/>
        <v>34400</v>
      </c>
      <c r="AG110" t="str">
        <f t="shared" si="10"/>
        <v>629.375</v>
      </c>
    </row>
    <row r="111" ht="14.25" customHeight="1">
      <c r="A111" s="5">
        <v>49.0</v>
      </c>
      <c r="B111" s="20">
        <v>4.0</v>
      </c>
      <c r="C111" s="21">
        <v>0.79</v>
      </c>
      <c r="D111" s="20">
        <v>1.0</v>
      </c>
      <c r="E111" s="22">
        <v>1.0</v>
      </c>
      <c r="F111" s="5" t="str">
        <f>VLOOKUP(G111,'Species Data'!A$2:E$152,2,FALSE)</f>
        <v>9</v>
      </c>
      <c r="G111" s="5" t="s">
        <v>43</v>
      </c>
      <c r="H111" s="33" t="s">
        <v>187</v>
      </c>
      <c r="I111" s="50"/>
      <c r="J111" s="5" t="str">
        <f>VLOOKUP(G111,'Species Data'!A$2:E$152,3,FALSE)</f>
        <v>158</v>
      </c>
      <c r="K111" s="27" t="str">
        <f>VLOOKUP(G111,'Species Data'!A$2:E$152,4,FALSE)</f>
        <v>186</v>
      </c>
      <c r="L111" s="27" t="str">
        <f>VLOOKUP(G111,'Species Data'!A$2:E$152,5,FALSE)</f>
        <v>222</v>
      </c>
      <c r="M111" s="28" t="str">
        <f t="shared" si="1"/>
        <v>35076</v>
      </c>
      <c r="N111" s="29" t="str">
        <f t="shared" si="2"/>
        <v>9786204000</v>
      </c>
      <c r="O111" s="29" t="str">
        <f t="shared" si="3"/>
        <v>279000</v>
      </c>
      <c r="P111" s="30" t="str">
        <f t="shared" si="4"/>
        <v>3523033440</v>
      </c>
      <c r="Q111" s="30" t="s">
        <v>151</v>
      </c>
      <c r="R111" s="32" t="str">
        <f>VLOOKUP(Q111,'Basic Moves'!B$2:H$43,3,FALSE)</f>
        <v>6</v>
      </c>
      <c r="S111" s="32" t="str">
        <f>IF(OR(VLOOKUP(Q111,'Basic Moves'!B$2:C$43,2,FALSE)=H111,VLOOKUP(Q111,'Basic Moves'!B$2:C$43,2,FALSE)=I111),1,0)</f>
        <v>1</v>
      </c>
      <c r="T111" s="32" t="str">
        <f>VLOOKUP(Q111,'Basic Moves'!B$2:H$43,5,FALSE)</f>
        <v>500</v>
      </c>
      <c r="U111" s="32" t="str">
        <f>VLOOKUP(Q111,'Basic Moves'!B$2:H$43,7,FALSE)</f>
        <v>7</v>
      </c>
      <c r="V111" s="31" t="str">
        <f t="shared" si="5"/>
        <v>1500</v>
      </c>
      <c r="W111" s="30" t="s">
        <v>295</v>
      </c>
      <c r="X111" s="32" t="str">
        <f>VLOOKUP(W111,'Charged Moves'!B$2:I$96,3,FALSE)</f>
        <v>60</v>
      </c>
      <c r="Y111" s="32" t="str">
        <f>IF(OR(VLOOKUP(W111,'Charged Moves'!B$2:C$96,2,FALSE)=H111,VLOOKUP(W111,'Charged Moves'!B$2:C$96,2,FALSE)=I111),1,0)</f>
        <v>0</v>
      </c>
      <c r="Z111" s="32" t="str">
        <f>VLOOKUP(W111,'Charged Moves'!B$2:I$96,8,FALSE)*100</f>
        <v>5</v>
      </c>
      <c r="AA111" s="32" t="str">
        <f>VLOOKUP(W111,'Charged Moves'!B$2:I$96,6,FALSE)</f>
        <v>3900</v>
      </c>
      <c r="AB111" s="32" t="str">
        <f>VLOOKUP(W111,'Charged Moves'!B$2:J$96,9,FALSE)</f>
        <v>33</v>
      </c>
      <c r="AC111" s="32" t="str">
        <f t="shared" si="6"/>
        <v>99</v>
      </c>
      <c r="AD111" s="32" t="str">
        <f t="shared" si="7"/>
        <v>6900</v>
      </c>
      <c r="AE111" s="32" t="str">
        <f t="shared" si="8"/>
        <v>1431</v>
      </c>
      <c r="AF111" t="str">
        <f t="shared" si="9"/>
        <v>16900</v>
      </c>
      <c r="AG111" t="str">
        <f t="shared" si="10"/>
        <v>540</v>
      </c>
    </row>
    <row r="112" ht="14.25" customHeight="1">
      <c r="A112" s="5">
        <v>336.0</v>
      </c>
      <c r="B112" s="20">
        <v>2.0</v>
      </c>
      <c r="C112" s="21">
        <v>0.97</v>
      </c>
      <c r="D112" s="20">
        <v>5.0</v>
      </c>
      <c r="E112" s="22">
        <v>0.72</v>
      </c>
      <c r="F112" s="5" t="str">
        <f>VLOOKUP(G112,'Species Data'!A$2:E$152,2,FALSE)</f>
        <v>59</v>
      </c>
      <c r="G112" s="5" t="s">
        <v>99</v>
      </c>
      <c r="H112" s="44" t="s">
        <v>255</v>
      </c>
      <c r="I112" s="47"/>
      <c r="J112" s="5" t="str">
        <f>VLOOKUP(G112,'Species Data'!A$2:E$152,3,FALSE)</f>
        <v>180</v>
      </c>
      <c r="K112" s="27" t="str">
        <f>VLOOKUP(G112,'Species Data'!A$2:E$152,4,FALSE)</f>
        <v>230</v>
      </c>
      <c r="L112" s="27" t="str">
        <f>VLOOKUP(G112,'Species Data'!A$2:E$152,5,FALSE)</f>
        <v>180</v>
      </c>
      <c r="M112" s="28" t="str">
        <f t="shared" si="1"/>
        <v>32400</v>
      </c>
      <c r="N112" s="29" t="str">
        <f t="shared" si="2"/>
        <v>13272012000</v>
      </c>
      <c r="O112" s="29" t="str">
        <f t="shared" si="3"/>
        <v>409630</v>
      </c>
      <c r="P112" s="30" t="str">
        <f t="shared" si="4"/>
        <v>3519207000</v>
      </c>
      <c r="Q112" s="30" t="s">
        <v>126</v>
      </c>
      <c r="R112" s="32" t="str">
        <f>VLOOKUP(Q112,'Basic Moves'!B$2:H$43,3,FALSE)</f>
        <v>6</v>
      </c>
      <c r="S112" s="32" t="str">
        <f>IF(OR(VLOOKUP(Q112,'Basic Moves'!B$2:C$43,2,FALSE)=H112,VLOOKUP(Q112,'Basic Moves'!B$2:C$43,2,FALSE)=I112),1,0)</f>
        <v>0</v>
      </c>
      <c r="T112" s="32" t="str">
        <f>VLOOKUP(Q112,'Basic Moves'!B$2:H$43,5,FALSE)</f>
        <v>500</v>
      </c>
      <c r="U112" s="32" t="str">
        <f>VLOOKUP(Q112,'Basic Moves'!B$2:H$43,7,FALSE)</f>
        <v>7</v>
      </c>
      <c r="V112" s="31" t="str">
        <f t="shared" si="5"/>
        <v>1200</v>
      </c>
      <c r="W112" s="30" t="s">
        <v>117</v>
      </c>
      <c r="X112" s="32" t="str">
        <f>VLOOKUP(W112,'Charged Moves'!B$2:I$96,3,FALSE)</f>
        <v>100</v>
      </c>
      <c r="Y112" s="32" t="str">
        <f>IF(OR(VLOOKUP(W112,'Charged Moves'!B$2:C$96,2,FALSE)=H112,VLOOKUP(W112,'Charged Moves'!B$2:C$96,2,FALSE)=I112),1,0)</f>
        <v>1</v>
      </c>
      <c r="Z112" s="32" t="str">
        <f>VLOOKUP(W112,'Charged Moves'!B$2:I$96,8,FALSE)*100</f>
        <v>5</v>
      </c>
      <c r="AA112" s="32" t="str">
        <f>VLOOKUP(W112,'Charged Moves'!B$2:I$96,6,FALSE)</f>
        <v>4100</v>
      </c>
      <c r="AB112" s="32" t="str">
        <f>VLOOKUP(W112,'Charged Moves'!B$2:J$96,9,FALSE)</f>
        <v>100</v>
      </c>
      <c r="AC112" s="32" t="str">
        <f t="shared" si="6"/>
        <v>218.125</v>
      </c>
      <c r="AD112" s="32" t="str">
        <f t="shared" si="7"/>
        <v>12100</v>
      </c>
      <c r="AE112" s="32" t="str">
        <f t="shared" si="8"/>
        <v>1781</v>
      </c>
      <c r="AF112" t="str">
        <f t="shared" si="9"/>
        <v>42100</v>
      </c>
      <c r="AG112" t="str">
        <f t="shared" si="10"/>
        <v>472.25</v>
      </c>
    </row>
    <row r="113" ht="14.25" customHeight="1">
      <c r="A113" s="5">
        <v>560.0</v>
      </c>
      <c r="B113" s="20">
        <v>4.0</v>
      </c>
      <c r="C113" s="21">
        <v>0.86</v>
      </c>
      <c r="D113" s="20">
        <v>6.0</v>
      </c>
      <c r="E113" s="22">
        <v>0.83</v>
      </c>
      <c r="F113" s="5" t="str">
        <f>VLOOKUP(G113,'Species Data'!A$2:E$152,2,FALSE)</f>
        <v>97</v>
      </c>
      <c r="G113" s="5" t="s">
        <v>157</v>
      </c>
      <c r="H113" s="24" t="s">
        <v>50</v>
      </c>
      <c r="I113" s="25"/>
      <c r="J113" s="5" t="str">
        <f>VLOOKUP(G113,'Species Data'!A$2:E$152,3,FALSE)</f>
        <v>170</v>
      </c>
      <c r="K113" s="27" t="str">
        <f>VLOOKUP(G113,'Species Data'!A$2:E$152,4,FALSE)</f>
        <v>162</v>
      </c>
      <c r="L113" s="27" t="str">
        <f>VLOOKUP(G113,'Species Data'!A$2:E$152,5,FALSE)</f>
        <v>196</v>
      </c>
      <c r="M113" s="28" t="str">
        <f t="shared" si="1"/>
        <v>33320</v>
      </c>
      <c r="N113" s="29" t="str">
        <f t="shared" si="2"/>
        <v>7691922000</v>
      </c>
      <c r="O113" s="29" t="str">
        <f t="shared" si="3"/>
        <v>230850</v>
      </c>
      <c r="P113" s="30" t="str">
        <f t="shared" si="4"/>
        <v>3518042220</v>
      </c>
      <c r="Q113" s="30" t="s">
        <v>121</v>
      </c>
      <c r="R113" s="32" t="str">
        <f>VLOOKUP(Q113,'Basic Moves'!B$2:H$43,3,FALSE)</f>
        <v>12</v>
      </c>
      <c r="S113" s="32" t="str">
        <f>IF(OR(VLOOKUP(Q113,'Basic Moves'!B$2:C$43,2,FALSE)=H113,VLOOKUP(Q113,'Basic Moves'!B$2:C$43,2,FALSE)=I113),1,0)</f>
        <v>1</v>
      </c>
      <c r="T113" s="32" t="str">
        <f>VLOOKUP(Q113,'Basic Moves'!B$2:H$43,5,FALSE)</f>
        <v>1050</v>
      </c>
      <c r="U113" s="32" t="str">
        <f>VLOOKUP(Q113,'Basic Moves'!B$2:H$43,7,FALSE)</f>
        <v>9</v>
      </c>
      <c r="V113" s="31" t="str">
        <f t="shared" si="5"/>
        <v>1425</v>
      </c>
      <c r="W113" s="30" t="s">
        <v>110</v>
      </c>
      <c r="X113" s="32" t="str">
        <f>VLOOKUP(W113,'Charged Moves'!B$2:I$96,3,FALSE)</f>
        <v>45</v>
      </c>
      <c r="Y113" s="32" t="str">
        <f>IF(OR(VLOOKUP(W113,'Charged Moves'!B$2:C$96,2,FALSE)=H113,VLOOKUP(W113,'Charged Moves'!B$2:C$96,2,FALSE)=I113),1,0)</f>
        <v>0</v>
      </c>
      <c r="Z113" s="32" t="str">
        <f>VLOOKUP(W113,'Charged Moves'!B$2:I$96,8,FALSE)*100</f>
        <v>5</v>
      </c>
      <c r="AA113" s="32" t="str">
        <f>VLOOKUP(W113,'Charged Moves'!B$2:I$96,6,FALSE)</f>
        <v>3080</v>
      </c>
      <c r="AB113" s="32" t="str">
        <f>VLOOKUP(W113,'Charged Moves'!B$2:J$96,9,FALSE)</f>
        <v>33</v>
      </c>
      <c r="AC113" s="32" t="str">
        <f t="shared" si="6"/>
        <v>106.125</v>
      </c>
      <c r="AD113" s="32" t="str">
        <f t="shared" si="7"/>
        <v>7780</v>
      </c>
      <c r="AE113" s="32" t="str">
        <f t="shared" si="8"/>
        <v>1363.5</v>
      </c>
      <c r="AF113" t="str">
        <f t="shared" si="9"/>
        <v>15780</v>
      </c>
      <c r="AG113" t="str">
        <f t="shared" si="10"/>
        <v>651.75</v>
      </c>
    </row>
    <row r="114" ht="14.25" customHeight="1">
      <c r="A114" s="5">
        <v>185.0</v>
      </c>
      <c r="B114" s="20">
        <v>2.0</v>
      </c>
      <c r="C114" s="21">
        <v>0.91</v>
      </c>
      <c r="D114" s="20">
        <v>3.0</v>
      </c>
      <c r="E114" s="22">
        <v>0.89</v>
      </c>
      <c r="F114" s="5" t="str">
        <f>VLOOKUP(G114,'Species Data'!A$2:E$152,2,FALSE)</f>
        <v>34</v>
      </c>
      <c r="G114" s="5" t="s">
        <v>70</v>
      </c>
      <c r="H114" s="46" t="s">
        <v>265</v>
      </c>
      <c r="I114" s="49" t="s">
        <v>260</v>
      </c>
      <c r="J114" s="5" t="str">
        <f>VLOOKUP(G114,'Species Data'!A$2:E$152,3,FALSE)</f>
        <v>162</v>
      </c>
      <c r="K114" s="27" t="str">
        <f>VLOOKUP(G114,'Species Data'!A$2:E$152,4,FALSE)</f>
        <v>204</v>
      </c>
      <c r="L114" s="27" t="str">
        <f>VLOOKUP(G114,'Species Data'!A$2:E$152,5,FALSE)</f>
        <v>170</v>
      </c>
      <c r="M114" s="28" t="str">
        <f t="shared" si="1"/>
        <v>27540</v>
      </c>
      <c r="N114" s="29" t="str">
        <f t="shared" si="2"/>
        <v>9123891840</v>
      </c>
      <c r="O114" s="29" t="str">
        <f t="shared" si="3"/>
        <v>331296</v>
      </c>
      <c r="P114" s="30" t="str">
        <f t="shared" si="4"/>
        <v>3449550240</v>
      </c>
      <c r="Q114" s="30" t="s">
        <v>163</v>
      </c>
      <c r="R114" s="32" t="str">
        <f>VLOOKUP(Q114,'Basic Moves'!B$2:H$43,3,FALSE)</f>
        <v>12</v>
      </c>
      <c r="S114" s="32" t="str">
        <f>IF(OR(VLOOKUP(Q114,'Basic Moves'!B$2:C$43,2,FALSE)=H114,VLOOKUP(Q114,'Basic Moves'!B$2:C$43,2,FALSE)=I114),1,0)</f>
        <v>1</v>
      </c>
      <c r="T114" s="32" t="str">
        <f>VLOOKUP(Q114,'Basic Moves'!B$2:H$43,5,FALSE)</f>
        <v>1050</v>
      </c>
      <c r="U114" s="32" t="str">
        <f>VLOOKUP(Q114,'Basic Moves'!B$2:H$43,7,FALSE)</f>
        <v>10</v>
      </c>
      <c r="V114" s="31" t="str">
        <f t="shared" si="5"/>
        <v>1425</v>
      </c>
      <c r="W114" s="30" t="s">
        <v>233</v>
      </c>
      <c r="X114" s="32" t="str">
        <f>VLOOKUP(W114,'Charged Moves'!B$2:I$96,3,FALSE)</f>
        <v>80</v>
      </c>
      <c r="Y114" s="32" t="str">
        <f>IF(OR(VLOOKUP(W114,'Charged Moves'!B$2:C$96,2,FALSE)=H114,VLOOKUP(W114,'Charged Moves'!B$2:C$96,2,FALSE)=I114),1,0)</f>
        <v>0</v>
      </c>
      <c r="Z114" s="32" t="str">
        <f>VLOOKUP(W114,'Charged Moves'!B$2:I$96,8,FALSE)*100</f>
        <v>5</v>
      </c>
      <c r="AA114" s="32" t="str">
        <f>VLOOKUP(W114,'Charged Moves'!B$2:I$96,6,FALSE)</f>
        <v>3200</v>
      </c>
      <c r="AB114" s="32" t="str">
        <f>VLOOKUP(W114,'Charged Moves'!B$2:J$96,9,FALSE)</f>
        <v>100</v>
      </c>
      <c r="AC114" s="32" t="str">
        <f t="shared" si="6"/>
        <v>232</v>
      </c>
      <c r="AD114" s="32" t="str">
        <f t="shared" si="7"/>
        <v>14200</v>
      </c>
      <c r="AE114" s="32" t="str">
        <f t="shared" si="8"/>
        <v>1624</v>
      </c>
      <c r="AF114" t="str">
        <f t="shared" si="9"/>
        <v>34200</v>
      </c>
      <c r="AG114" t="str">
        <f t="shared" si="10"/>
        <v>614</v>
      </c>
    </row>
    <row r="115" ht="14.25" customHeight="1">
      <c r="A115" s="5">
        <v>36.0</v>
      </c>
      <c r="B115" s="20">
        <v>2.0</v>
      </c>
      <c r="C115" s="21">
        <v>0.92</v>
      </c>
      <c r="D115" s="20">
        <v>4.0</v>
      </c>
      <c r="E115" s="22">
        <v>0.83</v>
      </c>
      <c r="F115" s="5" t="str">
        <f>VLOOKUP(G115,'Species Data'!A$2:E$152,2,FALSE)</f>
        <v>6</v>
      </c>
      <c r="G115" s="5" t="s">
        <v>40</v>
      </c>
      <c r="H115" s="44" t="s">
        <v>255</v>
      </c>
      <c r="I115" s="38" t="s">
        <v>236</v>
      </c>
      <c r="J115" s="5" t="str">
        <f>VLOOKUP(G115,'Species Data'!A$2:E$152,3,FALSE)</f>
        <v>156</v>
      </c>
      <c r="K115" s="27" t="str">
        <f>VLOOKUP(G115,'Species Data'!A$2:E$152,4,FALSE)</f>
        <v>212</v>
      </c>
      <c r="L115" s="27" t="str">
        <f>VLOOKUP(G115,'Species Data'!A$2:E$152,5,FALSE)</f>
        <v>182</v>
      </c>
      <c r="M115" s="28" t="str">
        <f t="shared" si="1"/>
        <v>28392</v>
      </c>
      <c r="N115" s="29" t="str">
        <f t="shared" si="2"/>
        <v>10200500310</v>
      </c>
      <c r="O115" s="29" t="str">
        <f t="shared" si="3"/>
        <v>359274</v>
      </c>
      <c r="P115" s="30" t="str">
        <f t="shared" si="4"/>
        <v>3439353645</v>
      </c>
      <c r="Q115" s="30" t="s">
        <v>129</v>
      </c>
      <c r="R115" s="32" t="str">
        <f>VLOOKUP(Q115,'Basic Moves'!B$2:H$43,3,FALSE)</f>
        <v>9</v>
      </c>
      <c r="S115" s="32" t="str">
        <f>IF(OR(VLOOKUP(Q115,'Basic Moves'!B$2:C$43,2,FALSE)=H115,VLOOKUP(Q115,'Basic Moves'!B$2:C$43,2,FALSE)=I115),1,0)</f>
        <v>1</v>
      </c>
      <c r="T115" s="32" t="str">
        <f>VLOOKUP(Q115,'Basic Moves'!B$2:H$43,5,FALSE)</f>
        <v>750</v>
      </c>
      <c r="U115" s="32" t="str">
        <f>VLOOKUP(Q115,'Basic Moves'!B$2:H$43,7,FALSE)</f>
        <v>7</v>
      </c>
      <c r="V115" s="31" t="str">
        <f t="shared" si="5"/>
        <v>1496.25</v>
      </c>
      <c r="W115" s="30" t="s">
        <v>135</v>
      </c>
      <c r="X115" s="32" t="str">
        <f>VLOOKUP(W115,'Charged Moves'!B$2:I$96,3,FALSE)</f>
        <v>55</v>
      </c>
      <c r="Y115" s="32" t="str">
        <f>IF(OR(VLOOKUP(W115,'Charged Moves'!B$2:C$96,2,FALSE)=H115,VLOOKUP(W115,'Charged Moves'!B$2:C$96,2,FALSE)=I115),1,0)</f>
        <v>1</v>
      </c>
      <c r="Z115" s="32" t="str">
        <f>VLOOKUP(W115,'Charged Moves'!B$2:I$96,8,FALSE)*100</f>
        <v>5</v>
      </c>
      <c r="AA115" s="32" t="str">
        <f>VLOOKUP(W115,'Charged Moves'!B$2:I$96,6,FALSE)</f>
        <v>2900</v>
      </c>
      <c r="AB115" s="32" t="str">
        <f>VLOOKUP(W115,'Charged Moves'!B$2:J$96,9,FALSE)</f>
        <v>50</v>
      </c>
      <c r="AC115" s="32" t="str">
        <f t="shared" si="6"/>
        <v>160.46875</v>
      </c>
      <c r="AD115" s="32" t="str">
        <f t="shared" si="7"/>
        <v>9400</v>
      </c>
      <c r="AE115" s="32" t="str">
        <f t="shared" si="8"/>
        <v>1694.6875</v>
      </c>
      <c r="AF115" t="str">
        <f t="shared" si="9"/>
        <v>25400</v>
      </c>
      <c r="AG115" t="str">
        <f t="shared" si="10"/>
        <v>571.40625</v>
      </c>
    </row>
    <row r="116" ht="14.25" customHeight="1">
      <c r="A116" s="5">
        <v>211.0</v>
      </c>
      <c r="B116" s="20">
        <v>3.0</v>
      </c>
      <c r="C116" s="21">
        <v>0.93</v>
      </c>
      <c r="D116" s="20">
        <v>1.0</v>
      </c>
      <c r="E116" s="22">
        <v>1.0</v>
      </c>
      <c r="F116" s="5" t="str">
        <f>VLOOKUP(G116,'Species Data'!A$2:E$152,2,FALSE)</f>
        <v>38</v>
      </c>
      <c r="G116" s="5" t="s">
        <v>74</v>
      </c>
      <c r="H116" s="44" t="s">
        <v>255</v>
      </c>
      <c r="I116" s="47"/>
      <c r="J116" s="5" t="str">
        <f>VLOOKUP(G116,'Species Data'!A$2:E$152,3,FALSE)</f>
        <v>146</v>
      </c>
      <c r="K116" s="27" t="str">
        <f>VLOOKUP(G116,'Species Data'!A$2:E$152,4,FALSE)</f>
        <v>176</v>
      </c>
      <c r="L116" s="27" t="str">
        <f>VLOOKUP(G116,'Species Data'!A$2:E$152,5,FALSE)</f>
        <v>194</v>
      </c>
      <c r="M116" s="28" t="str">
        <f t="shared" si="1"/>
        <v>28324</v>
      </c>
      <c r="N116" s="29" t="str">
        <f t="shared" si="2"/>
        <v>7540627710</v>
      </c>
      <c r="O116" s="29" t="str">
        <f t="shared" si="3"/>
        <v>266228</v>
      </c>
      <c r="P116" s="30" t="str">
        <f t="shared" si="4"/>
        <v>3438887650</v>
      </c>
      <c r="Q116" s="30" t="s">
        <v>132</v>
      </c>
      <c r="R116" s="32" t="str">
        <f>VLOOKUP(Q116,'Basic Moves'!B$2:H$43,3,FALSE)</f>
        <v>10</v>
      </c>
      <c r="S116" s="32" t="str">
        <f>IF(OR(VLOOKUP(Q116,'Basic Moves'!B$2:C$43,2,FALSE)=H116,VLOOKUP(Q116,'Basic Moves'!B$2:C$43,2,FALSE)=I116),1,0)</f>
        <v>1</v>
      </c>
      <c r="T116" s="32" t="str">
        <f>VLOOKUP(Q116,'Basic Moves'!B$2:H$43,5,FALSE)</f>
        <v>1050</v>
      </c>
      <c r="U116" s="32" t="str">
        <f>VLOOKUP(Q116,'Basic Moves'!B$2:H$43,7,FALSE)</f>
        <v>10</v>
      </c>
      <c r="V116" s="31" t="str">
        <f t="shared" si="5"/>
        <v>1187.5</v>
      </c>
      <c r="W116" s="30" t="s">
        <v>135</v>
      </c>
      <c r="X116" s="32" t="str">
        <f>VLOOKUP(W116,'Charged Moves'!B$2:I$96,3,FALSE)</f>
        <v>55</v>
      </c>
      <c r="Y116" s="32" t="str">
        <f>IF(OR(VLOOKUP(W116,'Charged Moves'!B$2:C$96,2,FALSE)=H116,VLOOKUP(W116,'Charged Moves'!B$2:C$96,2,FALSE)=I116),1,0)</f>
        <v>1</v>
      </c>
      <c r="Z116" s="32" t="str">
        <f>VLOOKUP(W116,'Charged Moves'!B$2:I$96,8,FALSE)*100</f>
        <v>5</v>
      </c>
      <c r="AA116" s="32" t="str">
        <f>VLOOKUP(W116,'Charged Moves'!B$2:I$96,6,FALSE)</f>
        <v>2900</v>
      </c>
      <c r="AB116" s="32" t="str">
        <f>VLOOKUP(W116,'Charged Moves'!B$2:J$96,9,FALSE)</f>
        <v>50</v>
      </c>
      <c r="AC116" s="32" t="str">
        <f t="shared" si="6"/>
        <v>132.96875</v>
      </c>
      <c r="AD116" s="32" t="str">
        <f t="shared" si="7"/>
        <v>8650</v>
      </c>
      <c r="AE116" s="32" t="str">
        <f t="shared" si="8"/>
        <v>1512.65625</v>
      </c>
      <c r="AF116" t="str">
        <f t="shared" si="9"/>
        <v>18650</v>
      </c>
      <c r="AG116" t="str">
        <f t="shared" si="10"/>
        <v>689.84375</v>
      </c>
    </row>
    <row r="117" ht="14.25" customHeight="1">
      <c r="A117" s="5">
        <v>224.0</v>
      </c>
      <c r="B117" s="20">
        <v>5.0</v>
      </c>
      <c r="C117" s="21">
        <v>0.72</v>
      </c>
      <c r="D117" s="20">
        <v>1.0</v>
      </c>
      <c r="E117" s="22">
        <v>1.0</v>
      </c>
      <c r="F117" s="5" t="str">
        <f>VLOOKUP(G117,'Species Data'!A$2:E$152,2,FALSE)</f>
        <v>40</v>
      </c>
      <c r="G117" s="5" t="s">
        <v>76</v>
      </c>
      <c r="H117" s="39" t="s">
        <v>237</v>
      </c>
      <c r="I117" s="53" t="s">
        <v>322</v>
      </c>
      <c r="J117" s="5" t="str">
        <f>VLOOKUP(G117,'Species Data'!A$2:E$152,3,FALSE)</f>
        <v>280</v>
      </c>
      <c r="K117" s="27" t="str">
        <f>VLOOKUP(G117,'Species Data'!A$2:E$152,4,FALSE)</f>
        <v>168</v>
      </c>
      <c r="L117" s="27" t="str">
        <f>VLOOKUP(G117,'Species Data'!A$2:E$152,5,FALSE)</f>
        <v>108</v>
      </c>
      <c r="M117" s="28" t="str">
        <f t="shared" si="1"/>
        <v>30240</v>
      </c>
      <c r="N117" s="29" t="str">
        <f t="shared" si="2"/>
        <v>7595872200</v>
      </c>
      <c r="O117" s="29" t="str">
        <f t="shared" si="3"/>
        <v>251186</v>
      </c>
      <c r="P117" s="30" t="str">
        <f t="shared" si="4"/>
        <v>3436042680</v>
      </c>
      <c r="Q117" s="30" t="s">
        <v>275</v>
      </c>
      <c r="R117" s="32" t="str">
        <f>VLOOKUP(Q117,'Basic Moves'!B$2:H$43,3,FALSE)</f>
        <v>12</v>
      </c>
      <c r="S117" s="32" t="str">
        <f>IF(OR(VLOOKUP(Q117,'Basic Moves'!B$2:C$43,2,FALSE)=H117,VLOOKUP(Q117,'Basic Moves'!B$2:C$43,2,FALSE)=I117),1,0)</f>
        <v>0</v>
      </c>
      <c r="T117" s="32" t="str">
        <f>VLOOKUP(Q117,'Basic Moves'!B$2:H$43,5,FALSE)</f>
        <v>1040</v>
      </c>
      <c r="U117" s="32" t="str">
        <f>VLOOKUP(Q117,'Basic Moves'!B$2:H$43,7,FALSE)</f>
        <v>10</v>
      </c>
      <c r="V117" s="31" t="str">
        <f t="shared" si="5"/>
        <v>1152</v>
      </c>
      <c r="W117" s="30" t="s">
        <v>277</v>
      </c>
      <c r="X117" s="32" t="str">
        <f>VLOOKUP(W117,'Charged Moves'!B$2:I$96,3,FALSE)</f>
        <v>55</v>
      </c>
      <c r="Y117" s="32" t="str">
        <f>IF(OR(VLOOKUP(W117,'Charged Moves'!B$2:C$96,2,FALSE)=H117,VLOOKUP(W117,'Charged Moves'!B$2:C$96,2,FALSE)=I117),1,0)</f>
        <v>1</v>
      </c>
      <c r="Z117" s="32" t="str">
        <f>VLOOKUP(W117,'Charged Moves'!B$2:I$96,8,FALSE)*100</f>
        <v>5</v>
      </c>
      <c r="AA117" s="32" t="str">
        <f>VLOOKUP(W117,'Charged Moves'!B$2:I$96,6,FALSE)</f>
        <v>2900</v>
      </c>
      <c r="AB117" s="32" t="str">
        <f>VLOOKUP(W117,'Charged Moves'!B$2:J$96,9,FALSE)</f>
        <v>50</v>
      </c>
      <c r="AC117" s="32" t="str">
        <f t="shared" si="6"/>
        <v>130.46875</v>
      </c>
      <c r="AD117" s="32" t="str">
        <f t="shared" si="7"/>
        <v>8600</v>
      </c>
      <c r="AE117" s="32" t="str">
        <f t="shared" si="8"/>
        <v>1495.15625</v>
      </c>
      <c r="AF117" t="str">
        <f t="shared" si="9"/>
        <v>18600</v>
      </c>
      <c r="AG117" t="str">
        <f t="shared" si="10"/>
        <v>676.34375</v>
      </c>
    </row>
    <row r="118" ht="14.25" customHeight="1">
      <c r="A118" s="5">
        <v>785.0</v>
      </c>
      <c r="B118" s="20">
        <v>6.0</v>
      </c>
      <c r="C118" s="21">
        <v>0.57</v>
      </c>
      <c r="D118" s="20">
        <v>3.0</v>
      </c>
      <c r="E118" s="22">
        <v>0.87</v>
      </c>
      <c r="F118" s="5" t="str">
        <f>VLOOKUP(G118,'Species Data'!A$2:E$152,2,FALSE)</f>
        <v>139</v>
      </c>
      <c r="G118" s="5" t="s">
        <v>216</v>
      </c>
      <c r="H118" s="51" t="s">
        <v>267</v>
      </c>
      <c r="I118" s="33" t="s">
        <v>187</v>
      </c>
      <c r="J118" s="5" t="str">
        <f>VLOOKUP(G118,'Species Data'!A$2:E$152,3,FALSE)</f>
        <v>140</v>
      </c>
      <c r="K118" s="27" t="str">
        <f>VLOOKUP(G118,'Species Data'!A$2:E$152,4,FALSE)</f>
        <v>180</v>
      </c>
      <c r="L118" s="27" t="str">
        <f>VLOOKUP(G118,'Species Data'!A$2:E$152,5,FALSE)</f>
        <v>202</v>
      </c>
      <c r="M118" s="28" t="str">
        <f t="shared" si="1"/>
        <v>28280</v>
      </c>
      <c r="N118" s="29" t="str">
        <f t="shared" si="2"/>
        <v>5573988000</v>
      </c>
      <c r="O118" s="29" t="str">
        <f t="shared" si="3"/>
        <v>197100</v>
      </c>
      <c r="P118" s="30" t="str">
        <f t="shared" si="4"/>
        <v>3428861625</v>
      </c>
      <c r="Q118" s="30" t="s">
        <v>266</v>
      </c>
      <c r="R118" s="32" t="str">
        <f>VLOOKUP(Q118,'Basic Moves'!B$2:H$43,3,FALSE)</f>
        <v>12</v>
      </c>
      <c r="S118" s="32" t="str">
        <f>IF(OR(VLOOKUP(Q118,'Basic Moves'!B$2:C$43,2,FALSE)=H118,VLOOKUP(Q118,'Basic Moves'!B$2:C$43,2,FALSE)=I118),1,0)</f>
        <v>1</v>
      </c>
      <c r="T118" s="32" t="str">
        <f>VLOOKUP(Q118,'Basic Moves'!B$2:H$43,5,FALSE)</f>
        <v>1360</v>
      </c>
      <c r="U118" s="32" t="str">
        <f>VLOOKUP(Q118,'Basic Moves'!B$2:H$43,7,FALSE)</f>
        <v>15</v>
      </c>
      <c r="V118" s="31" t="str">
        <f t="shared" si="5"/>
        <v>1095</v>
      </c>
      <c r="W118" s="30" t="s">
        <v>309</v>
      </c>
      <c r="X118" s="32" t="str">
        <f>VLOOKUP(W118,'Charged Moves'!B$2:I$96,3,FALSE)</f>
        <v>35</v>
      </c>
      <c r="Y118" s="32" t="str">
        <f>IF(OR(VLOOKUP(W118,'Charged Moves'!B$2:C$96,2,FALSE)=H118,VLOOKUP(W118,'Charged Moves'!B$2:C$96,2,FALSE)=I118),1,0)</f>
        <v>1</v>
      </c>
      <c r="Z118" s="32" t="str">
        <f>VLOOKUP(W118,'Charged Moves'!B$2:I$96,8,FALSE)*100</f>
        <v>5</v>
      </c>
      <c r="AA118" s="32" t="str">
        <f>VLOOKUP(W118,'Charged Moves'!B$2:I$96,6,FALSE)</f>
        <v>3600</v>
      </c>
      <c r="AB118" s="32" t="str">
        <f>VLOOKUP(W118,'Charged Moves'!B$2:J$96,9,FALSE)</f>
        <v>25</v>
      </c>
      <c r="AC118" s="32" t="str">
        <f t="shared" si="6"/>
        <v>74.84375</v>
      </c>
      <c r="AD118" s="32" t="str">
        <f t="shared" si="7"/>
        <v>6820</v>
      </c>
      <c r="AE118" s="32" t="str">
        <f t="shared" si="8"/>
        <v>1092.8125</v>
      </c>
      <c r="AF118" t="str">
        <f t="shared" si="9"/>
        <v>10820</v>
      </c>
      <c r="AG118" t="str">
        <f t="shared" si="10"/>
        <v>673.59375</v>
      </c>
    </row>
    <row r="119" ht="14.25" customHeight="1">
      <c r="A119" s="5">
        <v>312.0</v>
      </c>
      <c r="B119" s="20">
        <v>5.0</v>
      </c>
      <c r="C119" s="21">
        <v>0.64</v>
      </c>
      <c r="D119" s="20">
        <v>3.0</v>
      </c>
      <c r="E119" s="22">
        <v>0.89</v>
      </c>
      <c r="F119" s="5" t="str">
        <f>VLOOKUP(G119,'Species Data'!A$2:E$152,2,FALSE)</f>
        <v>55</v>
      </c>
      <c r="G119" s="5" t="s">
        <v>94</v>
      </c>
      <c r="H119" s="33" t="s">
        <v>187</v>
      </c>
      <c r="I119" s="50"/>
      <c r="J119" s="5" t="str">
        <f>VLOOKUP(G119,'Species Data'!A$2:E$152,3,FALSE)</f>
        <v>160</v>
      </c>
      <c r="K119" s="27" t="str">
        <f>VLOOKUP(G119,'Species Data'!A$2:E$152,4,FALSE)</f>
        <v>194</v>
      </c>
      <c r="L119" s="27" t="str">
        <f>VLOOKUP(G119,'Species Data'!A$2:E$152,5,FALSE)</f>
        <v>176</v>
      </c>
      <c r="M119" s="28" t="str">
        <f t="shared" si="1"/>
        <v>28160</v>
      </c>
      <c r="N119" s="29" t="str">
        <f t="shared" si="2"/>
        <v>6685395200</v>
      </c>
      <c r="O119" s="29" t="str">
        <f t="shared" si="3"/>
        <v>237408</v>
      </c>
      <c r="P119" s="30" t="str">
        <f t="shared" si="4"/>
        <v>3424643200</v>
      </c>
      <c r="Q119" s="30" t="s">
        <v>88</v>
      </c>
      <c r="R119" s="32" t="str">
        <f>VLOOKUP(Q119,'Basic Moves'!B$2:H$43,3,FALSE)</f>
        <v>15</v>
      </c>
      <c r="S119" s="32" t="str">
        <f>IF(OR(VLOOKUP(Q119,'Basic Moves'!B$2:C$43,2,FALSE)=H119,VLOOKUP(Q119,'Basic Moves'!B$2:C$43,2,FALSE)=I119),1,0)</f>
        <v>0</v>
      </c>
      <c r="T119" s="32" t="str">
        <f>VLOOKUP(Q119,'Basic Moves'!B$2:H$43,5,FALSE)</f>
        <v>1510</v>
      </c>
      <c r="U119" s="32" t="str">
        <f>VLOOKUP(Q119,'Basic Moves'!B$2:H$43,7,FALSE)</f>
        <v>14</v>
      </c>
      <c r="V119" s="31" t="str">
        <f t="shared" si="5"/>
        <v>990</v>
      </c>
      <c r="W119" s="30" t="s">
        <v>50</v>
      </c>
      <c r="X119" s="32" t="str">
        <f>VLOOKUP(W119,'Charged Moves'!B$2:I$96,3,FALSE)</f>
        <v>55</v>
      </c>
      <c r="Y119" s="32" t="str">
        <f>IF(OR(VLOOKUP(W119,'Charged Moves'!B$2:C$96,2,FALSE)=H119,VLOOKUP(W119,'Charged Moves'!B$2:C$96,2,FALSE)=I119),1,0)</f>
        <v>0</v>
      </c>
      <c r="Z119" s="32" t="str">
        <f>VLOOKUP(W119,'Charged Moves'!B$2:I$96,8,FALSE)*100</f>
        <v>5</v>
      </c>
      <c r="AA119" s="32" t="str">
        <f>VLOOKUP(W119,'Charged Moves'!B$2:I$96,6,FALSE)</f>
        <v>2800</v>
      </c>
      <c r="AB119" s="32" t="str">
        <f>VLOOKUP(W119,'Charged Moves'!B$2:J$96,9,FALSE)</f>
        <v>50</v>
      </c>
      <c r="AC119" s="32" t="str">
        <f t="shared" si="6"/>
        <v>116.375</v>
      </c>
      <c r="AD119" s="32" t="str">
        <f t="shared" si="7"/>
        <v>9340</v>
      </c>
      <c r="AE119" s="32" t="str">
        <f t="shared" si="8"/>
        <v>1223.75</v>
      </c>
      <c r="AF119" t="str">
        <f t="shared" si="9"/>
        <v>17340</v>
      </c>
      <c r="AG119" t="str">
        <f t="shared" si="10"/>
        <v>626.875</v>
      </c>
    </row>
    <row r="120" ht="14.25" customHeight="1">
      <c r="A120" s="5">
        <v>419.0</v>
      </c>
      <c r="B120" s="20">
        <v>2.0</v>
      </c>
      <c r="C120" s="21">
        <v>0.96</v>
      </c>
      <c r="D120" s="20">
        <v>2.0</v>
      </c>
      <c r="E120" s="22">
        <v>0.96</v>
      </c>
      <c r="F120" s="5" t="str">
        <f>VLOOKUP(G120,'Species Data'!A$2:E$152,2,FALSE)</f>
        <v>73</v>
      </c>
      <c r="G120" s="5" t="s">
        <v>119</v>
      </c>
      <c r="H120" s="33" t="s">
        <v>187</v>
      </c>
      <c r="I120" s="46" t="s">
        <v>265</v>
      </c>
      <c r="J120" s="5" t="str">
        <f>VLOOKUP(G120,'Species Data'!A$2:E$152,3,FALSE)</f>
        <v>160</v>
      </c>
      <c r="K120" s="27" t="str">
        <f>VLOOKUP(G120,'Species Data'!A$2:E$152,4,FALSE)</f>
        <v>170</v>
      </c>
      <c r="L120" s="27" t="str">
        <f>VLOOKUP(G120,'Species Data'!A$2:E$152,5,FALSE)</f>
        <v>196</v>
      </c>
      <c r="M120" s="28" t="str">
        <f t="shared" si="1"/>
        <v>31360</v>
      </c>
      <c r="N120" s="29" t="str">
        <f t="shared" si="2"/>
        <v>8876448000</v>
      </c>
      <c r="O120" s="29" t="str">
        <f t="shared" si="3"/>
        <v>283050</v>
      </c>
      <c r="P120" s="30" t="str">
        <f t="shared" si="4"/>
        <v>3411968000</v>
      </c>
      <c r="Q120" s="30" t="s">
        <v>163</v>
      </c>
      <c r="R120" s="32" t="str">
        <f>VLOOKUP(Q120,'Basic Moves'!B$2:H$43,3,FALSE)</f>
        <v>12</v>
      </c>
      <c r="S120" s="32" t="str">
        <f>IF(OR(VLOOKUP(Q120,'Basic Moves'!B$2:C$43,2,FALSE)=H120,VLOOKUP(Q120,'Basic Moves'!B$2:C$43,2,FALSE)=I120),1,0)</f>
        <v>1</v>
      </c>
      <c r="T120" s="32" t="str">
        <f>VLOOKUP(Q120,'Basic Moves'!B$2:H$43,5,FALSE)</f>
        <v>1050</v>
      </c>
      <c r="U120" s="32" t="str">
        <f>VLOOKUP(Q120,'Basic Moves'!B$2:H$43,7,FALSE)</f>
        <v>10</v>
      </c>
      <c r="V120" s="31" t="str">
        <f t="shared" si="5"/>
        <v>1425</v>
      </c>
      <c r="W120" s="30" t="s">
        <v>215</v>
      </c>
      <c r="X120" s="32" t="str">
        <f>VLOOKUP(W120,'Charged Moves'!B$2:I$96,3,FALSE)</f>
        <v>100</v>
      </c>
      <c r="Y120" s="32" t="str">
        <f>IF(OR(VLOOKUP(W120,'Charged Moves'!B$2:C$96,2,FALSE)=H120,VLOOKUP(W120,'Charged Moves'!B$2:C$96,2,FALSE)=I120),1,0)</f>
        <v>0</v>
      </c>
      <c r="Z120" s="32" t="str">
        <f>VLOOKUP(W120,'Charged Moves'!B$2:I$96,8,FALSE)*100</f>
        <v>5</v>
      </c>
      <c r="AA120" s="32" t="str">
        <f>VLOOKUP(W120,'Charged Moves'!B$2:I$96,6,FALSE)</f>
        <v>3900</v>
      </c>
      <c r="AB120" s="32" t="str">
        <f>VLOOKUP(W120,'Charged Moves'!B$2:J$96,9,FALSE)</f>
        <v>100</v>
      </c>
      <c r="AC120" s="32" t="str">
        <f t="shared" si="6"/>
        <v>252.5</v>
      </c>
      <c r="AD120" s="32" t="str">
        <f t="shared" si="7"/>
        <v>14900</v>
      </c>
      <c r="AE120" s="32" t="str">
        <f t="shared" si="8"/>
        <v>1665</v>
      </c>
      <c r="AF120" t="str">
        <f t="shared" si="9"/>
        <v>34900</v>
      </c>
      <c r="AG120" t="str">
        <f t="shared" si="10"/>
        <v>640</v>
      </c>
    </row>
    <row r="121" ht="14.25" customHeight="1">
      <c r="A121" s="5">
        <v>770.0</v>
      </c>
      <c r="B121" s="20">
        <v>1.0</v>
      </c>
      <c r="C121" s="21">
        <v>1.0</v>
      </c>
      <c r="D121" s="20">
        <v>2.0</v>
      </c>
      <c r="E121" s="22">
        <v>0.9</v>
      </c>
      <c r="F121" s="5" t="str">
        <f>VLOOKUP(G121,'Species Data'!A$2:E$152,2,FALSE)</f>
        <v>136</v>
      </c>
      <c r="G121" s="5" t="s">
        <v>138</v>
      </c>
      <c r="H121" s="44" t="s">
        <v>255</v>
      </c>
      <c r="I121" s="47"/>
      <c r="J121" s="5" t="str">
        <f>VLOOKUP(G121,'Species Data'!A$2:E$152,3,FALSE)</f>
        <v>130</v>
      </c>
      <c r="K121" s="27" t="str">
        <f>VLOOKUP(G121,'Species Data'!A$2:E$152,4,FALSE)</f>
        <v>238</v>
      </c>
      <c r="L121" s="27" t="str">
        <f>VLOOKUP(G121,'Species Data'!A$2:E$152,5,FALSE)</f>
        <v>178</v>
      </c>
      <c r="M121" s="28" t="str">
        <f t="shared" si="1"/>
        <v>23140</v>
      </c>
      <c r="N121" s="29" t="str">
        <f t="shared" si="2"/>
        <v>8914974250</v>
      </c>
      <c r="O121" s="29" t="str">
        <f t="shared" si="3"/>
        <v>385263</v>
      </c>
      <c r="P121" s="30" t="str">
        <f t="shared" si="4"/>
        <v>3407654250</v>
      </c>
      <c r="Q121" s="30" t="s">
        <v>132</v>
      </c>
      <c r="R121" s="32" t="str">
        <f>VLOOKUP(Q121,'Basic Moves'!B$2:H$43,3,FALSE)</f>
        <v>10</v>
      </c>
      <c r="S121" s="32" t="str">
        <f>IF(OR(VLOOKUP(Q121,'Basic Moves'!B$2:C$43,2,FALSE)=H121,VLOOKUP(Q121,'Basic Moves'!B$2:C$43,2,FALSE)=I121),1,0)</f>
        <v>1</v>
      </c>
      <c r="T121" s="32" t="str">
        <f>VLOOKUP(Q121,'Basic Moves'!B$2:H$43,5,FALSE)</f>
        <v>1050</v>
      </c>
      <c r="U121" s="32" t="str">
        <f>VLOOKUP(Q121,'Basic Moves'!B$2:H$43,7,FALSE)</f>
        <v>10</v>
      </c>
      <c r="V121" s="31" t="str">
        <f t="shared" si="5"/>
        <v>1187.5</v>
      </c>
      <c r="W121" s="30" t="s">
        <v>117</v>
      </c>
      <c r="X121" s="32" t="str">
        <f>VLOOKUP(W121,'Charged Moves'!B$2:I$96,3,FALSE)</f>
        <v>100</v>
      </c>
      <c r="Y121" s="32" t="str">
        <f>IF(OR(VLOOKUP(W121,'Charged Moves'!B$2:C$96,2,FALSE)=H121,VLOOKUP(W121,'Charged Moves'!B$2:C$96,2,FALSE)=I121),1,0)</f>
        <v>1</v>
      </c>
      <c r="Z121" s="32" t="str">
        <f>VLOOKUP(W121,'Charged Moves'!B$2:I$96,8,FALSE)*100</f>
        <v>5</v>
      </c>
      <c r="AA121" s="32" t="str">
        <f>VLOOKUP(W121,'Charged Moves'!B$2:I$96,6,FALSE)</f>
        <v>4100</v>
      </c>
      <c r="AB121" s="32" t="str">
        <f>VLOOKUP(W121,'Charged Moves'!B$2:J$96,9,FALSE)</f>
        <v>100</v>
      </c>
      <c r="AC121" s="32" t="str">
        <f t="shared" si="6"/>
        <v>253.125</v>
      </c>
      <c r="AD121" s="32" t="str">
        <f t="shared" si="7"/>
        <v>15100</v>
      </c>
      <c r="AE121" s="32" t="str">
        <f t="shared" si="8"/>
        <v>1618.75</v>
      </c>
      <c r="AF121" t="str">
        <f t="shared" si="9"/>
        <v>35100</v>
      </c>
      <c r="AG121" t="str">
        <f t="shared" si="10"/>
        <v>618.75</v>
      </c>
    </row>
    <row r="122" ht="14.25" customHeight="1">
      <c r="A122" s="5">
        <v>200.0</v>
      </c>
      <c r="B122" s="20">
        <v>3.0</v>
      </c>
      <c r="C122" s="21">
        <v>0.87</v>
      </c>
      <c r="D122" s="20">
        <v>2.0</v>
      </c>
      <c r="E122" s="22">
        <v>0.87</v>
      </c>
      <c r="F122" s="5" t="str">
        <f>VLOOKUP(G122,'Species Data'!A$2:E$152,2,FALSE)</f>
        <v>36</v>
      </c>
      <c r="G122" s="5" t="s">
        <v>72</v>
      </c>
      <c r="H122" s="53" t="s">
        <v>322</v>
      </c>
      <c r="I122" s="54"/>
      <c r="J122" s="5" t="str">
        <f>VLOOKUP(G122,'Species Data'!A$2:E$152,3,FALSE)</f>
        <v>190</v>
      </c>
      <c r="K122" s="27" t="str">
        <f>VLOOKUP(G122,'Species Data'!A$2:E$152,4,FALSE)</f>
        <v>178</v>
      </c>
      <c r="L122" s="27" t="str">
        <f>VLOOKUP(G122,'Species Data'!A$2:E$152,5,FALSE)</f>
        <v>178</v>
      </c>
      <c r="M122" s="28" t="str">
        <f t="shared" si="1"/>
        <v>33820</v>
      </c>
      <c r="N122" s="29" t="str">
        <f t="shared" si="2"/>
        <v>8551541304</v>
      </c>
      <c r="O122" s="29" t="str">
        <f t="shared" si="3"/>
        <v>252855</v>
      </c>
      <c r="P122" s="30" t="str">
        <f t="shared" si="4"/>
        <v>3406168618</v>
      </c>
      <c r="Q122" s="30" t="s">
        <v>121</v>
      </c>
      <c r="R122" s="32" t="str">
        <f>VLOOKUP(Q122,'Basic Moves'!B$2:H$43,3,FALSE)</f>
        <v>12</v>
      </c>
      <c r="S122" s="32" t="str">
        <f>IF(OR(VLOOKUP(Q122,'Basic Moves'!B$2:C$43,2,FALSE)=H122,VLOOKUP(Q122,'Basic Moves'!B$2:C$43,2,FALSE)=I122),1,0)</f>
        <v>0</v>
      </c>
      <c r="T122" s="32" t="str">
        <f>VLOOKUP(Q122,'Basic Moves'!B$2:H$43,5,FALSE)</f>
        <v>1050</v>
      </c>
      <c r="U122" s="32" t="str">
        <f>VLOOKUP(Q122,'Basic Moves'!B$2:H$43,7,FALSE)</f>
        <v>9</v>
      </c>
      <c r="V122" s="31" t="str">
        <f t="shared" si="5"/>
        <v>1140</v>
      </c>
      <c r="W122" s="30" t="s">
        <v>325</v>
      </c>
      <c r="X122" s="32" t="str">
        <f>VLOOKUP(W122,'Charged Moves'!B$2:I$96,3,FALSE)</f>
        <v>85</v>
      </c>
      <c r="Y122" s="32" t="str">
        <f>IF(OR(VLOOKUP(W122,'Charged Moves'!B$2:C$96,2,FALSE)=H122,VLOOKUP(W122,'Charged Moves'!B$2:C$96,2,FALSE)=I122),1,0)</f>
        <v>1</v>
      </c>
      <c r="Z122" s="32" t="str">
        <f>VLOOKUP(W122,'Charged Moves'!B$2:I$96,8,FALSE)*100</f>
        <v>5</v>
      </c>
      <c r="AA122" s="32" t="str">
        <f>VLOOKUP(W122,'Charged Moves'!B$2:I$96,6,FALSE)</f>
        <v>4100</v>
      </c>
      <c r="AB122" s="32" t="str">
        <f>VLOOKUP(W122,'Charged Moves'!B$2:J$96,9,FALSE)</f>
        <v>100</v>
      </c>
      <c r="AC122" s="32" t="str">
        <f t="shared" si="6"/>
        <v>252.90625</v>
      </c>
      <c r="AD122" s="32" t="str">
        <f t="shared" si="7"/>
        <v>17200</v>
      </c>
      <c r="AE122" s="32" t="str">
        <f t="shared" si="8"/>
        <v>1420.53125</v>
      </c>
      <c r="AF122" t="str">
        <f t="shared" si="9"/>
        <v>41200</v>
      </c>
      <c r="AG122" t="str">
        <f t="shared" si="10"/>
        <v>565.8125</v>
      </c>
    </row>
    <row r="123" ht="14.25" customHeight="1">
      <c r="A123" s="5">
        <v>195.0</v>
      </c>
      <c r="B123" s="20">
        <v>4.0</v>
      </c>
      <c r="C123" s="21">
        <v>0.87</v>
      </c>
      <c r="D123" s="20">
        <v>3.0</v>
      </c>
      <c r="E123" s="22">
        <v>0.86</v>
      </c>
      <c r="F123" s="5" t="str">
        <f>VLOOKUP(G123,'Species Data'!A$2:E$152,2,FALSE)</f>
        <v>36</v>
      </c>
      <c r="G123" s="5" t="s">
        <v>72</v>
      </c>
      <c r="H123" s="53" t="s">
        <v>322</v>
      </c>
      <c r="I123" s="54"/>
      <c r="J123" s="5" t="str">
        <f>VLOOKUP(G123,'Species Data'!A$2:E$152,3,FALSE)</f>
        <v>190</v>
      </c>
      <c r="K123" s="27" t="str">
        <f>VLOOKUP(G123,'Species Data'!A$2:E$152,4,FALSE)</f>
        <v>178</v>
      </c>
      <c r="L123" s="27" t="str">
        <f>VLOOKUP(G123,'Species Data'!A$2:E$152,5,FALSE)</f>
        <v>178</v>
      </c>
      <c r="M123" s="28" t="str">
        <f t="shared" si="1"/>
        <v>33820</v>
      </c>
      <c r="N123" s="29" t="str">
        <f t="shared" si="2"/>
        <v>8548907571</v>
      </c>
      <c r="O123" s="29" t="str">
        <f t="shared" si="3"/>
        <v>252777</v>
      </c>
      <c r="P123" s="30" t="str">
        <f t="shared" si="4"/>
        <v>3385286881</v>
      </c>
      <c r="Q123" s="30" t="s">
        <v>173</v>
      </c>
      <c r="R123" s="32" t="str">
        <f>VLOOKUP(Q123,'Basic Moves'!B$2:H$43,3,FALSE)</f>
        <v>7</v>
      </c>
      <c r="S123" s="32" t="str">
        <f>IF(OR(VLOOKUP(Q123,'Basic Moves'!B$2:C$43,2,FALSE)=H123,VLOOKUP(Q123,'Basic Moves'!B$2:C$43,2,FALSE)=I123),1,0)</f>
        <v>0</v>
      </c>
      <c r="T123" s="32" t="str">
        <f>VLOOKUP(Q123,'Basic Moves'!B$2:H$43,5,FALSE)</f>
        <v>540</v>
      </c>
      <c r="U123" s="32" t="str">
        <f>VLOOKUP(Q123,'Basic Moves'!B$2:H$43,7,FALSE)</f>
        <v>7</v>
      </c>
      <c r="V123" s="31" t="str">
        <f t="shared" si="5"/>
        <v>1295</v>
      </c>
      <c r="W123" s="30" t="s">
        <v>324</v>
      </c>
      <c r="X123" s="32" t="str">
        <f>VLOOKUP(W123,'Charged Moves'!B$2:I$96,3,FALSE)</f>
        <v>55</v>
      </c>
      <c r="Y123" s="32" t="str">
        <f>IF(OR(VLOOKUP(W123,'Charged Moves'!B$2:C$96,2,FALSE)=H123,VLOOKUP(W123,'Charged Moves'!B$2:C$96,2,FALSE)=I123),1,0)</f>
        <v>1</v>
      </c>
      <c r="Z123" s="32" t="str">
        <f>VLOOKUP(W123,'Charged Moves'!B$2:I$96,8,FALSE)*100</f>
        <v>5</v>
      </c>
      <c r="AA123" s="32" t="str">
        <f>VLOOKUP(W123,'Charged Moves'!B$2:I$96,6,FALSE)</f>
        <v>4200</v>
      </c>
      <c r="AB123" s="32" t="str">
        <f>VLOOKUP(W123,'Charged Moves'!B$2:J$96,9,FALSE)</f>
        <v>33</v>
      </c>
      <c r="AC123" s="32" t="str">
        <f t="shared" si="6"/>
        <v>105.46875</v>
      </c>
      <c r="AD123" s="32" t="str">
        <f t="shared" si="7"/>
        <v>7400</v>
      </c>
      <c r="AE123" s="32" t="str">
        <f t="shared" si="8"/>
        <v>1420.09375</v>
      </c>
      <c r="AF123" t="str">
        <f t="shared" si="9"/>
        <v>17400</v>
      </c>
      <c r="AG123" t="str">
        <f t="shared" si="10"/>
        <v>562.34375</v>
      </c>
    </row>
    <row r="124" ht="14.25" customHeight="1">
      <c r="A124" s="5">
        <v>199.0</v>
      </c>
      <c r="B124" s="20">
        <v>6.0</v>
      </c>
      <c r="C124" s="21">
        <v>0.81</v>
      </c>
      <c r="D124" s="20">
        <v>4.0</v>
      </c>
      <c r="E124" s="22">
        <v>0.86</v>
      </c>
      <c r="F124" s="5" t="str">
        <f>VLOOKUP(G124,'Species Data'!A$2:E$152,2,FALSE)</f>
        <v>36</v>
      </c>
      <c r="G124" s="5" t="s">
        <v>72</v>
      </c>
      <c r="H124" s="53" t="s">
        <v>322</v>
      </c>
      <c r="I124" s="54"/>
      <c r="J124" s="5" t="str">
        <f>VLOOKUP(G124,'Species Data'!A$2:E$152,3,FALSE)</f>
        <v>190</v>
      </c>
      <c r="K124" s="27" t="str">
        <f>VLOOKUP(G124,'Species Data'!A$2:E$152,4,FALSE)</f>
        <v>178</v>
      </c>
      <c r="L124" s="27" t="str">
        <f>VLOOKUP(G124,'Species Data'!A$2:E$152,5,FALSE)</f>
        <v>178</v>
      </c>
      <c r="M124" s="28" t="str">
        <f t="shared" si="1"/>
        <v>33820</v>
      </c>
      <c r="N124" s="29" t="str">
        <f t="shared" si="2"/>
        <v>7944842210</v>
      </c>
      <c r="O124" s="29" t="str">
        <f t="shared" si="3"/>
        <v>234916</v>
      </c>
      <c r="P124" s="30" t="str">
        <f t="shared" si="4"/>
        <v>3380207540</v>
      </c>
      <c r="Q124" s="30" t="s">
        <v>121</v>
      </c>
      <c r="R124" s="32" t="str">
        <f>VLOOKUP(Q124,'Basic Moves'!B$2:H$43,3,FALSE)</f>
        <v>12</v>
      </c>
      <c r="S124" s="32" t="str">
        <f>IF(OR(VLOOKUP(Q124,'Basic Moves'!B$2:C$43,2,FALSE)=H124,VLOOKUP(Q124,'Basic Moves'!B$2:C$43,2,FALSE)=I124),1,0)</f>
        <v>0</v>
      </c>
      <c r="T124" s="32" t="str">
        <f>VLOOKUP(Q124,'Basic Moves'!B$2:H$43,5,FALSE)</f>
        <v>1050</v>
      </c>
      <c r="U124" s="32" t="str">
        <f>VLOOKUP(Q124,'Basic Moves'!B$2:H$43,7,FALSE)</f>
        <v>9</v>
      </c>
      <c r="V124" s="31" t="str">
        <f t="shared" si="5"/>
        <v>1140</v>
      </c>
      <c r="W124" s="30" t="s">
        <v>50</v>
      </c>
      <c r="X124" s="32" t="str">
        <f>VLOOKUP(W124,'Charged Moves'!B$2:I$96,3,FALSE)</f>
        <v>55</v>
      </c>
      <c r="Y124" s="32" t="str">
        <f>IF(OR(VLOOKUP(W124,'Charged Moves'!B$2:C$96,2,FALSE)=H124,VLOOKUP(W124,'Charged Moves'!B$2:C$96,2,FALSE)=I124),1,0)</f>
        <v>0</v>
      </c>
      <c r="Z124" s="32" t="str">
        <f>VLOOKUP(W124,'Charged Moves'!B$2:I$96,8,FALSE)*100</f>
        <v>5</v>
      </c>
      <c r="AA124" s="32" t="str">
        <f>VLOOKUP(W124,'Charged Moves'!B$2:I$96,6,FALSE)</f>
        <v>2800</v>
      </c>
      <c r="AB124" s="32" t="str">
        <f>VLOOKUP(W124,'Charged Moves'!B$2:J$96,9,FALSE)</f>
        <v>50</v>
      </c>
      <c r="AC124" s="32" t="str">
        <f t="shared" si="6"/>
        <v>128.375</v>
      </c>
      <c r="AD124" s="32" t="str">
        <f t="shared" si="7"/>
        <v>9600</v>
      </c>
      <c r="AE124" s="32" t="str">
        <f t="shared" si="8"/>
        <v>1319.75</v>
      </c>
      <c r="AF124" t="str">
        <f t="shared" si="9"/>
        <v>21600</v>
      </c>
      <c r="AG124" t="str">
        <f t="shared" si="10"/>
        <v>561.5</v>
      </c>
    </row>
    <row r="125" ht="14.25" customHeight="1">
      <c r="A125" s="5">
        <v>501.0</v>
      </c>
      <c r="B125" s="20">
        <v>5.0</v>
      </c>
      <c r="C125" s="21">
        <v>0.75</v>
      </c>
      <c r="D125" s="20">
        <v>3.0</v>
      </c>
      <c r="E125" s="22">
        <v>0.84</v>
      </c>
      <c r="F125" s="5" t="str">
        <f>VLOOKUP(G125,'Species Data'!A$2:E$152,2,FALSE)</f>
        <v>87</v>
      </c>
      <c r="G125" s="5" t="s">
        <v>142</v>
      </c>
      <c r="H125" s="33" t="s">
        <v>187</v>
      </c>
      <c r="I125" s="34" t="s">
        <v>191</v>
      </c>
      <c r="J125" s="5" t="str">
        <f>VLOOKUP(G125,'Species Data'!A$2:E$152,3,FALSE)</f>
        <v>180</v>
      </c>
      <c r="K125" s="27" t="str">
        <f>VLOOKUP(G125,'Species Data'!A$2:E$152,4,FALSE)</f>
        <v>156</v>
      </c>
      <c r="L125" s="27" t="str">
        <f>VLOOKUP(G125,'Species Data'!A$2:E$152,5,FALSE)</f>
        <v>192</v>
      </c>
      <c r="M125" s="28" t="str">
        <f t="shared" si="1"/>
        <v>34560</v>
      </c>
      <c r="N125" s="29" t="str">
        <f t="shared" si="2"/>
        <v>7177248000</v>
      </c>
      <c r="O125" s="29" t="str">
        <f t="shared" si="3"/>
        <v>207675</v>
      </c>
      <c r="P125" s="30" t="str">
        <f t="shared" si="4"/>
        <v>3373812000</v>
      </c>
      <c r="Q125" s="30" t="s">
        <v>199</v>
      </c>
      <c r="R125" s="32" t="str">
        <f>VLOOKUP(Q125,'Basic Moves'!B$2:H$43,3,FALSE)</f>
        <v>15</v>
      </c>
      <c r="S125" s="32" t="str">
        <f>IF(OR(VLOOKUP(Q125,'Basic Moves'!B$2:C$43,2,FALSE)=H125,VLOOKUP(Q125,'Basic Moves'!B$2:C$43,2,FALSE)=I125),1,0)</f>
        <v>1</v>
      </c>
      <c r="T125" s="32" t="str">
        <f>VLOOKUP(Q125,'Basic Moves'!B$2:H$43,5,FALSE)</f>
        <v>1400</v>
      </c>
      <c r="U125" s="32" t="str">
        <f>VLOOKUP(Q125,'Basic Moves'!B$2:H$43,7,FALSE)</f>
        <v>12</v>
      </c>
      <c r="V125" s="31" t="str">
        <f t="shared" si="5"/>
        <v>1331.25</v>
      </c>
      <c r="W125" s="30" t="s">
        <v>337</v>
      </c>
      <c r="X125" s="32" t="str">
        <f>VLOOKUP(W125,'Charged Moves'!B$2:I$96,3,FALSE)</f>
        <v>25</v>
      </c>
      <c r="Y125" s="32" t="str">
        <f>IF(OR(VLOOKUP(W125,'Charged Moves'!B$2:C$96,2,FALSE)=H125,VLOOKUP(W125,'Charged Moves'!B$2:C$96,2,FALSE)=I125),1,0)</f>
        <v>1</v>
      </c>
      <c r="Z125" s="32" t="str">
        <f>VLOOKUP(W125,'Charged Moves'!B$2:I$96,8,FALSE)*100</f>
        <v>5</v>
      </c>
      <c r="AA125" s="32" t="str">
        <f>VLOOKUP(W125,'Charged Moves'!B$2:I$96,6,FALSE)</f>
        <v>3800</v>
      </c>
      <c r="AB125" s="32" t="str">
        <f>VLOOKUP(W125,'Charged Moves'!B$2:J$96,9,FALSE)</f>
        <v>20</v>
      </c>
      <c r="AC125" s="32" t="str">
        <f t="shared" si="6"/>
        <v>69.53125</v>
      </c>
      <c r="AD125" s="32" t="str">
        <f t="shared" si="7"/>
        <v>7100</v>
      </c>
      <c r="AE125" s="32" t="str">
        <f t="shared" si="8"/>
        <v>973.4375</v>
      </c>
      <c r="AF125" t="str">
        <f t="shared" si="9"/>
        <v>11100</v>
      </c>
      <c r="AG125" t="str">
        <f t="shared" si="10"/>
        <v>625.78125</v>
      </c>
    </row>
    <row r="126" ht="14.25" customHeight="1">
      <c r="A126" s="5">
        <v>633.0</v>
      </c>
      <c r="B126" s="20">
        <v>1.0</v>
      </c>
      <c r="C126" s="21">
        <v>1.0</v>
      </c>
      <c r="D126" s="20">
        <v>1.0</v>
      </c>
      <c r="E126" s="22">
        <v>1.0</v>
      </c>
      <c r="F126" s="5" t="str">
        <f>VLOOKUP(G126,'Species Data'!A$2:E$152,2,FALSE)</f>
        <v>110</v>
      </c>
      <c r="G126" s="5" t="s">
        <v>178</v>
      </c>
      <c r="H126" s="46" t="s">
        <v>265</v>
      </c>
      <c r="I126" s="48"/>
      <c r="J126" s="5" t="str">
        <f>VLOOKUP(G126,'Species Data'!A$2:E$152,3,FALSE)</f>
        <v>130</v>
      </c>
      <c r="K126" s="27" t="str">
        <f>VLOOKUP(G126,'Species Data'!A$2:E$152,4,FALSE)</f>
        <v>190</v>
      </c>
      <c r="L126" s="27" t="str">
        <f>VLOOKUP(G126,'Species Data'!A$2:E$152,5,FALSE)</f>
        <v>198</v>
      </c>
      <c r="M126" s="28" t="str">
        <f t="shared" si="1"/>
        <v>25740</v>
      </c>
      <c r="N126" s="29" t="str">
        <f t="shared" si="2"/>
        <v>7581194156</v>
      </c>
      <c r="O126" s="29" t="str">
        <f t="shared" si="3"/>
        <v>294530</v>
      </c>
      <c r="P126" s="30" t="str">
        <f t="shared" si="4"/>
        <v>3373749844</v>
      </c>
      <c r="Q126" s="30" t="s">
        <v>144</v>
      </c>
      <c r="R126" s="32" t="str">
        <f>VLOOKUP(Q126,'Basic Moves'!B$2:H$43,3,FALSE)</f>
        <v>10</v>
      </c>
      <c r="S126" s="32" t="str">
        <f>IF(OR(VLOOKUP(Q126,'Basic Moves'!B$2:C$43,2,FALSE)=H126,VLOOKUP(Q126,'Basic Moves'!B$2:C$43,2,FALSE)=I126),1,0)</f>
        <v>1</v>
      </c>
      <c r="T126" s="32" t="str">
        <f>VLOOKUP(Q126,'Basic Moves'!B$2:H$43,5,FALSE)</f>
        <v>1050</v>
      </c>
      <c r="U126" s="32" t="str">
        <f>VLOOKUP(Q126,'Basic Moves'!B$2:H$43,7,FALSE)</f>
        <v>10</v>
      </c>
      <c r="V126" s="31" t="str">
        <f t="shared" si="5"/>
        <v>1187.5</v>
      </c>
      <c r="W126" s="30" t="s">
        <v>224</v>
      </c>
      <c r="X126" s="32" t="str">
        <f>VLOOKUP(W126,'Charged Moves'!B$2:I$96,3,FALSE)</f>
        <v>55</v>
      </c>
      <c r="Y126" s="32" t="str">
        <f>IF(OR(VLOOKUP(W126,'Charged Moves'!B$2:C$96,2,FALSE)=H126,VLOOKUP(W126,'Charged Moves'!B$2:C$96,2,FALSE)=I126),1,0)</f>
        <v>1</v>
      </c>
      <c r="Z126" s="32" t="str">
        <f>VLOOKUP(W126,'Charged Moves'!B$2:I$96,8,FALSE)*100</f>
        <v>5</v>
      </c>
      <c r="AA126" s="32" t="str">
        <f>VLOOKUP(W126,'Charged Moves'!B$2:I$96,6,FALSE)</f>
        <v>2600</v>
      </c>
      <c r="AB126" s="32" t="str">
        <f>VLOOKUP(W126,'Charged Moves'!B$2:J$96,9,FALSE)</f>
        <v>50</v>
      </c>
      <c r="AC126" s="32" t="str">
        <f t="shared" si="6"/>
        <v>132.96875</v>
      </c>
      <c r="AD126" s="32" t="str">
        <f t="shared" si="7"/>
        <v>8350</v>
      </c>
      <c r="AE126" s="32" t="str">
        <f t="shared" si="8"/>
        <v>1550.15625</v>
      </c>
      <c r="AF126" t="str">
        <f t="shared" si="9"/>
        <v>18350</v>
      </c>
      <c r="AG126" t="str">
        <f t="shared" si="10"/>
        <v>689.84375</v>
      </c>
    </row>
    <row r="127" ht="14.25" customHeight="1">
      <c r="A127" s="5">
        <v>208.0</v>
      </c>
      <c r="B127" s="20">
        <v>4.0</v>
      </c>
      <c r="C127" s="21">
        <v>0.92</v>
      </c>
      <c r="D127" s="20">
        <v>2.0</v>
      </c>
      <c r="E127" s="22">
        <v>0.98</v>
      </c>
      <c r="F127" s="5" t="str">
        <f>VLOOKUP(G127,'Species Data'!A$2:E$152,2,FALSE)</f>
        <v>38</v>
      </c>
      <c r="G127" s="5" t="s">
        <v>74</v>
      </c>
      <c r="H127" s="44" t="s">
        <v>255</v>
      </c>
      <c r="I127" s="47"/>
      <c r="J127" s="5" t="str">
        <f>VLOOKUP(G127,'Species Data'!A$2:E$152,3,FALSE)</f>
        <v>146</v>
      </c>
      <c r="K127" s="27" t="str">
        <f>VLOOKUP(G127,'Species Data'!A$2:E$152,4,FALSE)</f>
        <v>176</v>
      </c>
      <c r="L127" s="27" t="str">
        <f>VLOOKUP(G127,'Species Data'!A$2:E$152,5,FALSE)</f>
        <v>194</v>
      </c>
      <c r="M127" s="28" t="str">
        <f t="shared" si="1"/>
        <v>28324</v>
      </c>
      <c r="N127" s="29" t="str">
        <f t="shared" si="2"/>
        <v>7453389790</v>
      </c>
      <c r="O127" s="29" t="str">
        <f t="shared" si="3"/>
        <v>263148</v>
      </c>
      <c r="P127" s="30" t="str">
        <f t="shared" si="4"/>
        <v>3371589826</v>
      </c>
      <c r="Q127" s="30" t="s">
        <v>275</v>
      </c>
      <c r="R127" s="32" t="str">
        <f>VLOOKUP(Q127,'Basic Moves'!B$2:H$43,3,FALSE)</f>
        <v>12</v>
      </c>
      <c r="S127" s="32" t="str">
        <f>IF(OR(VLOOKUP(Q127,'Basic Moves'!B$2:C$43,2,FALSE)=H127,VLOOKUP(Q127,'Basic Moves'!B$2:C$43,2,FALSE)=I127),1,0)</f>
        <v>0</v>
      </c>
      <c r="T127" s="32" t="str">
        <f>VLOOKUP(Q127,'Basic Moves'!B$2:H$43,5,FALSE)</f>
        <v>1040</v>
      </c>
      <c r="U127" s="32" t="str">
        <f>VLOOKUP(Q127,'Basic Moves'!B$2:H$43,7,FALSE)</f>
        <v>10</v>
      </c>
      <c r="V127" s="31" t="str">
        <f t="shared" si="5"/>
        <v>1152</v>
      </c>
      <c r="W127" s="30" t="s">
        <v>135</v>
      </c>
      <c r="X127" s="32" t="str">
        <f>VLOOKUP(W127,'Charged Moves'!B$2:I$96,3,FALSE)</f>
        <v>55</v>
      </c>
      <c r="Y127" s="32" t="str">
        <f>IF(OR(VLOOKUP(W127,'Charged Moves'!B$2:C$96,2,FALSE)=H127,VLOOKUP(W127,'Charged Moves'!B$2:C$96,2,FALSE)=I127),1,0)</f>
        <v>1</v>
      </c>
      <c r="Z127" s="32" t="str">
        <f>VLOOKUP(W127,'Charged Moves'!B$2:I$96,8,FALSE)*100</f>
        <v>5</v>
      </c>
      <c r="AA127" s="32" t="str">
        <f>VLOOKUP(W127,'Charged Moves'!B$2:I$96,6,FALSE)</f>
        <v>2900</v>
      </c>
      <c r="AB127" s="32" t="str">
        <f>VLOOKUP(W127,'Charged Moves'!B$2:J$96,9,FALSE)</f>
        <v>50</v>
      </c>
      <c r="AC127" s="32" t="str">
        <f t="shared" si="6"/>
        <v>130.46875</v>
      </c>
      <c r="AD127" s="32" t="str">
        <f t="shared" si="7"/>
        <v>8600</v>
      </c>
      <c r="AE127" s="32" t="str">
        <f t="shared" si="8"/>
        <v>1495.15625</v>
      </c>
      <c r="AF127" t="str">
        <f t="shared" si="9"/>
        <v>18600</v>
      </c>
      <c r="AG127" t="str">
        <f t="shared" si="10"/>
        <v>676.34375</v>
      </c>
    </row>
    <row r="128" ht="14.25" customHeight="1">
      <c r="A128" s="5">
        <v>32.0</v>
      </c>
      <c r="B128" s="20">
        <v>6.0</v>
      </c>
      <c r="C128" s="21">
        <v>0.75</v>
      </c>
      <c r="D128" s="20">
        <v>5.0</v>
      </c>
      <c r="E128" s="22">
        <v>0.81</v>
      </c>
      <c r="F128" s="5" t="str">
        <f>VLOOKUP(G128,'Species Data'!A$2:E$152,2,FALSE)</f>
        <v>6</v>
      </c>
      <c r="G128" s="5" t="s">
        <v>40</v>
      </c>
      <c r="H128" s="44" t="s">
        <v>255</v>
      </c>
      <c r="I128" s="38" t="s">
        <v>236</v>
      </c>
      <c r="J128" s="5" t="str">
        <f>VLOOKUP(G128,'Species Data'!A$2:E$152,3,FALSE)</f>
        <v>156</v>
      </c>
      <c r="K128" s="27" t="str">
        <f>VLOOKUP(G128,'Species Data'!A$2:E$152,4,FALSE)</f>
        <v>212</v>
      </c>
      <c r="L128" s="27" t="str">
        <f>VLOOKUP(G128,'Species Data'!A$2:E$152,5,FALSE)</f>
        <v>182</v>
      </c>
      <c r="M128" s="28" t="str">
        <f t="shared" si="1"/>
        <v>28392</v>
      </c>
      <c r="N128" s="29" t="str">
        <f t="shared" si="2"/>
        <v>8347744860</v>
      </c>
      <c r="O128" s="29" t="str">
        <f t="shared" si="3"/>
        <v>294018</v>
      </c>
      <c r="P128" s="30" t="str">
        <f t="shared" si="4"/>
        <v>3366936300</v>
      </c>
      <c r="Q128" s="30" t="s">
        <v>132</v>
      </c>
      <c r="R128" s="32" t="str">
        <f>VLOOKUP(Q128,'Basic Moves'!B$2:H$43,3,FALSE)</f>
        <v>10</v>
      </c>
      <c r="S128" s="32" t="str">
        <f>IF(OR(VLOOKUP(Q128,'Basic Moves'!B$2:C$43,2,FALSE)=H128,VLOOKUP(Q128,'Basic Moves'!B$2:C$43,2,FALSE)=I128),1,0)</f>
        <v>1</v>
      </c>
      <c r="T128" s="32" t="str">
        <f>VLOOKUP(Q128,'Basic Moves'!B$2:H$43,5,FALSE)</f>
        <v>1050</v>
      </c>
      <c r="U128" s="32" t="str">
        <f>VLOOKUP(Q128,'Basic Moves'!B$2:H$43,7,FALSE)</f>
        <v>10</v>
      </c>
      <c r="V128" s="31" t="str">
        <f t="shared" si="5"/>
        <v>1187.5</v>
      </c>
      <c r="W128" s="30" t="s">
        <v>101</v>
      </c>
      <c r="X128" s="32" t="str">
        <f>VLOOKUP(W128,'Charged Moves'!B$2:I$96,3,FALSE)</f>
        <v>35</v>
      </c>
      <c r="Y128" s="32" t="str">
        <f>IF(OR(VLOOKUP(W128,'Charged Moves'!B$2:C$96,2,FALSE)=H128,VLOOKUP(W128,'Charged Moves'!B$2:C$96,2,FALSE)=I128),1,0)</f>
        <v>0</v>
      </c>
      <c r="Z128" s="32" t="str">
        <f>VLOOKUP(W128,'Charged Moves'!B$2:I$96,8,FALSE)*100</f>
        <v>25</v>
      </c>
      <c r="AA128" s="32" t="str">
        <f>VLOOKUP(W128,'Charged Moves'!B$2:I$96,6,FALSE)</f>
        <v>1500</v>
      </c>
      <c r="AB128" s="32" t="str">
        <f>VLOOKUP(W128,'Charged Moves'!B$2:J$96,9,FALSE)</f>
        <v>50</v>
      </c>
      <c r="AC128" s="32" t="str">
        <f t="shared" si="6"/>
        <v>101.875</v>
      </c>
      <c r="AD128" s="32" t="str">
        <f t="shared" si="7"/>
        <v>7250</v>
      </c>
      <c r="AE128" s="32" t="str">
        <f t="shared" si="8"/>
        <v>1386.875</v>
      </c>
      <c r="AF128" t="str">
        <f t="shared" si="9"/>
        <v>17250</v>
      </c>
      <c r="AG128" t="str">
        <f t="shared" si="10"/>
        <v>559.375</v>
      </c>
    </row>
    <row r="129" ht="14.25" customHeight="1">
      <c r="A129" s="5">
        <v>418.0</v>
      </c>
      <c r="B129" s="20">
        <v>3.0</v>
      </c>
      <c r="C129" s="21">
        <v>0.93</v>
      </c>
      <c r="D129" s="20">
        <v>3.0</v>
      </c>
      <c r="E129" s="22">
        <v>0.95</v>
      </c>
      <c r="F129" s="5" t="str">
        <f>VLOOKUP(G129,'Species Data'!A$2:E$152,2,FALSE)</f>
        <v>73</v>
      </c>
      <c r="G129" s="5" t="s">
        <v>119</v>
      </c>
      <c r="H129" s="33" t="s">
        <v>187</v>
      </c>
      <c r="I129" s="46" t="s">
        <v>265</v>
      </c>
      <c r="J129" s="5" t="str">
        <f>VLOOKUP(G129,'Species Data'!A$2:E$152,3,FALSE)</f>
        <v>160</v>
      </c>
      <c r="K129" s="27" t="str">
        <f>VLOOKUP(G129,'Species Data'!A$2:E$152,4,FALSE)</f>
        <v>170</v>
      </c>
      <c r="L129" s="27" t="str">
        <f>VLOOKUP(G129,'Species Data'!A$2:E$152,5,FALSE)</f>
        <v>196</v>
      </c>
      <c r="M129" s="28" t="str">
        <f t="shared" si="1"/>
        <v>31360</v>
      </c>
      <c r="N129" s="29" t="str">
        <f t="shared" si="2"/>
        <v>8626548000</v>
      </c>
      <c r="O129" s="29" t="str">
        <f t="shared" si="3"/>
        <v>275081</v>
      </c>
      <c r="P129" s="30" t="str">
        <f t="shared" si="4"/>
        <v>3355324000</v>
      </c>
      <c r="Q129" s="30" t="s">
        <v>163</v>
      </c>
      <c r="R129" s="32" t="str">
        <f>VLOOKUP(Q129,'Basic Moves'!B$2:H$43,3,FALSE)</f>
        <v>12</v>
      </c>
      <c r="S129" s="32" t="str">
        <f>IF(OR(VLOOKUP(Q129,'Basic Moves'!B$2:C$43,2,FALSE)=H129,VLOOKUP(Q129,'Basic Moves'!B$2:C$43,2,FALSE)=I129),1,0)</f>
        <v>1</v>
      </c>
      <c r="T129" s="32" t="str">
        <f>VLOOKUP(Q129,'Basic Moves'!B$2:H$43,5,FALSE)</f>
        <v>1050</v>
      </c>
      <c r="U129" s="32" t="str">
        <f>VLOOKUP(Q129,'Basic Moves'!B$2:H$43,7,FALSE)</f>
        <v>10</v>
      </c>
      <c r="V129" s="31" t="str">
        <f t="shared" si="5"/>
        <v>1425</v>
      </c>
      <c r="W129" s="30" t="s">
        <v>232</v>
      </c>
      <c r="X129" s="32" t="str">
        <f>VLOOKUP(W129,'Charged Moves'!B$2:I$96,3,FALSE)</f>
        <v>70</v>
      </c>
      <c r="Y129" s="32" t="str">
        <f>IF(OR(VLOOKUP(W129,'Charged Moves'!B$2:C$96,2,FALSE)=H129,VLOOKUP(W129,'Charged Moves'!B$2:C$96,2,FALSE)=I129),1,0)</f>
        <v>1</v>
      </c>
      <c r="Z129" s="32" t="str">
        <f>VLOOKUP(W129,'Charged Moves'!B$2:I$96,8,FALSE)*100</f>
        <v>5</v>
      </c>
      <c r="AA129" s="32" t="str">
        <f>VLOOKUP(W129,'Charged Moves'!B$2:I$96,6,FALSE)</f>
        <v>3400</v>
      </c>
      <c r="AB129" s="32" t="str">
        <f>VLOOKUP(W129,'Charged Moves'!B$2:J$96,9,FALSE)</f>
        <v>100</v>
      </c>
      <c r="AC129" s="32" t="str">
        <f t="shared" si="6"/>
        <v>239.6875</v>
      </c>
      <c r="AD129" s="32" t="str">
        <f t="shared" si="7"/>
        <v>14400</v>
      </c>
      <c r="AE129" s="32" t="str">
        <f t="shared" si="8"/>
        <v>1618.125</v>
      </c>
      <c r="AF129" t="str">
        <f t="shared" si="9"/>
        <v>34400</v>
      </c>
      <c r="AG129" t="str">
        <f t="shared" si="10"/>
        <v>629.375</v>
      </c>
    </row>
    <row r="130" ht="14.25" customHeight="1">
      <c r="A130" s="5">
        <v>50.0</v>
      </c>
      <c r="B130" s="20">
        <v>3.0</v>
      </c>
      <c r="C130" s="21">
        <v>0.81</v>
      </c>
      <c r="D130" s="20">
        <v>2.0</v>
      </c>
      <c r="E130" s="22">
        <v>0.95</v>
      </c>
      <c r="F130" s="5" t="str">
        <f>VLOOKUP(G130,'Species Data'!A$2:E$152,2,FALSE)</f>
        <v>9</v>
      </c>
      <c r="G130" s="5" t="s">
        <v>43</v>
      </c>
      <c r="H130" s="33" t="s">
        <v>187</v>
      </c>
      <c r="I130" s="50"/>
      <c r="J130" s="5" t="str">
        <f>VLOOKUP(G130,'Species Data'!A$2:E$152,3,FALSE)</f>
        <v>158</v>
      </c>
      <c r="K130" s="27" t="str">
        <f>VLOOKUP(G130,'Species Data'!A$2:E$152,4,FALSE)</f>
        <v>186</v>
      </c>
      <c r="L130" s="27" t="str">
        <f>VLOOKUP(G130,'Species Data'!A$2:E$152,5,FALSE)</f>
        <v>222</v>
      </c>
      <c r="M130" s="28" t="str">
        <f t="shared" si="1"/>
        <v>35076</v>
      </c>
      <c r="N130" s="29" t="str">
        <f t="shared" si="2"/>
        <v>10109148732</v>
      </c>
      <c r="O130" s="29" t="str">
        <f t="shared" si="3"/>
        <v>288207</v>
      </c>
      <c r="P130" s="30" t="str">
        <f t="shared" si="4"/>
        <v>3353405904</v>
      </c>
      <c r="Q130" s="30" t="s">
        <v>151</v>
      </c>
      <c r="R130" s="32" t="str">
        <f>VLOOKUP(Q130,'Basic Moves'!B$2:H$43,3,FALSE)</f>
        <v>6</v>
      </c>
      <c r="S130" s="32" t="str">
        <f>IF(OR(VLOOKUP(Q130,'Basic Moves'!B$2:C$43,2,FALSE)=H130,VLOOKUP(Q130,'Basic Moves'!B$2:C$43,2,FALSE)=I130),1,0)</f>
        <v>1</v>
      </c>
      <c r="T130" s="32" t="str">
        <f>VLOOKUP(Q130,'Basic Moves'!B$2:H$43,5,FALSE)</f>
        <v>500</v>
      </c>
      <c r="U130" s="32" t="str">
        <f>VLOOKUP(Q130,'Basic Moves'!B$2:H$43,7,FALSE)</f>
        <v>7</v>
      </c>
      <c r="V130" s="31" t="str">
        <f t="shared" si="5"/>
        <v>1500</v>
      </c>
      <c r="W130" s="30" t="s">
        <v>206</v>
      </c>
      <c r="X130" s="32" t="str">
        <f>VLOOKUP(W130,'Charged Moves'!B$2:I$96,3,FALSE)</f>
        <v>65</v>
      </c>
      <c r="Y130" s="32" t="str">
        <f>IF(OR(VLOOKUP(W130,'Charged Moves'!B$2:C$96,2,FALSE)=H130,VLOOKUP(W130,'Charged Moves'!B$2:C$96,2,FALSE)=I130),1,0)</f>
        <v>0</v>
      </c>
      <c r="Z130" s="32" t="str">
        <f>VLOOKUP(W130,'Charged Moves'!B$2:I$96,8,FALSE)*100</f>
        <v>5</v>
      </c>
      <c r="AA130" s="32" t="str">
        <f>VLOOKUP(W130,'Charged Moves'!B$2:I$96,6,FALSE)</f>
        <v>3650</v>
      </c>
      <c r="AB130" s="32" t="str">
        <f>VLOOKUP(W130,'Charged Moves'!B$2:J$96,9,FALSE)</f>
        <v>50</v>
      </c>
      <c r="AC130" s="32" t="str">
        <f t="shared" si="6"/>
        <v>126.625</v>
      </c>
      <c r="AD130" s="32" t="str">
        <f t="shared" si="7"/>
        <v>8150</v>
      </c>
      <c r="AE130" s="32" t="str">
        <f t="shared" si="8"/>
        <v>1549.5</v>
      </c>
      <c r="AF130" t="str">
        <f t="shared" si="9"/>
        <v>24150</v>
      </c>
      <c r="AG130" t="str">
        <f t="shared" si="10"/>
        <v>514</v>
      </c>
    </row>
    <row r="131" ht="14.25" customHeight="1">
      <c r="A131" s="5">
        <v>660.0</v>
      </c>
      <c r="B131" s="20">
        <v>2.0</v>
      </c>
      <c r="C131" s="21">
        <v>0.94</v>
      </c>
      <c r="D131" s="20">
        <v>1.0</v>
      </c>
      <c r="E131" s="22">
        <v>1.0</v>
      </c>
      <c r="F131" s="5" t="str">
        <f>VLOOKUP(G131,'Species Data'!A$2:E$152,2,FALSE)</f>
        <v>115</v>
      </c>
      <c r="G131" s="5" t="s">
        <v>185</v>
      </c>
      <c r="H131" s="39" t="s">
        <v>237</v>
      </c>
      <c r="I131" s="40"/>
      <c r="J131" s="5" t="str">
        <f>VLOOKUP(G131,'Species Data'!A$2:E$152,3,FALSE)</f>
        <v>210</v>
      </c>
      <c r="K131" s="27" t="str">
        <f>VLOOKUP(G131,'Species Data'!A$2:E$152,4,FALSE)</f>
        <v>142</v>
      </c>
      <c r="L131" s="27" t="str">
        <f>VLOOKUP(G131,'Species Data'!A$2:E$152,5,FALSE)</f>
        <v>178</v>
      </c>
      <c r="M131" s="28" t="str">
        <f t="shared" si="1"/>
        <v>37380</v>
      </c>
      <c r="N131" s="29" t="str">
        <f t="shared" si="2"/>
        <v>6767649000</v>
      </c>
      <c r="O131" s="29" t="str">
        <f t="shared" si="3"/>
        <v>181050</v>
      </c>
      <c r="P131" s="30" t="str">
        <f t="shared" si="4"/>
        <v>3344014800</v>
      </c>
      <c r="Q131" s="30" t="s">
        <v>273</v>
      </c>
      <c r="R131" s="32" t="str">
        <f>VLOOKUP(Q131,'Basic Moves'!B$2:H$43,3,FALSE)</f>
        <v>15</v>
      </c>
      <c r="S131" s="32" t="str">
        <f>IF(OR(VLOOKUP(Q131,'Basic Moves'!B$2:C$43,2,FALSE)=H131,VLOOKUP(Q131,'Basic Moves'!B$2:C$43,2,FALSE)=I131),1,0)</f>
        <v>0</v>
      </c>
      <c r="T131" s="32" t="str">
        <f>VLOOKUP(Q131,'Basic Moves'!B$2:H$43,5,FALSE)</f>
        <v>1350</v>
      </c>
      <c r="U131" s="32" t="str">
        <f>VLOOKUP(Q131,'Basic Moves'!B$2:H$43,7,FALSE)</f>
        <v>12</v>
      </c>
      <c r="V131" s="31" t="str">
        <f t="shared" si="5"/>
        <v>1110</v>
      </c>
      <c r="W131" s="30" t="s">
        <v>341</v>
      </c>
      <c r="X131" s="32" t="str">
        <f>VLOOKUP(W131,'Charged Moves'!B$2:I$96,3,FALSE)</f>
        <v>30</v>
      </c>
      <c r="Y131" s="32" t="str">
        <f>IF(OR(VLOOKUP(W131,'Charged Moves'!B$2:C$96,2,FALSE)=H131,VLOOKUP(W131,'Charged Moves'!B$2:C$96,2,FALSE)=I131),1,0)</f>
        <v>0</v>
      </c>
      <c r="Z131" s="32" t="str">
        <f>VLOOKUP(W131,'Charged Moves'!B$2:I$96,8,FALSE)*100</f>
        <v>25</v>
      </c>
      <c r="AA131" s="32" t="str">
        <f>VLOOKUP(W131,'Charged Moves'!B$2:I$96,6,FALSE)</f>
        <v>1600</v>
      </c>
      <c r="AB131" s="32" t="str">
        <f>VLOOKUP(W131,'Charged Moves'!B$2:J$96,9,FALSE)</f>
        <v>33</v>
      </c>
      <c r="AC131" s="32" t="str">
        <f t="shared" si="6"/>
        <v>78.75</v>
      </c>
      <c r="AD131" s="32" t="str">
        <f t="shared" si="7"/>
        <v>6150</v>
      </c>
      <c r="AE131" s="32" t="str">
        <f t="shared" si="8"/>
        <v>1275</v>
      </c>
      <c r="AF131" t="str">
        <f t="shared" si="9"/>
        <v>12150</v>
      </c>
      <c r="AG131" t="str">
        <f t="shared" si="10"/>
        <v>630</v>
      </c>
    </row>
    <row r="132" ht="14.25" customHeight="1">
      <c r="A132" s="5">
        <v>662.0</v>
      </c>
      <c r="B132" s="20">
        <v>4.0</v>
      </c>
      <c r="C132" s="21">
        <v>0.93</v>
      </c>
      <c r="D132" s="20">
        <v>2.0</v>
      </c>
      <c r="E132" s="22">
        <v>1.0</v>
      </c>
      <c r="F132" s="5" t="str">
        <f>VLOOKUP(G132,'Species Data'!A$2:E$152,2,FALSE)</f>
        <v>115</v>
      </c>
      <c r="G132" s="5" t="s">
        <v>185</v>
      </c>
      <c r="H132" s="39" t="s">
        <v>237</v>
      </c>
      <c r="I132" s="40"/>
      <c r="J132" s="5" t="str">
        <f>VLOOKUP(G132,'Species Data'!A$2:E$152,3,FALSE)</f>
        <v>210</v>
      </c>
      <c r="K132" s="27" t="str">
        <f>VLOOKUP(G132,'Species Data'!A$2:E$152,4,FALSE)</f>
        <v>142</v>
      </c>
      <c r="L132" s="27" t="str">
        <f>VLOOKUP(G132,'Species Data'!A$2:E$152,5,FALSE)</f>
        <v>178</v>
      </c>
      <c r="M132" s="28" t="str">
        <f t="shared" si="1"/>
        <v>37380</v>
      </c>
      <c r="N132" s="29" t="str">
        <f t="shared" si="2"/>
        <v>6643243688</v>
      </c>
      <c r="O132" s="29" t="str">
        <f t="shared" si="3"/>
        <v>177722</v>
      </c>
      <c r="P132" s="30" t="str">
        <f t="shared" si="4"/>
        <v>3339038588</v>
      </c>
      <c r="Q132" s="30" t="s">
        <v>273</v>
      </c>
      <c r="R132" s="32" t="str">
        <f>VLOOKUP(Q132,'Basic Moves'!B$2:H$43,3,FALSE)</f>
        <v>15</v>
      </c>
      <c r="S132" s="32" t="str">
        <f>IF(OR(VLOOKUP(Q132,'Basic Moves'!B$2:C$43,2,FALSE)=H132,VLOOKUP(Q132,'Basic Moves'!B$2:C$43,2,FALSE)=I132),1,0)</f>
        <v>0</v>
      </c>
      <c r="T132" s="32" t="str">
        <f>VLOOKUP(Q132,'Basic Moves'!B$2:H$43,5,FALSE)</f>
        <v>1350</v>
      </c>
      <c r="U132" s="32" t="str">
        <f>VLOOKUP(Q132,'Basic Moves'!B$2:H$43,7,FALSE)</f>
        <v>12</v>
      </c>
      <c r="V132" s="31" t="str">
        <f t="shared" si="5"/>
        <v>1110</v>
      </c>
      <c r="W132" s="30" t="s">
        <v>344</v>
      </c>
      <c r="X132" s="32" t="str">
        <f>VLOOKUP(W132,'Charged Moves'!B$2:I$96,3,FALSE)</f>
        <v>30</v>
      </c>
      <c r="Y132" s="32" t="str">
        <f>IF(OR(VLOOKUP(W132,'Charged Moves'!B$2:C$96,2,FALSE)=H132,VLOOKUP(W132,'Charged Moves'!B$2:C$96,2,FALSE)=I132),1,0)</f>
        <v>1</v>
      </c>
      <c r="Z132" s="32" t="str">
        <f>VLOOKUP(W132,'Charged Moves'!B$2:I$96,8,FALSE)*100</f>
        <v>5</v>
      </c>
      <c r="AA132" s="32" t="str">
        <f>VLOOKUP(W132,'Charged Moves'!B$2:I$96,6,FALSE)</f>
        <v>2100</v>
      </c>
      <c r="AB132" s="32" t="str">
        <f>VLOOKUP(W132,'Charged Moves'!B$2:J$96,9,FALSE)</f>
        <v>25</v>
      </c>
      <c r="AC132" s="32" t="str">
        <f t="shared" si="6"/>
        <v>83.4375</v>
      </c>
      <c r="AD132" s="32" t="str">
        <f t="shared" si="7"/>
        <v>6650</v>
      </c>
      <c r="AE132" s="32" t="str">
        <f t="shared" si="8"/>
        <v>1251.5625</v>
      </c>
      <c r="AF132" t="str">
        <f t="shared" si="9"/>
        <v>12650</v>
      </c>
      <c r="AG132" t="str">
        <f t="shared" si="10"/>
        <v>629.0625</v>
      </c>
    </row>
    <row r="133" ht="14.25" customHeight="1">
      <c r="A133" s="5">
        <v>223.0</v>
      </c>
      <c r="B133" s="20">
        <v>3.0</v>
      </c>
      <c r="C133" s="21">
        <v>0.82</v>
      </c>
      <c r="D133" s="20">
        <v>2.0</v>
      </c>
      <c r="E133" s="22">
        <v>0.97</v>
      </c>
      <c r="F133" s="5" t="str">
        <f>VLOOKUP(G133,'Species Data'!A$2:E$152,2,FALSE)</f>
        <v>40</v>
      </c>
      <c r="G133" s="5" t="s">
        <v>76</v>
      </c>
      <c r="H133" s="39" t="s">
        <v>237</v>
      </c>
      <c r="I133" s="53" t="s">
        <v>322</v>
      </c>
      <c r="J133" s="5" t="str">
        <f>VLOOKUP(G133,'Species Data'!A$2:E$152,3,FALSE)</f>
        <v>280</v>
      </c>
      <c r="K133" s="27" t="str">
        <f>VLOOKUP(G133,'Species Data'!A$2:E$152,4,FALSE)</f>
        <v>168</v>
      </c>
      <c r="L133" s="27" t="str">
        <f>VLOOKUP(G133,'Species Data'!A$2:E$152,5,FALSE)</f>
        <v>108</v>
      </c>
      <c r="M133" s="28" t="str">
        <f t="shared" si="1"/>
        <v>30240</v>
      </c>
      <c r="N133" s="29" t="str">
        <f t="shared" si="2"/>
        <v>8588280960</v>
      </c>
      <c r="O133" s="29" t="str">
        <f t="shared" si="3"/>
        <v>284004</v>
      </c>
      <c r="P133" s="30" t="str">
        <f t="shared" si="4"/>
        <v>3330149760</v>
      </c>
      <c r="Q133" s="30" t="s">
        <v>275</v>
      </c>
      <c r="R133" s="32" t="str">
        <f>VLOOKUP(Q133,'Basic Moves'!B$2:H$43,3,FALSE)</f>
        <v>12</v>
      </c>
      <c r="S133" s="32" t="str">
        <f>IF(OR(VLOOKUP(Q133,'Basic Moves'!B$2:C$43,2,FALSE)=H133,VLOOKUP(Q133,'Basic Moves'!B$2:C$43,2,FALSE)=I133),1,0)</f>
        <v>0</v>
      </c>
      <c r="T133" s="32" t="str">
        <f>VLOOKUP(Q133,'Basic Moves'!B$2:H$43,5,FALSE)</f>
        <v>1040</v>
      </c>
      <c r="U133" s="32" t="str">
        <f>VLOOKUP(Q133,'Basic Moves'!B$2:H$43,7,FALSE)</f>
        <v>10</v>
      </c>
      <c r="V133" s="31" t="str">
        <f t="shared" si="5"/>
        <v>1152</v>
      </c>
      <c r="W133" s="30" t="s">
        <v>91</v>
      </c>
      <c r="X133" s="32" t="str">
        <f>VLOOKUP(W133,'Charged Moves'!B$2:I$96,3,FALSE)</f>
        <v>120</v>
      </c>
      <c r="Y133" s="32" t="str">
        <f>IF(OR(VLOOKUP(W133,'Charged Moves'!B$2:C$96,2,FALSE)=H133,VLOOKUP(W133,'Charged Moves'!B$2:C$96,2,FALSE)=I133),1,0)</f>
        <v>1</v>
      </c>
      <c r="Z133" s="32" t="str">
        <f>VLOOKUP(W133,'Charged Moves'!B$2:I$96,8,FALSE)*100</f>
        <v>5</v>
      </c>
      <c r="AA133" s="32" t="str">
        <f>VLOOKUP(W133,'Charged Moves'!B$2:I$96,6,FALSE)</f>
        <v>5000</v>
      </c>
      <c r="AB133" s="32" t="str">
        <f>VLOOKUP(W133,'Charged Moves'!B$2:J$96,9,FALSE)</f>
        <v>100</v>
      </c>
      <c r="AC133" s="32" t="str">
        <f t="shared" si="6"/>
        <v>273.75</v>
      </c>
      <c r="AD133" s="32" t="str">
        <f t="shared" si="7"/>
        <v>15900</v>
      </c>
      <c r="AE133" s="32" t="str">
        <f t="shared" si="8"/>
        <v>1690.5</v>
      </c>
      <c r="AF133" t="str">
        <f t="shared" si="9"/>
        <v>35900</v>
      </c>
      <c r="AG133" t="str">
        <f t="shared" si="10"/>
        <v>655.5</v>
      </c>
    </row>
    <row r="134" ht="14.25" customHeight="1">
      <c r="A134" s="5">
        <v>500.0</v>
      </c>
      <c r="B134" s="20">
        <v>1.0</v>
      </c>
      <c r="C134" s="21">
        <v>1.0</v>
      </c>
      <c r="D134" s="20">
        <v>4.0</v>
      </c>
      <c r="E134" s="22">
        <v>0.83</v>
      </c>
      <c r="F134" s="5" t="str">
        <f>VLOOKUP(G134,'Species Data'!A$2:E$152,2,FALSE)</f>
        <v>87</v>
      </c>
      <c r="G134" s="5" t="s">
        <v>142</v>
      </c>
      <c r="H134" s="33" t="s">
        <v>187</v>
      </c>
      <c r="I134" s="34" t="s">
        <v>191</v>
      </c>
      <c r="J134" s="5" t="str">
        <f>VLOOKUP(G134,'Species Data'!A$2:E$152,3,FALSE)</f>
        <v>180</v>
      </c>
      <c r="K134" s="27" t="str">
        <f>VLOOKUP(G134,'Species Data'!A$2:E$152,4,FALSE)</f>
        <v>156</v>
      </c>
      <c r="L134" s="27" t="str">
        <f>VLOOKUP(G134,'Species Data'!A$2:E$152,5,FALSE)</f>
        <v>192</v>
      </c>
      <c r="M134" s="28" t="str">
        <f t="shared" si="1"/>
        <v>34560</v>
      </c>
      <c r="N134" s="29" t="str">
        <f t="shared" si="2"/>
        <v>9603360000</v>
      </c>
      <c r="O134" s="29" t="str">
        <f t="shared" si="3"/>
        <v>277875</v>
      </c>
      <c r="P134" s="30" t="str">
        <f t="shared" si="4"/>
        <v>3322425600</v>
      </c>
      <c r="Q134" s="30" t="s">
        <v>214</v>
      </c>
      <c r="R134" s="32" t="str">
        <f>VLOOKUP(Q134,'Basic Moves'!B$2:H$43,3,FALSE)</f>
        <v>9</v>
      </c>
      <c r="S134" s="32" t="str">
        <f>IF(OR(VLOOKUP(Q134,'Basic Moves'!B$2:C$43,2,FALSE)=H134,VLOOKUP(Q134,'Basic Moves'!B$2:C$43,2,FALSE)=I134),1,0)</f>
        <v>1</v>
      </c>
      <c r="T134" s="32" t="str">
        <f>VLOOKUP(Q134,'Basic Moves'!B$2:H$43,5,FALSE)</f>
        <v>810</v>
      </c>
      <c r="U134" s="32" t="str">
        <f>VLOOKUP(Q134,'Basic Moves'!B$2:H$43,7,FALSE)</f>
        <v>7</v>
      </c>
      <c r="V134" s="31" t="str">
        <f t="shared" si="5"/>
        <v>1383.75</v>
      </c>
      <c r="W134" s="30" t="s">
        <v>215</v>
      </c>
      <c r="X134" s="32" t="str">
        <f>VLOOKUP(W134,'Charged Moves'!B$2:I$96,3,FALSE)</f>
        <v>100</v>
      </c>
      <c r="Y134" s="32" t="str">
        <f>IF(OR(VLOOKUP(W134,'Charged Moves'!B$2:C$96,2,FALSE)=H134,VLOOKUP(W134,'Charged Moves'!B$2:C$96,2,FALSE)=I134),1,0)</f>
        <v>1</v>
      </c>
      <c r="Z134" s="32" t="str">
        <f>VLOOKUP(W134,'Charged Moves'!B$2:I$96,8,FALSE)*100</f>
        <v>5</v>
      </c>
      <c r="AA134" s="32" t="str">
        <f>VLOOKUP(W134,'Charged Moves'!B$2:I$96,6,FALSE)</f>
        <v>3900</v>
      </c>
      <c r="AB134" s="32" t="str">
        <f>VLOOKUP(W134,'Charged Moves'!B$2:J$96,9,FALSE)</f>
        <v>100</v>
      </c>
      <c r="AC134" s="32" t="str">
        <f t="shared" si="6"/>
        <v>296.875</v>
      </c>
      <c r="AD134" s="32" t="str">
        <f t="shared" si="7"/>
        <v>16550</v>
      </c>
      <c r="AE134" s="32" t="str">
        <f t="shared" si="8"/>
        <v>1781.25</v>
      </c>
      <c r="AF134" t="str">
        <f t="shared" si="9"/>
        <v>46550</v>
      </c>
      <c r="AG134" t="str">
        <f t="shared" si="10"/>
        <v>616.25</v>
      </c>
    </row>
    <row r="135" ht="14.25" customHeight="1">
      <c r="A135" s="5">
        <v>747.0</v>
      </c>
      <c r="B135" s="20">
        <v>3.0</v>
      </c>
      <c r="C135" s="21">
        <v>0.82</v>
      </c>
      <c r="D135" s="20">
        <v>1.0</v>
      </c>
      <c r="E135" s="22">
        <v>1.0</v>
      </c>
      <c r="F135" s="5" t="str">
        <f>VLOOKUP(G135,'Species Data'!A$2:E$152,2,FALSE)</f>
        <v>130</v>
      </c>
      <c r="G135" s="5" t="s">
        <v>204</v>
      </c>
      <c r="H135" s="33" t="s">
        <v>187</v>
      </c>
      <c r="I135" s="38" t="s">
        <v>236</v>
      </c>
      <c r="J135" s="5" t="str">
        <f>VLOOKUP(G135,'Species Data'!A$2:E$152,3,FALSE)</f>
        <v>190</v>
      </c>
      <c r="K135" s="27" t="str">
        <f>VLOOKUP(G135,'Species Data'!A$2:E$152,4,FALSE)</f>
        <v>192</v>
      </c>
      <c r="L135" s="27" t="str">
        <f>VLOOKUP(G135,'Species Data'!A$2:E$152,5,FALSE)</f>
        <v>196</v>
      </c>
      <c r="M135" s="28" t="str">
        <f t="shared" si="1"/>
        <v>37240</v>
      </c>
      <c r="N135" s="29" t="str">
        <f t="shared" si="2"/>
        <v>10049437440</v>
      </c>
      <c r="O135" s="29" t="str">
        <f t="shared" si="3"/>
        <v>269856</v>
      </c>
      <c r="P135" s="30" t="str">
        <f t="shared" si="4"/>
        <v>3321212160</v>
      </c>
      <c r="Q135" s="30" t="s">
        <v>100</v>
      </c>
      <c r="R135" s="32" t="str">
        <f>VLOOKUP(Q135,'Basic Moves'!B$2:H$43,3,FALSE)</f>
        <v>6</v>
      </c>
      <c r="S135" s="32" t="str">
        <f>IF(OR(VLOOKUP(Q135,'Basic Moves'!B$2:C$43,2,FALSE)=H135,VLOOKUP(Q135,'Basic Moves'!B$2:C$43,2,FALSE)=I135),1,0)</f>
        <v>0</v>
      </c>
      <c r="T135" s="32" t="str">
        <f>VLOOKUP(Q135,'Basic Moves'!B$2:H$43,5,FALSE)</f>
        <v>500</v>
      </c>
      <c r="U135" s="32" t="str">
        <f>VLOOKUP(Q135,'Basic Moves'!B$2:H$43,7,FALSE)</f>
        <v>7</v>
      </c>
      <c r="V135" s="31" t="str">
        <f t="shared" si="5"/>
        <v>1200</v>
      </c>
      <c r="W135" s="30" t="s">
        <v>107</v>
      </c>
      <c r="X135" s="32" t="str">
        <f>VLOOKUP(W135,'Charged Moves'!B$2:I$96,3,FALSE)</f>
        <v>65</v>
      </c>
      <c r="Y135" s="32" t="str">
        <f>IF(OR(VLOOKUP(W135,'Charged Moves'!B$2:C$96,2,FALSE)=H135,VLOOKUP(W135,'Charged Moves'!B$2:C$96,2,FALSE)=I135),1,0)</f>
        <v>0</v>
      </c>
      <c r="Z135" s="32" t="str">
        <f>VLOOKUP(W135,'Charged Moves'!B$2:I$96,8,FALSE)*100</f>
        <v>5</v>
      </c>
      <c r="AA135" s="32" t="str">
        <f>VLOOKUP(W135,'Charged Moves'!B$2:I$96,6,FALSE)</f>
        <v>3600</v>
      </c>
      <c r="AB135" s="32" t="str">
        <f>VLOOKUP(W135,'Charged Moves'!B$2:J$96,9,FALSE)</f>
        <v>50</v>
      </c>
      <c r="AC135" s="32" t="str">
        <f t="shared" si="6"/>
        <v>114.625</v>
      </c>
      <c r="AD135" s="32" t="str">
        <f t="shared" si="7"/>
        <v>8100</v>
      </c>
      <c r="AE135" s="32" t="str">
        <f t="shared" si="8"/>
        <v>1405.5</v>
      </c>
      <c r="AF135" t="str">
        <f t="shared" si="9"/>
        <v>24100</v>
      </c>
      <c r="AG135" t="str">
        <f t="shared" si="10"/>
        <v>464.5</v>
      </c>
    </row>
    <row r="136" ht="14.25" customHeight="1">
      <c r="A136" s="5">
        <v>750.0</v>
      </c>
      <c r="B136" s="20">
        <v>3.0</v>
      </c>
      <c r="C136" s="21">
        <v>0.82</v>
      </c>
      <c r="D136" s="20">
        <v>1.0</v>
      </c>
      <c r="E136" s="22">
        <v>1.0</v>
      </c>
      <c r="F136" s="5" t="str">
        <f>VLOOKUP(G136,'Species Data'!A$2:E$152,2,FALSE)</f>
        <v>130</v>
      </c>
      <c r="G136" s="5" t="s">
        <v>204</v>
      </c>
      <c r="H136" s="33" t="s">
        <v>187</v>
      </c>
      <c r="I136" s="38" t="s">
        <v>236</v>
      </c>
      <c r="J136" s="5" t="str">
        <f>VLOOKUP(G136,'Species Data'!A$2:E$152,3,FALSE)</f>
        <v>190</v>
      </c>
      <c r="K136" s="27" t="str">
        <f>VLOOKUP(G136,'Species Data'!A$2:E$152,4,FALSE)</f>
        <v>192</v>
      </c>
      <c r="L136" s="27" t="str">
        <f>VLOOKUP(G136,'Species Data'!A$2:E$152,5,FALSE)</f>
        <v>196</v>
      </c>
      <c r="M136" s="28" t="str">
        <f t="shared" si="1"/>
        <v>37240</v>
      </c>
      <c r="N136" s="29" t="str">
        <f t="shared" si="2"/>
        <v>10049437440</v>
      </c>
      <c r="O136" s="29" t="str">
        <f t="shared" si="3"/>
        <v>269856</v>
      </c>
      <c r="P136" s="30" t="str">
        <f t="shared" si="4"/>
        <v>3321212160</v>
      </c>
      <c r="Q136" s="30" t="s">
        <v>126</v>
      </c>
      <c r="R136" s="32" t="str">
        <f>VLOOKUP(Q136,'Basic Moves'!B$2:H$43,3,FALSE)</f>
        <v>6</v>
      </c>
      <c r="S136" s="32" t="str">
        <f>IF(OR(VLOOKUP(Q136,'Basic Moves'!B$2:C$43,2,FALSE)=H136,VLOOKUP(Q136,'Basic Moves'!B$2:C$43,2,FALSE)=I136),1,0)</f>
        <v>0</v>
      </c>
      <c r="T136" s="32" t="str">
        <f>VLOOKUP(Q136,'Basic Moves'!B$2:H$43,5,FALSE)</f>
        <v>500</v>
      </c>
      <c r="U136" s="32" t="str">
        <f>VLOOKUP(Q136,'Basic Moves'!B$2:H$43,7,FALSE)</f>
        <v>7</v>
      </c>
      <c r="V136" s="31" t="str">
        <f t="shared" si="5"/>
        <v>1200</v>
      </c>
      <c r="W136" s="30" t="s">
        <v>107</v>
      </c>
      <c r="X136" s="32" t="str">
        <f>VLOOKUP(W136,'Charged Moves'!B$2:I$96,3,FALSE)</f>
        <v>65</v>
      </c>
      <c r="Y136" s="32" t="str">
        <f>IF(OR(VLOOKUP(W136,'Charged Moves'!B$2:C$96,2,FALSE)=H136,VLOOKUP(W136,'Charged Moves'!B$2:C$96,2,FALSE)=I136),1,0)</f>
        <v>0</v>
      </c>
      <c r="Z136" s="32" t="str">
        <f>VLOOKUP(W136,'Charged Moves'!B$2:I$96,8,FALSE)*100</f>
        <v>5</v>
      </c>
      <c r="AA136" s="32" t="str">
        <f>VLOOKUP(W136,'Charged Moves'!B$2:I$96,6,FALSE)</f>
        <v>3600</v>
      </c>
      <c r="AB136" s="32" t="str">
        <f>VLOOKUP(W136,'Charged Moves'!B$2:J$96,9,FALSE)</f>
        <v>50</v>
      </c>
      <c r="AC136" s="32" t="str">
        <f t="shared" si="6"/>
        <v>114.625</v>
      </c>
      <c r="AD136" s="32" t="str">
        <f t="shared" si="7"/>
        <v>8100</v>
      </c>
      <c r="AE136" s="32" t="str">
        <f t="shared" si="8"/>
        <v>1405.5</v>
      </c>
      <c r="AF136" t="str">
        <f t="shared" si="9"/>
        <v>24100</v>
      </c>
      <c r="AG136" t="str">
        <f t="shared" si="10"/>
        <v>464.5</v>
      </c>
    </row>
    <row r="137" ht="14.25" customHeight="1">
      <c r="A137" s="5">
        <v>222.0</v>
      </c>
      <c r="B137" s="20">
        <v>6.0</v>
      </c>
      <c r="C137" s="21">
        <v>0.64</v>
      </c>
      <c r="D137" s="20">
        <v>3.0</v>
      </c>
      <c r="E137" s="22">
        <v>0.96</v>
      </c>
      <c r="F137" s="5" t="str">
        <f>VLOOKUP(G137,'Species Data'!A$2:E$152,2,FALSE)</f>
        <v>40</v>
      </c>
      <c r="G137" s="5" t="s">
        <v>76</v>
      </c>
      <c r="H137" s="39" t="s">
        <v>237</v>
      </c>
      <c r="I137" s="53" t="s">
        <v>322</v>
      </c>
      <c r="J137" s="5" t="str">
        <f>VLOOKUP(G137,'Species Data'!A$2:E$152,3,FALSE)</f>
        <v>280</v>
      </c>
      <c r="K137" s="27" t="str">
        <f>VLOOKUP(G137,'Species Data'!A$2:E$152,4,FALSE)</f>
        <v>168</v>
      </c>
      <c r="L137" s="27" t="str">
        <f>VLOOKUP(G137,'Species Data'!A$2:E$152,5,FALSE)</f>
        <v>108</v>
      </c>
      <c r="M137" s="28" t="str">
        <f t="shared" si="1"/>
        <v>30240</v>
      </c>
      <c r="N137" s="29" t="str">
        <f t="shared" si="2"/>
        <v>6742378440</v>
      </c>
      <c r="O137" s="29" t="str">
        <f t="shared" si="3"/>
        <v>222962</v>
      </c>
      <c r="P137" s="30" t="str">
        <f t="shared" si="4"/>
        <v>3314115000</v>
      </c>
      <c r="Q137" s="30" t="s">
        <v>275</v>
      </c>
      <c r="R137" s="32" t="str">
        <f>VLOOKUP(Q137,'Basic Moves'!B$2:H$43,3,FALSE)</f>
        <v>12</v>
      </c>
      <c r="S137" s="32" t="str">
        <f>IF(OR(VLOOKUP(Q137,'Basic Moves'!B$2:C$43,2,FALSE)=H137,VLOOKUP(Q137,'Basic Moves'!B$2:C$43,2,FALSE)=I137),1,0)</f>
        <v>0</v>
      </c>
      <c r="T137" s="32" t="str">
        <f>VLOOKUP(Q137,'Basic Moves'!B$2:H$43,5,FALSE)</f>
        <v>1040</v>
      </c>
      <c r="U137" s="32" t="str">
        <f>VLOOKUP(Q137,'Basic Moves'!B$2:H$43,7,FALSE)</f>
        <v>10</v>
      </c>
      <c r="V137" s="31" t="str">
        <f t="shared" si="5"/>
        <v>1152</v>
      </c>
      <c r="W137" s="30" t="s">
        <v>324</v>
      </c>
      <c r="X137" s="32" t="str">
        <f>VLOOKUP(W137,'Charged Moves'!B$2:I$96,3,FALSE)</f>
        <v>55</v>
      </c>
      <c r="Y137" s="32" t="str">
        <f>IF(OR(VLOOKUP(W137,'Charged Moves'!B$2:C$96,2,FALSE)=H137,VLOOKUP(W137,'Charged Moves'!B$2:C$96,2,FALSE)=I137),1,0)</f>
        <v>1</v>
      </c>
      <c r="Z137" s="32" t="str">
        <f>VLOOKUP(W137,'Charged Moves'!B$2:I$96,8,FALSE)*100</f>
        <v>5</v>
      </c>
      <c r="AA137" s="32" t="str">
        <f>VLOOKUP(W137,'Charged Moves'!B$2:I$96,6,FALSE)</f>
        <v>4200</v>
      </c>
      <c r="AB137" s="32" t="str">
        <f>VLOOKUP(W137,'Charged Moves'!B$2:J$96,9,FALSE)</f>
        <v>33</v>
      </c>
      <c r="AC137" s="32" t="str">
        <f t="shared" si="6"/>
        <v>118.46875</v>
      </c>
      <c r="AD137" s="32" t="str">
        <f t="shared" si="7"/>
        <v>8860</v>
      </c>
      <c r="AE137" s="32" t="str">
        <f t="shared" si="8"/>
        <v>1327.15625</v>
      </c>
      <c r="AF137" t="str">
        <f t="shared" si="9"/>
        <v>16860</v>
      </c>
      <c r="AG137" t="str">
        <f t="shared" si="10"/>
        <v>652.34375</v>
      </c>
    </row>
    <row r="138" ht="14.25" customHeight="1">
      <c r="A138" s="5">
        <v>636.0</v>
      </c>
      <c r="B138" s="20">
        <v>2.0</v>
      </c>
      <c r="C138" s="21">
        <v>0.96</v>
      </c>
      <c r="D138" s="20">
        <v>2.0</v>
      </c>
      <c r="E138" s="22">
        <v>0.98</v>
      </c>
      <c r="F138" s="5" t="str">
        <f>VLOOKUP(G138,'Species Data'!A$2:E$152,2,FALSE)</f>
        <v>110</v>
      </c>
      <c r="G138" s="5" t="s">
        <v>178</v>
      </c>
      <c r="H138" s="46" t="s">
        <v>265</v>
      </c>
      <c r="I138" s="48"/>
      <c r="J138" s="5" t="str">
        <f>VLOOKUP(G138,'Species Data'!A$2:E$152,3,FALSE)</f>
        <v>130</v>
      </c>
      <c r="K138" s="27" t="str">
        <f>VLOOKUP(G138,'Species Data'!A$2:E$152,4,FALSE)</f>
        <v>190</v>
      </c>
      <c r="L138" s="27" t="str">
        <f>VLOOKUP(G138,'Species Data'!A$2:E$152,5,FALSE)</f>
        <v>198</v>
      </c>
      <c r="M138" s="28" t="str">
        <f t="shared" si="1"/>
        <v>25740</v>
      </c>
      <c r="N138" s="29" t="str">
        <f t="shared" si="2"/>
        <v>7253523956</v>
      </c>
      <c r="O138" s="29" t="str">
        <f t="shared" si="3"/>
        <v>281800</v>
      </c>
      <c r="P138" s="30" t="str">
        <f t="shared" si="4"/>
        <v>3307726744</v>
      </c>
      <c r="Q138" s="30" t="s">
        <v>263</v>
      </c>
      <c r="R138" s="32" t="str">
        <f>VLOOKUP(Q138,'Basic Moves'!B$2:H$43,3,FALSE)</f>
        <v>12</v>
      </c>
      <c r="S138" s="32" t="str">
        <f>IF(OR(VLOOKUP(Q138,'Basic Moves'!B$2:C$43,2,FALSE)=H138,VLOOKUP(Q138,'Basic Moves'!B$2:C$43,2,FALSE)=I138),1,0)</f>
        <v>0</v>
      </c>
      <c r="T138" s="32" t="str">
        <f>VLOOKUP(Q138,'Basic Moves'!B$2:H$43,5,FALSE)</f>
        <v>1100</v>
      </c>
      <c r="U138" s="32" t="str">
        <f>VLOOKUP(Q138,'Basic Moves'!B$2:H$43,7,FALSE)</f>
        <v>10</v>
      </c>
      <c r="V138" s="31" t="str">
        <f t="shared" si="5"/>
        <v>1080</v>
      </c>
      <c r="W138" s="30" t="s">
        <v>224</v>
      </c>
      <c r="X138" s="32" t="str">
        <f>VLOOKUP(W138,'Charged Moves'!B$2:I$96,3,FALSE)</f>
        <v>55</v>
      </c>
      <c r="Y138" s="32" t="str">
        <f>IF(OR(VLOOKUP(W138,'Charged Moves'!B$2:C$96,2,FALSE)=H138,VLOOKUP(W138,'Charged Moves'!B$2:C$96,2,FALSE)=I138),1,0)</f>
        <v>1</v>
      </c>
      <c r="Z138" s="32" t="str">
        <f>VLOOKUP(W138,'Charged Moves'!B$2:I$96,8,FALSE)*100</f>
        <v>5</v>
      </c>
      <c r="AA138" s="32" t="str">
        <f>VLOOKUP(W138,'Charged Moves'!B$2:I$96,6,FALSE)</f>
        <v>2600</v>
      </c>
      <c r="AB138" s="32" t="str">
        <f>VLOOKUP(W138,'Charged Moves'!B$2:J$96,9,FALSE)</f>
        <v>50</v>
      </c>
      <c r="AC138" s="32" t="str">
        <f t="shared" si="6"/>
        <v>130.46875</v>
      </c>
      <c r="AD138" s="32" t="str">
        <f t="shared" si="7"/>
        <v>8600</v>
      </c>
      <c r="AE138" s="32" t="str">
        <f t="shared" si="8"/>
        <v>1483.15625</v>
      </c>
      <c r="AF138" t="str">
        <f t="shared" si="9"/>
        <v>18600</v>
      </c>
      <c r="AG138" t="str">
        <f t="shared" si="10"/>
        <v>676.34375</v>
      </c>
    </row>
    <row r="139" ht="14.25" customHeight="1">
      <c r="A139" s="5">
        <v>713.0</v>
      </c>
      <c r="B139" s="20">
        <v>2.0</v>
      </c>
      <c r="C139" s="21">
        <v>0.97</v>
      </c>
      <c r="D139" s="20">
        <v>1.0</v>
      </c>
      <c r="E139" s="22">
        <v>1.0</v>
      </c>
      <c r="F139" s="5" t="str">
        <f>VLOOKUP(G139,'Species Data'!A$2:E$152,2,FALSE)</f>
        <v>123</v>
      </c>
      <c r="G139" s="5" t="s">
        <v>195</v>
      </c>
      <c r="H139" s="58" t="s">
        <v>249</v>
      </c>
      <c r="I139" s="38" t="s">
        <v>236</v>
      </c>
      <c r="J139" s="5" t="str">
        <f>VLOOKUP(G139,'Species Data'!A$2:E$152,3,FALSE)</f>
        <v>140</v>
      </c>
      <c r="K139" s="27" t="str">
        <f>VLOOKUP(G139,'Species Data'!A$2:E$152,4,FALSE)</f>
        <v>176</v>
      </c>
      <c r="L139" s="27" t="str">
        <f>VLOOKUP(G139,'Species Data'!A$2:E$152,5,FALSE)</f>
        <v>180</v>
      </c>
      <c r="M139" s="28" t="str">
        <f t="shared" si="1"/>
        <v>25200</v>
      </c>
      <c r="N139" s="29" t="str">
        <f t="shared" si="2"/>
        <v>6469848000</v>
      </c>
      <c r="O139" s="29" t="str">
        <f t="shared" si="3"/>
        <v>256740</v>
      </c>
      <c r="P139" s="30" t="str">
        <f t="shared" si="4"/>
        <v>3301452000</v>
      </c>
      <c r="Q139" s="30" t="s">
        <v>169</v>
      </c>
      <c r="R139" s="32" t="str">
        <f>VLOOKUP(Q139,'Basic Moves'!B$2:H$43,3,FALSE)</f>
        <v>15</v>
      </c>
      <c r="S139" s="32" t="str">
        <f>IF(OR(VLOOKUP(Q139,'Basic Moves'!B$2:C$43,2,FALSE)=H139,VLOOKUP(Q139,'Basic Moves'!B$2:C$43,2,FALSE)=I139),1,0)</f>
        <v>0</v>
      </c>
      <c r="T139" s="32" t="str">
        <f>VLOOKUP(Q139,'Basic Moves'!B$2:H$43,5,FALSE)</f>
        <v>1330</v>
      </c>
      <c r="U139" s="32" t="str">
        <f>VLOOKUP(Q139,'Basic Moves'!B$2:H$43,7,FALSE)</f>
        <v>12</v>
      </c>
      <c r="V139" s="31" t="str">
        <f t="shared" si="5"/>
        <v>1125</v>
      </c>
      <c r="W139" s="30" t="s">
        <v>299</v>
      </c>
      <c r="X139" s="32" t="str">
        <f>VLOOKUP(W139,'Charged Moves'!B$2:I$96,3,FALSE)</f>
        <v>75</v>
      </c>
      <c r="Y139" s="32" t="str">
        <f>IF(OR(VLOOKUP(W139,'Charged Moves'!B$2:C$96,2,FALSE)=H139,VLOOKUP(W139,'Charged Moves'!B$2:C$96,2,FALSE)=I139),1,0)</f>
        <v>1</v>
      </c>
      <c r="Z139" s="32" t="str">
        <f>VLOOKUP(W139,'Charged Moves'!B$2:I$96,8,FALSE)*100</f>
        <v>5</v>
      </c>
      <c r="AA139" s="32" t="str">
        <f>VLOOKUP(W139,'Charged Moves'!B$2:I$96,6,FALSE)</f>
        <v>4250</v>
      </c>
      <c r="AB139" s="32" t="str">
        <f>VLOOKUP(W139,'Charged Moves'!B$2:J$96,9,FALSE)</f>
        <v>50</v>
      </c>
      <c r="AC139" s="32" t="str">
        <f t="shared" si="6"/>
        <v>171.09375</v>
      </c>
      <c r="AD139" s="32" t="str">
        <f t="shared" si="7"/>
        <v>11400</v>
      </c>
      <c r="AE139" s="32" t="str">
        <f t="shared" si="8"/>
        <v>1458.75</v>
      </c>
      <c r="AF139" t="str">
        <f t="shared" si="9"/>
        <v>21400</v>
      </c>
      <c r="AG139" t="str">
        <f t="shared" si="10"/>
        <v>744.375</v>
      </c>
    </row>
    <row r="140" ht="14.25" customHeight="1">
      <c r="A140" s="5">
        <v>51.0</v>
      </c>
      <c r="B140" s="20">
        <v>1.0</v>
      </c>
      <c r="C140" s="21">
        <v>1.0</v>
      </c>
      <c r="D140" s="20">
        <v>3.0</v>
      </c>
      <c r="E140" s="22">
        <v>0.93</v>
      </c>
      <c r="F140" s="5" t="str">
        <f>VLOOKUP(G140,'Species Data'!A$2:E$152,2,FALSE)</f>
        <v>9</v>
      </c>
      <c r="G140" s="5" t="s">
        <v>43</v>
      </c>
      <c r="H140" s="33" t="s">
        <v>187</v>
      </c>
      <c r="I140" s="50"/>
      <c r="J140" s="5" t="str">
        <f>VLOOKUP(G140,'Species Data'!A$2:E$152,3,FALSE)</f>
        <v>158</v>
      </c>
      <c r="K140" s="27" t="str">
        <f>VLOOKUP(G140,'Species Data'!A$2:E$152,4,FALSE)</f>
        <v>186</v>
      </c>
      <c r="L140" s="27" t="str">
        <f>VLOOKUP(G140,'Species Data'!A$2:E$152,5,FALSE)</f>
        <v>222</v>
      </c>
      <c r="M140" s="28" t="str">
        <f t="shared" si="1"/>
        <v>35076</v>
      </c>
      <c r="N140" s="29" t="str">
        <f t="shared" si="2"/>
        <v>12428479080</v>
      </c>
      <c r="O140" s="29" t="str">
        <f t="shared" si="3"/>
        <v>354330</v>
      </c>
      <c r="P140" s="30" t="str">
        <f t="shared" si="4"/>
        <v>3266145585</v>
      </c>
      <c r="Q140" s="30" t="s">
        <v>151</v>
      </c>
      <c r="R140" s="32" t="str">
        <f>VLOOKUP(Q140,'Basic Moves'!B$2:H$43,3,FALSE)</f>
        <v>6</v>
      </c>
      <c r="S140" s="32" t="str">
        <f>IF(OR(VLOOKUP(Q140,'Basic Moves'!B$2:C$43,2,FALSE)=H140,VLOOKUP(Q140,'Basic Moves'!B$2:C$43,2,FALSE)=I140),1,0)</f>
        <v>1</v>
      </c>
      <c r="T140" s="32" t="str">
        <f>VLOOKUP(Q140,'Basic Moves'!B$2:H$43,5,FALSE)</f>
        <v>500</v>
      </c>
      <c r="U140" s="32" t="str">
        <f>VLOOKUP(Q140,'Basic Moves'!B$2:H$43,7,FALSE)</f>
        <v>7</v>
      </c>
      <c r="V140" s="31" t="str">
        <f t="shared" si="5"/>
        <v>1500</v>
      </c>
      <c r="W140" s="30" t="s">
        <v>152</v>
      </c>
      <c r="X140" s="32" t="str">
        <f>VLOOKUP(W140,'Charged Moves'!B$2:I$96,3,FALSE)</f>
        <v>90</v>
      </c>
      <c r="Y140" s="32" t="str">
        <f>IF(OR(VLOOKUP(W140,'Charged Moves'!B$2:C$96,2,FALSE)=H140,VLOOKUP(W140,'Charged Moves'!B$2:C$96,2,FALSE)=I140),1,0)</f>
        <v>1</v>
      </c>
      <c r="Z140" s="32" t="str">
        <f>VLOOKUP(W140,'Charged Moves'!B$2:I$96,8,FALSE)*100</f>
        <v>5</v>
      </c>
      <c r="AA140" s="32" t="str">
        <f>VLOOKUP(W140,'Charged Moves'!B$2:I$96,6,FALSE)</f>
        <v>3800</v>
      </c>
      <c r="AB140" s="32" t="str">
        <f>VLOOKUP(W140,'Charged Moves'!B$2:J$96,9,FALSE)</f>
        <v>100</v>
      </c>
      <c r="AC140" s="32" t="str">
        <f t="shared" si="6"/>
        <v>227.8125</v>
      </c>
      <c r="AD140" s="32" t="str">
        <f t="shared" si="7"/>
        <v>11800</v>
      </c>
      <c r="AE140" s="32" t="str">
        <f t="shared" si="8"/>
        <v>1905</v>
      </c>
      <c r="AF140" t="str">
        <f t="shared" si="9"/>
        <v>41800</v>
      </c>
      <c r="AG140" t="str">
        <f t="shared" si="10"/>
        <v>500.625</v>
      </c>
    </row>
    <row r="141" ht="14.25" customHeight="1">
      <c r="A141" s="5">
        <v>661.0</v>
      </c>
      <c r="B141" s="20">
        <v>1.0</v>
      </c>
      <c r="C141" s="21">
        <v>1.0</v>
      </c>
      <c r="D141" s="20">
        <v>3.0</v>
      </c>
      <c r="E141" s="22">
        <v>0.97</v>
      </c>
      <c r="F141" s="5" t="str">
        <f>VLOOKUP(G141,'Species Data'!A$2:E$152,2,FALSE)</f>
        <v>115</v>
      </c>
      <c r="G141" s="5" t="s">
        <v>185</v>
      </c>
      <c r="H141" s="39" t="s">
        <v>237</v>
      </c>
      <c r="I141" s="40"/>
      <c r="J141" s="5" t="str">
        <f>VLOOKUP(G141,'Species Data'!A$2:E$152,3,FALSE)</f>
        <v>210</v>
      </c>
      <c r="K141" s="27" t="str">
        <f>VLOOKUP(G141,'Species Data'!A$2:E$152,4,FALSE)</f>
        <v>142</v>
      </c>
      <c r="L141" s="27" t="str">
        <f>VLOOKUP(G141,'Species Data'!A$2:E$152,5,FALSE)</f>
        <v>178</v>
      </c>
      <c r="M141" s="28" t="str">
        <f t="shared" si="1"/>
        <v>37380</v>
      </c>
      <c r="N141" s="29" t="str">
        <f t="shared" si="2"/>
        <v>7179015900</v>
      </c>
      <c r="O141" s="29" t="str">
        <f t="shared" si="3"/>
        <v>192055</v>
      </c>
      <c r="P141" s="30" t="str">
        <f t="shared" si="4"/>
        <v>3237855600</v>
      </c>
      <c r="Q141" s="30" t="s">
        <v>273</v>
      </c>
      <c r="R141" s="32" t="str">
        <f>VLOOKUP(Q141,'Basic Moves'!B$2:H$43,3,FALSE)</f>
        <v>15</v>
      </c>
      <c r="S141" s="32" t="str">
        <f>IF(OR(VLOOKUP(Q141,'Basic Moves'!B$2:C$43,2,FALSE)=H141,VLOOKUP(Q141,'Basic Moves'!B$2:C$43,2,FALSE)=I141),1,0)</f>
        <v>0</v>
      </c>
      <c r="T141" s="32" t="str">
        <f>VLOOKUP(Q141,'Basic Moves'!B$2:H$43,5,FALSE)</f>
        <v>1350</v>
      </c>
      <c r="U141" s="32" t="str">
        <f>VLOOKUP(Q141,'Basic Moves'!B$2:H$43,7,FALSE)</f>
        <v>12</v>
      </c>
      <c r="V141" s="31" t="str">
        <f t="shared" si="5"/>
        <v>1110</v>
      </c>
      <c r="W141" s="30" t="s">
        <v>164</v>
      </c>
      <c r="X141" s="32" t="str">
        <f>VLOOKUP(W141,'Charged Moves'!B$2:I$96,3,FALSE)</f>
        <v>100</v>
      </c>
      <c r="Y141" s="32" t="str">
        <f>IF(OR(VLOOKUP(W141,'Charged Moves'!B$2:C$96,2,FALSE)=H141,VLOOKUP(W141,'Charged Moves'!B$2:C$96,2,FALSE)=I141),1,0)</f>
        <v>0</v>
      </c>
      <c r="Z141" s="32" t="str">
        <f>VLOOKUP(W141,'Charged Moves'!B$2:I$96,8,FALSE)*100</f>
        <v>5</v>
      </c>
      <c r="AA141" s="32" t="str">
        <f>VLOOKUP(W141,'Charged Moves'!B$2:I$96,6,FALSE)</f>
        <v>4200</v>
      </c>
      <c r="AB141" s="32" t="str">
        <f>VLOOKUP(W141,'Charged Moves'!B$2:J$96,9,FALSE)</f>
        <v>100</v>
      </c>
      <c r="AC141" s="32" t="str">
        <f t="shared" si="6"/>
        <v>237.5</v>
      </c>
      <c r="AD141" s="32" t="str">
        <f t="shared" si="7"/>
        <v>16850</v>
      </c>
      <c r="AE141" s="32" t="str">
        <f t="shared" si="8"/>
        <v>1352.5</v>
      </c>
      <c r="AF141" t="str">
        <f t="shared" si="9"/>
        <v>34850</v>
      </c>
      <c r="AG141" t="str">
        <f t="shared" si="10"/>
        <v>610</v>
      </c>
    </row>
    <row r="142" ht="14.25" customHeight="1">
      <c r="A142" s="5">
        <v>52.0</v>
      </c>
      <c r="B142" s="20">
        <v>6.0</v>
      </c>
      <c r="C142" s="21">
        <v>0.69</v>
      </c>
      <c r="D142" s="20">
        <v>4.0</v>
      </c>
      <c r="E142" s="22">
        <v>0.91</v>
      </c>
      <c r="F142" s="5" t="str">
        <f>VLOOKUP(G142,'Species Data'!A$2:E$152,2,FALSE)</f>
        <v>9</v>
      </c>
      <c r="G142" s="5" t="s">
        <v>43</v>
      </c>
      <c r="H142" s="33" t="s">
        <v>187</v>
      </c>
      <c r="I142" s="50"/>
      <c r="J142" s="5" t="str">
        <f>VLOOKUP(G142,'Species Data'!A$2:E$152,3,FALSE)</f>
        <v>158</v>
      </c>
      <c r="K142" s="27" t="str">
        <f>VLOOKUP(G142,'Species Data'!A$2:E$152,4,FALSE)</f>
        <v>186</v>
      </c>
      <c r="L142" s="27" t="str">
        <f>VLOOKUP(G142,'Species Data'!A$2:E$152,5,FALSE)</f>
        <v>222</v>
      </c>
      <c r="M142" s="28" t="str">
        <f t="shared" si="1"/>
        <v>35076</v>
      </c>
      <c r="N142" s="29" t="str">
        <f t="shared" si="2"/>
        <v>8592287112</v>
      </c>
      <c r="O142" s="29" t="str">
        <f t="shared" si="3"/>
        <v>244962</v>
      </c>
      <c r="P142" s="30" t="str">
        <f t="shared" si="4"/>
        <v>3219661116</v>
      </c>
      <c r="Q142" s="30" t="s">
        <v>126</v>
      </c>
      <c r="R142" s="32" t="str">
        <f>VLOOKUP(Q142,'Basic Moves'!B$2:H$43,3,FALSE)</f>
        <v>6</v>
      </c>
      <c r="S142" s="32" t="str">
        <f>IF(OR(VLOOKUP(Q142,'Basic Moves'!B$2:C$43,2,FALSE)=H142,VLOOKUP(Q142,'Basic Moves'!B$2:C$43,2,FALSE)=I142),1,0)</f>
        <v>0</v>
      </c>
      <c r="T142" s="32" t="str">
        <f>VLOOKUP(Q142,'Basic Moves'!B$2:H$43,5,FALSE)</f>
        <v>500</v>
      </c>
      <c r="U142" s="32" t="str">
        <f>VLOOKUP(Q142,'Basic Moves'!B$2:H$43,7,FALSE)</f>
        <v>7</v>
      </c>
      <c r="V142" s="31" t="str">
        <f t="shared" si="5"/>
        <v>1200</v>
      </c>
      <c r="W142" s="30" t="s">
        <v>295</v>
      </c>
      <c r="X142" s="32" t="str">
        <f>VLOOKUP(W142,'Charged Moves'!B$2:I$96,3,FALSE)</f>
        <v>60</v>
      </c>
      <c r="Y142" s="32" t="str">
        <f>IF(OR(VLOOKUP(W142,'Charged Moves'!B$2:C$96,2,FALSE)=H142,VLOOKUP(W142,'Charged Moves'!B$2:C$96,2,FALSE)=I142),1,0)</f>
        <v>0</v>
      </c>
      <c r="Z142" s="32" t="str">
        <f>VLOOKUP(W142,'Charged Moves'!B$2:I$96,8,FALSE)*100</f>
        <v>5</v>
      </c>
      <c r="AA142" s="32" t="str">
        <f>VLOOKUP(W142,'Charged Moves'!B$2:I$96,6,FALSE)</f>
        <v>3900</v>
      </c>
      <c r="AB142" s="32" t="str">
        <f>VLOOKUP(W142,'Charged Moves'!B$2:J$96,9,FALSE)</f>
        <v>33</v>
      </c>
      <c r="AC142" s="32" t="str">
        <f t="shared" si="6"/>
        <v>91.5</v>
      </c>
      <c r="AD142" s="32" t="str">
        <f t="shared" si="7"/>
        <v>6900</v>
      </c>
      <c r="AE142" s="32" t="str">
        <f t="shared" si="8"/>
        <v>1317</v>
      </c>
      <c r="AF142" t="str">
        <f t="shared" si="9"/>
        <v>16900</v>
      </c>
      <c r="AG142" t="str">
        <f t="shared" si="10"/>
        <v>493.5</v>
      </c>
    </row>
    <row r="143" ht="14.25" customHeight="1">
      <c r="A143" s="5">
        <v>745.0</v>
      </c>
      <c r="B143" s="20">
        <v>1.0</v>
      </c>
      <c r="C143" s="21">
        <v>1.0</v>
      </c>
      <c r="D143" s="20">
        <v>3.0</v>
      </c>
      <c r="E143" s="22">
        <v>0.96</v>
      </c>
      <c r="F143" s="5" t="str">
        <f>VLOOKUP(G143,'Species Data'!A$2:E$152,2,FALSE)</f>
        <v>130</v>
      </c>
      <c r="G143" s="5" t="s">
        <v>204</v>
      </c>
      <c r="H143" s="33" t="s">
        <v>187</v>
      </c>
      <c r="I143" s="38" t="s">
        <v>236</v>
      </c>
      <c r="J143" s="5" t="str">
        <f>VLOOKUP(G143,'Species Data'!A$2:E$152,3,FALSE)</f>
        <v>190</v>
      </c>
      <c r="K143" s="27" t="str">
        <f>VLOOKUP(G143,'Species Data'!A$2:E$152,4,FALSE)</f>
        <v>192</v>
      </c>
      <c r="L143" s="27" t="str">
        <f>VLOOKUP(G143,'Species Data'!A$2:E$152,5,FALSE)</f>
        <v>196</v>
      </c>
      <c r="M143" s="28" t="str">
        <f t="shared" si="1"/>
        <v>37240</v>
      </c>
      <c r="N143" s="29" t="str">
        <f t="shared" si="2"/>
        <v>12215911680</v>
      </c>
      <c r="O143" s="29" t="str">
        <f t="shared" si="3"/>
        <v>328032</v>
      </c>
      <c r="P143" s="30" t="str">
        <f t="shared" si="4"/>
        <v>3193404480</v>
      </c>
      <c r="Q143" s="30" t="s">
        <v>100</v>
      </c>
      <c r="R143" s="32" t="str">
        <f>VLOOKUP(Q143,'Basic Moves'!B$2:H$43,3,FALSE)</f>
        <v>6</v>
      </c>
      <c r="S143" s="32" t="str">
        <f>IF(OR(VLOOKUP(Q143,'Basic Moves'!B$2:C$43,2,FALSE)=H143,VLOOKUP(Q143,'Basic Moves'!B$2:C$43,2,FALSE)=I143),1,0)</f>
        <v>0</v>
      </c>
      <c r="T143" s="32" t="str">
        <f>VLOOKUP(Q143,'Basic Moves'!B$2:H$43,5,FALSE)</f>
        <v>500</v>
      </c>
      <c r="U143" s="32" t="str">
        <f>VLOOKUP(Q143,'Basic Moves'!B$2:H$43,7,FALSE)</f>
        <v>7</v>
      </c>
      <c r="V143" s="31" t="str">
        <f t="shared" si="5"/>
        <v>1200</v>
      </c>
      <c r="W143" s="30" t="s">
        <v>152</v>
      </c>
      <c r="X143" s="32" t="str">
        <f>VLOOKUP(W143,'Charged Moves'!B$2:I$96,3,FALSE)</f>
        <v>90</v>
      </c>
      <c r="Y143" s="32" t="str">
        <f>IF(OR(VLOOKUP(W143,'Charged Moves'!B$2:C$96,2,FALSE)=H143,VLOOKUP(W143,'Charged Moves'!B$2:C$96,2,FALSE)=I143),1,0)</f>
        <v>1</v>
      </c>
      <c r="Z143" s="32" t="str">
        <f>VLOOKUP(W143,'Charged Moves'!B$2:I$96,8,FALSE)*100</f>
        <v>5</v>
      </c>
      <c r="AA143" s="32" t="str">
        <f>VLOOKUP(W143,'Charged Moves'!B$2:I$96,6,FALSE)</f>
        <v>3800</v>
      </c>
      <c r="AB143" s="32" t="str">
        <f>VLOOKUP(W143,'Charged Moves'!B$2:J$96,9,FALSE)</f>
        <v>100</v>
      </c>
      <c r="AC143" s="32" t="str">
        <f t="shared" si="6"/>
        <v>205.3125</v>
      </c>
      <c r="AD143" s="32" t="str">
        <f t="shared" si="7"/>
        <v>11800</v>
      </c>
      <c r="AE143" s="32" t="str">
        <f t="shared" si="8"/>
        <v>1708.5</v>
      </c>
      <c r="AF143" t="str">
        <f t="shared" si="9"/>
        <v>41800</v>
      </c>
      <c r="AG143" t="str">
        <f t="shared" si="10"/>
        <v>446.625</v>
      </c>
    </row>
    <row r="144" ht="14.25" customHeight="1">
      <c r="A144" s="5">
        <v>748.0</v>
      </c>
      <c r="B144" s="20">
        <v>1.0</v>
      </c>
      <c r="C144" s="21">
        <v>1.0</v>
      </c>
      <c r="D144" s="20">
        <v>3.0</v>
      </c>
      <c r="E144" s="22">
        <v>0.96</v>
      </c>
      <c r="F144" s="5" t="str">
        <f>VLOOKUP(G144,'Species Data'!A$2:E$152,2,FALSE)</f>
        <v>130</v>
      </c>
      <c r="G144" s="5" t="s">
        <v>204</v>
      </c>
      <c r="H144" s="33" t="s">
        <v>187</v>
      </c>
      <c r="I144" s="38" t="s">
        <v>236</v>
      </c>
      <c r="J144" s="5" t="str">
        <f>VLOOKUP(G144,'Species Data'!A$2:E$152,3,FALSE)</f>
        <v>190</v>
      </c>
      <c r="K144" s="27" t="str">
        <f>VLOOKUP(G144,'Species Data'!A$2:E$152,4,FALSE)</f>
        <v>192</v>
      </c>
      <c r="L144" s="27" t="str">
        <f>VLOOKUP(G144,'Species Data'!A$2:E$152,5,FALSE)</f>
        <v>196</v>
      </c>
      <c r="M144" s="28" t="str">
        <f t="shared" si="1"/>
        <v>37240</v>
      </c>
      <c r="N144" s="29" t="str">
        <f t="shared" si="2"/>
        <v>12215911680</v>
      </c>
      <c r="O144" s="29" t="str">
        <f t="shared" si="3"/>
        <v>328032</v>
      </c>
      <c r="P144" s="30" t="str">
        <f t="shared" si="4"/>
        <v>3193404480</v>
      </c>
      <c r="Q144" s="30" t="s">
        <v>126</v>
      </c>
      <c r="R144" s="32" t="str">
        <f>VLOOKUP(Q144,'Basic Moves'!B$2:H$43,3,FALSE)</f>
        <v>6</v>
      </c>
      <c r="S144" s="32" t="str">
        <f>IF(OR(VLOOKUP(Q144,'Basic Moves'!B$2:C$43,2,FALSE)=H144,VLOOKUP(Q144,'Basic Moves'!B$2:C$43,2,FALSE)=I144),1,0)</f>
        <v>0</v>
      </c>
      <c r="T144" s="32" t="str">
        <f>VLOOKUP(Q144,'Basic Moves'!B$2:H$43,5,FALSE)</f>
        <v>500</v>
      </c>
      <c r="U144" s="32" t="str">
        <f>VLOOKUP(Q144,'Basic Moves'!B$2:H$43,7,FALSE)</f>
        <v>7</v>
      </c>
      <c r="V144" s="31" t="str">
        <f t="shared" si="5"/>
        <v>1200</v>
      </c>
      <c r="W144" s="30" t="s">
        <v>152</v>
      </c>
      <c r="X144" s="32" t="str">
        <f>VLOOKUP(W144,'Charged Moves'!B$2:I$96,3,FALSE)</f>
        <v>90</v>
      </c>
      <c r="Y144" s="32" t="str">
        <f>IF(OR(VLOOKUP(W144,'Charged Moves'!B$2:C$96,2,FALSE)=H144,VLOOKUP(W144,'Charged Moves'!B$2:C$96,2,FALSE)=I144),1,0)</f>
        <v>1</v>
      </c>
      <c r="Z144" s="32" t="str">
        <f>VLOOKUP(W144,'Charged Moves'!B$2:I$96,8,FALSE)*100</f>
        <v>5</v>
      </c>
      <c r="AA144" s="32" t="str">
        <f>VLOOKUP(W144,'Charged Moves'!B$2:I$96,6,FALSE)</f>
        <v>3800</v>
      </c>
      <c r="AB144" s="32" t="str">
        <f>VLOOKUP(W144,'Charged Moves'!B$2:J$96,9,FALSE)</f>
        <v>100</v>
      </c>
      <c r="AC144" s="32" t="str">
        <f t="shared" si="6"/>
        <v>205.3125</v>
      </c>
      <c r="AD144" s="32" t="str">
        <f t="shared" si="7"/>
        <v>11800</v>
      </c>
      <c r="AE144" s="32" t="str">
        <f t="shared" si="8"/>
        <v>1708.5</v>
      </c>
      <c r="AF144" t="str">
        <f t="shared" si="9"/>
        <v>41800</v>
      </c>
      <c r="AG144" t="str">
        <f t="shared" si="10"/>
        <v>446.625</v>
      </c>
    </row>
    <row r="145" ht="14.25" customHeight="1">
      <c r="A145" s="5">
        <v>35.0</v>
      </c>
      <c r="B145" s="20">
        <v>4.0</v>
      </c>
      <c r="C145" s="21">
        <v>0.87</v>
      </c>
      <c r="D145" s="20">
        <v>6.0</v>
      </c>
      <c r="E145" s="22">
        <v>0.77</v>
      </c>
      <c r="F145" s="5" t="str">
        <f>VLOOKUP(G145,'Species Data'!A$2:E$152,2,FALSE)</f>
        <v>6</v>
      </c>
      <c r="G145" s="5" t="s">
        <v>40</v>
      </c>
      <c r="H145" s="44" t="s">
        <v>255</v>
      </c>
      <c r="I145" s="38" t="s">
        <v>236</v>
      </c>
      <c r="J145" s="5" t="str">
        <f>VLOOKUP(G145,'Species Data'!A$2:E$152,3,FALSE)</f>
        <v>156</v>
      </c>
      <c r="K145" s="27" t="str">
        <f>VLOOKUP(G145,'Species Data'!A$2:E$152,4,FALSE)</f>
        <v>212</v>
      </c>
      <c r="L145" s="27" t="str">
        <f>VLOOKUP(G145,'Species Data'!A$2:E$152,5,FALSE)</f>
        <v>182</v>
      </c>
      <c r="M145" s="28" t="str">
        <f t="shared" si="1"/>
        <v>28392</v>
      </c>
      <c r="N145" s="29" t="str">
        <f t="shared" si="2"/>
        <v>9683233560</v>
      </c>
      <c r="O145" s="29" t="str">
        <f t="shared" si="3"/>
        <v>341055</v>
      </c>
      <c r="P145" s="30" t="str">
        <f t="shared" si="4"/>
        <v>3182601240</v>
      </c>
      <c r="Q145" s="30" t="s">
        <v>129</v>
      </c>
      <c r="R145" s="32" t="str">
        <f>VLOOKUP(Q145,'Basic Moves'!B$2:H$43,3,FALSE)</f>
        <v>9</v>
      </c>
      <c r="S145" s="32" t="str">
        <f>IF(OR(VLOOKUP(Q145,'Basic Moves'!B$2:C$43,2,FALSE)=H145,VLOOKUP(Q145,'Basic Moves'!B$2:C$43,2,FALSE)=I145),1,0)</f>
        <v>1</v>
      </c>
      <c r="T145" s="32" t="str">
        <f>VLOOKUP(Q145,'Basic Moves'!B$2:H$43,5,FALSE)</f>
        <v>750</v>
      </c>
      <c r="U145" s="32" t="str">
        <f>VLOOKUP(Q145,'Basic Moves'!B$2:H$43,7,FALSE)</f>
        <v>7</v>
      </c>
      <c r="V145" s="31" t="str">
        <f t="shared" si="5"/>
        <v>1496.25</v>
      </c>
      <c r="W145" s="30" t="s">
        <v>101</v>
      </c>
      <c r="X145" s="32" t="str">
        <f>VLOOKUP(W145,'Charged Moves'!B$2:I$96,3,FALSE)</f>
        <v>35</v>
      </c>
      <c r="Y145" s="32" t="str">
        <f>IF(OR(VLOOKUP(W145,'Charged Moves'!B$2:C$96,2,FALSE)=H145,VLOOKUP(W145,'Charged Moves'!B$2:C$96,2,FALSE)=I145),1,0)</f>
        <v>0</v>
      </c>
      <c r="Z145" s="32" t="str">
        <f>VLOOKUP(W145,'Charged Moves'!B$2:I$96,8,FALSE)*100</f>
        <v>25</v>
      </c>
      <c r="AA145" s="32" t="str">
        <f>VLOOKUP(W145,'Charged Moves'!B$2:I$96,6,FALSE)</f>
        <v>1500</v>
      </c>
      <c r="AB145" s="32" t="str">
        <f>VLOOKUP(W145,'Charged Moves'!B$2:J$96,9,FALSE)</f>
        <v>50</v>
      </c>
      <c r="AC145" s="32" t="str">
        <f t="shared" si="6"/>
        <v>129.375</v>
      </c>
      <c r="AD145" s="32" t="str">
        <f t="shared" si="7"/>
        <v>8000</v>
      </c>
      <c r="AE145" s="32" t="str">
        <f t="shared" si="8"/>
        <v>1608.75</v>
      </c>
      <c r="AF145" t="str">
        <f t="shared" si="9"/>
        <v>24000</v>
      </c>
      <c r="AG145" t="str">
        <f t="shared" si="10"/>
        <v>528.75</v>
      </c>
    </row>
    <row r="146" ht="14.25" customHeight="1">
      <c r="A146" s="5">
        <v>648.0</v>
      </c>
      <c r="B146" s="20">
        <v>6.0</v>
      </c>
      <c r="C146" s="21">
        <v>0.72</v>
      </c>
      <c r="D146" s="20">
        <v>6.0</v>
      </c>
      <c r="E146" s="22">
        <v>0.75</v>
      </c>
      <c r="F146" s="5" t="str">
        <f>VLOOKUP(G146,'Species Data'!A$2:E$152,2,FALSE)</f>
        <v>112</v>
      </c>
      <c r="G146" s="5" t="s">
        <v>181</v>
      </c>
      <c r="H146" s="49" t="s">
        <v>260</v>
      </c>
      <c r="I146" s="51" t="s">
        <v>267</v>
      </c>
      <c r="J146" s="5" t="str">
        <f>VLOOKUP(G146,'Species Data'!A$2:E$152,3,FALSE)</f>
        <v>210</v>
      </c>
      <c r="K146" s="27" t="str">
        <f>VLOOKUP(G146,'Species Data'!A$2:E$152,4,FALSE)</f>
        <v>166</v>
      </c>
      <c r="L146" s="27" t="str">
        <f>VLOOKUP(G146,'Species Data'!A$2:E$152,5,FALSE)</f>
        <v>160</v>
      </c>
      <c r="M146" s="28" t="str">
        <f t="shared" si="1"/>
        <v>33600</v>
      </c>
      <c r="N146" s="29" t="str">
        <f t="shared" si="2"/>
        <v>7345699200</v>
      </c>
      <c r="O146" s="29" t="str">
        <f t="shared" si="3"/>
        <v>218622</v>
      </c>
      <c r="P146" s="30" t="str">
        <f t="shared" si="4"/>
        <v>3173654400</v>
      </c>
      <c r="Q146" s="30" t="s">
        <v>276</v>
      </c>
      <c r="R146" s="32" t="str">
        <f>VLOOKUP(Q146,'Basic Moves'!B$2:H$43,3,FALSE)</f>
        <v>15</v>
      </c>
      <c r="S146" s="32" t="str">
        <f>IF(OR(VLOOKUP(Q146,'Basic Moves'!B$2:C$43,2,FALSE)=H146,VLOOKUP(Q146,'Basic Moves'!B$2:C$43,2,FALSE)=I146),1,0)</f>
        <v>0</v>
      </c>
      <c r="T146" s="32" t="str">
        <f>VLOOKUP(Q146,'Basic Moves'!B$2:H$43,5,FALSE)</f>
        <v>1410</v>
      </c>
      <c r="U146" s="32" t="str">
        <f>VLOOKUP(Q146,'Basic Moves'!B$2:H$43,7,FALSE)</f>
        <v>12</v>
      </c>
      <c r="V146" s="31" t="str">
        <f t="shared" si="5"/>
        <v>1050</v>
      </c>
      <c r="W146" s="30" t="s">
        <v>233</v>
      </c>
      <c r="X146" s="32" t="str">
        <f>VLOOKUP(W146,'Charged Moves'!B$2:I$96,3,FALSE)</f>
        <v>80</v>
      </c>
      <c r="Y146" s="32" t="str">
        <f>IF(OR(VLOOKUP(W146,'Charged Moves'!B$2:C$96,2,FALSE)=H146,VLOOKUP(W146,'Charged Moves'!B$2:C$96,2,FALSE)=I146),1,0)</f>
        <v>0</v>
      </c>
      <c r="Z146" s="32" t="str">
        <f>VLOOKUP(W146,'Charged Moves'!B$2:I$96,8,FALSE)*100</f>
        <v>5</v>
      </c>
      <c r="AA146" s="32" t="str">
        <f>VLOOKUP(W146,'Charged Moves'!B$2:I$96,6,FALSE)</f>
        <v>3200</v>
      </c>
      <c r="AB146" s="32" t="str">
        <f>VLOOKUP(W146,'Charged Moves'!B$2:J$96,9,FALSE)</f>
        <v>100</v>
      </c>
      <c r="AC146" s="32" t="str">
        <f t="shared" si="6"/>
        <v>217</v>
      </c>
      <c r="AD146" s="32" t="str">
        <f t="shared" si="7"/>
        <v>16390</v>
      </c>
      <c r="AE146" s="32" t="str">
        <f t="shared" si="8"/>
        <v>1317</v>
      </c>
      <c r="AF146" t="str">
        <f t="shared" si="9"/>
        <v>34390</v>
      </c>
      <c r="AG146" t="str">
        <f t="shared" si="10"/>
        <v>569</v>
      </c>
    </row>
    <row r="147" ht="14.25" customHeight="1">
      <c r="A147" s="5">
        <v>338.0</v>
      </c>
      <c r="B147" s="20">
        <v>6.0</v>
      </c>
      <c r="C147" s="21">
        <v>0.65</v>
      </c>
      <c r="D147" s="20">
        <v>6.0</v>
      </c>
      <c r="E147" s="22">
        <v>0.65</v>
      </c>
      <c r="F147" s="5" t="str">
        <f>VLOOKUP(G147,'Species Data'!A$2:E$152,2,FALSE)</f>
        <v>59</v>
      </c>
      <c r="G147" s="5" t="s">
        <v>99</v>
      </c>
      <c r="H147" s="44" t="s">
        <v>255</v>
      </c>
      <c r="I147" s="47"/>
      <c r="J147" s="5" t="str">
        <f>VLOOKUP(G147,'Species Data'!A$2:E$152,3,FALSE)</f>
        <v>180</v>
      </c>
      <c r="K147" s="27" t="str">
        <f>VLOOKUP(G147,'Species Data'!A$2:E$152,4,FALSE)</f>
        <v>230</v>
      </c>
      <c r="L147" s="27" t="str">
        <f>VLOOKUP(G147,'Species Data'!A$2:E$152,5,FALSE)</f>
        <v>180</v>
      </c>
      <c r="M147" s="28" t="str">
        <f t="shared" si="1"/>
        <v>32400</v>
      </c>
      <c r="N147" s="29" t="str">
        <f t="shared" si="2"/>
        <v>8942400000</v>
      </c>
      <c r="O147" s="29" t="str">
        <f t="shared" si="3"/>
        <v>276000</v>
      </c>
      <c r="P147" s="30" t="str">
        <f t="shared" si="4"/>
        <v>3168031500</v>
      </c>
      <c r="Q147" s="30" t="s">
        <v>126</v>
      </c>
      <c r="R147" s="32" t="str">
        <f>VLOOKUP(Q147,'Basic Moves'!B$2:H$43,3,FALSE)</f>
        <v>6</v>
      </c>
      <c r="S147" s="32" t="str">
        <f>IF(OR(VLOOKUP(Q147,'Basic Moves'!B$2:C$43,2,FALSE)=H147,VLOOKUP(Q147,'Basic Moves'!B$2:C$43,2,FALSE)=I147),1,0)</f>
        <v>0</v>
      </c>
      <c r="T147" s="32" t="str">
        <f>VLOOKUP(Q147,'Basic Moves'!B$2:H$43,5,FALSE)</f>
        <v>500</v>
      </c>
      <c r="U147" s="32" t="str">
        <f>VLOOKUP(Q147,'Basic Moves'!B$2:H$43,7,FALSE)</f>
        <v>7</v>
      </c>
      <c r="V147" s="31" t="str">
        <f t="shared" si="5"/>
        <v>1200</v>
      </c>
      <c r="W147" s="30" t="s">
        <v>227</v>
      </c>
      <c r="X147" s="32" t="str">
        <f>VLOOKUP(W147,'Charged Moves'!B$2:I$96,3,FALSE)</f>
        <v>35</v>
      </c>
      <c r="Y147" s="32" t="str">
        <f>IF(OR(VLOOKUP(W147,'Charged Moves'!B$2:C$96,2,FALSE)=H147,VLOOKUP(W147,'Charged Moves'!B$2:C$96,2,FALSE)=I147),1,0)</f>
        <v>0</v>
      </c>
      <c r="Z147" s="32" t="str">
        <f>VLOOKUP(W147,'Charged Moves'!B$2:I$96,8,FALSE)*100</f>
        <v>5</v>
      </c>
      <c r="AA147" s="32" t="str">
        <f>VLOOKUP(W147,'Charged Moves'!B$2:I$96,6,FALSE)</f>
        <v>3400</v>
      </c>
      <c r="AB147" s="32" t="str">
        <f>VLOOKUP(W147,'Charged Moves'!B$2:J$96,9,FALSE)</f>
        <v>25</v>
      </c>
      <c r="AC147" s="32" t="str">
        <f t="shared" si="6"/>
        <v>59.875</v>
      </c>
      <c r="AD147" s="32" t="str">
        <f t="shared" si="7"/>
        <v>5900</v>
      </c>
      <c r="AE147" s="32" t="str">
        <f t="shared" si="8"/>
        <v>1024</v>
      </c>
      <c r="AF147" t="str">
        <f t="shared" si="9"/>
        <v>13900</v>
      </c>
      <c r="AG147" t="str">
        <f t="shared" si="10"/>
        <v>425.125</v>
      </c>
    </row>
    <row r="148" ht="14.25" customHeight="1">
      <c r="A148" s="5">
        <v>414.0</v>
      </c>
      <c r="B148" s="20">
        <v>4.0</v>
      </c>
      <c r="C148" s="21">
        <v>0.9</v>
      </c>
      <c r="D148" s="20">
        <v>4.0</v>
      </c>
      <c r="E148" s="22">
        <v>0.89</v>
      </c>
      <c r="F148" s="5" t="str">
        <f>VLOOKUP(G148,'Species Data'!A$2:E$152,2,FALSE)</f>
        <v>73</v>
      </c>
      <c r="G148" s="5" t="s">
        <v>119</v>
      </c>
      <c r="H148" s="33" t="s">
        <v>187</v>
      </c>
      <c r="I148" s="46" t="s">
        <v>265</v>
      </c>
      <c r="J148" s="5" t="str">
        <f>VLOOKUP(G148,'Species Data'!A$2:E$152,3,FALSE)</f>
        <v>160</v>
      </c>
      <c r="K148" s="27" t="str">
        <f>VLOOKUP(G148,'Species Data'!A$2:E$152,4,FALSE)</f>
        <v>170</v>
      </c>
      <c r="L148" s="27" t="str">
        <f>VLOOKUP(G148,'Species Data'!A$2:E$152,5,FALSE)</f>
        <v>196</v>
      </c>
      <c r="M148" s="28" t="str">
        <f t="shared" si="1"/>
        <v>31360</v>
      </c>
      <c r="N148" s="29" t="str">
        <f t="shared" si="2"/>
        <v>8353324000</v>
      </c>
      <c r="O148" s="29" t="str">
        <f t="shared" si="3"/>
        <v>266369</v>
      </c>
      <c r="P148" s="30" t="str">
        <f t="shared" si="4"/>
        <v>3162068000</v>
      </c>
      <c r="Q148" s="30" t="s">
        <v>144</v>
      </c>
      <c r="R148" s="32" t="str">
        <f>VLOOKUP(Q148,'Basic Moves'!B$2:H$43,3,FALSE)</f>
        <v>10</v>
      </c>
      <c r="S148" s="32" t="str">
        <f>IF(OR(VLOOKUP(Q148,'Basic Moves'!B$2:C$43,2,FALSE)=H148,VLOOKUP(Q148,'Basic Moves'!B$2:C$43,2,FALSE)=I148),1,0)</f>
        <v>1</v>
      </c>
      <c r="T148" s="32" t="str">
        <f>VLOOKUP(Q148,'Basic Moves'!B$2:H$43,5,FALSE)</f>
        <v>1050</v>
      </c>
      <c r="U148" s="32" t="str">
        <f>VLOOKUP(Q148,'Basic Moves'!B$2:H$43,7,FALSE)</f>
        <v>10</v>
      </c>
      <c r="V148" s="31" t="str">
        <f t="shared" si="5"/>
        <v>1187.5</v>
      </c>
      <c r="W148" s="30" t="s">
        <v>152</v>
      </c>
      <c r="X148" s="32" t="str">
        <f>VLOOKUP(W148,'Charged Moves'!B$2:I$96,3,FALSE)</f>
        <v>90</v>
      </c>
      <c r="Y148" s="32" t="str">
        <f>IF(OR(VLOOKUP(W148,'Charged Moves'!B$2:C$96,2,FALSE)=H148,VLOOKUP(W148,'Charged Moves'!B$2:C$96,2,FALSE)=I148),1,0)</f>
        <v>1</v>
      </c>
      <c r="Z148" s="32" t="str">
        <f>VLOOKUP(W148,'Charged Moves'!B$2:I$96,8,FALSE)*100</f>
        <v>5</v>
      </c>
      <c r="AA148" s="32" t="str">
        <f>VLOOKUP(W148,'Charged Moves'!B$2:I$96,6,FALSE)</f>
        <v>3800</v>
      </c>
      <c r="AB148" s="32" t="str">
        <f>VLOOKUP(W148,'Charged Moves'!B$2:J$96,9,FALSE)</f>
        <v>100</v>
      </c>
      <c r="AC148" s="32" t="str">
        <f t="shared" si="6"/>
        <v>240.3125</v>
      </c>
      <c r="AD148" s="32" t="str">
        <f t="shared" si="7"/>
        <v>14800</v>
      </c>
      <c r="AE148" s="32" t="str">
        <f t="shared" si="8"/>
        <v>1566.875</v>
      </c>
      <c r="AF148" t="str">
        <f t="shared" si="9"/>
        <v>34800</v>
      </c>
      <c r="AG148" t="str">
        <f t="shared" si="10"/>
        <v>593.125</v>
      </c>
    </row>
    <row r="149" ht="14.25" customHeight="1">
      <c r="A149" s="5">
        <v>385.0</v>
      </c>
      <c r="B149" s="20">
        <v>6.0</v>
      </c>
      <c r="C149" s="21">
        <v>0.75</v>
      </c>
      <c r="D149" s="20">
        <v>1.0</v>
      </c>
      <c r="E149" s="22">
        <v>1.0</v>
      </c>
      <c r="F149" s="5" t="str">
        <f>VLOOKUP(G149,'Species Data'!A$2:E$152,2,FALSE)</f>
        <v>68</v>
      </c>
      <c r="G149" s="5" t="s">
        <v>112</v>
      </c>
      <c r="H149" s="36" t="s">
        <v>229</v>
      </c>
      <c r="I149" s="59"/>
      <c r="J149" s="5" t="str">
        <f>VLOOKUP(G149,'Species Data'!A$2:E$152,3,FALSE)</f>
        <v>180</v>
      </c>
      <c r="K149" s="27" t="str">
        <f>VLOOKUP(G149,'Species Data'!A$2:E$152,4,FALSE)</f>
        <v>198</v>
      </c>
      <c r="L149" s="27" t="str">
        <f>VLOOKUP(G149,'Species Data'!A$2:E$152,5,FALSE)</f>
        <v>180</v>
      </c>
      <c r="M149" s="28" t="str">
        <f t="shared" si="1"/>
        <v>32400</v>
      </c>
      <c r="N149" s="29" t="str">
        <f t="shared" si="2"/>
        <v>6733955250</v>
      </c>
      <c r="O149" s="29" t="str">
        <f t="shared" si="3"/>
        <v>207838</v>
      </c>
      <c r="P149" s="30" t="str">
        <f t="shared" si="4"/>
        <v>3147457500</v>
      </c>
      <c r="Q149" s="30" t="s">
        <v>270</v>
      </c>
      <c r="R149" s="32" t="str">
        <f>VLOOKUP(Q149,'Basic Moves'!B$2:H$43,3,FALSE)</f>
        <v>10</v>
      </c>
      <c r="S149" s="32" t="str">
        <f>IF(OR(VLOOKUP(Q149,'Basic Moves'!B$2:C$43,2,FALSE)=H149,VLOOKUP(Q149,'Basic Moves'!B$2:C$43,2,FALSE)=I149),1,0)</f>
        <v>0</v>
      </c>
      <c r="T149" s="32" t="str">
        <f>VLOOKUP(Q149,'Basic Moves'!B$2:H$43,5,FALSE)</f>
        <v>1200</v>
      </c>
      <c r="U149" s="32" t="str">
        <f>VLOOKUP(Q149,'Basic Moves'!B$2:H$43,7,FALSE)</f>
        <v>10</v>
      </c>
      <c r="V149" s="31" t="str">
        <f t="shared" si="5"/>
        <v>830</v>
      </c>
      <c r="W149" s="30" t="s">
        <v>305</v>
      </c>
      <c r="X149" s="32" t="str">
        <f>VLOOKUP(W149,'Charged Moves'!B$2:I$96,3,FALSE)</f>
        <v>30</v>
      </c>
      <c r="Y149" s="32" t="str">
        <f>IF(OR(VLOOKUP(W149,'Charged Moves'!B$2:C$96,2,FALSE)=H149,VLOOKUP(W149,'Charged Moves'!B$2:C$96,2,FALSE)=I149),1,0)</f>
        <v>1</v>
      </c>
      <c r="Z149" s="32" t="str">
        <f>VLOOKUP(W149,'Charged Moves'!B$2:I$96,8,FALSE)*100</f>
        <v>5</v>
      </c>
      <c r="AA149" s="32" t="str">
        <f>VLOOKUP(W149,'Charged Moves'!B$2:I$96,6,FALSE)</f>
        <v>2100</v>
      </c>
      <c r="AB149" s="32" t="str">
        <f>VLOOKUP(W149,'Charged Moves'!B$2:J$96,9,FALSE)</f>
        <v>33</v>
      </c>
      <c r="AC149" s="32" t="str">
        <f t="shared" si="6"/>
        <v>78.4375</v>
      </c>
      <c r="AD149" s="32" t="str">
        <f t="shared" si="7"/>
        <v>7400</v>
      </c>
      <c r="AE149" s="32" t="str">
        <f t="shared" si="8"/>
        <v>1049.6875</v>
      </c>
      <c r="AF149" t="str">
        <f t="shared" si="9"/>
        <v>15400</v>
      </c>
      <c r="AG149" t="str">
        <f t="shared" si="10"/>
        <v>490.625</v>
      </c>
    </row>
    <row r="150" ht="14.25" customHeight="1">
      <c r="A150" s="5">
        <v>384.0</v>
      </c>
      <c r="B150" s="20">
        <v>3.0</v>
      </c>
      <c r="C150" s="21">
        <v>0.89</v>
      </c>
      <c r="D150" s="20">
        <v>2.0</v>
      </c>
      <c r="E150" s="22">
        <v>1.0</v>
      </c>
      <c r="F150" s="5" t="str">
        <f>VLOOKUP(G150,'Species Data'!A$2:E$152,2,FALSE)</f>
        <v>68</v>
      </c>
      <c r="G150" s="5" t="s">
        <v>112</v>
      </c>
      <c r="H150" s="36" t="s">
        <v>229</v>
      </c>
      <c r="I150" s="59"/>
      <c r="J150" s="5" t="str">
        <f>VLOOKUP(G150,'Species Data'!A$2:E$152,3,FALSE)</f>
        <v>180</v>
      </c>
      <c r="K150" s="27" t="str">
        <f>VLOOKUP(G150,'Species Data'!A$2:E$152,4,FALSE)</f>
        <v>198</v>
      </c>
      <c r="L150" s="27" t="str">
        <f>VLOOKUP(G150,'Species Data'!A$2:E$152,5,FALSE)</f>
        <v>180</v>
      </c>
      <c r="M150" s="28" t="str">
        <f t="shared" si="1"/>
        <v>32400</v>
      </c>
      <c r="N150" s="29" t="str">
        <f t="shared" si="2"/>
        <v>8019000000</v>
      </c>
      <c r="O150" s="29" t="str">
        <f t="shared" si="3"/>
        <v>247500</v>
      </c>
      <c r="P150" s="30" t="str">
        <f t="shared" si="4"/>
        <v>3143448000</v>
      </c>
      <c r="Q150" s="30" t="s">
        <v>270</v>
      </c>
      <c r="R150" s="32" t="str">
        <f>VLOOKUP(Q150,'Basic Moves'!B$2:H$43,3,FALSE)</f>
        <v>10</v>
      </c>
      <c r="S150" s="32" t="str">
        <f>IF(OR(VLOOKUP(Q150,'Basic Moves'!B$2:C$43,2,FALSE)=H150,VLOOKUP(Q150,'Basic Moves'!B$2:C$43,2,FALSE)=I150),1,0)</f>
        <v>0</v>
      </c>
      <c r="T150" s="32" t="str">
        <f>VLOOKUP(Q150,'Basic Moves'!B$2:H$43,5,FALSE)</f>
        <v>1200</v>
      </c>
      <c r="U150" s="32" t="str">
        <f>VLOOKUP(Q150,'Basic Moves'!B$2:H$43,7,FALSE)</f>
        <v>10</v>
      </c>
      <c r="V150" s="31" t="str">
        <f t="shared" si="5"/>
        <v>830</v>
      </c>
      <c r="W150" s="30" t="s">
        <v>222</v>
      </c>
      <c r="X150" s="32" t="str">
        <f>VLOOKUP(W150,'Charged Moves'!B$2:I$96,3,FALSE)</f>
        <v>80</v>
      </c>
      <c r="Y150" s="32" t="str">
        <f>IF(OR(VLOOKUP(W150,'Charged Moves'!B$2:C$96,2,FALSE)=H150,VLOOKUP(W150,'Charged Moves'!B$2:C$96,2,FALSE)=I150),1,0)</f>
        <v>0</v>
      </c>
      <c r="Z150" s="32" t="str">
        <f>VLOOKUP(W150,'Charged Moves'!B$2:I$96,8,FALSE)*100</f>
        <v>50</v>
      </c>
      <c r="AA150" s="32" t="str">
        <f>VLOOKUP(W150,'Charged Moves'!B$2:I$96,6,FALSE)</f>
        <v>3100</v>
      </c>
      <c r="AB150" s="32" t="str">
        <f>VLOOKUP(W150,'Charged Moves'!B$2:J$96,9,FALSE)</f>
        <v>100</v>
      </c>
      <c r="AC150" s="32" t="str">
        <f t="shared" si="6"/>
        <v>200</v>
      </c>
      <c r="AD150" s="32" t="str">
        <f t="shared" si="7"/>
        <v>15600</v>
      </c>
      <c r="AE150" s="32" t="str">
        <f t="shared" si="8"/>
        <v>1250</v>
      </c>
      <c r="AF150" t="str">
        <f t="shared" si="9"/>
        <v>35600</v>
      </c>
      <c r="AG150" t="str">
        <f t="shared" si="10"/>
        <v>490</v>
      </c>
    </row>
    <row r="151" ht="14.25" customHeight="1">
      <c r="A151" s="5">
        <v>790.0</v>
      </c>
      <c r="B151" s="20">
        <v>2.0</v>
      </c>
      <c r="C151" s="21">
        <v>0.86</v>
      </c>
      <c r="D151" s="20">
        <v>4.0</v>
      </c>
      <c r="E151" s="22">
        <v>0.79</v>
      </c>
      <c r="F151" s="5" t="str">
        <f>VLOOKUP(G151,'Species Data'!A$2:E$152,2,FALSE)</f>
        <v>139</v>
      </c>
      <c r="G151" s="5" t="s">
        <v>216</v>
      </c>
      <c r="H151" s="51" t="s">
        <v>267</v>
      </c>
      <c r="I151" s="33" t="s">
        <v>187</v>
      </c>
      <c r="J151" s="5" t="str">
        <f>VLOOKUP(G151,'Species Data'!A$2:E$152,3,FALSE)</f>
        <v>140</v>
      </c>
      <c r="K151" s="27" t="str">
        <f>VLOOKUP(G151,'Species Data'!A$2:E$152,4,FALSE)</f>
        <v>180</v>
      </c>
      <c r="L151" s="27" t="str">
        <f>VLOOKUP(G151,'Species Data'!A$2:E$152,5,FALSE)</f>
        <v>202</v>
      </c>
      <c r="M151" s="28" t="str">
        <f t="shared" si="1"/>
        <v>28280</v>
      </c>
      <c r="N151" s="29" t="str">
        <f t="shared" si="2"/>
        <v>8310078000</v>
      </c>
      <c r="O151" s="29" t="str">
        <f t="shared" si="3"/>
        <v>293850</v>
      </c>
      <c r="P151" s="30" t="str">
        <f t="shared" si="4"/>
        <v>3140140500</v>
      </c>
      <c r="Q151" s="30" t="s">
        <v>151</v>
      </c>
      <c r="R151" s="32" t="str">
        <f>VLOOKUP(Q151,'Basic Moves'!B$2:H$43,3,FALSE)</f>
        <v>6</v>
      </c>
      <c r="S151" s="32" t="str">
        <f>IF(OR(VLOOKUP(Q151,'Basic Moves'!B$2:C$43,2,FALSE)=H151,VLOOKUP(Q151,'Basic Moves'!B$2:C$43,2,FALSE)=I151),1,0)</f>
        <v>1</v>
      </c>
      <c r="T151" s="32" t="str">
        <f>VLOOKUP(Q151,'Basic Moves'!B$2:H$43,5,FALSE)</f>
        <v>500</v>
      </c>
      <c r="U151" s="32" t="str">
        <f>VLOOKUP(Q151,'Basic Moves'!B$2:H$43,7,FALSE)</f>
        <v>7</v>
      </c>
      <c r="V151" s="31" t="str">
        <f t="shared" si="5"/>
        <v>1500</v>
      </c>
      <c r="W151" s="30" t="s">
        <v>311</v>
      </c>
      <c r="X151" s="32" t="str">
        <f>VLOOKUP(W151,'Charged Moves'!B$2:I$96,3,FALSE)</f>
        <v>50</v>
      </c>
      <c r="Y151" s="32" t="str">
        <f>IF(OR(VLOOKUP(W151,'Charged Moves'!B$2:C$96,2,FALSE)=H151,VLOOKUP(W151,'Charged Moves'!B$2:C$96,2,FALSE)=I151),1,0)</f>
        <v>1</v>
      </c>
      <c r="Z151" s="32" t="str">
        <f>VLOOKUP(W151,'Charged Moves'!B$2:I$96,8,FALSE)*100</f>
        <v>5</v>
      </c>
      <c r="AA151" s="32" t="str">
        <f>VLOOKUP(W151,'Charged Moves'!B$2:I$96,6,FALSE)</f>
        <v>3200</v>
      </c>
      <c r="AB151" s="32" t="str">
        <f>VLOOKUP(W151,'Charged Moves'!B$2:J$96,9,FALSE)</f>
        <v>33</v>
      </c>
      <c r="AC151" s="32" t="str">
        <f t="shared" si="6"/>
        <v>101.5625</v>
      </c>
      <c r="AD151" s="32" t="str">
        <f t="shared" si="7"/>
        <v>6200</v>
      </c>
      <c r="AE151" s="32" t="str">
        <f t="shared" si="8"/>
        <v>1632.5</v>
      </c>
      <c r="AF151" t="str">
        <f t="shared" si="9"/>
        <v>16200</v>
      </c>
      <c r="AG151" t="str">
        <f t="shared" si="10"/>
        <v>616.875</v>
      </c>
    </row>
    <row r="152" ht="14.25" customHeight="1">
      <c r="A152" s="5">
        <v>772.0</v>
      </c>
      <c r="B152" s="20">
        <v>3.0</v>
      </c>
      <c r="C152" s="21">
        <v>0.92</v>
      </c>
      <c r="D152" s="20">
        <v>3.0</v>
      </c>
      <c r="E152" s="22">
        <v>0.82</v>
      </c>
      <c r="F152" s="5" t="str">
        <f>VLOOKUP(G152,'Species Data'!A$2:E$152,2,FALSE)</f>
        <v>136</v>
      </c>
      <c r="G152" s="5" t="s">
        <v>138</v>
      </c>
      <c r="H152" s="44" t="s">
        <v>255</v>
      </c>
      <c r="I152" s="47"/>
      <c r="J152" s="5" t="str">
        <f>VLOOKUP(G152,'Species Data'!A$2:E$152,3,FALSE)</f>
        <v>130</v>
      </c>
      <c r="K152" s="27" t="str">
        <f>VLOOKUP(G152,'Species Data'!A$2:E$152,4,FALSE)</f>
        <v>238</v>
      </c>
      <c r="L152" s="27" t="str">
        <f>VLOOKUP(G152,'Species Data'!A$2:E$152,5,FALSE)</f>
        <v>178</v>
      </c>
      <c r="M152" s="28" t="str">
        <f t="shared" si="1"/>
        <v>23140</v>
      </c>
      <c r="N152" s="29" t="str">
        <f t="shared" si="2"/>
        <v>8205906800</v>
      </c>
      <c r="O152" s="29" t="str">
        <f t="shared" si="3"/>
        <v>354620</v>
      </c>
      <c r="P152" s="30" t="str">
        <f t="shared" si="4"/>
        <v>3125404100</v>
      </c>
      <c r="Q152" s="30" t="s">
        <v>132</v>
      </c>
      <c r="R152" s="32" t="str">
        <f>VLOOKUP(Q152,'Basic Moves'!B$2:H$43,3,FALSE)</f>
        <v>10</v>
      </c>
      <c r="S152" s="32" t="str">
        <f>IF(OR(VLOOKUP(Q152,'Basic Moves'!B$2:C$43,2,FALSE)=H152,VLOOKUP(Q152,'Basic Moves'!B$2:C$43,2,FALSE)=I152),1,0)</f>
        <v>1</v>
      </c>
      <c r="T152" s="32" t="str">
        <f>VLOOKUP(Q152,'Basic Moves'!B$2:H$43,5,FALSE)</f>
        <v>1050</v>
      </c>
      <c r="U152" s="32" t="str">
        <f>VLOOKUP(Q152,'Basic Moves'!B$2:H$43,7,FALSE)</f>
        <v>10</v>
      </c>
      <c r="V152" s="31" t="str">
        <f t="shared" si="5"/>
        <v>1187.5</v>
      </c>
      <c r="W152" s="30" t="s">
        <v>183</v>
      </c>
      <c r="X152" s="32" t="str">
        <f>VLOOKUP(W152,'Charged Moves'!B$2:I$96,3,FALSE)</f>
        <v>80</v>
      </c>
      <c r="Y152" s="32" t="str">
        <f>IF(OR(VLOOKUP(W152,'Charged Moves'!B$2:C$96,2,FALSE)=H152,VLOOKUP(W152,'Charged Moves'!B$2:C$96,2,FALSE)=I152),1,0)</f>
        <v>1</v>
      </c>
      <c r="Z152" s="32" t="str">
        <f>VLOOKUP(W152,'Charged Moves'!B$2:I$96,8,FALSE)*100</f>
        <v>5</v>
      </c>
      <c r="AA152" s="32" t="str">
        <f>VLOOKUP(W152,'Charged Moves'!B$2:I$96,6,FALSE)</f>
        <v>3800</v>
      </c>
      <c r="AB152" s="32" t="str">
        <f>VLOOKUP(W152,'Charged Moves'!B$2:J$96,9,FALSE)</f>
        <v>100</v>
      </c>
      <c r="AC152" s="32" t="str">
        <f t="shared" si="6"/>
        <v>227.5</v>
      </c>
      <c r="AD152" s="32" t="str">
        <f t="shared" si="7"/>
        <v>14800</v>
      </c>
      <c r="AE152" s="32" t="str">
        <f t="shared" si="8"/>
        <v>1490</v>
      </c>
      <c r="AF152" t="str">
        <f t="shared" si="9"/>
        <v>34800</v>
      </c>
      <c r="AG152" t="str">
        <f t="shared" si="10"/>
        <v>567.5</v>
      </c>
    </row>
    <row r="153" ht="14.25" customHeight="1">
      <c r="A153" s="5">
        <v>219.0</v>
      </c>
      <c r="B153" s="20">
        <v>4.0</v>
      </c>
      <c r="C153" s="21">
        <v>0.78</v>
      </c>
      <c r="D153" s="20">
        <v>4.0</v>
      </c>
      <c r="E153" s="22">
        <v>0.91</v>
      </c>
      <c r="F153" s="5" t="str">
        <f>VLOOKUP(G153,'Species Data'!A$2:E$152,2,FALSE)</f>
        <v>40</v>
      </c>
      <c r="G153" s="5" t="s">
        <v>76</v>
      </c>
      <c r="H153" s="39" t="s">
        <v>237</v>
      </c>
      <c r="I153" s="53" t="s">
        <v>322</v>
      </c>
      <c r="J153" s="5" t="str">
        <f>VLOOKUP(G153,'Species Data'!A$2:E$152,3,FALSE)</f>
        <v>280</v>
      </c>
      <c r="K153" s="27" t="str">
        <f>VLOOKUP(G153,'Species Data'!A$2:E$152,4,FALSE)</f>
        <v>168</v>
      </c>
      <c r="L153" s="27" t="str">
        <f>VLOOKUP(G153,'Species Data'!A$2:E$152,5,FALSE)</f>
        <v>108</v>
      </c>
      <c r="M153" s="28" t="str">
        <f t="shared" si="1"/>
        <v>30240</v>
      </c>
      <c r="N153" s="29" t="str">
        <f t="shared" si="2"/>
        <v>8223768000</v>
      </c>
      <c r="O153" s="29" t="str">
        <f t="shared" si="3"/>
        <v>271950</v>
      </c>
      <c r="P153" s="30" t="str">
        <f t="shared" si="4"/>
        <v>3123603000</v>
      </c>
      <c r="Q153" s="30" t="s">
        <v>173</v>
      </c>
      <c r="R153" s="32" t="str">
        <f>VLOOKUP(Q153,'Basic Moves'!B$2:H$43,3,FALSE)</f>
        <v>7</v>
      </c>
      <c r="S153" s="32" t="str">
        <f>IF(OR(VLOOKUP(Q153,'Basic Moves'!B$2:C$43,2,FALSE)=H153,VLOOKUP(Q153,'Basic Moves'!B$2:C$43,2,FALSE)=I153),1,0)</f>
        <v>1</v>
      </c>
      <c r="T153" s="32" t="str">
        <f>VLOOKUP(Q153,'Basic Moves'!B$2:H$43,5,FALSE)</f>
        <v>540</v>
      </c>
      <c r="U153" s="32" t="str">
        <f>VLOOKUP(Q153,'Basic Moves'!B$2:H$43,7,FALSE)</f>
        <v>7</v>
      </c>
      <c r="V153" s="31" t="str">
        <f t="shared" si="5"/>
        <v>1618.75</v>
      </c>
      <c r="W153" s="30" t="s">
        <v>324</v>
      </c>
      <c r="X153" s="32" t="str">
        <f>VLOOKUP(W153,'Charged Moves'!B$2:I$96,3,FALSE)</f>
        <v>55</v>
      </c>
      <c r="Y153" s="32" t="str">
        <f>IF(OR(VLOOKUP(W153,'Charged Moves'!B$2:C$96,2,FALSE)=H153,VLOOKUP(W153,'Charged Moves'!B$2:C$96,2,FALSE)=I153),1,0)</f>
        <v>1</v>
      </c>
      <c r="Z153" s="32" t="str">
        <f>VLOOKUP(W153,'Charged Moves'!B$2:I$96,8,FALSE)*100</f>
        <v>5</v>
      </c>
      <c r="AA153" s="32" t="str">
        <f>VLOOKUP(W153,'Charged Moves'!B$2:I$96,6,FALSE)</f>
        <v>4200</v>
      </c>
      <c r="AB153" s="32" t="str">
        <f>VLOOKUP(W153,'Charged Moves'!B$2:J$96,9,FALSE)</f>
        <v>33</v>
      </c>
      <c r="AC153" s="32" t="str">
        <f t="shared" si="6"/>
        <v>114.21875</v>
      </c>
      <c r="AD153" s="32" t="str">
        <f t="shared" si="7"/>
        <v>7400</v>
      </c>
      <c r="AE153" s="32" t="str">
        <f t="shared" si="8"/>
        <v>1546.09375</v>
      </c>
      <c r="AF153" t="str">
        <f t="shared" si="9"/>
        <v>17400</v>
      </c>
      <c r="AG153" t="str">
        <f t="shared" si="10"/>
        <v>614.84375</v>
      </c>
    </row>
    <row r="154" ht="14.25" customHeight="1">
      <c r="A154" s="5">
        <v>220.0</v>
      </c>
      <c r="B154" s="20">
        <v>1.0</v>
      </c>
      <c r="C154" s="21">
        <v>1.0</v>
      </c>
      <c r="D154" s="20">
        <v>5.0</v>
      </c>
      <c r="E154" s="22">
        <v>0.91</v>
      </c>
      <c r="F154" s="5" t="str">
        <f>VLOOKUP(G154,'Species Data'!A$2:E$152,2,FALSE)</f>
        <v>40</v>
      </c>
      <c r="G154" s="5" t="s">
        <v>76</v>
      </c>
      <c r="H154" s="39" t="s">
        <v>237</v>
      </c>
      <c r="I154" s="53" t="s">
        <v>322</v>
      </c>
      <c r="J154" s="5" t="str">
        <f>VLOOKUP(G154,'Species Data'!A$2:E$152,3,FALSE)</f>
        <v>280</v>
      </c>
      <c r="K154" s="27" t="str">
        <f>VLOOKUP(G154,'Species Data'!A$2:E$152,4,FALSE)</f>
        <v>168</v>
      </c>
      <c r="L154" s="27" t="str">
        <f>VLOOKUP(G154,'Species Data'!A$2:E$152,5,FALSE)</f>
        <v>108</v>
      </c>
      <c r="M154" s="28" t="str">
        <f t="shared" si="1"/>
        <v>30240</v>
      </c>
      <c r="N154" s="29" t="str">
        <f t="shared" si="2"/>
        <v>10490860800</v>
      </c>
      <c r="O154" s="29" t="str">
        <f t="shared" si="3"/>
        <v>346920</v>
      </c>
      <c r="P154" s="30" t="str">
        <f t="shared" si="4"/>
        <v>3118046400</v>
      </c>
      <c r="Q154" s="30" t="s">
        <v>173</v>
      </c>
      <c r="R154" s="32" t="str">
        <f>VLOOKUP(Q154,'Basic Moves'!B$2:H$43,3,FALSE)</f>
        <v>7</v>
      </c>
      <c r="S154" s="32" t="str">
        <f>IF(OR(VLOOKUP(Q154,'Basic Moves'!B$2:C$43,2,FALSE)=H154,VLOOKUP(Q154,'Basic Moves'!B$2:C$43,2,FALSE)=I154),1,0)</f>
        <v>1</v>
      </c>
      <c r="T154" s="32" t="str">
        <f>VLOOKUP(Q154,'Basic Moves'!B$2:H$43,5,FALSE)</f>
        <v>540</v>
      </c>
      <c r="U154" s="32" t="str">
        <f>VLOOKUP(Q154,'Basic Moves'!B$2:H$43,7,FALSE)</f>
        <v>7</v>
      </c>
      <c r="V154" s="31" t="str">
        <f t="shared" si="5"/>
        <v>1618.75</v>
      </c>
      <c r="W154" s="30" t="s">
        <v>91</v>
      </c>
      <c r="X154" s="32" t="str">
        <f>VLOOKUP(W154,'Charged Moves'!B$2:I$96,3,FALSE)</f>
        <v>120</v>
      </c>
      <c r="Y154" s="32" t="str">
        <f>IF(OR(VLOOKUP(W154,'Charged Moves'!B$2:C$96,2,FALSE)=H154,VLOOKUP(W154,'Charged Moves'!B$2:C$96,2,FALSE)=I154),1,0)</f>
        <v>1</v>
      </c>
      <c r="Z154" s="32" t="str">
        <f>VLOOKUP(W154,'Charged Moves'!B$2:I$96,8,FALSE)*100</f>
        <v>5</v>
      </c>
      <c r="AA154" s="32" t="str">
        <f>VLOOKUP(W154,'Charged Moves'!B$2:I$96,6,FALSE)</f>
        <v>5000</v>
      </c>
      <c r="AB154" s="32" t="str">
        <f>VLOOKUP(W154,'Charged Moves'!B$2:J$96,9,FALSE)</f>
        <v>100</v>
      </c>
      <c r="AC154" s="32" t="str">
        <f t="shared" si="6"/>
        <v>285</v>
      </c>
      <c r="AD154" s="32" t="str">
        <f t="shared" si="7"/>
        <v>13600</v>
      </c>
      <c r="AE154" s="32" t="str">
        <f t="shared" si="8"/>
        <v>2065</v>
      </c>
      <c r="AF154" t="str">
        <f t="shared" si="9"/>
        <v>43600</v>
      </c>
      <c r="AG154" t="str">
        <f t="shared" si="10"/>
        <v>613.75</v>
      </c>
    </row>
    <row r="155" ht="14.25" customHeight="1">
      <c r="A155" s="5">
        <v>254.0</v>
      </c>
      <c r="B155" s="20">
        <v>6.0</v>
      </c>
      <c r="C155" s="21">
        <v>0.8</v>
      </c>
      <c r="D155" s="20">
        <v>6.0</v>
      </c>
      <c r="E155" s="22">
        <v>0.69</v>
      </c>
      <c r="F155" s="5" t="str">
        <f>VLOOKUP(G155,'Species Data'!A$2:E$152,2,FALSE)</f>
        <v>45</v>
      </c>
      <c r="G155" s="5" t="s">
        <v>81</v>
      </c>
      <c r="H155" s="45" t="s">
        <v>259</v>
      </c>
      <c r="I155" s="46" t="s">
        <v>265</v>
      </c>
      <c r="J155" s="5" t="str">
        <f>VLOOKUP(G155,'Species Data'!A$2:E$152,3,FALSE)</f>
        <v>150</v>
      </c>
      <c r="K155" s="27" t="str">
        <f>VLOOKUP(G155,'Species Data'!A$2:E$152,4,FALSE)</f>
        <v>202</v>
      </c>
      <c r="L155" s="27" t="str">
        <f>VLOOKUP(G155,'Species Data'!A$2:E$152,5,FALSE)</f>
        <v>190</v>
      </c>
      <c r="M155" s="28" t="str">
        <f t="shared" si="1"/>
        <v>28500</v>
      </c>
      <c r="N155" s="29" t="str">
        <f t="shared" si="2"/>
        <v>7902921750</v>
      </c>
      <c r="O155" s="29" t="str">
        <f t="shared" si="3"/>
        <v>277296</v>
      </c>
      <c r="P155" s="30" t="str">
        <f t="shared" si="4"/>
        <v>3090069750</v>
      </c>
      <c r="Q155" s="30" t="s">
        <v>144</v>
      </c>
      <c r="R155" s="32" t="str">
        <f>VLOOKUP(Q155,'Basic Moves'!B$2:H$43,3,FALSE)</f>
        <v>10</v>
      </c>
      <c r="S155" s="32" t="str">
        <f>IF(OR(VLOOKUP(Q155,'Basic Moves'!B$2:C$43,2,FALSE)=H155,VLOOKUP(Q155,'Basic Moves'!B$2:C$43,2,FALSE)=I155),1,0)</f>
        <v>1</v>
      </c>
      <c r="T155" s="32" t="str">
        <f>VLOOKUP(Q155,'Basic Moves'!B$2:H$43,5,FALSE)</f>
        <v>1050</v>
      </c>
      <c r="U155" s="32" t="str">
        <f>VLOOKUP(Q155,'Basic Moves'!B$2:H$43,7,FALSE)</f>
        <v>10</v>
      </c>
      <c r="V155" s="31" t="str">
        <f t="shared" si="5"/>
        <v>1187.5</v>
      </c>
      <c r="W155" s="30" t="s">
        <v>325</v>
      </c>
      <c r="X155" s="32" t="str">
        <f>VLOOKUP(W155,'Charged Moves'!B$2:I$96,3,FALSE)</f>
        <v>85</v>
      </c>
      <c r="Y155" s="32" t="str">
        <f>IF(OR(VLOOKUP(W155,'Charged Moves'!B$2:C$96,2,FALSE)=H155,VLOOKUP(W155,'Charged Moves'!B$2:C$96,2,FALSE)=I155),1,0)</f>
        <v>0</v>
      </c>
      <c r="Z155" s="32" t="str">
        <f>VLOOKUP(W155,'Charged Moves'!B$2:I$96,8,FALSE)*100</f>
        <v>5</v>
      </c>
      <c r="AA155" s="32" t="str">
        <f>VLOOKUP(W155,'Charged Moves'!B$2:I$96,6,FALSE)</f>
        <v>4100</v>
      </c>
      <c r="AB155" s="32" t="str">
        <f>VLOOKUP(W155,'Charged Moves'!B$2:J$96,9,FALSE)</f>
        <v>100</v>
      </c>
      <c r="AC155" s="32" t="str">
        <f t="shared" si="6"/>
        <v>212.125</v>
      </c>
      <c r="AD155" s="32" t="str">
        <f t="shared" si="7"/>
        <v>15100</v>
      </c>
      <c r="AE155" s="32" t="str">
        <f t="shared" si="8"/>
        <v>1372.75</v>
      </c>
      <c r="AF155" t="str">
        <f t="shared" si="9"/>
        <v>35100</v>
      </c>
      <c r="AG155" t="str">
        <f t="shared" si="10"/>
        <v>536.75</v>
      </c>
    </row>
    <row r="156" ht="14.25" customHeight="1">
      <c r="A156" s="5">
        <v>212.0</v>
      </c>
      <c r="B156" s="20">
        <v>1.0</v>
      </c>
      <c r="C156" s="21">
        <v>1.0</v>
      </c>
      <c r="D156" s="20">
        <v>3.0</v>
      </c>
      <c r="E156" s="22">
        <v>0.9</v>
      </c>
      <c r="F156" s="5" t="str">
        <f>VLOOKUP(G156,'Species Data'!A$2:E$152,2,FALSE)</f>
        <v>38</v>
      </c>
      <c r="G156" s="5" t="s">
        <v>74</v>
      </c>
      <c r="H156" s="44" t="s">
        <v>255</v>
      </c>
      <c r="I156" s="47"/>
      <c r="J156" s="5" t="str">
        <f>VLOOKUP(G156,'Species Data'!A$2:E$152,3,FALSE)</f>
        <v>146</v>
      </c>
      <c r="K156" s="27" t="str">
        <f>VLOOKUP(G156,'Species Data'!A$2:E$152,4,FALSE)</f>
        <v>176</v>
      </c>
      <c r="L156" s="27" t="str">
        <f>VLOOKUP(G156,'Species Data'!A$2:E$152,5,FALSE)</f>
        <v>194</v>
      </c>
      <c r="M156" s="28" t="str">
        <f t="shared" si="1"/>
        <v>28324</v>
      </c>
      <c r="N156" s="29" t="str">
        <f t="shared" si="2"/>
        <v>8069507600</v>
      </c>
      <c r="O156" s="29" t="str">
        <f t="shared" si="3"/>
        <v>284900</v>
      </c>
      <c r="P156" s="30" t="str">
        <f t="shared" si="4"/>
        <v>3084483600</v>
      </c>
      <c r="Q156" s="30" t="s">
        <v>132</v>
      </c>
      <c r="R156" s="32" t="str">
        <f>VLOOKUP(Q156,'Basic Moves'!B$2:H$43,3,FALSE)</f>
        <v>10</v>
      </c>
      <c r="S156" s="32" t="str">
        <f>IF(OR(VLOOKUP(Q156,'Basic Moves'!B$2:C$43,2,FALSE)=H156,VLOOKUP(Q156,'Basic Moves'!B$2:C$43,2,FALSE)=I156),1,0)</f>
        <v>1</v>
      </c>
      <c r="T156" s="32" t="str">
        <f>VLOOKUP(Q156,'Basic Moves'!B$2:H$43,5,FALSE)</f>
        <v>1050</v>
      </c>
      <c r="U156" s="32" t="str">
        <f>VLOOKUP(Q156,'Basic Moves'!B$2:H$43,7,FALSE)</f>
        <v>10</v>
      </c>
      <c r="V156" s="31" t="str">
        <f t="shared" si="5"/>
        <v>1187.5</v>
      </c>
      <c r="W156" s="30" t="s">
        <v>117</v>
      </c>
      <c r="X156" s="32" t="str">
        <f>VLOOKUP(W156,'Charged Moves'!B$2:I$96,3,FALSE)</f>
        <v>100</v>
      </c>
      <c r="Y156" s="32" t="str">
        <f>IF(OR(VLOOKUP(W156,'Charged Moves'!B$2:C$96,2,FALSE)=H156,VLOOKUP(W156,'Charged Moves'!B$2:C$96,2,FALSE)=I156),1,0)</f>
        <v>1</v>
      </c>
      <c r="Z156" s="32" t="str">
        <f>VLOOKUP(W156,'Charged Moves'!B$2:I$96,8,FALSE)*100</f>
        <v>5</v>
      </c>
      <c r="AA156" s="32" t="str">
        <f>VLOOKUP(W156,'Charged Moves'!B$2:I$96,6,FALSE)</f>
        <v>4100</v>
      </c>
      <c r="AB156" s="32" t="str">
        <f>VLOOKUP(W156,'Charged Moves'!B$2:J$96,9,FALSE)</f>
        <v>100</v>
      </c>
      <c r="AC156" s="32" t="str">
        <f t="shared" si="6"/>
        <v>253.125</v>
      </c>
      <c r="AD156" s="32" t="str">
        <f t="shared" si="7"/>
        <v>15100</v>
      </c>
      <c r="AE156" s="32" t="str">
        <f t="shared" si="8"/>
        <v>1618.75</v>
      </c>
      <c r="AF156" t="str">
        <f t="shared" si="9"/>
        <v>35100</v>
      </c>
      <c r="AG156" t="str">
        <f t="shared" si="10"/>
        <v>618.75</v>
      </c>
    </row>
    <row r="157" ht="14.25" customHeight="1">
      <c r="A157" s="5">
        <v>728.0</v>
      </c>
      <c r="B157" s="20">
        <v>2.0</v>
      </c>
      <c r="C157" s="21">
        <v>0.93</v>
      </c>
      <c r="D157" s="20">
        <v>1.0</v>
      </c>
      <c r="E157" s="22">
        <v>1.0</v>
      </c>
      <c r="F157" s="5" t="str">
        <f>VLOOKUP(G157,'Species Data'!A$2:E$152,2,FALSE)</f>
        <v>126</v>
      </c>
      <c r="G157" s="5" t="s">
        <v>200</v>
      </c>
      <c r="H157" s="44" t="s">
        <v>255</v>
      </c>
      <c r="I157" s="47"/>
      <c r="J157" s="5" t="str">
        <f>VLOOKUP(G157,'Species Data'!A$2:E$152,3,FALSE)</f>
        <v>130</v>
      </c>
      <c r="K157" s="27" t="str">
        <f>VLOOKUP(G157,'Species Data'!A$2:E$152,4,FALSE)</f>
        <v>214</v>
      </c>
      <c r="L157" s="27" t="str">
        <f>VLOOKUP(G157,'Species Data'!A$2:E$152,5,FALSE)</f>
        <v>158</v>
      </c>
      <c r="M157" s="28" t="str">
        <f t="shared" si="1"/>
        <v>20540</v>
      </c>
      <c r="N157" s="29" t="str">
        <f t="shared" si="2"/>
        <v>6648971306</v>
      </c>
      <c r="O157" s="29" t="str">
        <f t="shared" si="3"/>
        <v>323708</v>
      </c>
      <c r="P157" s="30" t="str">
        <f t="shared" si="4"/>
        <v>3032249594</v>
      </c>
      <c r="Q157" s="30" t="s">
        <v>132</v>
      </c>
      <c r="R157" s="32" t="str">
        <f>VLOOKUP(Q157,'Basic Moves'!B$2:H$43,3,FALSE)</f>
        <v>10</v>
      </c>
      <c r="S157" s="32" t="str">
        <f>IF(OR(VLOOKUP(Q157,'Basic Moves'!B$2:C$43,2,FALSE)=H157,VLOOKUP(Q157,'Basic Moves'!B$2:C$43,2,FALSE)=I157),1,0)</f>
        <v>1</v>
      </c>
      <c r="T157" s="32" t="str">
        <f>VLOOKUP(Q157,'Basic Moves'!B$2:H$43,5,FALSE)</f>
        <v>1050</v>
      </c>
      <c r="U157" s="32" t="str">
        <f>VLOOKUP(Q157,'Basic Moves'!B$2:H$43,7,FALSE)</f>
        <v>10</v>
      </c>
      <c r="V157" s="31" t="str">
        <f t="shared" si="5"/>
        <v>1187.5</v>
      </c>
      <c r="W157" s="30" t="s">
        <v>135</v>
      </c>
      <c r="X157" s="32" t="str">
        <f>VLOOKUP(W157,'Charged Moves'!B$2:I$96,3,FALSE)</f>
        <v>55</v>
      </c>
      <c r="Y157" s="32" t="str">
        <f>IF(OR(VLOOKUP(W157,'Charged Moves'!B$2:C$96,2,FALSE)=H157,VLOOKUP(W157,'Charged Moves'!B$2:C$96,2,FALSE)=I157),1,0)</f>
        <v>1</v>
      </c>
      <c r="Z157" s="32" t="str">
        <f>VLOOKUP(W157,'Charged Moves'!B$2:I$96,8,FALSE)*100</f>
        <v>5</v>
      </c>
      <c r="AA157" s="32" t="str">
        <f>VLOOKUP(W157,'Charged Moves'!B$2:I$96,6,FALSE)</f>
        <v>2900</v>
      </c>
      <c r="AB157" s="32" t="str">
        <f>VLOOKUP(W157,'Charged Moves'!B$2:J$96,9,FALSE)</f>
        <v>50</v>
      </c>
      <c r="AC157" s="32" t="str">
        <f t="shared" si="6"/>
        <v>132.96875</v>
      </c>
      <c r="AD157" s="32" t="str">
        <f t="shared" si="7"/>
        <v>8650</v>
      </c>
      <c r="AE157" s="32" t="str">
        <f t="shared" si="8"/>
        <v>1512.65625</v>
      </c>
      <c r="AF157" t="str">
        <f t="shared" si="9"/>
        <v>18650</v>
      </c>
      <c r="AG157" t="str">
        <f t="shared" si="10"/>
        <v>689.84375</v>
      </c>
    </row>
    <row r="158" ht="14.25" customHeight="1">
      <c r="A158" s="5">
        <v>53.0</v>
      </c>
      <c r="B158" s="20">
        <v>5.0</v>
      </c>
      <c r="C158" s="21">
        <v>0.73</v>
      </c>
      <c r="D158" s="20">
        <v>5.0</v>
      </c>
      <c r="E158" s="22">
        <v>0.86</v>
      </c>
      <c r="F158" s="5" t="str">
        <f>VLOOKUP(G158,'Species Data'!A$2:E$152,2,FALSE)</f>
        <v>9</v>
      </c>
      <c r="G158" s="5" t="s">
        <v>43</v>
      </c>
      <c r="H158" s="33" t="s">
        <v>187</v>
      </c>
      <c r="I158" s="50"/>
      <c r="J158" s="5" t="str">
        <f>VLOOKUP(G158,'Species Data'!A$2:E$152,3,FALSE)</f>
        <v>158</v>
      </c>
      <c r="K158" s="27" t="str">
        <f>VLOOKUP(G158,'Species Data'!A$2:E$152,4,FALSE)</f>
        <v>186</v>
      </c>
      <c r="L158" s="27" t="str">
        <f>VLOOKUP(G158,'Species Data'!A$2:E$152,5,FALSE)</f>
        <v>222</v>
      </c>
      <c r="M158" s="28" t="str">
        <f t="shared" si="1"/>
        <v>35076</v>
      </c>
      <c r="N158" s="29" t="str">
        <f t="shared" si="2"/>
        <v>9130528332</v>
      </c>
      <c r="O158" s="29" t="str">
        <f t="shared" si="3"/>
        <v>260307</v>
      </c>
      <c r="P158" s="30" t="str">
        <f t="shared" si="4"/>
        <v>3030461172</v>
      </c>
      <c r="Q158" s="30" t="s">
        <v>126</v>
      </c>
      <c r="R158" s="32" t="str">
        <f>VLOOKUP(Q158,'Basic Moves'!B$2:H$43,3,FALSE)</f>
        <v>6</v>
      </c>
      <c r="S158" s="32" t="str">
        <f>IF(OR(VLOOKUP(Q158,'Basic Moves'!B$2:C$43,2,FALSE)=H158,VLOOKUP(Q158,'Basic Moves'!B$2:C$43,2,FALSE)=I158),1,0)</f>
        <v>0</v>
      </c>
      <c r="T158" s="32" t="str">
        <f>VLOOKUP(Q158,'Basic Moves'!B$2:H$43,5,FALSE)</f>
        <v>500</v>
      </c>
      <c r="U158" s="32" t="str">
        <f>VLOOKUP(Q158,'Basic Moves'!B$2:H$43,7,FALSE)</f>
        <v>7</v>
      </c>
      <c r="V158" s="31" t="str">
        <f t="shared" si="5"/>
        <v>1200</v>
      </c>
      <c r="W158" s="30" t="s">
        <v>206</v>
      </c>
      <c r="X158" s="32" t="str">
        <f>VLOOKUP(W158,'Charged Moves'!B$2:I$96,3,FALSE)</f>
        <v>65</v>
      </c>
      <c r="Y158" s="32" t="str">
        <f>IF(OR(VLOOKUP(W158,'Charged Moves'!B$2:C$96,2,FALSE)=H158,VLOOKUP(W158,'Charged Moves'!B$2:C$96,2,FALSE)=I158),1,0)</f>
        <v>0</v>
      </c>
      <c r="Z158" s="32" t="str">
        <f>VLOOKUP(W158,'Charged Moves'!B$2:I$96,8,FALSE)*100</f>
        <v>5</v>
      </c>
      <c r="AA158" s="32" t="str">
        <f>VLOOKUP(W158,'Charged Moves'!B$2:I$96,6,FALSE)</f>
        <v>3650</v>
      </c>
      <c r="AB158" s="32" t="str">
        <f>VLOOKUP(W158,'Charged Moves'!B$2:J$96,9,FALSE)</f>
        <v>50</v>
      </c>
      <c r="AC158" s="32" t="str">
        <f t="shared" si="6"/>
        <v>114.625</v>
      </c>
      <c r="AD158" s="32" t="str">
        <f t="shared" si="7"/>
        <v>8150</v>
      </c>
      <c r="AE158" s="32" t="str">
        <f t="shared" si="8"/>
        <v>1399.5</v>
      </c>
      <c r="AF158" t="str">
        <f t="shared" si="9"/>
        <v>24150</v>
      </c>
      <c r="AG158" t="str">
        <f t="shared" si="10"/>
        <v>464.5</v>
      </c>
    </row>
    <row r="159" ht="14.25" customHeight="1">
      <c r="A159" s="5">
        <v>416.0</v>
      </c>
      <c r="B159" s="20">
        <v>5.0</v>
      </c>
      <c r="C159" s="21">
        <v>0.86</v>
      </c>
      <c r="D159" s="20">
        <v>5.0</v>
      </c>
      <c r="E159" s="22">
        <v>0.85</v>
      </c>
      <c r="F159" s="5" t="str">
        <f>VLOOKUP(G159,'Species Data'!A$2:E$152,2,FALSE)</f>
        <v>73</v>
      </c>
      <c r="G159" s="5" t="s">
        <v>119</v>
      </c>
      <c r="H159" s="33" t="s">
        <v>187</v>
      </c>
      <c r="I159" s="46" t="s">
        <v>265</v>
      </c>
      <c r="J159" s="5" t="str">
        <f>VLOOKUP(G159,'Species Data'!A$2:E$152,3,FALSE)</f>
        <v>160</v>
      </c>
      <c r="K159" s="27" t="str">
        <f>VLOOKUP(G159,'Species Data'!A$2:E$152,4,FALSE)</f>
        <v>170</v>
      </c>
      <c r="L159" s="27" t="str">
        <f>VLOOKUP(G159,'Species Data'!A$2:E$152,5,FALSE)</f>
        <v>196</v>
      </c>
      <c r="M159" s="28" t="str">
        <f t="shared" si="1"/>
        <v>31360</v>
      </c>
      <c r="N159" s="29" t="str">
        <f t="shared" si="2"/>
        <v>7943488000</v>
      </c>
      <c r="O159" s="29" t="str">
        <f t="shared" si="3"/>
        <v>253300</v>
      </c>
      <c r="P159" s="30" t="str">
        <f t="shared" si="4"/>
        <v>3025456000</v>
      </c>
      <c r="Q159" s="30" t="s">
        <v>144</v>
      </c>
      <c r="R159" s="32" t="str">
        <f>VLOOKUP(Q159,'Basic Moves'!B$2:H$43,3,FALSE)</f>
        <v>10</v>
      </c>
      <c r="S159" s="32" t="str">
        <f>IF(OR(VLOOKUP(Q159,'Basic Moves'!B$2:C$43,2,FALSE)=H159,VLOOKUP(Q159,'Basic Moves'!B$2:C$43,2,FALSE)=I159),1,0)</f>
        <v>1</v>
      </c>
      <c r="T159" s="32" t="str">
        <f>VLOOKUP(Q159,'Basic Moves'!B$2:H$43,5,FALSE)</f>
        <v>1050</v>
      </c>
      <c r="U159" s="32" t="str">
        <f>VLOOKUP(Q159,'Basic Moves'!B$2:H$43,7,FALSE)</f>
        <v>10</v>
      </c>
      <c r="V159" s="31" t="str">
        <f t="shared" si="5"/>
        <v>1187.5</v>
      </c>
      <c r="W159" s="30" t="s">
        <v>215</v>
      </c>
      <c r="X159" s="32" t="str">
        <f>VLOOKUP(W159,'Charged Moves'!B$2:I$96,3,FALSE)</f>
        <v>100</v>
      </c>
      <c r="Y159" s="32" t="str">
        <f>IF(OR(VLOOKUP(W159,'Charged Moves'!B$2:C$96,2,FALSE)=H159,VLOOKUP(W159,'Charged Moves'!B$2:C$96,2,FALSE)=I159),1,0)</f>
        <v>0</v>
      </c>
      <c r="Z159" s="32" t="str">
        <f>VLOOKUP(W159,'Charged Moves'!B$2:I$96,8,FALSE)*100</f>
        <v>5</v>
      </c>
      <c r="AA159" s="32" t="str">
        <f>VLOOKUP(W159,'Charged Moves'!B$2:I$96,6,FALSE)</f>
        <v>3900</v>
      </c>
      <c r="AB159" s="32" t="str">
        <f>VLOOKUP(W159,'Charged Moves'!B$2:J$96,9,FALSE)</f>
        <v>100</v>
      </c>
      <c r="AC159" s="32" t="str">
        <f t="shared" si="6"/>
        <v>227.5</v>
      </c>
      <c r="AD159" s="32" t="str">
        <f t="shared" si="7"/>
        <v>14900</v>
      </c>
      <c r="AE159" s="32" t="str">
        <f t="shared" si="8"/>
        <v>1490</v>
      </c>
      <c r="AF159" t="str">
        <f t="shared" si="9"/>
        <v>34900</v>
      </c>
      <c r="AG159" t="str">
        <f t="shared" si="10"/>
        <v>567.5</v>
      </c>
    </row>
    <row r="160" ht="14.25" customHeight="1">
      <c r="A160" s="5">
        <v>499.0</v>
      </c>
      <c r="B160" s="20">
        <v>3.0</v>
      </c>
      <c r="C160" s="21">
        <v>0.78</v>
      </c>
      <c r="D160" s="20">
        <v>5.0</v>
      </c>
      <c r="E160" s="22">
        <v>0.75</v>
      </c>
      <c r="F160" s="5" t="str">
        <f>VLOOKUP(G160,'Species Data'!A$2:E$152,2,FALSE)</f>
        <v>87</v>
      </c>
      <c r="G160" s="5" t="s">
        <v>142</v>
      </c>
      <c r="H160" s="33" t="s">
        <v>187</v>
      </c>
      <c r="I160" s="34" t="s">
        <v>191</v>
      </c>
      <c r="J160" s="5" t="str">
        <f>VLOOKUP(G160,'Species Data'!A$2:E$152,3,FALSE)</f>
        <v>180</v>
      </c>
      <c r="K160" s="27" t="str">
        <f>VLOOKUP(G160,'Species Data'!A$2:E$152,4,FALSE)</f>
        <v>156</v>
      </c>
      <c r="L160" s="27" t="str">
        <f>VLOOKUP(G160,'Species Data'!A$2:E$152,5,FALSE)</f>
        <v>192</v>
      </c>
      <c r="M160" s="28" t="str">
        <f t="shared" si="1"/>
        <v>34560</v>
      </c>
      <c r="N160" s="29" t="str">
        <f t="shared" si="2"/>
        <v>7460294400</v>
      </c>
      <c r="O160" s="29" t="str">
        <f t="shared" si="3"/>
        <v>215865</v>
      </c>
      <c r="P160" s="30" t="str">
        <f t="shared" si="4"/>
        <v>3019161600</v>
      </c>
      <c r="Q160" s="30" t="s">
        <v>214</v>
      </c>
      <c r="R160" s="32" t="str">
        <f>VLOOKUP(Q160,'Basic Moves'!B$2:H$43,3,FALSE)</f>
        <v>9</v>
      </c>
      <c r="S160" s="32" t="str">
        <f>IF(OR(VLOOKUP(Q160,'Basic Moves'!B$2:C$43,2,FALSE)=H160,VLOOKUP(Q160,'Basic Moves'!B$2:C$43,2,FALSE)=I160),1,0)</f>
        <v>1</v>
      </c>
      <c r="T160" s="32" t="str">
        <f>VLOOKUP(Q160,'Basic Moves'!B$2:H$43,5,FALSE)</f>
        <v>810</v>
      </c>
      <c r="U160" s="32" t="str">
        <f>VLOOKUP(Q160,'Basic Moves'!B$2:H$43,7,FALSE)</f>
        <v>7</v>
      </c>
      <c r="V160" s="31" t="str">
        <f t="shared" si="5"/>
        <v>1383.75</v>
      </c>
      <c r="W160" s="30" t="s">
        <v>307</v>
      </c>
      <c r="X160" s="32" t="str">
        <f>VLOOKUP(W160,'Charged Moves'!B$2:I$96,3,FALSE)</f>
        <v>25</v>
      </c>
      <c r="Y160" s="32" t="str">
        <f>IF(OR(VLOOKUP(W160,'Charged Moves'!B$2:C$96,2,FALSE)=H160,VLOOKUP(W160,'Charged Moves'!B$2:C$96,2,FALSE)=I160),1,0)</f>
        <v>1</v>
      </c>
      <c r="Z160" s="32" t="str">
        <f>VLOOKUP(W160,'Charged Moves'!B$2:I$96,8,FALSE)*100</f>
        <v>5</v>
      </c>
      <c r="AA160" s="32" t="str">
        <f>VLOOKUP(W160,'Charged Moves'!B$2:I$96,6,FALSE)</f>
        <v>2350</v>
      </c>
      <c r="AB160" s="32" t="str">
        <f>VLOOKUP(W160,'Charged Moves'!B$2:J$96,9,FALSE)</f>
        <v>20</v>
      </c>
      <c r="AC160" s="32" t="str">
        <f t="shared" si="6"/>
        <v>65.78125</v>
      </c>
      <c r="AD160" s="32" t="str">
        <f t="shared" si="7"/>
        <v>5280</v>
      </c>
      <c r="AE160" s="32" t="str">
        <f t="shared" si="8"/>
        <v>1251.5625</v>
      </c>
      <c r="AF160" t="str">
        <f t="shared" si="9"/>
        <v>11280</v>
      </c>
      <c r="AG160" t="str">
        <f t="shared" si="10"/>
        <v>560</v>
      </c>
    </row>
    <row r="161" ht="14.25" customHeight="1">
      <c r="A161" s="5">
        <v>209.0</v>
      </c>
      <c r="B161" s="20">
        <v>2.0</v>
      </c>
      <c r="C161" s="21">
        <v>0.99</v>
      </c>
      <c r="D161" s="20">
        <v>4.0</v>
      </c>
      <c r="E161" s="22">
        <v>0.88</v>
      </c>
      <c r="F161" s="5" t="str">
        <f>VLOOKUP(G161,'Species Data'!A$2:E$152,2,FALSE)</f>
        <v>38</v>
      </c>
      <c r="G161" s="5" t="s">
        <v>74</v>
      </c>
      <c r="H161" s="44" t="s">
        <v>255</v>
      </c>
      <c r="I161" s="47"/>
      <c r="J161" s="5" t="str">
        <f>VLOOKUP(G161,'Species Data'!A$2:E$152,3,FALSE)</f>
        <v>146</v>
      </c>
      <c r="K161" s="27" t="str">
        <f>VLOOKUP(G161,'Species Data'!A$2:E$152,4,FALSE)</f>
        <v>176</v>
      </c>
      <c r="L161" s="27" t="str">
        <f>VLOOKUP(G161,'Species Data'!A$2:E$152,5,FALSE)</f>
        <v>194</v>
      </c>
      <c r="M161" s="28" t="str">
        <f t="shared" si="1"/>
        <v>28324</v>
      </c>
      <c r="N161" s="29" t="str">
        <f t="shared" si="2"/>
        <v>7959837072</v>
      </c>
      <c r="O161" s="29" t="str">
        <f t="shared" si="3"/>
        <v>281028</v>
      </c>
      <c r="P161" s="30" t="str">
        <f t="shared" si="4"/>
        <v>3012200752</v>
      </c>
      <c r="Q161" s="30" t="s">
        <v>275</v>
      </c>
      <c r="R161" s="32" t="str">
        <f>VLOOKUP(Q161,'Basic Moves'!B$2:H$43,3,FALSE)</f>
        <v>12</v>
      </c>
      <c r="S161" s="32" t="str">
        <f>IF(OR(VLOOKUP(Q161,'Basic Moves'!B$2:C$43,2,FALSE)=H161,VLOOKUP(Q161,'Basic Moves'!B$2:C$43,2,FALSE)=I161),1,0)</f>
        <v>0</v>
      </c>
      <c r="T161" s="32" t="str">
        <f>VLOOKUP(Q161,'Basic Moves'!B$2:H$43,5,FALSE)</f>
        <v>1040</v>
      </c>
      <c r="U161" s="32" t="str">
        <f>VLOOKUP(Q161,'Basic Moves'!B$2:H$43,7,FALSE)</f>
        <v>10</v>
      </c>
      <c r="V161" s="31" t="str">
        <f t="shared" si="5"/>
        <v>1152</v>
      </c>
      <c r="W161" s="30" t="s">
        <v>117</v>
      </c>
      <c r="X161" s="32" t="str">
        <f>VLOOKUP(W161,'Charged Moves'!B$2:I$96,3,FALSE)</f>
        <v>100</v>
      </c>
      <c r="Y161" s="32" t="str">
        <f>IF(OR(VLOOKUP(W161,'Charged Moves'!B$2:C$96,2,FALSE)=H161,VLOOKUP(W161,'Charged Moves'!B$2:C$96,2,FALSE)=I161),1,0)</f>
        <v>1</v>
      </c>
      <c r="Z161" s="32" t="str">
        <f>VLOOKUP(W161,'Charged Moves'!B$2:I$96,8,FALSE)*100</f>
        <v>5</v>
      </c>
      <c r="AA161" s="32" t="str">
        <f>VLOOKUP(W161,'Charged Moves'!B$2:I$96,6,FALSE)</f>
        <v>4100</v>
      </c>
      <c r="AB161" s="32" t="str">
        <f>VLOOKUP(W161,'Charged Moves'!B$2:J$96,9,FALSE)</f>
        <v>100</v>
      </c>
      <c r="AC161" s="32" t="str">
        <f t="shared" si="6"/>
        <v>248.125</v>
      </c>
      <c r="AD161" s="32" t="str">
        <f t="shared" si="7"/>
        <v>15000</v>
      </c>
      <c r="AE161" s="32" t="str">
        <f t="shared" si="8"/>
        <v>1596.75</v>
      </c>
      <c r="AF161" t="str">
        <f t="shared" si="9"/>
        <v>35000</v>
      </c>
      <c r="AG161" t="str">
        <f t="shared" si="10"/>
        <v>604.25</v>
      </c>
    </row>
    <row r="162" ht="14.25" customHeight="1">
      <c r="A162" s="5">
        <v>805.0</v>
      </c>
      <c r="B162" s="20">
        <v>2.0</v>
      </c>
      <c r="C162" s="21">
        <v>0.89</v>
      </c>
      <c r="D162" s="20">
        <v>1.0</v>
      </c>
      <c r="E162" s="22">
        <v>1.0</v>
      </c>
      <c r="F162" s="5" t="str">
        <f>VLOOKUP(G162,'Species Data'!A$2:E$152,2,FALSE)</f>
        <v>142</v>
      </c>
      <c r="G162" s="5" t="s">
        <v>219</v>
      </c>
      <c r="H162" s="51" t="s">
        <v>267</v>
      </c>
      <c r="I162" s="38" t="s">
        <v>236</v>
      </c>
      <c r="J162" s="5" t="str">
        <f>VLOOKUP(G162,'Species Data'!A$2:E$152,3,FALSE)</f>
        <v>160</v>
      </c>
      <c r="K162" s="27" t="str">
        <f>VLOOKUP(G162,'Species Data'!A$2:E$152,4,FALSE)</f>
        <v>182</v>
      </c>
      <c r="L162" s="27" t="str">
        <f>VLOOKUP(G162,'Species Data'!A$2:E$152,5,FALSE)</f>
        <v>162</v>
      </c>
      <c r="M162" s="28" t="str">
        <f t="shared" si="1"/>
        <v>25920</v>
      </c>
      <c r="N162" s="29" t="str">
        <f t="shared" si="2"/>
        <v>6722352000</v>
      </c>
      <c r="O162" s="29" t="str">
        <f t="shared" si="3"/>
        <v>259350</v>
      </c>
      <c r="P162" s="30" t="str">
        <f t="shared" si="4"/>
        <v>3000291840</v>
      </c>
      <c r="Q162" s="30" t="s">
        <v>169</v>
      </c>
      <c r="R162" s="32" t="str">
        <f>VLOOKUP(Q162,'Basic Moves'!B$2:H$43,3,FALSE)</f>
        <v>15</v>
      </c>
      <c r="S162" s="32" t="str">
        <f>IF(OR(VLOOKUP(Q162,'Basic Moves'!B$2:C$43,2,FALSE)=H162,VLOOKUP(Q162,'Basic Moves'!B$2:C$43,2,FALSE)=I162),1,0)</f>
        <v>0</v>
      </c>
      <c r="T162" s="32" t="str">
        <f>VLOOKUP(Q162,'Basic Moves'!B$2:H$43,5,FALSE)</f>
        <v>1330</v>
      </c>
      <c r="U162" s="32" t="str">
        <f>VLOOKUP(Q162,'Basic Moves'!B$2:H$43,7,FALSE)</f>
        <v>12</v>
      </c>
      <c r="V162" s="31" t="str">
        <f t="shared" si="5"/>
        <v>1125</v>
      </c>
      <c r="W162" s="30" t="s">
        <v>91</v>
      </c>
      <c r="X162" s="32" t="str">
        <f>VLOOKUP(W162,'Charged Moves'!B$2:I$96,3,FALSE)</f>
        <v>120</v>
      </c>
      <c r="Y162" s="32" t="str">
        <f>IF(OR(VLOOKUP(W162,'Charged Moves'!B$2:C$96,2,FALSE)=H162,VLOOKUP(W162,'Charged Moves'!B$2:C$96,2,FALSE)=I162),1,0)</f>
        <v>0</v>
      </c>
      <c r="Z162" s="32" t="str">
        <f>VLOOKUP(W162,'Charged Moves'!B$2:I$96,8,FALSE)*100</f>
        <v>5</v>
      </c>
      <c r="AA162" s="32" t="str">
        <f>VLOOKUP(W162,'Charged Moves'!B$2:I$96,6,FALSE)</f>
        <v>5000</v>
      </c>
      <c r="AB162" s="32" t="str">
        <f>VLOOKUP(W162,'Charged Moves'!B$2:J$96,9,FALSE)</f>
        <v>100</v>
      </c>
      <c r="AC162" s="32" t="str">
        <f t="shared" si="6"/>
        <v>258</v>
      </c>
      <c r="AD162" s="32" t="str">
        <f t="shared" si="7"/>
        <v>17470</v>
      </c>
      <c r="AE162" s="32" t="str">
        <f t="shared" si="8"/>
        <v>1425</v>
      </c>
      <c r="AF162" t="str">
        <f t="shared" si="9"/>
        <v>35470</v>
      </c>
      <c r="AG162" t="str">
        <f t="shared" si="10"/>
        <v>636</v>
      </c>
    </row>
    <row r="163" ht="14.25" customHeight="1">
      <c r="A163" s="5">
        <v>712.0</v>
      </c>
      <c r="B163" s="20">
        <v>3.0</v>
      </c>
      <c r="C163" s="21">
        <v>0.9</v>
      </c>
      <c r="D163" s="20">
        <v>2.0</v>
      </c>
      <c r="E163" s="22">
        <v>0.91</v>
      </c>
      <c r="F163" s="5" t="str">
        <f>VLOOKUP(G163,'Species Data'!A$2:E$152,2,FALSE)</f>
        <v>123</v>
      </c>
      <c r="G163" s="5" t="s">
        <v>195</v>
      </c>
      <c r="H163" s="58" t="s">
        <v>249</v>
      </c>
      <c r="I163" s="38" t="s">
        <v>236</v>
      </c>
      <c r="J163" s="5" t="str">
        <f>VLOOKUP(G163,'Species Data'!A$2:E$152,3,FALSE)</f>
        <v>140</v>
      </c>
      <c r="K163" s="27" t="str">
        <f>VLOOKUP(G163,'Species Data'!A$2:E$152,4,FALSE)</f>
        <v>176</v>
      </c>
      <c r="L163" s="27" t="str">
        <f>VLOOKUP(G163,'Species Data'!A$2:E$152,5,FALSE)</f>
        <v>180</v>
      </c>
      <c r="M163" s="28" t="str">
        <f t="shared" si="1"/>
        <v>25200</v>
      </c>
      <c r="N163" s="29" t="str">
        <f t="shared" si="2"/>
        <v>5977125000</v>
      </c>
      <c r="O163" s="29" t="str">
        <f t="shared" si="3"/>
        <v>237188</v>
      </c>
      <c r="P163" s="30" t="str">
        <f t="shared" si="4"/>
        <v>2988909000</v>
      </c>
      <c r="Q163" s="30" t="s">
        <v>169</v>
      </c>
      <c r="R163" s="32" t="str">
        <f>VLOOKUP(Q163,'Basic Moves'!B$2:H$43,3,FALSE)</f>
        <v>15</v>
      </c>
      <c r="S163" s="32" t="str">
        <f>IF(OR(VLOOKUP(Q163,'Basic Moves'!B$2:C$43,2,FALSE)=H163,VLOOKUP(Q163,'Basic Moves'!B$2:C$43,2,FALSE)=I163),1,0)</f>
        <v>0</v>
      </c>
      <c r="T163" s="32" t="str">
        <f>VLOOKUP(Q163,'Basic Moves'!B$2:H$43,5,FALSE)</f>
        <v>1330</v>
      </c>
      <c r="U163" s="32" t="str">
        <f>VLOOKUP(Q163,'Basic Moves'!B$2:H$43,7,FALSE)</f>
        <v>12</v>
      </c>
      <c r="V163" s="31" t="str">
        <f t="shared" si="5"/>
        <v>1125</v>
      </c>
      <c r="W163" s="30" t="s">
        <v>330</v>
      </c>
      <c r="X163" s="32" t="str">
        <f>VLOOKUP(W163,'Charged Moves'!B$2:I$96,3,FALSE)</f>
        <v>35</v>
      </c>
      <c r="Y163" s="32" t="str">
        <f>IF(OR(VLOOKUP(W163,'Charged Moves'!B$2:C$96,2,FALSE)=H163,VLOOKUP(W163,'Charged Moves'!B$2:C$96,2,FALSE)=I163),1,0)</f>
        <v>1</v>
      </c>
      <c r="Z163" s="32" t="str">
        <f>VLOOKUP(W163,'Charged Moves'!B$2:I$96,8,FALSE)*100</f>
        <v>5</v>
      </c>
      <c r="AA163" s="32" t="str">
        <f>VLOOKUP(W163,'Charged Moves'!B$2:I$96,6,FALSE)</f>
        <v>2100</v>
      </c>
      <c r="AB163" s="32" t="str">
        <f>VLOOKUP(W163,'Charged Moves'!B$2:J$96,9,FALSE)</f>
        <v>33</v>
      </c>
      <c r="AC163" s="32" t="str">
        <f t="shared" si="6"/>
        <v>89.84375</v>
      </c>
      <c r="AD163" s="32" t="str">
        <f t="shared" si="7"/>
        <v>6590</v>
      </c>
      <c r="AE163" s="32" t="str">
        <f t="shared" si="8"/>
        <v>1347.65625</v>
      </c>
      <c r="AF163" t="str">
        <f t="shared" si="9"/>
        <v>12590</v>
      </c>
      <c r="AG163" t="str">
        <f t="shared" si="10"/>
        <v>673.90625</v>
      </c>
    </row>
    <row r="164" ht="14.25" customHeight="1">
      <c r="A164" s="5">
        <v>168.0</v>
      </c>
      <c r="B164" s="20">
        <v>2.0</v>
      </c>
      <c r="C164" s="21">
        <v>0.99</v>
      </c>
      <c r="D164" s="20">
        <v>4.0</v>
      </c>
      <c r="E164" s="22">
        <v>0.68</v>
      </c>
      <c r="F164" s="5" t="str">
        <f>VLOOKUP(G164,'Species Data'!A$2:E$152,2,FALSE)</f>
        <v>31</v>
      </c>
      <c r="G164" s="5" t="s">
        <v>67</v>
      </c>
      <c r="H164" s="46" t="s">
        <v>265</v>
      </c>
      <c r="I164" s="49" t="s">
        <v>260</v>
      </c>
      <c r="J164" s="5" t="str">
        <f>VLOOKUP(G164,'Species Data'!A$2:E$152,3,FALSE)</f>
        <v>180</v>
      </c>
      <c r="K164" s="27" t="str">
        <f>VLOOKUP(G164,'Species Data'!A$2:E$152,4,FALSE)</f>
        <v>184</v>
      </c>
      <c r="L164" s="27" t="str">
        <f>VLOOKUP(G164,'Species Data'!A$2:E$152,5,FALSE)</f>
        <v>190</v>
      </c>
      <c r="M164" s="28" t="str">
        <f t="shared" si="1"/>
        <v>34200</v>
      </c>
      <c r="N164" s="29" t="str">
        <f t="shared" si="2"/>
        <v>11131963200</v>
      </c>
      <c r="O164" s="29" t="str">
        <f t="shared" si="3"/>
        <v>325496</v>
      </c>
      <c r="P164" s="30" t="str">
        <f t="shared" si="4"/>
        <v>2971774800</v>
      </c>
      <c r="Q164" s="30" t="s">
        <v>126</v>
      </c>
      <c r="R164" s="32" t="str">
        <f>VLOOKUP(Q164,'Basic Moves'!B$2:H$43,3,FALSE)</f>
        <v>6</v>
      </c>
      <c r="S164" s="32" t="str">
        <f>IF(OR(VLOOKUP(Q164,'Basic Moves'!B$2:C$43,2,FALSE)=H164,VLOOKUP(Q164,'Basic Moves'!B$2:C$43,2,FALSE)=I164),1,0)</f>
        <v>0</v>
      </c>
      <c r="T164" s="32" t="str">
        <f>VLOOKUP(Q164,'Basic Moves'!B$2:H$43,5,FALSE)</f>
        <v>500</v>
      </c>
      <c r="U164" s="32" t="str">
        <f>VLOOKUP(Q164,'Basic Moves'!B$2:H$43,7,FALSE)</f>
        <v>7</v>
      </c>
      <c r="V164" s="31" t="str">
        <f t="shared" si="5"/>
        <v>1200</v>
      </c>
      <c r="W164" s="30" t="s">
        <v>164</v>
      </c>
      <c r="X164" s="32" t="str">
        <f>VLOOKUP(W164,'Charged Moves'!B$2:I$96,3,FALSE)</f>
        <v>100</v>
      </c>
      <c r="Y164" s="32" t="str">
        <f>IF(OR(VLOOKUP(W164,'Charged Moves'!B$2:C$96,2,FALSE)=H164,VLOOKUP(W164,'Charged Moves'!B$2:C$96,2,FALSE)=I164),1,0)</f>
        <v>1</v>
      </c>
      <c r="Z164" s="32" t="str">
        <f>VLOOKUP(W164,'Charged Moves'!B$2:I$96,8,FALSE)*100</f>
        <v>5</v>
      </c>
      <c r="AA164" s="32" t="str">
        <f>VLOOKUP(W164,'Charged Moves'!B$2:I$96,6,FALSE)</f>
        <v>4200</v>
      </c>
      <c r="AB164" s="32" t="str">
        <f>VLOOKUP(W164,'Charged Moves'!B$2:J$96,9,FALSE)</f>
        <v>100</v>
      </c>
      <c r="AC164" s="32" t="str">
        <f t="shared" si="6"/>
        <v>218.125</v>
      </c>
      <c r="AD164" s="32" t="str">
        <f t="shared" si="7"/>
        <v>12200</v>
      </c>
      <c r="AE164" s="32" t="str">
        <f t="shared" si="8"/>
        <v>1769</v>
      </c>
      <c r="AF164" t="str">
        <f t="shared" si="9"/>
        <v>42200</v>
      </c>
      <c r="AG164" t="str">
        <f t="shared" si="10"/>
        <v>472.25</v>
      </c>
    </row>
    <row r="165" ht="14.25" customHeight="1">
      <c r="A165" s="5">
        <v>604.0</v>
      </c>
      <c r="B165" s="20">
        <v>4.0</v>
      </c>
      <c r="C165" s="21">
        <v>0.83</v>
      </c>
      <c r="D165" s="20">
        <v>1.0</v>
      </c>
      <c r="E165" s="22">
        <v>1.0</v>
      </c>
      <c r="F165" s="5" t="str">
        <f>VLOOKUP(G165,'Species Data'!A$2:E$152,2,FALSE)</f>
        <v>105</v>
      </c>
      <c r="G165" s="5" t="s">
        <v>170</v>
      </c>
      <c r="H165" s="49" t="s">
        <v>260</v>
      </c>
      <c r="I165" s="60"/>
      <c r="J165" s="5" t="str">
        <f>VLOOKUP(G165,'Species Data'!A$2:E$152,3,FALSE)</f>
        <v>120</v>
      </c>
      <c r="K165" s="27" t="str">
        <f>VLOOKUP(G165,'Species Data'!A$2:E$152,4,FALSE)</f>
        <v>140</v>
      </c>
      <c r="L165" s="27" t="str">
        <f>VLOOKUP(G165,'Species Data'!A$2:E$152,5,FALSE)</f>
        <v>202</v>
      </c>
      <c r="M165" s="28" t="str">
        <f t="shared" si="1"/>
        <v>24240</v>
      </c>
      <c r="N165" s="29" t="str">
        <f t="shared" si="2"/>
        <v>4775431500</v>
      </c>
      <c r="O165" s="29" t="str">
        <f t="shared" si="3"/>
        <v>197006</v>
      </c>
      <c r="P165" s="30" t="str">
        <f t="shared" si="4"/>
        <v>2971521000</v>
      </c>
      <c r="Q165" s="30" t="s">
        <v>273</v>
      </c>
      <c r="R165" s="32" t="str">
        <f>VLOOKUP(Q165,'Basic Moves'!B$2:H$43,3,FALSE)</f>
        <v>15</v>
      </c>
      <c r="S165" s="32" t="str">
        <f>IF(OR(VLOOKUP(Q165,'Basic Moves'!B$2:C$43,2,FALSE)=H165,VLOOKUP(Q165,'Basic Moves'!B$2:C$43,2,FALSE)=I165),1,0)</f>
        <v>1</v>
      </c>
      <c r="T165" s="32" t="str">
        <f>VLOOKUP(Q165,'Basic Moves'!B$2:H$43,5,FALSE)</f>
        <v>1350</v>
      </c>
      <c r="U165" s="32" t="str">
        <f>VLOOKUP(Q165,'Basic Moves'!B$2:H$43,7,FALSE)</f>
        <v>12</v>
      </c>
      <c r="V165" s="31" t="str">
        <f t="shared" si="5"/>
        <v>1387.5</v>
      </c>
      <c r="W165" s="30" t="s">
        <v>288</v>
      </c>
      <c r="X165" s="32" t="str">
        <f>VLOOKUP(W165,'Charged Moves'!B$2:I$96,3,FALSE)</f>
        <v>70</v>
      </c>
      <c r="Y165" s="32" t="str">
        <f>IF(OR(VLOOKUP(W165,'Charged Moves'!B$2:C$96,2,FALSE)=H165,VLOOKUP(W165,'Charged Moves'!B$2:C$96,2,FALSE)=I165),1,0)</f>
        <v>1</v>
      </c>
      <c r="Z165" s="32" t="str">
        <f>VLOOKUP(W165,'Charged Moves'!B$2:I$96,8,FALSE)*100</f>
        <v>5</v>
      </c>
      <c r="AA165" s="32" t="str">
        <f>VLOOKUP(W165,'Charged Moves'!B$2:I$96,6,FALSE)</f>
        <v>5800</v>
      </c>
      <c r="AB165" s="32" t="str">
        <f>VLOOKUP(W165,'Charged Moves'!B$2:J$96,9,FALSE)</f>
        <v>33</v>
      </c>
      <c r="AC165" s="32" t="str">
        <f t="shared" si="6"/>
        <v>145.9375</v>
      </c>
      <c r="AD165" s="32" t="str">
        <f t="shared" si="7"/>
        <v>10350</v>
      </c>
      <c r="AE165" s="32" t="str">
        <f t="shared" si="8"/>
        <v>1407.1875</v>
      </c>
      <c r="AF165" t="str">
        <f t="shared" si="9"/>
        <v>16350</v>
      </c>
      <c r="AG165" t="str">
        <f t="shared" si="10"/>
        <v>875.625</v>
      </c>
    </row>
    <row r="166" ht="14.25" customHeight="1">
      <c r="A166" s="5">
        <v>803.0</v>
      </c>
      <c r="B166" s="20">
        <v>6.0</v>
      </c>
      <c r="C166" s="21">
        <v>0.7</v>
      </c>
      <c r="D166" s="20">
        <v>2.0</v>
      </c>
      <c r="E166" s="22">
        <v>0.99</v>
      </c>
      <c r="F166" s="5" t="str">
        <f>VLOOKUP(G166,'Species Data'!A$2:E$152,2,FALSE)</f>
        <v>142</v>
      </c>
      <c r="G166" s="5" t="s">
        <v>219</v>
      </c>
      <c r="H166" s="51" t="s">
        <v>267</v>
      </c>
      <c r="I166" s="38" t="s">
        <v>236</v>
      </c>
      <c r="J166" s="5" t="str">
        <f>VLOOKUP(G166,'Species Data'!A$2:E$152,3,FALSE)</f>
        <v>160</v>
      </c>
      <c r="K166" s="27" t="str">
        <f>VLOOKUP(G166,'Species Data'!A$2:E$152,4,FALSE)</f>
        <v>182</v>
      </c>
      <c r="L166" s="27" t="str">
        <f>VLOOKUP(G166,'Species Data'!A$2:E$152,5,FALSE)</f>
        <v>162</v>
      </c>
      <c r="M166" s="28" t="str">
        <f t="shared" si="1"/>
        <v>25920</v>
      </c>
      <c r="N166" s="29" t="str">
        <f t="shared" si="2"/>
        <v>5307120000</v>
      </c>
      <c r="O166" s="29" t="str">
        <f t="shared" si="3"/>
        <v>204750</v>
      </c>
      <c r="P166" s="30" t="str">
        <f t="shared" si="4"/>
        <v>2966827500</v>
      </c>
      <c r="Q166" s="30" t="s">
        <v>169</v>
      </c>
      <c r="R166" s="32" t="str">
        <f>VLOOKUP(Q166,'Basic Moves'!B$2:H$43,3,FALSE)</f>
        <v>15</v>
      </c>
      <c r="S166" s="32" t="str">
        <f>IF(OR(VLOOKUP(Q166,'Basic Moves'!B$2:C$43,2,FALSE)=H166,VLOOKUP(Q166,'Basic Moves'!B$2:C$43,2,FALSE)=I166),1,0)</f>
        <v>0</v>
      </c>
      <c r="T166" s="32" t="str">
        <f>VLOOKUP(Q166,'Basic Moves'!B$2:H$43,5,FALSE)</f>
        <v>1330</v>
      </c>
      <c r="U166" s="32" t="str">
        <f>VLOOKUP(Q166,'Basic Moves'!B$2:H$43,7,FALSE)</f>
        <v>12</v>
      </c>
      <c r="V166" s="31" t="str">
        <f t="shared" si="5"/>
        <v>1125</v>
      </c>
      <c r="W166" s="30" t="s">
        <v>309</v>
      </c>
      <c r="X166" s="32" t="str">
        <f>VLOOKUP(W166,'Charged Moves'!B$2:I$96,3,FALSE)</f>
        <v>35</v>
      </c>
      <c r="Y166" s="32" t="str">
        <f>IF(OR(VLOOKUP(W166,'Charged Moves'!B$2:C$96,2,FALSE)=H166,VLOOKUP(W166,'Charged Moves'!B$2:C$96,2,FALSE)=I166),1,0)</f>
        <v>1</v>
      </c>
      <c r="Z166" s="32" t="str">
        <f>VLOOKUP(W166,'Charged Moves'!B$2:I$96,8,FALSE)*100</f>
        <v>5</v>
      </c>
      <c r="AA166" s="32" t="str">
        <f>VLOOKUP(W166,'Charged Moves'!B$2:I$96,6,FALSE)</f>
        <v>3600</v>
      </c>
      <c r="AB166" s="32" t="str">
        <f>VLOOKUP(W166,'Charged Moves'!B$2:J$96,9,FALSE)</f>
        <v>25</v>
      </c>
      <c r="AC166" s="32" t="str">
        <f t="shared" si="6"/>
        <v>89.84375</v>
      </c>
      <c r="AD166" s="32" t="str">
        <f t="shared" si="7"/>
        <v>8090</v>
      </c>
      <c r="AE166" s="32" t="str">
        <f t="shared" si="8"/>
        <v>1108.125</v>
      </c>
      <c r="AF166" t="str">
        <f t="shared" si="9"/>
        <v>14090</v>
      </c>
      <c r="AG166" t="str">
        <f t="shared" si="10"/>
        <v>628.90625</v>
      </c>
    </row>
    <row r="167" ht="14.25" customHeight="1">
      <c r="A167" s="5">
        <v>415.0</v>
      </c>
      <c r="B167" s="20">
        <v>6.0</v>
      </c>
      <c r="C167" s="21">
        <v>0.83</v>
      </c>
      <c r="D167" s="20">
        <v>6.0</v>
      </c>
      <c r="E167" s="22">
        <v>0.83</v>
      </c>
      <c r="F167" s="5" t="str">
        <f>VLOOKUP(G167,'Species Data'!A$2:E$152,2,FALSE)</f>
        <v>73</v>
      </c>
      <c r="G167" s="5" t="s">
        <v>119</v>
      </c>
      <c r="H167" s="33" t="s">
        <v>187</v>
      </c>
      <c r="I167" s="46" t="s">
        <v>265</v>
      </c>
      <c r="J167" s="5" t="str">
        <f>VLOOKUP(G167,'Species Data'!A$2:E$152,3,FALSE)</f>
        <v>160</v>
      </c>
      <c r="K167" s="27" t="str">
        <f>VLOOKUP(G167,'Species Data'!A$2:E$152,4,FALSE)</f>
        <v>170</v>
      </c>
      <c r="L167" s="27" t="str">
        <f>VLOOKUP(G167,'Species Data'!A$2:E$152,5,FALSE)</f>
        <v>196</v>
      </c>
      <c r="M167" s="28" t="str">
        <f t="shared" si="1"/>
        <v>31360</v>
      </c>
      <c r="N167" s="29" t="str">
        <f t="shared" si="2"/>
        <v>7666932000</v>
      </c>
      <c r="O167" s="29" t="str">
        <f t="shared" si="3"/>
        <v>244481</v>
      </c>
      <c r="P167" s="30" t="str">
        <f t="shared" si="4"/>
        <v>2955484000</v>
      </c>
      <c r="Q167" s="30" t="s">
        <v>144</v>
      </c>
      <c r="R167" s="32" t="str">
        <f>VLOOKUP(Q167,'Basic Moves'!B$2:H$43,3,FALSE)</f>
        <v>10</v>
      </c>
      <c r="S167" s="32" t="str">
        <f>IF(OR(VLOOKUP(Q167,'Basic Moves'!B$2:C$43,2,FALSE)=H167,VLOOKUP(Q167,'Basic Moves'!B$2:C$43,2,FALSE)=I167),1,0)</f>
        <v>1</v>
      </c>
      <c r="T167" s="32" t="str">
        <f>VLOOKUP(Q167,'Basic Moves'!B$2:H$43,5,FALSE)</f>
        <v>1050</v>
      </c>
      <c r="U167" s="32" t="str">
        <f>VLOOKUP(Q167,'Basic Moves'!B$2:H$43,7,FALSE)</f>
        <v>10</v>
      </c>
      <c r="V167" s="31" t="str">
        <f t="shared" si="5"/>
        <v>1187.5</v>
      </c>
      <c r="W167" s="30" t="s">
        <v>232</v>
      </c>
      <c r="X167" s="32" t="str">
        <f>VLOOKUP(W167,'Charged Moves'!B$2:I$96,3,FALSE)</f>
        <v>70</v>
      </c>
      <c r="Y167" s="32" t="str">
        <f>IF(OR(VLOOKUP(W167,'Charged Moves'!B$2:C$96,2,FALSE)=H167,VLOOKUP(W167,'Charged Moves'!B$2:C$96,2,FALSE)=I167),1,0)</f>
        <v>1</v>
      </c>
      <c r="Z167" s="32" t="str">
        <f>VLOOKUP(W167,'Charged Moves'!B$2:I$96,8,FALSE)*100</f>
        <v>5</v>
      </c>
      <c r="AA167" s="32" t="str">
        <f>VLOOKUP(W167,'Charged Moves'!B$2:I$96,6,FALSE)</f>
        <v>3400</v>
      </c>
      <c r="AB167" s="32" t="str">
        <f>VLOOKUP(W167,'Charged Moves'!B$2:J$96,9,FALSE)</f>
        <v>100</v>
      </c>
      <c r="AC167" s="32" t="str">
        <f t="shared" si="6"/>
        <v>214.6875</v>
      </c>
      <c r="AD167" s="32" t="str">
        <f t="shared" si="7"/>
        <v>14400</v>
      </c>
      <c r="AE167" s="32" t="str">
        <f t="shared" si="8"/>
        <v>1438.125</v>
      </c>
      <c r="AF167" t="str">
        <f t="shared" si="9"/>
        <v>34400</v>
      </c>
      <c r="AG167" t="str">
        <f t="shared" si="10"/>
        <v>554.375</v>
      </c>
    </row>
    <row r="168" ht="14.25" customHeight="1">
      <c r="A168" s="5">
        <v>278.0</v>
      </c>
      <c r="B168" s="20">
        <v>3.0</v>
      </c>
      <c r="C168" s="21">
        <v>0.83</v>
      </c>
      <c r="D168" s="20">
        <v>1.0</v>
      </c>
      <c r="E168" s="22">
        <v>1.0</v>
      </c>
      <c r="F168" s="5" t="str">
        <f>VLOOKUP(G168,'Species Data'!A$2:E$152,2,FALSE)</f>
        <v>49</v>
      </c>
      <c r="G168" s="5" t="s">
        <v>86</v>
      </c>
      <c r="H168" s="58" t="s">
        <v>249</v>
      </c>
      <c r="I168" s="46" t="s">
        <v>265</v>
      </c>
      <c r="J168" s="5" t="str">
        <f>VLOOKUP(G168,'Species Data'!A$2:E$152,3,FALSE)</f>
        <v>140</v>
      </c>
      <c r="K168" s="27" t="str">
        <f>VLOOKUP(G168,'Species Data'!A$2:E$152,4,FALSE)</f>
        <v>172</v>
      </c>
      <c r="L168" s="27" t="str">
        <f>VLOOKUP(G168,'Species Data'!A$2:E$152,5,FALSE)</f>
        <v>154</v>
      </c>
      <c r="M168" s="28" t="str">
        <f t="shared" si="1"/>
        <v>21560</v>
      </c>
      <c r="N168" s="29" t="str">
        <f t="shared" si="2"/>
        <v>5265234975</v>
      </c>
      <c r="O168" s="29" t="str">
        <f t="shared" si="3"/>
        <v>244213</v>
      </c>
      <c r="P168" s="30" t="str">
        <f t="shared" si="4"/>
        <v>2949852675</v>
      </c>
      <c r="Q168" s="30" t="s">
        <v>88</v>
      </c>
      <c r="R168" s="32" t="str">
        <f>VLOOKUP(Q168,'Basic Moves'!B$2:H$43,3,FALSE)</f>
        <v>15</v>
      </c>
      <c r="S168" s="32" t="str">
        <f>IF(OR(VLOOKUP(Q168,'Basic Moves'!B$2:C$43,2,FALSE)=H168,VLOOKUP(Q168,'Basic Moves'!B$2:C$43,2,FALSE)=I168),1,0)</f>
        <v>0</v>
      </c>
      <c r="T168" s="32" t="str">
        <f>VLOOKUP(Q168,'Basic Moves'!B$2:H$43,5,FALSE)</f>
        <v>1510</v>
      </c>
      <c r="U168" s="32" t="str">
        <f>VLOOKUP(Q168,'Basic Moves'!B$2:H$43,7,FALSE)</f>
        <v>14</v>
      </c>
      <c r="V168" s="31" t="str">
        <f t="shared" si="5"/>
        <v>990</v>
      </c>
      <c r="W168" s="30" t="s">
        <v>299</v>
      </c>
      <c r="X168" s="32" t="str">
        <f>VLOOKUP(W168,'Charged Moves'!B$2:I$96,3,FALSE)</f>
        <v>75</v>
      </c>
      <c r="Y168" s="32" t="str">
        <f>IF(OR(VLOOKUP(W168,'Charged Moves'!B$2:C$96,2,FALSE)=H168,VLOOKUP(W168,'Charged Moves'!B$2:C$96,2,FALSE)=I168),1,0)</f>
        <v>1</v>
      </c>
      <c r="Z168" s="32" t="str">
        <f>VLOOKUP(W168,'Charged Moves'!B$2:I$96,8,FALSE)*100</f>
        <v>5</v>
      </c>
      <c r="AA168" s="32" t="str">
        <f>VLOOKUP(W168,'Charged Moves'!B$2:I$96,6,FALSE)</f>
        <v>4250</v>
      </c>
      <c r="AB168" s="32" t="str">
        <f>VLOOKUP(W168,'Charged Moves'!B$2:J$96,9,FALSE)</f>
        <v>50</v>
      </c>
      <c r="AC168" s="32" t="str">
        <f t="shared" si="6"/>
        <v>156.09375</v>
      </c>
      <c r="AD168" s="32" t="str">
        <f t="shared" si="7"/>
        <v>10790</v>
      </c>
      <c r="AE168" s="32" t="str">
        <f t="shared" si="8"/>
        <v>1419.84375</v>
      </c>
      <c r="AF168" t="str">
        <f t="shared" si="9"/>
        <v>18790</v>
      </c>
      <c r="AG168" t="str">
        <f t="shared" si="10"/>
        <v>795.46875</v>
      </c>
    </row>
    <row r="169" ht="14.25" customHeight="1">
      <c r="A169" s="5">
        <v>221.0</v>
      </c>
      <c r="B169" s="20">
        <v>2.0</v>
      </c>
      <c r="C169" s="21">
        <v>0.87</v>
      </c>
      <c r="D169" s="20">
        <v>6.0</v>
      </c>
      <c r="E169" s="22">
        <v>0.86</v>
      </c>
      <c r="F169" s="5" t="str">
        <f>VLOOKUP(G169,'Species Data'!A$2:E$152,2,FALSE)</f>
        <v>40</v>
      </c>
      <c r="G169" s="5" t="s">
        <v>76</v>
      </c>
      <c r="H169" s="39" t="s">
        <v>237</v>
      </c>
      <c r="I169" s="53" t="s">
        <v>322</v>
      </c>
      <c r="J169" s="5" t="str">
        <f>VLOOKUP(G169,'Species Data'!A$2:E$152,3,FALSE)</f>
        <v>280</v>
      </c>
      <c r="K169" s="27" t="str">
        <f>VLOOKUP(G169,'Species Data'!A$2:E$152,4,FALSE)</f>
        <v>168</v>
      </c>
      <c r="L169" s="27" t="str">
        <f>VLOOKUP(G169,'Species Data'!A$2:E$152,5,FALSE)</f>
        <v>108</v>
      </c>
      <c r="M169" s="28" t="str">
        <f t="shared" si="1"/>
        <v>30240</v>
      </c>
      <c r="N169" s="29" t="str">
        <f t="shared" si="2"/>
        <v>9141400800</v>
      </c>
      <c r="O169" s="29" t="str">
        <f t="shared" si="3"/>
        <v>302295</v>
      </c>
      <c r="P169" s="30" t="str">
        <f t="shared" si="4"/>
        <v>2943410400</v>
      </c>
      <c r="Q169" s="30" t="s">
        <v>173</v>
      </c>
      <c r="R169" s="32" t="str">
        <f>VLOOKUP(Q169,'Basic Moves'!B$2:H$43,3,FALSE)</f>
        <v>7</v>
      </c>
      <c r="S169" s="32" t="str">
        <f>IF(OR(VLOOKUP(Q169,'Basic Moves'!B$2:C$43,2,FALSE)=H169,VLOOKUP(Q169,'Basic Moves'!B$2:C$43,2,FALSE)=I169),1,0)</f>
        <v>1</v>
      </c>
      <c r="T169" s="32" t="str">
        <f>VLOOKUP(Q169,'Basic Moves'!B$2:H$43,5,FALSE)</f>
        <v>540</v>
      </c>
      <c r="U169" s="32" t="str">
        <f>VLOOKUP(Q169,'Basic Moves'!B$2:H$43,7,FALSE)</f>
        <v>7</v>
      </c>
      <c r="V169" s="31" t="str">
        <f t="shared" si="5"/>
        <v>1618.75</v>
      </c>
      <c r="W169" s="30" t="s">
        <v>277</v>
      </c>
      <c r="X169" s="32" t="str">
        <f>VLOOKUP(W169,'Charged Moves'!B$2:I$96,3,FALSE)</f>
        <v>55</v>
      </c>
      <c r="Y169" s="32" t="str">
        <f>IF(OR(VLOOKUP(W169,'Charged Moves'!B$2:C$96,2,FALSE)=H169,VLOOKUP(W169,'Charged Moves'!B$2:C$96,2,FALSE)=I169),1,0)</f>
        <v>1</v>
      </c>
      <c r="Z169" s="32" t="str">
        <f>VLOOKUP(W169,'Charged Moves'!B$2:I$96,8,FALSE)*100</f>
        <v>5</v>
      </c>
      <c r="AA169" s="32" t="str">
        <f>VLOOKUP(W169,'Charged Moves'!B$2:I$96,6,FALSE)</f>
        <v>2900</v>
      </c>
      <c r="AB169" s="32" t="str">
        <f>VLOOKUP(W169,'Charged Moves'!B$2:J$96,9,FALSE)</f>
        <v>50</v>
      </c>
      <c r="AC169" s="32" t="str">
        <f t="shared" si="6"/>
        <v>140.46875</v>
      </c>
      <c r="AD169" s="32" t="str">
        <f t="shared" si="7"/>
        <v>7720</v>
      </c>
      <c r="AE169" s="32" t="str">
        <f t="shared" si="8"/>
        <v>1799.375</v>
      </c>
      <c r="AF169" t="str">
        <f t="shared" si="9"/>
        <v>23720</v>
      </c>
      <c r="AG169" t="str">
        <f t="shared" si="10"/>
        <v>579.375</v>
      </c>
    </row>
    <row r="170" ht="14.25" customHeight="1">
      <c r="A170" s="5">
        <v>386.0</v>
      </c>
      <c r="B170" s="20">
        <v>4.0</v>
      </c>
      <c r="C170" s="21">
        <v>0.86</v>
      </c>
      <c r="D170" s="20">
        <v>3.0</v>
      </c>
      <c r="E170" s="22">
        <v>0.94</v>
      </c>
      <c r="F170" s="5" t="str">
        <f>VLOOKUP(G170,'Species Data'!A$2:E$152,2,FALSE)</f>
        <v>68</v>
      </c>
      <c r="G170" s="5" t="s">
        <v>112</v>
      </c>
      <c r="H170" s="36" t="s">
        <v>229</v>
      </c>
      <c r="I170" s="59"/>
      <c r="J170" s="5" t="str">
        <f>VLOOKUP(G170,'Species Data'!A$2:E$152,3,FALSE)</f>
        <v>180</v>
      </c>
      <c r="K170" s="27" t="str">
        <f>VLOOKUP(G170,'Species Data'!A$2:E$152,4,FALSE)</f>
        <v>198</v>
      </c>
      <c r="L170" s="27" t="str">
        <f>VLOOKUP(G170,'Species Data'!A$2:E$152,5,FALSE)</f>
        <v>180</v>
      </c>
      <c r="M170" s="28" t="str">
        <f t="shared" si="1"/>
        <v>32400</v>
      </c>
      <c r="N170" s="29" t="str">
        <f t="shared" si="2"/>
        <v>7738335000</v>
      </c>
      <c r="O170" s="29" t="str">
        <f t="shared" si="3"/>
        <v>238838</v>
      </c>
      <c r="P170" s="30" t="str">
        <f t="shared" si="4"/>
        <v>2942973000</v>
      </c>
      <c r="Q170" s="30" t="s">
        <v>270</v>
      </c>
      <c r="R170" s="32" t="str">
        <f>VLOOKUP(Q170,'Basic Moves'!B$2:H$43,3,FALSE)</f>
        <v>10</v>
      </c>
      <c r="S170" s="32" t="str">
        <f>IF(OR(VLOOKUP(Q170,'Basic Moves'!B$2:C$43,2,FALSE)=H170,VLOOKUP(Q170,'Basic Moves'!B$2:C$43,2,FALSE)=I170),1,0)</f>
        <v>0</v>
      </c>
      <c r="T170" s="32" t="str">
        <f>VLOOKUP(Q170,'Basic Moves'!B$2:H$43,5,FALSE)</f>
        <v>1200</v>
      </c>
      <c r="U170" s="32" t="str">
        <f>VLOOKUP(Q170,'Basic Moves'!B$2:H$43,7,FALSE)</f>
        <v>10</v>
      </c>
      <c r="V170" s="31" t="str">
        <f t="shared" si="5"/>
        <v>830</v>
      </c>
      <c r="W170" s="30" t="s">
        <v>289</v>
      </c>
      <c r="X170" s="32" t="str">
        <f>VLOOKUP(W170,'Charged Moves'!B$2:I$96,3,FALSE)</f>
        <v>60</v>
      </c>
      <c r="Y170" s="32" t="str">
        <f>IF(OR(VLOOKUP(W170,'Charged Moves'!B$2:C$96,2,FALSE)=H170,VLOOKUP(W170,'Charged Moves'!B$2:C$96,2,FALSE)=I170),1,0)</f>
        <v>1</v>
      </c>
      <c r="Z170" s="32" t="str">
        <f>VLOOKUP(W170,'Charged Moves'!B$2:I$96,8,FALSE)*100</f>
        <v>25</v>
      </c>
      <c r="AA170" s="32" t="str">
        <f>VLOOKUP(W170,'Charged Moves'!B$2:I$96,6,FALSE)</f>
        <v>2000</v>
      </c>
      <c r="AB170" s="32" t="str">
        <f>VLOOKUP(W170,'Charged Moves'!B$2:J$96,9,FALSE)</f>
        <v>100</v>
      </c>
      <c r="AC170" s="32" t="str">
        <f t="shared" si="6"/>
        <v>184.375</v>
      </c>
      <c r="AD170" s="32" t="str">
        <f t="shared" si="7"/>
        <v>14500</v>
      </c>
      <c r="AE170" s="32" t="str">
        <f t="shared" si="8"/>
        <v>1206.25</v>
      </c>
      <c r="AF170" t="str">
        <f t="shared" si="9"/>
        <v>34500</v>
      </c>
      <c r="AG170" t="str">
        <f t="shared" si="10"/>
        <v>458.75</v>
      </c>
    </row>
    <row r="171" ht="14.25" customHeight="1">
      <c r="A171" s="5">
        <v>733.0</v>
      </c>
      <c r="B171" s="20">
        <v>2.0</v>
      </c>
      <c r="C171" s="21">
        <v>0.97</v>
      </c>
      <c r="D171" s="20">
        <v>1.0</v>
      </c>
      <c r="E171" s="22">
        <v>1.0</v>
      </c>
      <c r="F171" s="5" t="str">
        <f>VLOOKUP(G171,'Species Data'!A$2:E$152,2,FALSE)</f>
        <v>127</v>
      </c>
      <c r="G171" s="5" t="s">
        <v>201</v>
      </c>
      <c r="H171" s="58" t="s">
        <v>249</v>
      </c>
      <c r="I171" s="61"/>
      <c r="J171" s="5" t="str">
        <f>VLOOKUP(G171,'Species Data'!A$2:E$152,3,FALSE)</f>
        <v>130</v>
      </c>
      <c r="K171" s="27" t="str">
        <f>VLOOKUP(G171,'Species Data'!A$2:E$152,4,FALSE)</f>
        <v>184</v>
      </c>
      <c r="L171" s="27" t="str">
        <f>VLOOKUP(G171,'Species Data'!A$2:E$152,5,FALSE)</f>
        <v>186</v>
      </c>
      <c r="M171" s="28" t="str">
        <f t="shared" si="1"/>
        <v>24180</v>
      </c>
      <c r="N171" s="29" t="str">
        <f t="shared" si="2"/>
        <v>5796369150</v>
      </c>
      <c r="O171" s="29" t="str">
        <f t="shared" si="3"/>
        <v>239718</v>
      </c>
      <c r="P171" s="30" t="str">
        <f t="shared" si="4"/>
        <v>2931552975</v>
      </c>
      <c r="Q171" s="30" t="s">
        <v>276</v>
      </c>
      <c r="R171" s="32" t="str">
        <f>VLOOKUP(Q171,'Basic Moves'!B$2:H$43,3,FALSE)</f>
        <v>15</v>
      </c>
      <c r="S171" s="32" t="str">
        <f>IF(OR(VLOOKUP(Q171,'Basic Moves'!B$2:C$43,2,FALSE)=H171,VLOOKUP(Q171,'Basic Moves'!B$2:C$43,2,FALSE)=I171),1,0)</f>
        <v>0</v>
      </c>
      <c r="T171" s="32" t="str">
        <f>VLOOKUP(Q171,'Basic Moves'!B$2:H$43,5,FALSE)</f>
        <v>1410</v>
      </c>
      <c r="U171" s="32" t="str">
        <f>VLOOKUP(Q171,'Basic Moves'!B$2:H$43,7,FALSE)</f>
        <v>12</v>
      </c>
      <c r="V171" s="31" t="str">
        <f t="shared" si="5"/>
        <v>1050</v>
      </c>
      <c r="W171" s="30" t="s">
        <v>330</v>
      </c>
      <c r="X171" s="32" t="str">
        <f>VLOOKUP(W171,'Charged Moves'!B$2:I$96,3,FALSE)</f>
        <v>35</v>
      </c>
      <c r="Y171" s="32" t="str">
        <f>IF(OR(VLOOKUP(W171,'Charged Moves'!B$2:C$96,2,FALSE)=H171,VLOOKUP(W171,'Charged Moves'!B$2:C$96,2,FALSE)=I171),1,0)</f>
        <v>1</v>
      </c>
      <c r="Z171" s="32" t="str">
        <f>VLOOKUP(W171,'Charged Moves'!B$2:I$96,8,FALSE)*100</f>
        <v>5</v>
      </c>
      <c r="AA171" s="32" t="str">
        <f>VLOOKUP(W171,'Charged Moves'!B$2:I$96,6,FALSE)</f>
        <v>2100</v>
      </c>
      <c r="AB171" s="32" t="str">
        <f>VLOOKUP(W171,'Charged Moves'!B$2:J$96,9,FALSE)</f>
        <v>33</v>
      </c>
      <c r="AC171" s="32" t="str">
        <f t="shared" si="6"/>
        <v>89.84375</v>
      </c>
      <c r="AD171" s="32" t="str">
        <f t="shared" si="7"/>
        <v>6830</v>
      </c>
      <c r="AE171" s="32" t="str">
        <f t="shared" si="8"/>
        <v>1302.8125</v>
      </c>
      <c r="AF171" t="str">
        <f t="shared" si="9"/>
        <v>12830</v>
      </c>
      <c r="AG171" t="str">
        <f t="shared" si="10"/>
        <v>658.90625</v>
      </c>
    </row>
    <row r="172" ht="14.25" customHeight="1">
      <c r="A172" s="5">
        <v>92.0</v>
      </c>
      <c r="B172" s="20">
        <v>5.0</v>
      </c>
      <c r="C172" s="21">
        <v>0.63</v>
      </c>
      <c r="D172" s="20">
        <v>1.0</v>
      </c>
      <c r="E172" s="22">
        <v>1.0</v>
      </c>
      <c r="F172" s="5" t="str">
        <f>VLOOKUP(G172,'Species Data'!A$2:E$152,2,FALSE)</f>
        <v>18</v>
      </c>
      <c r="G172" s="5" t="s">
        <v>54</v>
      </c>
      <c r="H172" s="39" t="s">
        <v>237</v>
      </c>
      <c r="I172" s="38" t="s">
        <v>236</v>
      </c>
      <c r="J172" s="5" t="str">
        <f>VLOOKUP(G172,'Species Data'!A$2:E$152,3,FALSE)</f>
        <v>166</v>
      </c>
      <c r="K172" s="27" t="str">
        <f>VLOOKUP(G172,'Species Data'!A$2:E$152,4,FALSE)</f>
        <v>170</v>
      </c>
      <c r="L172" s="27" t="str">
        <f>VLOOKUP(G172,'Species Data'!A$2:E$152,5,FALSE)</f>
        <v>166</v>
      </c>
      <c r="M172" s="28" t="str">
        <f t="shared" si="1"/>
        <v>27556</v>
      </c>
      <c r="N172" s="29" t="str">
        <f t="shared" si="2"/>
        <v>5270085000</v>
      </c>
      <c r="O172" s="29" t="str">
        <f t="shared" si="3"/>
        <v>191250</v>
      </c>
      <c r="P172" s="30" t="str">
        <f t="shared" si="4"/>
        <v>2929288913</v>
      </c>
      <c r="Q172" s="30" t="s">
        <v>169</v>
      </c>
      <c r="R172" s="32" t="str">
        <f>VLOOKUP(Q172,'Basic Moves'!B$2:H$43,3,FALSE)</f>
        <v>15</v>
      </c>
      <c r="S172" s="32" t="str">
        <f>IF(OR(VLOOKUP(Q172,'Basic Moves'!B$2:C$43,2,FALSE)=H172,VLOOKUP(Q172,'Basic Moves'!B$2:C$43,2,FALSE)=I172),1,0)</f>
        <v>0</v>
      </c>
      <c r="T172" s="32" t="str">
        <f>VLOOKUP(Q172,'Basic Moves'!B$2:H$43,5,FALSE)</f>
        <v>1330</v>
      </c>
      <c r="U172" s="32" t="str">
        <f>VLOOKUP(Q172,'Basic Moves'!B$2:H$43,7,FALSE)</f>
        <v>12</v>
      </c>
      <c r="V172" s="31" t="str">
        <f t="shared" si="5"/>
        <v>1125</v>
      </c>
      <c r="W172" s="30" t="s">
        <v>340</v>
      </c>
      <c r="X172" s="32" t="str">
        <f>VLOOKUP(W172,'Charged Moves'!B$2:I$96,3,FALSE)</f>
        <v>30</v>
      </c>
      <c r="Y172" s="32" t="str">
        <f>IF(OR(VLOOKUP(W172,'Charged Moves'!B$2:C$96,2,FALSE)=H172,VLOOKUP(W172,'Charged Moves'!B$2:C$96,2,FALSE)=I172),1,0)</f>
        <v>1</v>
      </c>
      <c r="Z172" s="32" t="str">
        <f>VLOOKUP(W172,'Charged Moves'!B$2:I$96,8,FALSE)*100</f>
        <v>25</v>
      </c>
      <c r="AA172" s="32" t="str">
        <f>VLOOKUP(W172,'Charged Moves'!B$2:I$96,6,FALSE)</f>
        <v>3300</v>
      </c>
      <c r="AB172" s="32" t="str">
        <f>VLOOKUP(W172,'Charged Moves'!B$2:J$96,9,FALSE)</f>
        <v>25</v>
      </c>
      <c r="AC172" s="32" t="str">
        <f t="shared" si="6"/>
        <v>87.1875</v>
      </c>
      <c r="AD172" s="32" t="str">
        <f t="shared" si="7"/>
        <v>7790</v>
      </c>
      <c r="AE172" s="32" t="str">
        <f t="shared" si="8"/>
        <v>1106.25</v>
      </c>
      <c r="AF172" t="str">
        <f t="shared" si="9"/>
        <v>13790</v>
      </c>
      <c r="AG172" t="str">
        <f t="shared" si="10"/>
        <v>625.3125</v>
      </c>
    </row>
    <row r="173" ht="14.25" customHeight="1">
      <c r="A173" s="5">
        <v>388.0</v>
      </c>
      <c r="B173" s="20">
        <v>5.0</v>
      </c>
      <c r="C173" s="21">
        <v>0.82</v>
      </c>
      <c r="D173" s="20">
        <v>4.0</v>
      </c>
      <c r="E173" s="22">
        <v>0.93</v>
      </c>
      <c r="F173" s="5" t="str">
        <f>VLOOKUP(G173,'Species Data'!A$2:E$152,2,FALSE)</f>
        <v>68</v>
      </c>
      <c r="G173" s="5" t="s">
        <v>112</v>
      </c>
      <c r="H173" s="36" t="s">
        <v>229</v>
      </c>
      <c r="I173" s="59"/>
      <c r="J173" s="5" t="str">
        <f>VLOOKUP(G173,'Species Data'!A$2:E$152,3,FALSE)</f>
        <v>180</v>
      </c>
      <c r="K173" s="27" t="str">
        <f>VLOOKUP(G173,'Species Data'!A$2:E$152,4,FALSE)</f>
        <v>198</v>
      </c>
      <c r="L173" s="27" t="str">
        <f>VLOOKUP(G173,'Species Data'!A$2:E$152,5,FALSE)</f>
        <v>180</v>
      </c>
      <c r="M173" s="28" t="str">
        <f t="shared" si="1"/>
        <v>32400</v>
      </c>
      <c r="N173" s="29" t="str">
        <f t="shared" si="2"/>
        <v>7355427750</v>
      </c>
      <c r="O173" s="29" t="str">
        <f t="shared" si="3"/>
        <v>227019</v>
      </c>
      <c r="P173" s="30" t="str">
        <f t="shared" si="4"/>
        <v>2922925500</v>
      </c>
      <c r="Q173" s="30" t="s">
        <v>254</v>
      </c>
      <c r="R173" s="32" t="str">
        <f>VLOOKUP(Q173,'Basic Moves'!B$2:H$43,3,FALSE)</f>
        <v>6</v>
      </c>
      <c r="S173" s="32" t="str">
        <f>IF(OR(VLOOKUP(Q173,'Basic Moves'!B$2:C$43,2,FALSE)=H173,VLOOKUP(Q173,'Basic Moves'!B$2:C$43,2,FALSE)=I173),1,0)</f>
        <v>1</v>
      </c>
      <c r="T173" s="32" t="str">
        <f>VLOOKUP(Q173,'Basic Moves'!B$2:H$43,5,FALSE)</f>
        <v>800</v>
      </c>
      <c r="U173" s="32" t="str">
        <f>VLOOKUP(Q173,'Basic Moves'!B$2:H$43,7,FALSE)</f>
        <v>8</v>
      </c>
      <c r="V173" s="31" t="str">
        <f t="shared" si="5"/>
        <v>937.5</v>
      </c>
      <c r="W173" s="30" t="s">
        <v>305</v>
      </c>
      <c r="X173" s="32" t="str">
        <f>VLOOKUP(W173,'Charged Moves'!B$2:I$96,3,FALSE)</f>
        <v>30</v>
      </c>
      <c r="Y173" s="32" t="str">
        <f>IF(OR(VLOOKUP(W173,'Charged Moves'!B$2:C$96,2,FALSE)=H173,VLOOKUP(W173,'Charged Moves'!B$2:C$96,2,FALSE)=I173),1,0)</f>
        <v>1</v>
      </c>
      <c r="Z173" s="32" t="str">
        <f>VLOOKUP(W173,'Charged Moves'!B$2:I$96,8,FALSE)*100</f>
        <v>5</v>
      </c>
      <c r="AA173" s="32" t="str">
        <f>VLOOKUP(W173,'Charged Moves'!B$2:I$96,6,FALSE)</f>
        <v>2100</v>
      </c>
      <c r="AB173" s="32" t="str">
        <f>VLOOKUP(W173,'Charged Moves'!B$2:J$96,9,FALSE)</f>
        <v>33</v>
      </c>
      <c r="AC173" s="32" t="str">
        <f t="shared" si="6"/>
        <v>75.9375</v>
      </c>
      <c r="AD173" s="32" t="str">
        <f t="shared" si="7"/>
        <v>6600</v>
      </c>
      <c r="AE173" s="32" t="str">
        <f t="shared" si="8"/>
        <v>1146.5625</v>
      </c>
      <c r="AF173" t="str">
        <f t="shared" si="9"/>
        <v>16600</v>
      </c>
      <c r="AG173" t="str">
        <f t="shared" si="10"/>
        <v>455.625</v>
      </c>
    </row>
    <row r="174" ht="14.25" customHeight="1">
      <c r="A174" s="5">
        <v>54.0</v>
      </c>
      <c r="B174" s="20">
        <v>2.0</v>
      </c>
      <c r="C174" s="21">
        <v>0.9</v>
      </c>
      <c r="D174" s="20">
        <v>6.0</v>
      </c>
      <c r="E174" s="22">
        <v>0.83</v>
      </c>
      <c r="F174" s="5" t="str">
        <f>VLOOKUP(G174,'Species Data'!A$2:E$152,2,FALSE)</f>
        <v>9</v>
      </c>
      <c r="G174" s="5" t="s">
        <v>43</v>
      </c>
      <c r="H174" s="33" t="s">
        <v>187</v>
      </c>
      <c r="I174" s="50"/>
      <c r="J174" s="5" t="str">
        <f>VLOOKUP(G174,'Species Data'!A$2:E$152,3,FALSE)</f>
        <v>158</v>
      </c>
      <c r="K174" s="27" t="str">
        <f>VLOOKUP(G174,'Species Data'!A$2:E$152,4,FALSE)</f>
        <v>186</v>
      </c>
      <c r="L174" s="27" t="str">
        <f>VLOOKUP(G174,'Species Data'!A$2:E$152,5,FALSE)</f>
        <v>222</v>
      </c>
      <c r="M174" s="28" t="str">
        <f t="shared" si="1"/>
        <v>35076</v>
      </c>
      <c r="N174" s="29" t="str">
        <f t="shared" si="2"/>
        <v>11146486356</v>
      </c>
      <c r="O174" s="29" t="str">
        <f t="shared" si="3"/>
        <v>317781</v>
      </c>
      <c r="P174" s="30" t="str">
        <f t="shared" si="4"/>
        <v>2913842241</v>
      </c>
      <c r="Q174" s="30" t="s">
        <v>126</v>
      </c>
      <c r="R174" s="32" t="str">
        <f>VLOOKUP(Q174,'Basic Moves'!B$2:H$43,3,FALSE)</f>
        <v>6</v>
      </c>
      <c r="S174" s="32" t="str">
        <f>IF(OR(VLOOKUP(Q174,'Basic Moves'!B$2:C$43,2,FALSE)=H174,VLOOKUP(Q174,'Basic Moves'!B$2:C$43,2,FALSE)=I174),1,0)</f>
        <v>0</v>
      </c>
      <c r="T174" s="32" t="str">
        <f>VLOOKUP(Q174,'Basic Moves'!B$2:H$43,5,FALSE)</f>
        <v>500</v>
      </c>
      <c r="U174" s="32" t="str">
        <f>VLOOKUP(Q174,'Basic Moves'!B$2:H$43,7,FALSE)</f>
        <v>7</v>
      </c>
      <c r="V174" s="31" t="str">
        <f t="shared" si="5"/>
        <v>1200</v>
      </c>
      <c r="W174" s="30" t="s">
        <v>152</v>
      </c>
      <c r="X174" s="32" t="str">
        <f>VLOOKUP(W174,'Charged Moves'!B$2:I$96,3,FALSE)</f>
        <v>90</v>
      </c>
      <c r="Y174" s="32" t="str">
        <f>IF(OR(VLOOKUP(W174,'Charged Moves'!B$2:C$96,2,FALSE)=H174,VLOOKUP(W174,'Charged Moves'!B$2:C$96,2,FALSE)=I174),1,0)</f>
        <v>1</v>
      </c>
      <c r="Z174" s="32" t="str">
        <f>VLOOKUP(W174,'Charged Moves'!B$2:I$96,8,FALSE)*100</f>
        <v>5</v>
      </c>
      <c r="AA174" s="32" t="str">
        <f>VLOOKUP(W174,'Charged Moves'!B$2:I$96,6,FALSE)</f>
        <v>3800</v>
      </c>
      <c r="AB174" s="32" t="str">
        <f>VLOOKUP(W174,'Charged Moves'!B$2:J$96,9,FALSE)</f>
        <v>100</v>
      </c>
      <c r="AC174" s="32" t="str">
        <f t="shared" si="6"/>
        <v>205.3125</v>
      </c>
      <c r="AD174" s="32" t="str">
        <f t="shared" si="7"/>
        <v>11800</v>
      </c>
      <c r="AE174" s="32" t="str">
        <f t="shared" si="8"/>
        <v>1708.5</v>
      </c>
      <c r="AF174" t="str">
        <f t="shared" si="9"/>
        <v>41800</v>
      </c>
      <c r="AG174" t="str">
        <f t="shared" si="10"/>
        <v>446.625</v>
      </c>
    </row>
    <row r="175" ht="14.25" customHeight="1">
      <c r="A175" s="5">
        <v>435.0</v>
      </c>
      <c r="B175" s="20">
        <v>1.0</v>
      </c>
      <c r="C175" s="21">
        <v>1.0</v>
      </c>
      <c r="D175" s="20">
        <v>4.0</v>
      </c>
      <c r="E175" s="22">
        <v>0.68</v>
      </c>
      <c r="F175" s="5" t="str">
        <f>VLOOKUP(G175,'Species Data'!A$2:E$152,2,FALSE)</f>
        <v>76</v>
      </c>
      <c r="G175" s="5" t="s">
        <v>125</v>
      </c>
      <c r="H175" s="51" t="s">
        <v>267</v>
      </c>
      <c r="I175" s="49" t="s">
        <v>260</v>
      </c>
      <c r="J175" s="5" t="str">
        <f>VLOOKUP(G175,'Species Data'!A$2:E$152,3,FALSE)</f>
        <v>160</v>
      </c>
      <c r="K175" s="27" t="str">
        <f>VLOOKUP(G175,'Species Data'!A$2:E$152,4,FALSE)</f>
        <v>176</v>
      </c>
      <c r="L175" s="27" t="str">
        <f>VLOOKUP(G175,'Species Data'!A$2:E$152,5,FALSE)</f>
        <v>198</v>
      </c>
      <c r="M175" s="28" t="str">
        <f t="shared" si="1"/>
        <v>31680</v>
      </c>
      <c r="N175" s="29" t="str">
        <f t="shared" si="2"/>
        <v>10970150400</v>
      </c>
      <c r="O175" s="29" t="str">
        <f t="shared" si="3"/>
        <v>346280</v>
      </c>
      <c r="P175" s="30" t="str">
        <f t="shared" si="4"/>
        <v>2899353600</v>
      </c>
      <c r="Q175" s="30" t="s">
        <v>221</v>
      </c>
      <c r="R175" s="32" t="str">
        <f>VLOOKUP(Q175,'Basic Moves'!B$2:H$43,3,FALSE)</f>
        <v>6</v>
      </c>
      <c r="S175" s="32" t="str">
        <f>IF(OR(VLOOKUP(Q175,'Basic Moves'!B$2:C$43,2,FALSE)=H175,VLOOKUP(Q175,'Basic Moves'!B$2:C$43,2,FALSE)=I175),1,0)</f>
        <v>1</v>
      </c>
      <c r="T175" s="32" t="str">
        <f>VLOOKUP(Q175,'Basic Moves'!B$2:H$43,5,FALSE)</f>
        <v>550</v>
      </c>
      <c r="U175" s="32" t="str">
        <f>VLOOKUP(Q175,'Basic Moves'!B$2:H$43,7,FALSE)</f>
        <v>7</v>
      </c>
      <c r="V175" s="31" t="str">
        <f t="shared" si="5"/>
        <v>1357.5</v>
      </c>
      <c r="W175" s="30" t="s">
        <v>222</v>
      </c>
      <c r="X175" s="32" t="str">
        <f>VLOOKUP(W175,'Charged Moves'!B$2:I$96,3,FALSE)</f>
        <v>80</v>
      </c>
      <c r="Y175" s="32" t="str">
        <f>IF(OR(VLOOKUP(W175,'Charged Moves'!B$2:C$96,2,FALSE)=H175,VLOOKUP(W175,'Charged Moves'!B$2:C$96,2,FALSE)=I175),1,0)</f>
        <v>1</v>
      </c>
      <c r="Z175" s="32" t="str">
        <f>VLOOKUP(W175,'Charged Moves'!B$2:I$96,8,FALSE)*100</f>
        <v>50</v>
      </c>
      <c r="AA175" s="32" t="str">
        <f>VLOOKUP(W175,'Charged Moves'!B$2:I$96,6,FALSE)</f>
        <v>3100</v>
      </c>
      <c r="AB175" s="32" t="str">
        <f>VLOOKUP(W175,'Charged Moves'!B$2:J$96,9,FALSE)</f>
        <v>100</v>
      </c>
      <c r="AC175" s="32" t="str">
        <f t="shared" si="6"/>
        <v>237.5</v>
      </c>
      <c r="AD175" s="32" t="str">
        <f t="shared" si="7"/>
        <v>11850</v>
      </c>
      <c r="AE175" s="32" t="str">
        <f t="shared" si="8"/>
        <v>1967.5</v>
      </c>
      <c r="AF175" t="str">
        <f t="shared" si="9"/>
        <v>41850</v>
      </c>
      <c r="AG175" t="str">
        <f t="shared" si="10"/>
        <v>520</v>
      </c>
    </row>
    <row r="176" ht="14.25" customHeight="1">
      <c r="A176" s="5">
        <v>437.0</v>
      </c>
      <c r="B176" s="20">
        <v>2.0</v>
      </c>
      <c r="C176" s="21">
        <v>0.92</v>
      </c>
      <c r="D176" s="20">
        <v>5.0</v>
      </c>
      <c r="E176" s="22">
        <v>0.68</v>
      </c>
      <c r="F176" s="5" t="str">
        <f>VLOOKUP(G176,'Species Data'!A$2:E$152,2,FALSE)</f>
        <v>76</v>
      </c>
      <c r="G176" s="5" t="s">
        <v>125</v>
      </c>
      <c r="H176" s="51" t="s">
        <v>267</v>
      </c>
      <c r="I176" s="49" t="s">
        <v>260</v>
      </c>
      <c r="J176" s="5" t="str">
        <f>VLOOKUP(G176,'Species Data'!A$2:E$152,3,FALSE)</f>
        <v>160</v>
      </c>
      <c r="K176" s="27" t="str">
        <f>VLOOKUP(G176,'Species Data'!A$2:E$152,4,FALSE)</f>
        <v>176</v>
      </c>
      <c r="L176" s="27" t="str">
        <f>VLOOKUP(G176,'Species Data'!A$2:E$152,5,FALSE)</f>
        <v>198</v>
      </c>
      <c r="M176" s="28" t="str">
        <f t="shared" si="1"/>
        <v>31680</v>
      </c>
      <c r="N176" s="29" t="str">
        <f t="shared" si="2"/>
        <v>10102435200</v>
      </c>
      <c r="O176" s="29" t="str">
        <f t="shared" si="3"/>
        <v>318890</v>
      </c>
      <c r="P176" s="30" t="str">
        <f t="shared" si="4"/>
        <v>2892384000</v>
      </c>
      <c r="Q176" s="30" t="s">
        <v>221</v>
      </c>
      <c r="R176" s="32" t="str">
        <f>VLOOKUP(Q176,'Basic Moves'!B$2:H$43,3,FALSE)</f>
        <v>6</v>
      </c>
      <c r="S176" s="32" t="str">
        <f>IF(OR(VLOOKUP(Q176,'Basic Moves'!B$2:C$43,2,FALSE)=H176,VLOOKUP(Q176,'Basic Moves'!B$2:C$43,2,FALSE)=I176),1,0)</f>
        <v>1</v>
      </c>
      <c r="T176" s="32" t="str">
        <f>VLOOKUP(Q176,'Basic Moves'!B$2:H$43,5,FALSE)</f>
        <v>550</v>
      </c>
      <c r="U176" s="32" t="str">
        <f>VLOOKUP(Q176,'Basic Moves'!B$2:H$43,7,FALSE)</f>
        <v>7</v>
      </c>
      <c r="V176" s="31" t="str">
        <f t="shared" si="5"/>
        <v>1357.5</v>
      </c>
      <c r="W176" s="30" t="s">
        <v>164</v>
      </c>
      <c r="X176" s="32" t="str">
        <f>VLOOKUP(W176,'Charged Moves'!B$2:I$96,3,FALSE)</f>
        <v>100</v>
      </c>
      <c r="Y176" s="32" t="str">
        <f>IF(OR(VLOOKUP(W176,'Charged Moves'!B$2:C$96,2,FALSE)=H176,VLOOKUP(W176,'Charged Moves'!B$2:C$96,2,FALSE)=I176),1,0)</f>
        <v>1</v>
      </c>
      <c r="Z176" s="32" t="str">
        <f>VLOOKUP(W176,'Charged Moves'!B$2:I$96,8,FALSE)*100</f>
        <v>5</v>
      </c>
      <c r="AA176" s="32" t="str">
        <f>VLOOKUP(W176,'Charged Moves'!B$2:I$96,6,FALSE)</f>
        <v>4200</v>
      </c>
      <c r="AB176" s="32" t="str">
        <f>VLOOKUP(W176,'Charged Moves'!B$2:J$96,9,FALSE)</f>
        <v>100</v>
      </c>
      <c r="AC176" s="32" t="str">
        <f t="shared" si="6"/>
        <v>240.625</v>
      </c>
      <c r="AD176" s="32" t="str">
        <f t="shared" si="7"/>
        <v>12950</v>
      </c>
      <c r="AE176" s="32" t="str">
        <f t="shared" si="8"/>
        <v>1811.875</v>
      </c>
      <c r="AF176" t="str">
        <f t="shared" si="9"/>
        <v>42950</v>
      </c>
      <c r="AG176" t="str">
        <f t="shared" si="10"/>
        <v>518.75</v>
      </c>
    </row>
    <row r="177" ht="14.25" customHeight="1">
      <c r="A177" s="5">
        <v>354.0</v>
      </c>
      <c r="B177" s="20">
        <v>2.0</v>
      </c>
      <c r="C177" s="21">
        <v>0.9</v>
      </c>
      <c r="D177" s="20">
        <v>4.0</v>
      </c>
      <c r="E177" s="22">
        <v>0.42</v>
      </c>
      <c r="F177" s="5" t="str">
        <f>VLOOKUP(G177,'Species Data'!A$2:E$152,2,FALSE)</f>
        <v>62</v>
      </c>
      <c r="G177" s="5" t="s">
        <v>104</v>
      </c>
      <c r="H177" s="33" t="s">
        <v>187</v>
      </c>
      <c r="I177" s="36" t="s">
        <v>229</v>
      </c>
      <c r="J177" s="5" t="str">
        <f>VLOOKUP(G177,'Species Data'!A$2:E$152,3,FALSE)</f>
        <v>180</v>
      </c>
      <c r="K177" s="27" t="str">
        <f>VLOOKUP(G177,'Species Data'!A$2:E$152,4,FALSE)</f>
        <v>180</v>
      </c>
      <c r="L177" s="27" t="str">
        <f>VLOOKUP(G177,'Species Data'!A$2:E$152,5,FALSE)</f>
        <v>202</v>
      </c>
      <c r="M177" s="28" t="str">
        <f t="shared" si="1"/>
        <v>36360</v>
      </c>
      <c r="N177" s="29" t="str">
        <f t="shared" si="2"/>
        <v>10270018350</v>
      </c>
      <c r="O177" s="29" t="str">
        <f t="shared" si="3"/>
        <v>282454</v>
      </c>
      <c r="P177" s="30" t="str">
        <f t="shared" si="4"/>
        <v>2883802500</v>
      </c>
      <c r="Q177" s="30" t="s">
        <v>221</v>
      </c>
      <c r="R177" s="32" t="str">
        <f>VLOOKUP(Q177,'Basic Moves'!B$2:H$43,3,FALSE)</f>
        <v>6</v>
      </c>
      <c r="S177" s="32" t="str">
        <f>IF(OR(VLOOKUP(Q177,'Basic Moves'!B$2:C$43,2,FALSE)=H177,VLOOKUP(Q177,'Basic Moves'!B$2:C$43,2,FALSE)=I177),1,0)</f>
        <v>0</v>
      </c>
      <c r="T177" s="32" t="str">
        <f>VLOOKUP(Q177,'Basic Moves'!B$2:H$43,5,FALSE)</f>
        <v>550</v>
      </c>
      <c r="U177" s="32" t="str">
        <f>VLOOKUP(Q177,'Basic Moves'!B$2:H$43,7,FALSE)</f>
        <v>7</v>
      </c>
      <c r="V177" s="31" t="str">
        <f t="shared" si="5"/>
        <v>1086</v>
      </c>
      <c r="W177" s="30" t="s">
        <v>152</v>
      </c>
      <c r="X177" s="32" t="str">
        <f>VLOOKUP(W177,'Charged Moves'!B$2:I$96,3,FALSE)</f>
        <v>90</v>
      </c>
      <c r="Y177" s="32" t="str">
        <f>IF(OR(VLOOKUP(W177,'Charged Moves'!B$2:C$96,2,FALSE)=H177,VLOOKUP(W177,'Charged Moves'!B$2:C$96,2,FALSE)=I177),1,0)</f>
        <v>1</v>
      </c>
      <c r="Z177" s="32" t="str">
        <f>VLOOKUP(W177,'Charged Moves'!B$2:I$96,8,FALSE)*100</f>
        <v>5</v>
      </c>
      <c r="AA177" s="32" t="str">
        <f>VLOOKUP(W177,'Charged Moves'!B$2:I$96,6,FALSE)</f>
        <v>3800</v>
      </c>
      <c r="AB177" s="32" t="str">
        <f>VLOOKUP(W177,'Charged Moves'!B$2:J$96,9,FALSE)</f>
        <v>100</v>
      </c>
      <c r="AC177" s="32" t="str">
        <f t="shared" si="6"/>
        <v>205.3125</v>
      </c>
      <c r="AD177" s="32" t="str">
        <f t="shared" si="7"/>
        <v>12550</v>
      </c>
      <c r="AE177" s="32" t="str">
        <f t="shared" si="8"/>
        <v>1569.1875</v>
      </c>
      <c r="AF177" t="str">
        <f t="shared" si="9"/>
        <v>42550</v>
      </c>
      <c r="AG177" t="str">
        <f t="shared" si="10"/>
        <v>440.625</v>
      </c>
    </row>
    <row r="178" ht="14.25" customHeight="1">
      <c r="A178" s="5">
        <v>634.0</v>
      </c>
      <c r="B178" s="20">
        <v>3.0</v>
      </c>
      <c r="C178" s="21">
        <v>0.79</v>
      </c>
      <c r="D178" s="20">
        <v>3.0</v>
      </c>
      <c r="E178" s="22">
        <v>0.85</v>
      </c>
      <c r="F178" s="5" t="str">
        <f>VLOOKUP(G178,'Species Data'!A$2:E$152,2,FALSE)</f>
        <v>110</v>
      </c>
      <c r="G178" s="5" t="s">
        <v>178</v>
      </c>
      <c r="H178" s="46" t="s">
        <v>265</v>
      </c>
      <c r="I178" s="48"/>
      <c r="J178" s="5" t="str">
        <f>VLOOKUP(G178,'Species Data'!A$2:E$152,3,FALSE)</f>
        <v>130</v>
      </c>
      <c r="K178" s="27" t="str">
        <f>VLOOKUP(G178,'Species Data'!A$2:E$152,4,FALSE)</f>
        <v>190</v>
      </c>
      <c r="L178" s="27" t="str">
        <f>VLOOKUP(G178,'Species Data'!A$2:E$152,5,FALSE)</f>
        <v>198</v>
      </c>
      <c r="M178" s="28" t="str">
        <f t="shared" si="1"/>
        <v>25740</v>
      </c>
      <c r="N178" s="29" t="str">
        <f t="shared" si="2"/>
        <v>6008102100</v>
      </c>
      <c r="O178" s="29" t="str">
        <f t="shared" si="3"/>
        <v>233415</v>
      </c>
      <c r="P178" s="30" t="str">
        <f t="shared" si="4"/>
        <v>2881786050</v>
      </c>
      <c r="Q178" s="30" t="s">
        <v>144</v>
      </c>
      <c r="R178" s="32" t="str">
        <f>VLOOKUP(Q178,'Basic Moves'!B$2:H$43,3,FALSE)</f>
        <v>10</v>
      </c>
      <c r="S178" s="32" t="str">
        <f>IF(OR(VLOOKUP(Q178,'Basic Moves'!B$2:C$43,2,FALSE)=H178,VLOOKUP(Q178,'Basic Moves'!B$2:C$43,2,FALSE)=I178),1,0)</f>
        <v>1</v>
      </c>
      <c r="T178" s="32" t="str">
        <f>VLOOKUP(Q178,'Basic Moves'!B$2:H$43,5,FALSE)</f>
        <v>1050</v>
      </c>
      <c r="U178" s="32" t="str">
        <f>VLOOKUP(Q178,'Basic Moves'!B$2:H$43,7,FALSE)</f>
        <v>10</v>
      </c>
      <c r="V178" s="31" t="str">
        <f t="shared" si="5"/>
        <v>1187.5</v>
      </c>
      <c r="W178" s="30" t="s">
        <v>110</v>
      </c>
      <c r="X178" s="32" t="str">
        <f>VLOOKUP(W178,'Charged Moves'!B$2:I$96,3,FALSE)</f>
        <v>45</v>
      </c>
      <c r="Y178" s="32" t="str">
        <f>IF(OR(VLOOKUP(W178,'Charged Moves'!B$2:C$96,2,FALSE)=H178,VLOOKUP(W178,'Charged Moves'!B$2:C$96,2,FALSE)=I178),1,0)</f>
        <v>0</v>
      </c>
      <c r="Z178" s="32" t="str">
        <f>VLOOKUP(W178,'Charged Moves'!B$2:I$96,8,FALSE)*100</f>
        <v>5</v>
      </c>
      <c r="AA178" s="32" t="str">
        <f>VLOOKUP(W178,'Charged Moves'!B$2:I$96,6,FALSE)</f>
        <v>3080</v>
      </c>
      <c r="AB178" s="32" t="str">
        <f>VLOOKUP(W178,'Charged Moves'!B$2:J$96,9,FALSE)</f>
        <v>33</v>
      </c>
      <c r="AC178" s="32" t="str">
        <f t="shared" si="6"/>
        <v>96.125</v>
      </c>
      <c r="AD178" s="32" t="str">
        <f t="shared" si="7"/>
        <v>7780</v>
      </c>
      <c r="AE178" s="32" t="str">
        <f t="shared" si="8"/>
        <v>1228.5</v>
      </c>
      <c r="AF178" t="str">
        <f t="shared" si="9"/>
        <v>15780</v>
      </c>
      <c r="AG178" t="str">
        <f t="shared" si="10"/>
        <v>589.25</v>
      </c>
    </row>
    <row r="179" ht="14.25" customHeight="1">
      <c r="A179" s="5">
        <v>448.0</v>
      </c>
      <c r="B179" s="20">
        <v>4.0</v>
      </c>
      <c r="C179" s="21">
        <v>0.8</v>
      </c>
      <c r="D179" s="20">
        <v>1.0</v>
      </c>
      <c r="E179" s="22">
        <v>1.0</v>
      </c>
      <c r="F179" s="5" t="str">
        <f>VLOOKUP(G179,'Species Data'!A$2:E$152,2,FALSE)</f>
        <v>78</v>
      </c>
      <c r="G179" s="5" t="s">
        <v>128</v>
      </c>
      <c r="H179" s="44" t="s">
        <v>255</v>
      </c>
      <c r="I179" s="47"/>
      <c r="J179" s="5" t="str">
        <f>VLOOKUP(G179,'Species Data'!A$2:E$152,3,FALSE)</f>
        <v>130</v>
      </c>
      <c r="K179" s="27" t="str">
        <f>VLOOKUP(G179,'Species Data'!A$2:E$152,4,FALSE)</f>
        <v>200</v>
      </c>
      <c r="L179" s="27" t="str">
        <f>VLOOKUP(G179,'Species Data'!A$2:E$152,5,FALSE)</f>
        <v>170</v>
      </c>
      <c r="M179" s="28" t="str">
        <f t="shared" si="1"/>
        <v>22100</v>
      </c>
      <c r="N179" s="29" t="str">
        <f t="shared" si="2"/>
        <v>5746000000</v>
      </c>
      <c r="O179" s="29" t="str">
        <f t="shared" si="3"/>
        <v>260000</v>
      </c>
      <c r="P179" s="30" t="str">
        <f t="shared" si="4"/>
        <v>2873000000</v>
      </c>
      <c r="Q179" s="30" t="s">
        <v>132</v>
      </c>
      <c r="R179" s="32" t="str">
        <f>VLOOKUP(Q179,'Basic Moves'!B$2:H$43,3,FALSE)</f>
        <v>10</v>
      </c>
      <c r="S179" s="32" t="str">
        <f>IF(OR(VLOOKUP(Q179,'Basic Moves'!B$2:C$43,2,FALSE)=H179,VLOOKUP(Q179,'Basic Moves'!B$2:C$43,2,FALSE)=I179),1,0)</f>
        <v>1</v>
      </c>
      <c r="T179" s="32" t="str">
        <f>VLOOKUP(Q179,'Basic Moves'!B$2:H$43,5,FALSE)</f>
        <v>1050</v>
      </c>
      <c r="U179" s="32" t="str">
        <f>VLOOKUP(Q179,'Basic Moves'!B$2:H$43,7,FALSE)</f>
        <v>10</v>
      </c>
      <c r="V179" s="31" t="str">
        <f t="shared" si="5"/>
        <v>1187.5</v>
      </c>
      <c r="W179" s="30" t="s">
        <v>298</v>
      </c>
      <c r="X179" s="32" t="str">
        <f>VLOOKUP(W179,'Charged Moves'!B$2:I$96,3,FALSE)</f>
        <v>50</v>
      </c>
      <c r="Y179" s="32" t="str">
        <f>IF(OR(VLOOKUP(W179,'Charged Moves'!B$2:C$96,2,FALSE)=H179,VLOOKUP(W179,'Charged Moves'!B$2:C$96,2,FALSE)=I179),1,0)</f>
        <v>0</v>
      </c>
      <c r="Z179" s="32" t="str">
        <f>VLOOKUP(W179,'Charged Moves'!B$2:I$96,8,FALSE)*100</f>
        <v>25</v>
      </c>
      <c r="AA179" s="32" t="str">
        <f>VLOOKUP(W179,'Charged Moves'!B$2:I$96,6,FALSE)</f>
        <v>3400</v>
      </c>
      <c r="AB179" s="32" t="str">
        <f>VLOOKUP(W179,'Charged Moves'!B$2:J$96,9,FALSE)</f>
        <v>33</v>
      </c>
      <c r="AC179" s="32" t="str">
        <f t="shared" si="6"/>
        <v>106.25</v>
      </c>
      <c r="AD179" s="32" t="str">
        <f t="shared" si="7"/>
        <v>8100</v>
      </c>
      <c r="AE179" s="32" t="str">
        <f t="shared" si="8"/>
        <v>1300</v>
      </c>
      <c r="AF179" t="str">
        <f t="shared" si="9"/>
        <v>16100</v>
      </c>
      <c r="AG179" t="str">
        <f t="shared" si="10"/>
        <v>650</v>
      </c>
    </row>
    <row r="180" ht="14.25" customHeight="1">
      <c r="A180" s="5">
        <v>387.0</v>
      </c>
      <c r="B180" s="20">
        <v>1.0</v>
      </c>
      <c r="C180" s="21">
        <v>1.0</v>
      </c>
      <c r="D180" s="20">
        <v>5.0</v>
      </c>
      <c r="E180" s="22">
        <v>0.91</v>
      </c>
      <c r="F180" s="5" t="str">
        <f>VLOOKUP(G180,'Species Data'!A$2:E$152,2,FALSE)</f>
        <v>68</v>
      </c>
      <c r="G180" s="5" t="s">
        <v>112</v>
      </c>
      <c r="H180" s="36" t="s">
        <v>229</v>
      </c>
      <c r="I180" s="59"/>
      <c r="J180" s="5" t="str">
        <f>VLOOKUP(G180,'Species Data'!A$2:E$152,3,FALSE)</f>
        <v>180</v>
      </c>
      <c r="K180" s="27" t="str">
        <f>VLOOKUP(G180,'Species Data'!A$2:E$152,4,FALSE)</f>
        <v>198</v>
      </c>
      <c r="L180" s="27" t="str">
        <f>VLOOKUP(G180,'Species Data'!A$2:E$152,5,FALSE)</f>
        <v>180</v>
      </c>
      <c r="M180" s="28" t="str">
        <f t="shared" si="1"/>
        <v>32400</v>
      </c>
      <c r="N180" s="29" t="str">
        <f t="shared" si="2"/>
        <v>8965242000</v>
      </c>
      <c r="O180" s="29" t="str">
        <f t="shared" si="3"/>
        <v>276705</v>
      </c>
      <c r="P180" s="30" t="str">
        <f t="shared" si="4"/>
        <v>2870802000</v>
      </c>
      <c r="Q180" s="30" t="s">
        <v>254</v>
      </c>
      <c r="R180" s="32" t="str">
        <f>VLOOKUP(Q180,'Basic Moves'!B$2:H$43,3,FALSE)</f>
        <v>6</v>
      </c>
      <c r="S180" s="32" t="str">
        <f>IF(OR(VLOOKUP(Q180,'Basic Moves'!B$2:C$43,2,FALSE)=H180,VLOOKUP(Q180,'Basic Moves'!B$2:C$43,2,FALSE)=I180),1,0)</f>
        <v>1</v>
      </c>
      <c r="T180" s="32" t="str">
        <f>VLOOKUP(Q180,'Basic Moves'!B$2:H$43,5,FALSE)</f>
        <v>800</v>
      </c>
      <c r="U180" s="32" t="str">
        <f>VLOOKUP(Q180,'Basic Moves'!B$2:H$43,7,FALSE)</f>
        <v>8</v>
      </c>
      <c r="V180" s="31" t="str">
        <f t="shared" si="5"/>
        <v>937.5</v>
      </c>
      <c r="W180" s="30" t="s">
        <v>222</v>
      </c>
      <c r="X180" s="32" t="str">
        <f>VLOOKUP(W180,'Charged Moves'!B$2:I$96,3,FALSE)</f>
        <v>80</v>
      </c>
      <c r="Y180" s="32" t="str">
        <f>IF(OR(VLOOKUP(W180,'Charged Moves'!B$2:C$96,2,FALSE)=H180,VLOOKUP(W180,'Charged Moves'!B$2:C$96,2,FALSE)=I180),1,0)</f>
        <v>0</v>
      </c>
      <c r="Z180" s="32" t="str">
        <f>VLOOKUP(W180,'Charged Moves'!B$2:I$96,8,FALSE)*100</f>
        <v>50</v>
      </c>
      <c r="AA180" s="32" t="str">
        <f>VLOOKUP(W180,'Charged Moves'!B$2:I$96,6,FALSE)</f>
        <v>3100</v>
      </c>
      <c r="AB180" s="32" t="str">
        <f>VLOOKUP(W180,'Charged Moves'!B$2:J$96,9,FALSE)</f>
        <v>100</v>
      </c>
      <c r="AC180" s="32" t="str">
        <f t="shared" si="6"/>
        <v>197.5</v>
      </c>
      <c r="AD180" s="32" t="str">
        <f t="shared" si="7"/>
        <v>14000</v>
      </c>
      <c r="AE180" s="32" t="str">
        <f t="shared" si="8"/>
        <v>1397.5</v>
      </c>
      <c r="AF180" t="str">
        <f t="shared" si="9"/>
        <v>40000</v>
      </c>
      <c r="AG180" t="str">
        <f t="shared" si="10"/>
        <v>447.5</v>
      </c>
    </row>
    <row r="181" ht="14.25" customHeight="1">
      <c r="A181" s="5">
        <v>804.0</v>
      </c>
      <c r="B181" s="20">
        <v>5.0</v>
      </c>
      <c r="C181" s="21">
        <v>0.72</v>
      </c>
      <c r="D181" s="20">
        <v>3.0</v>
      </c>
      <c r="E181" s="22">
        <v>0.95</v>
      </c>
      <c r="F181" s="5" t="str">
        <f>VLOOKUP(G181,'Species Data'!A$2:E$152,2,FALSE)</f>
        <v>142</v>
      </c>
      <c r="G181" s="5" t="s">
        <v>219</v>
      </c>
      <c r="H181" s="51" t="s">
        <v>267</v>
      </c>
      <c r="I181" s="38" t="s">
        <v>236</v>
      </c>
      <c r="J181" s="5" t="str">
        <f>VLOOKUP(G181,'Species Data'!A$2:E$152,3,FALSE)</f>
        <v>160</v>
      </c>
      <c r="K181" s="27" t="str">
        <f>VLOOKUP(G181,'Species Data'!A$2:E$152,4,FALSE)</f>
        <v>182</v>
      </c>
      <c r="L181" s="27" t="str">
        <f>VLOOKUP(G181,'Species Data'!A$2:E$152,5,FALSE)</f>
        <v>162</v>
      </c>
      <c r="M181" s="28" t="str">
        <f t="shared" si="1"/>
        <v>25920</v>
      </c>
      <c r="N181" s="29" t="str">
        <f t="shared" si="2"/>
        <v>5430952800</v>
      </c>
      <c r="O181" s="29" t="str">
        <f t="shared" si="3"/>
        <v>209528</v>
      </c>
      <c r="P181" s="30" t="str">
        <f t="shared" si="4"/>
        <v>2858768640</v>
      </c>
      <c r="Q181" s="30" t="s">
        <v>169</v>
      </c>
      <c r="R181" s="32" t="str">
        <f>VLOOKUP(Q181,'Basic Moves'!B$2:H$43,3,FALSE)</f>
        <v>15</v>
      </c>
      <c r="S181" s="32" t="str">
        <f>IF(OR(VLOOKUP(Q181,'Basic Moves'!B$2:C$43,2,FALSE)=H181,VLOOKUP(Q181,'Basic Moves'!B$2:C$43,2,FALSE)=I181),1,0)</f>
        <v>0</v>
      </c>
      <c r="T181" s="32" t="str">
        <f>VLOOKUP(Q181,'Basic Moves'!B$2:H$43,5,FALSE)</f>
        <v>1330</v>
      </c>
      <c r="U181" s="32" t="str">
        <f>VLOOKUP(Q181,'Basic Moves'!B$2:H$43,7,FALSE)</f>
        <v>12</v>
      </c>
      <c r="V181" s="31" t="str">
        <f t="shared" si="5"/>
        <v>1125</v>
      </c>
      <c r="W181" s="30" t="s">
        <v>317</v>
      </c>
      <c r="X181" s="32" t="str">
        <f>VLOOKUP(W181,'Charged Moves'!B$2:I$96,3,FALSE)</f>
        <v>30</v>
      </c>
      <c r="Y181" s="32" t="str">
        <f>IF(OR(VLOOKUP(W181,'Charged Moves'!B$2:C$96,2,FALSE)=H181,VLOOKUP(W181,'Charged Moves'!B$2:C$96,2,FALSE)=I181),1,0)</f>
        <v>0</v>
      </c>
      <c r="Z181" s="32" t="str">
        <f>VLOOKUP(W181,'Charged Moves'!B$2:I$96,8,FALSE)*100</f>
        <v>5</v>
      </c>
      <c r="AA181" s="32" t="str">
        <f>VLOOKUP(W181,'Charged Moves'!B$2:I$96,6,FALSE)</f>
        <v>2000</v>
      </c>
      <c r="AB181" s="32" t="str">
        <f>VLOOKUP(W181,'Charged Moves'!B$2:J$96,9,FALSE)</f>
        <v>33</v>
      </c>
      <c r="AC181" s="32" t="str">
        <f t="shared" si="6"/>
        <v>75.75</v>
      </c>
      <c r="AD181" s="32" t="str">
        <f t="shared" si="7"/>
        <v>6490</v>
      </c>
      <c r="AE181" s="32" t="str">
        <f t="shared" si="8"/>
        <v>1151.25</v>
      </c>
      <c r="AF181" t="str">
        <f t="shared" si="9"/>
        <v>12490</v>
      </c>
      <c r="AG181" t="str">
        <f t="shared" si="10"/>
        <v>606</v>
      </c>
    </row>
    <row r="182" ht="14.25" customHeight="1">
      <c r="A182" s="5">
        <v>90.0</v>
      </c>
      <c r="B182" s="20">
        <v>4.0</v>
      </c>
      <c r="C182" s="21">
        <v>0.84</v>
      </c>
      <c r="D182" s="20">
        <v>2.0</v>
      </c>
      <c r="E182" s="22">
        <v>0.98</v>
      </c>
      <c r="F182" s="5" t="str">
        <f>VLOOKUP(G182,'Species Data'!A$2:E$152,2,FALSE)</f>
        <v>18</v>
      </c>
      <c r="G182" s="5" t="s">
        <v>54</v>
      </c>
      <c r="H182" s="39" t="s">
        <v>237</v>
      </c>
      <c r="I182" s="38" t="s">
        <v>236</v>
      </c>
      <c r="J182" s="5" t="str">
        <f>VLOOKUP(G182,'Species Data'!A$2:E$152,3,FALSE)</f>
        <v>166</v>
      </c>
      <c r="K182" s="27" t="str">
        <f>VLOOKUP(G182,'Species Data'!A$2:E$152,4,FALSE)</f>
        <v>170</v>
      </c>
      <c r="L182" s="27" t="str">
        <f>VLOOKUP(G182,'Species Data'!A$2:E$152,5,FALSE)</f>
        <v>166</v>
      </c>
      <c r="M182" s="28" t="str">
        <f t="shared" si="1"/>
        <v>27556</v>
      </c>
      <c r="N182" s="29" t="str">
        <f t="shared" si="2"/>
        <v>6956512200</v>
      </c>
      <c r="O182" s="29" t="str">
        <f t="shared" si="3"/>
        <v>252450</v>
      </c>
      <c r="P182" s="30" t="str">
        <f t="shared" si="4"/>
        <v>2857557200</v>
      </c>
      <c r="Q182" s="30" t="s">
        <v>169</v>
      </c>
      <c r="R182" s="32" t="str">
        <f>VLOOKUP(Q182,'Basic Moves'!B$2:H$43,3,FALSE)</f>
        <v>15</v>
      </c>
      <c r="S182" s="32" t="str">
        <f>IF(OR(VLOOKUP(Q182,'Basic Moves'!B$2:C$43,2,FALSE)=H182,VLOOKUP(Q182,'Basic Moves'!B$2:C$43,2,FALSE)=I182),1,0)</f>
        <v>0</v>
      </c>
      <c r="T182" s="32" t="str">
        <f>VLOOKUP(Q182,'Basic Moves'!B$2:H$43,5,FALSE)</f>
        <v>1330</v>
      </c>
      <c r="U182" s="32" t="str">
        <f>VLOOKUP(Q182,'Basic Moves'!B$2:H$43,7,FALSE)</f>
        <v>12</v>
      </c>
      <c r="V182" s="31" t="str">
        <f t="shared" si="5"/>
        <v>1125</v>
      </c>
      <c r="W182" s="30" t="s">
        <v>278</v>
      </c>
      <c r="X182" s="32" t="str">
        <f>VLOOKUP(W182,'Charged Moves'!B$2:I$96,3,FALSE)</f>
        <v>80</v>
      </c>
      <c r="Y182" s="32" t="str">
        <f>IF(OR(VLOOKUP(W182,'Charged Moves'!B$2:C$96,2,FALSE)=H182,VLOOKUP(W182,'Charged Moves'!B$2:C$96,2,FALSE)=I182),1,0)</f>
        <v>1</v>
      </c>
      <c r="Z182" s="32" t="str">
        <f>VLOOKUP(W182,'Charged Moves'!B$2:I$96,8,FALSE)*100</f>
        <v>5</v>
      </c>
      <c r="AA182" s="32" t="str">
        <f>VLOOKUP(W182,'Charged Moves'!B$2:I$96,6,FALSE)</f>
        <v>3200</v>
      </c>
      <c r="AB182" s="32" t="str">
        <f>VLOOKUP(W182,'Charged Moves'!B$2:J$96,9,FALSE)</f>
        <v>100</v>
      </c>
      <c r="AC182" s="32" t="str">
        <f t="shared" si="6"/>
        <v>237.5</v>
      </c>
      <c r="AD182" s="32" t="str">
        <f t="shared" si="7"/>
        <v>15670</v>
      </c>
      <c r="AE182" s="32" t="str">
        <f t="shared" si="8"/>
        <v>1485</v>
      </c>
      <c r="AF182" t="str">
        <f t="shared" si="9"/>
        <v>33670</v>
      </c>
      <c r="AG182" t="str">
        <f t="shared" si="10"/>
        <v>610</v>
      </c>
    </row>
    <row r="183" ht="14.25" customHeight="1">
      <c r="A183" s="5">
        <v>527.0</v>
      </c>
      <c r="B183" s="20">
        <v>3.0</v>
      </c>
      <c r="C183" s="21">
        <v>0.94</v>
      </c>
      <c r="D183" s="20">
        <v>1.0</v>
      </c>
      <c r="E183" s="22">
        <v>1.0</v>
      </c>
      <c r="F183" s="5" t="str">
        <f>VLOOKUP(G183,'Species Data'!A$2:E$152,2,FALSE)</f>
        <v>91</v>
      </c>
      <c r="G183" s="5" t="s">
        <v>148</v>
      </c>
      <c r="H183" s="33" t="s">
        <v>187</v>
      </c>
      <c r="I183" s="34" t="s">
        <v>191</v>
      </c>
      <c r="J183" s="5" t="str">
        <f>VLOOKUP(G183,'Species Data'!A$2:E$152,3,FALSE)</f>
        <v>100</v>
      </c>
      <c r="K183" s="27" t="str">
        <f>VLOOKUP(G183,'Species Data'!A$2:E$152,4,FALSE)</f>
        <v>196</v>
      </c>
      <c r="L183" s="27" t="str">
        <f>VLOOKUP(G183,'Species Data'!A$2:E$152,5,FALSE)</f>
        <v>196</v>
      </c>
      <c r="M183" s="28" t="str">
        <f t="shared" si="1"/>
        <v>19600</v>
      </c>
      <c r="N183" s="29" t="str">
        <f t="shared" si="2"/>
        <v>6422675000</v>
      </c>
      <c r="O183" s="29" t="str">
        <f t="shared" si="3"/>
        <v>327688</v>
      </c>
      <c r="P183" s="30" t="str">
        <f t="shared" si="4"/>
        <v>2857190000</v>
      </c>
      <c r="Q183" s="30" t="s">
        <v>199</v>
      </c>
      <c r="R183" s="32" t="str">
        <f>VLOOKUP(Q183,'Basic Moves'!B$2:H$43,3,FALSE)</f>
        <v>15</v>
      </c>
      <c r="S183" s="32" t="str">
        <f>IF(OR(VLOOKUP(Q183,'Basic Moves'!B$2:C$43,2,FALSE)=H183,VLOOKUP(Q183,'Basic Moves'!B$2:C$43,2,FALSE)=I183),1,0)</f>
        <v>1</v>
      </c>
      <c r="T183" s="32" t="str">
        <f>VLOOKUP(Q183,'Basic Moves'!B$2:H$43,5,FALSE)</f>
        <v>1400</v>
      </c>
      <c r="U183" s="32" t="str">
        <f>VLOOKUP(Q183,'Basic Moves'!B$2:H$43,7,FALSE)</f>
        <v>12</v>
      </c>
      <c r="V183" s="31" t="str">
        <f t="shared" si="5"/>
        <v>1331.25</v>
      </c>
      <c r="W183" s="30" t="s">
        <v>215</v>
      </c>
      <c r="X183" s="32" t="str">
        <f>VLOOKUP(W183,'Charged Moves'!B$2:I$96,3,FALSE)</f>
        <v>100</v>
      </c>
      <c r="Y183" s="32" t="str">
        <f>IF(OR(VLOOKUP(W183,'Charged Moves'!B$2:C$96,2,FALSE)=H183,VLOOKUP(W183,'Charged Moves'!B$2:C$96,2,FALSE)=I183),1,0)</f>
        <v>1</v>
      </c>
      <c r="Z183" s="32" t="str">
        <f>VLOOKUP(W183,'Charged Moves'!B$2:I$96,8,FALSE)*100</f>
        <v>5</v>
      </c>
      <c r="AA183" s="32" t="str">
        <f>VLOOKUP(W183,'Charged Moves'!B$2:I$96,6,FALSE)</f>
        <v>3900</v>
      </c>
      <c r="AB183" s="32" t="str">
        <f>VLOOKUP(W183,'Charged Moves'!B$2:J$96,9,FALSE)</f>
        <v>100</v>
      </c>
      <c r="AC183" s="32" t="str">
        <f t="shared" si="6"/>
        <v>296.875</v>
      </c>
      <c r="AD183" s="32" t="str">
        <f t="shared" si="7"/>
        <v>17000</v>
      </c>
      <c r="AE183" s="32" t="str">
        <f t="shared" si="8"/>
        <v>1671.875</v>
      </c>
      <c r="AF183" t="str">
        <f t="shared" si="9"/>
        <v>35000</v>
      </c>
      <c r="AG183" t="str">
        <f t="shared" si="10"/>
        <v>743.75</v>
      </c>
    </row>
    <row r="184" ht="14.25" customHeight="1">
      <c r="A184" s="5">
        <v>746.0</v>
      </c>
      <c r="B184" s="20">
        <v>5.0</v>
      </c>
      <c r="C184" s="21">
        <v>0.7</v>
      </c>
      <c r="D184" s="20">
        <v>5.0</v>
      </c>
      <c r="E184" s="22">
        <v>0.86</v>
      </c>
      <c r="F184" s="5" t="str">
        <f>VLOOKUP(G184,'Species Data'!A$2:E$152,2,FALSE)</f>
        <v>130</v>
      </c>
      <c r="G184" s="5" t="s">
        <v>204</v>
      </c>
      <c r="H184" s="33" t="s">
        <v>187</v>
      </c>
      <c r="I184" s="38" t="s">
        <v>236</v>
      </c>
      <c r="J184" s="5" t="str">
        <f>VLOOKUP(G184,'Species Data'!A$2:E$152,3,FALSE)</f>
        <v>190</v>
      </c>
      <c r="K184" s="27" t="str">
        <f>VLOOKUP(G184,'Species Data'!A$2:E$152,4,FALSE)</f>
        <v>192</v>
      </c>
      <c r="L184" s="27" t="str">
        <f>VLOOKUP(G184,'Species Data'!A$2:E$152,5,FALSE)</f>
        <v>196</v>
      </c>
      <c r="M184" s="28" t="str">
        <f t="shared" si="1"/>
        <v>37240</v>
      </c>
      <c r="N184" s="29" t="str">
        <f t="shared" si="2"/>
        <v>8580096000</v>
      </c>
      <c r="O184" s="29" t="str">
        <f t="shared" si="3"/>
        <v>230400</v>
      </c>
      <c r="P184" s="30" t="str">
        <f t="shared" si="4"/>
        <v>2850200640</v>
      </c>
      <c r="Q184" s="30" t="s">
        <v>100</v>
      </c>
      <c r="R184" s="32" t="str">
        <f>VLOOKUP(Q184,'Basic Moves'!B$2:H$43,3,FALSE)</f>
        <v>6</v>
      </c>
      <c r="S184" s="32" t="str">
        <f>IF(OR(VLOOKUP(Q184,'Basic Moves'!B$2:C$43,2,FALSE)=H184,VLOOKUP(Q184,'Basic Moves'!B$2:C$43,2,FALSE)=I184),1,0)</f>
        <v>0</v>
      </c>
      <c r="T184" s="32" t="str">
        <f>VLOOKUP(Q184,'Basic Moves'!B$2:H$43,5,FALSE)</f>
        <v>500</v>
      </c>
      <c r="U184" s="32" t="str">
        <f>VLOOKUP(Q184,'Basic Moves'!B$2:H$43,7,FALSE)</f>
        <v>7</v>
      </c>
      <c r="V184" s="31" t="str">
        <f t="shared" si="5"/>
        <v>1200</v>
      </c>
      <c r="W184" s="30" t="s">
        <v>320</v>
      </c>
      <c r="X184" s="32" t="str">
        <f>VLOOKUP(W184,'Charged Moves'!B$2:I$96,3,FALSE)</f>
        <v>25</v>
      </c>
      <c r="Y184" s="32" t="str">
        <f>IF(OR(VLOOKUP(W184,'Charged Moves'!B$2:C$96,2,FALSE)=H184,VLOOKUP(W184,'Charged Moves'!B$2:C$96,2,FALSE)=I184),1,0)</f>
        <v>0</v>
      </c>
      <c r="Z184" s="32" t="str">
        <f>VLOOKUP(W184,'Charged Moves'!B$2:I$96,8,FALSE)*100</f>
        <v>5</v>
      </c>
      <c r="AA184" s="32" t="str">
        <f>VLOOKUP(W184,'Charged Moves'!B$2:I$96,6,FALSE)</f>
        <v>2700</v>
      </c>
      <c r="AB184" s="32" t="str">
        <f>VLOOKUP(W184,'Charged Moves'!B$2:J$96,9,FALSE)</f>
        <v>20</v>
      </c>
      <c r="AC184" s="32" t="str">
        <f t="shared" si="6"/>
        <v>43.625</v>
      </c>
      <c r="AD184" s="32" t="str">
        <f t="shared" si="7"/>
        <v>4700</v>
      </c>
      <c r="AE184" s="32" t="str">
        <f t="shared" si="8"/>
        <v>928.125</v>
      </c>
      <c r="AF184" t="str">
        <f t="shared" si="9"/>
        <v>10700</v>
      </c>
      <c r="AG184" t="str">
        <f t="shared" si="10"/>
        <v>398.625</v>
      </c>
    </row>
    <row r="185" ht="14.25" customHeight="1">
      <c r="A185" s="5">
        <v>749.0</v>
      </c>
      <c r="B185" s="20">
        <v>5.0</v>
      </c>
      <c r="C185" s="21">
        <v>0.7</v>
      </c>
      <c r="D185" s="20">
        <v>5.0</v>
      </c>
      <c r="E185" s="22">
        <v>0.86</v>
      </c>
      <c r="F185" s="5" t="str">
        <f>VLOOKUP(G185,'Species Data'!A$2:E$152,2,FALSE)</f>
        <v>130</v>
      </c>
      <c r="G185" s="5" t="s">
        <v>204</v>
      </c>
      <c r="H185" s="33" t="s">
        <v>187</v>
      </c>
      <c r="I185" s="38" t="s">
        <v>236</v>
      </c>
      <c r="J185" s="5" t="str">
        <f>VLOOKUP(G185,'Species Data'!A$2:E$152,3,FALSE)</f>
        <v>190</v>
      </c>
      <c r="K185" s="27" t="str">
        <f>VLOOKUP(G185,'Species Data'!A$2:E$152,4,FALSE)</f>
        <v>192</v>
      </c>
      <c r="L185" s="27" t="str">
        <f>VLOOKUP(G185,'Species Data'!A$2:E$152,5,FALSE)</f>
        <v>196</v>
      </c>
      <c r="M185" s="28" t="str">
        <f t="shared" si="1"/>
        <v>37240</v>
      </c>
      <c r="N185" s="29" t="str">
        <f t="shared" si="2"/>
        <v>8580096000</v>
      </c>
      <c r="O185" s="29" t="str">
        <f t="shared" si="3"/>
        <v>230400</v>
      </c>
      <c r="P185" s="30" t="str">
        <f t="shared" si="4"/>
        <v>2850200640</v>
      </c>
      <c r="Q185" s="30" t="s">
        <v>126</v>
      </c>
      <c r="R185" s="32" t="str">
        <f>VLOOKUP(Q185,'Basic Moves'!B$2:H$43,3,FALSE)</f>
        <v>6</v>
      </c>
      <c r="S185" s="32" t="str">
        <f>IF(OR(VLOOKUP(Q185,'Basic Moves'!B$2:C$43,2,FALSE)=H185,VLOOKUP(Q185,'Basic Moves'!B$2:C$43,2,FALSE)=I185),1,0)</f>
        <v>0</v>
      </c>
      <c r="T185" s="32" t="str">
        <f>VLOOKUP(Q185,'Basic Moves'!B$2:H$43,5,FALSE)</f>
        <v>500</v>
      </c>
      <c r="U185" s="32" t="str">
        <f>VLOOKUP(Q185,'Basic Moves'!B$2:H$43,7,FALSE)</f>
        <v>7</v>
      </c>
      <c r="V185" s="31" t="str">
        <f t="shared" si="5"/>
        <v>1200</v>
      </c>
      <c r="W185" s="30" t="s">
        <v>320</v>
      </c>
      <c r="X185" s="32" t="str">
        <f>VLOOKUP(W185,'Charged Moves'!B$2:I$96,3,FALSE)</f>
        <v>25</v>
      </c>
      <c r="Y185" s="32" t="str">
        <f>IF(OR(VLOOKUP(W185,'Charged Moves'!B$2:C$96,2,FALSE)=H185,VLOOKUP(W185,'Charged Moves'!B$2:C$96,2,FALSE)=I185),1,0)</f>
        <v>0</v>
      </c>
      <c r="Z185" s="32" t="str">
        <f>VLOOKUP(W185,'Charged Moves'!B$2:I$96,8,FALSE)*100</f>
        <v>5</v>
      </c>
      <c r="AA185" s="32" t="str">
        <f>VLOOKUP(W185,'Charged Moves'!B$2:I$96,6,FALSE)</f>
        <v>2700</v>
      </c>
      <c r="AB185" s="32" t="str">
        <f>VLOOKUP(W185,'Charged Moves'!B$2:J$96,9,FALSE)</f>
        <v>20</v>
      </c>
      <c r="AC185" s="32" t="str">
        <f t="shared" si="6"/>
        <v>43.625</v>
      </c>
      <c r="AD185" s="32" t="str">
        <f t="shared" si="7"/>
        <v>4700</v>
      </c>
      <c r="AE185" s="32" t="str">
        <f t="shared" si="8"/>
        <v>928.125</v>
      </c>
      <c r="AF185" t="str">
        <f t="shared" si="9"/>
        <v>10700</v>
      </c>
      <c r="AG185" t="str">
        <f t="shared" si="10"/>
        <v>398.625</v>
      </c>
    </row>
    <row r="186" ht="14.25" customHeight="1">
      <c r="A186" s="5">
        <v>210.0</v>
      </c>
      <c r="B186" s="20">
        <v>5.0</v>
      </c>
      <c r="C186" s="21">
        <v>0.92</v>
      </c>
      <c r="D186" s="20">
        <v>5.0</v>
      </c>
      <c r="E186" s="22">
        <v>0.82</v>
      </c>
      <c r="F186" s="5" t="str">
        <f>VLOOKUP(G186,'Species Data'!A$2:E$152,2,FALSE)</f>
        <v>38</v>
      </c>
      <c r="G186" s="5" t="s">
        <v>74</v>
      </c>
      <c r="H186" s="44" t="s">
        <v>255</v>
      </c>
      <c r="I186" s="47"/>
      <c r="J186" s="5" t="str">
        <f>VLOOKUP(G186,'Species Data'!A$2:E$152,3,FALSE)</f>
        <v>146</v>
      </c>
      <c r="K186" s="27" t="str">
        <f>VLOOKUP(G186,'Species Data'!A$2:E$152,4,FALSE)</f>
        <v>176</v>
      </c>
      <c r="L186" s="27" t="str">
        <f>VLOOKUP(G186,'Species Data'!A$2:E$152,5,FALSE)</f>
        <v>194</v>
      </c>
      <c r="M186" s="28" t="str">
        <f t="shared" si="1"/>
        <v>28324</v>
      </c>
      <c r="N186" s="29" t="str">
        <f t="shared" si="2"/>
        <v>7427685760</v>
      </c>
      <c r="O186" s="29" t="str">
        <f t="shared" si="3"/>
        <v>262240</v>
      </c>
      <c r="P186" s="30" t="str">
        <f t="shared" si="4"/>
        <v>2829001120</v>
      </c>
      <c r="Q186" s="30" t="s">
        <v>132</v>
      </c>
      <c r="R186" s="32" t="str">
        <f>VLOOKUP(Q186,'Basic Moves'!B$2:H$43,3,FALSE)</f>
        <v>10</v>
      </c>
      <c r="S186" s="32" t="str">
        <f>IF(OR(VLOOKUP(Q186,'Basic Moves'!B$2:C$43,2,FALSE)=H186,VLOOKUP(Q186,'Basic Moves'!B$2:C$43,2,FALSE)=I186),1,0)</f>
        <v>1</v>
      </c>
      <c r="T186" s="32" t="str">
        <f>VLOOKUP(Q186,'Basic Moves'!B$2:H$43,5,FALSE)</f>
        <v>1050</v>
      </c>
      <c r="U186" s="32" t="str">
        <f>VLOOKUP(Q186,'Basic Moves'!B$2:H$43,7,FALSE)</f>
        <v>10</v>
      </c>
      <c r="V186" s="31" t="str">
        <f t="shared" si="5"/>
        <v>1187.5</v>
      </c>
      <c r="W186" s="30" t="s">
        <v>183</v>
      </c>
      <c r="X186" s="32" t="str">
        <f>VLOOKUP(W186,'Charged Moves'!B$2:I$96,3,FALSE)</f>
        <v>80</v>
      </c>
      <c r="Y186" s="32" t="str">
        <f>IF(OR(VLOOKUP(W186,'Charged Moves'!B$2:C$96,2,FALSE)=H186,VLOOKUP(W186,'Charged Moves'!B$2:C$96,2,FALSE)=I186),1,0)</f>
        <v>1</v>
      </c>
      <c r="Z186" s="32" t="str">
        <f>VLOOKUP(W186,'Charged Moves'!B$2:I$96,8,FALSE)*100</f>
        <v>5</v>
      </c>
      <c r="AA186" s="32" t="str">
        <f>VLOOKUP(W186,'Charged Moves'!B$2:I$96,6,FALSE)</f>
        <v>3800</v>
      </c>
      <c r="AB186" s="32" t="str">
        <f>VLOOKUP(W186,'Charged Moves'!B$2:J$96,9,FALSE)</f>
        <v>100</v>
      </c>
      <c r="AC186" s="32" t="str">
        <f t="shared" si="6"/>
        <v>227.5</v>
      </c>
      <c r="AD186" s="32" t="str">
        <f t="shared" si="7"/>
        <v>14800</v>
      </c>
      <c r="AE186" s="32" t="str">
        <f t="shared" si="8"/>
        <v>1490</v>
      </c>
      <c r="AF186" t="str">
        <f t="shared" si="9"/>
        <v>34800</v>
      </c>
      <c r="AG186" t="str">
        <f t="shared" si="10"/>
        <v>567.5</v>
      </c>
    </row>
    <row r="187" ht="14.25" customHeight="1">
      <c r="A187" s="5">
        <v>635.0</v>
      </c>
      <c r="B187" s="20">
        <v>4.0</v>
      </c>
      <c r="C187" s="21">
        <v>0.77</v>
      </c>
      <c r="D187" s="20">
        <v>4.0</v>
      </c>
      <c r="E187" s="22">
        <v>0.84</v>
      </c>
      <c r="F187" s="5" t="str">
        <f>VLOOKUP(G187,'Species Data'!A$2:E$152,2,FALSE)</f>
        <v>110</v>
      </c>
      <c r="G187" s="5" t="s">
        <v>178</v>
      </c>
      <c r="H187" s="46" t="s">
        <v>265</v>
      </c>
      <c r="I187" s="48"/>
      <c r="J187" s="5" t="str">
        <f>VLOOKUP(G187,'Species Data'!A$2:E$152,3,FALSE)</f>
        <v>130</v>
      </c>
      <c r="K187" s="27" t="str">
        <f>VLOOKUP(G187,'Species Data'!A$2:E$152,4,FALSE)</f>
        <v>190</v>
      </c>
      <c r="L187" s="27" t="str">
        <f>VLOOKUP(G187,'Species Data'!A$2:E$152,5,FALSE)</f>
        <v>198</v>
      </c>
      <c r="M187" s="28" t="str">
        <f t="shared" si="1"/>
        <v>25740</v>
      </c>
      <c r="N187" s="29" t="str">
        <f t="shared" si="2"/>
        <v>5807587500</v>
      </c>
      <c r="O187" s="29" t="str">
        <f t="shared" si="3"/>
        <v>225625</v>
      </c>
      <c r="P187" s="30" t="str">
        <f t="shared" si="4"/>
        <v>2820653550</v>
      </c>
      <c r="Q187" s="30" t="s">
        <v>144</v>
      </c>
      <c r="R187" s="32" t="str">
        <f>VLOOKUP(Q187,'Basic Moves'!B$2:H$43,3,FALSE)</f>
        <v>10</v>
      </c>
      <c r="S187" s="32" t="str">
        <f>IF(OR(VLOOKUP(Q187,'Basic Moves'!B$2:C$43,2,FALSE)=H187,VLOOKUP(Q187,'Basic Moves'!B$2:C$43,2,FALSE)=I187),1,0)</f>
        <v>1</v>
      </c>
      <c r="T187" s="32" t="str">
        <f>VLOOKUP(Q187,'Basic Moves'!B$2:H$43,5,FALSE)</f>
        <v>1050</v>
      </c>
      <c r="U187" s="32" t="str">
        <f>VLOOKUP(Q187,'Basic Moves'!B$2:H$43,7,FALSE)</f>
        <v>10</v>
      </c>
      <c r="V187" s="31" t="str">
        <f t="shared" si="5"/>
        <v>1187.5</v>
      </c>
      <c r="W187" s="30" t="s">
        <v>284</v>
      </c>
      <c r="X187" s="32" t="str">
        <f>VLOOKUP(W187,'Charged Moves'!B$2:I$96,3,FALSE)</f>
        <v>45</v>
      </c>
      <c r="Y187" s="32" t="str">
        <f>IF(OR(VLOOKUP(W187,'Charged Moves'!B$2:C$96,2,FALSE)=H187,VLOOKUP(W187,'Charged Moves'!B$2:C$96,2,FALSE)=I187),1,0)</f>
        <v>0</v>
      </c>
      <c r="Z187" s="32" t="str">
        <f>VLOOKUP(W187,'Charged Moves'!B$2:I$96,8,FALSE)*100</f>
        <v>5</v>
      </c>
      <c r="AA187" s="32" t="str">
        <f>VLOOKUP(W187,'Charged Moves'!B$2:I$96,6,FALSE)</f>
        <v>3500</v>
      </c>
      <c r="AB187" s="32" t="str">
        <f>VLOOKUP(W187,'Charged Moves'!B$2:J$96,9,FALSE)</f>
        <v>33</v>
      </c>
      <c r="AC187" s="32" t="str">
        <f t="shared" si="6"/>
        <v>96.125</v>
      </c>
      <c r="AD187" s="32" t="str">
        <f t="shared" si="7"/>
        <v>8200</v>
      </c>
      <c r="AE187" s="32" t="str">
        <f t="shared" si="8"/>
        <v>1166</v>
      </c>
      <c r="AF187" t="str">
        <f t="shared" si="9"/>
        <v>16200</v>
      </c>
      <c r="AG187" t="str">
        <f t="shared" si="10"/>
        <v>576.75</v>
      </c>
    </row>
    <row r="188" ht="14.25" customHeight="1">
      <c r="A188" s="5">
        <v>637.0</v>
      </c>
      <c r="B188" s="20">
        <v>5.0</v>
      </c>
      <c r="C188" s="21">
        <v>0.75</v>
      </c>
      <c r="D188" s="20">
        <v>4.0</v>
      </c>
      <c r="E188" s="22">
        <v>0.84</v>
      </c>
      <c r="F188" s="5" t="str">
        <f>VLOOKUP(G188,'Species Data'!A$2:E$152,2,FALSE)</f>
        <v>110</v>
      </c>
      <c r="G188" s="5" t="s">
        <v>178</v>
      </c>
      <c r="H188" s="46" t="s">
        <v>265</v>
      </c>
      <c r="I188" s="48"/>
      <c r="J188" s="5" t="str">
        <f>VLOOKUP(G188,'Species Data'!A$2:E$152,3,FALSE)</f>
        <v>130</v>
      </c>
      <c r="K188" s="27" t="str">
        <f>VLOOKUP(G188,'Species Data'!A$2:E$152,4,FALSE)</f>
        <v>190</v>
      </c>
      <c r="L188" s="27" t="str">
        <f>VLOOKUP(G188,'Species Data'!A$2:E$152,5,FALSE)</f>
        <v>198</v>
      </c>
      <c r="M188" s="28" t="str">
        <f t="shared" si="1"/>
        <v>25740</v>
      </c>
      <c r="N188" s="29" t="str">
        <f t="shared" si="2"/>
        <v>5699994300</v>
      </c>
      <c r="O188" s="29" t="str">
        <f t="shared" si="3"/>
        <v>221445</v>
      </c>
      <c r="P188" s="30" t="str">
        <f t="shared" si="4"/>
        <v>2820653550</v>
      </c>
      <c r="Q188" s="30" t="s">
        <v>263</v>
      </c>
      <c r="R188" s="32" t="str">
        <f>VLOOKUP(Q188,'Basic Moves'!B$2:H$43,3,FALSE)</f>
        <v>12</v>
      </c>
      <c r="S188" s="32" t="str">
        <f>IF(OR(VLOOKUP(Q188,'Basic Moves'!B$2:C$43,2,FALSE)=H188,VLOOKUP(Q188,'Basic Moves'!B$2:C$43,2,FALSE)=I188),1,0)</f>
        <v>0</v>
      </c>
      <c r="T188" s="32" t="str">
        <f>VLOOKUP(Q188,'Basic Moves'!B$2:H$43,5,FALSE)</f>
        <v>1100</v>
      </c>
      <c r="U188" s="32" t="str">
        <f>VLOOKUP(Q188,'Basic Moves'!B$2:H$43,7,FALSE)</f>
        <v>10</v>
      </c>
      <c r="V188" s="31" t="str">
        <f t="shared" si="5"/>
        <v>1080</v>
      </c>
      <c r="W188" s="30" t="s">
        <v>110</v>
      </c>
      <c r="X188" s="32" t="str">
        <f>VLOOKUP(W188,'Charged Moves'!B$2:I$96,3,FALSE)</f>
        <v>45</v>
      </c>
      <c r="Y188" s="32" t="str">
        <f>IF(OR(VLOOKUP(W188,'Charged Moves'!B$2:C$96,2,FALSE)=H188,VLOOKUP(W188,'Charged Moves'!B$2:C$96,2,FALSE)=I188),1,0)</f>
        <v>0</v>
      </c>
      <c r="Z188" s="32" t="str">
        <f>VLOOKUP(W188,'Charged Moves'!B$2:I$96,8,FALSE)*100</f>
        <v>5</v>
      </c>
      <c r="AA188" s="32" t="str">
        <f>VLOOKUP(W188,'Charged Moves'!B$2:I$96,6,FALSE)</f>
        <v>3080</v>
      </c>
      <c r="AB188" s="32" t="str">
        <f>VLOOKUP(W188,'Charged Moves'!B$2:J$96,9,FALSE)</f>
        <v>33</v>
      </c>
      <c r="AC188" s="32" t="str">
        <f t="shared" si="6"/>
        <v>94.125</v>
      </c>
      <c r="AD188" s="32" t="str">
        <f t="shared" si="7"/>
        <v>7980</v>
      </c>
      <c r="AE188" s="32" t="str">
        <f t="shared" si="8"/>
        <v>1165.5</v>
      </c>
      <c r="AF188" t="str">
        <f t="shared" si="9"/>
        <v>15980</v>
      </c>
      <c r="AG188" t="str">
        <f t="shared" si="10"/>
        <v>576.75</v>
      </c>
    </row>
    <row r="189" ht="14.25" customHeight="1">
      <c r="A189" s="5">
        <v>207.0</v>
      </c>
      <c r="B189" s="20">
        <v>6.0</v>
      </c>
      <c r="C189" s="21">
        <v>0.91</v>
      </c>
      <c r="D189" s="20">
        <v>6.0</v>
      </c>
      <c r="E189" s="22">
        <v>0.82</v>
      </c>
      <c r="F189" s="5" t="str">
        <f>VLOOKUP(G189,'Species Data'!A$2:E$152,2,FALSE)</f>
        <v>38</v>
      </c>
      <c r="G189" s="5" t="s">
        <v>74</v>
      </c>
      <c r="H189" s="44" t="s">
        <v>255</v>
      </c>
      <c r="I189" s="47"/>
      <c r="J189" s="5" t="str">
        <f>VLOOKUP(G189,'Species Data'!A$2:E$152,3,FALSE)</f>
        <v>146</v>
      </c>
      <c r="K189" s="27" t="str">
        <f>VLOOKUP(G189,'Species Data'!A$2:E$152,4,FALSE)</f>
        <v>176</v>
      </c>
      <c r="L189" s="27" t="str">
        <f>VLOOKUP(G189,'Species Data'!A$2:E$152,5,FALSE)</f>
        <v>194</v>
      </c>
      <c r="M189" s="28" t="str">
        <f t="shared" si="1"/>
        <v>28324</v>
      </c>
      <c r="N189" s="29" t="str">
        <f t="shared" si="2"/>
        <v>7313030208</v>
      </c>
      <c r="O189" s="29" t="str">
        <f t="shared" si="3"/>
        <v>258192</v>
      </c>
      <c r="P189" s="30" t="str">
        <f t="shared" si="4"/>
        <v>2816538560</v>
      </c>
      <c r="Q189" s="30" t="s">
        <v>275</v>
      </c>
      <c r="R189" s="32" t="str">
        <f>VLOOKUP(Q189,'Basic Moves'!B$2:H$43,3,FALSE)</f>
        <v>12</v>
      </c>
      <c r="S189" s="32" t="str">
        <f>IF(OR(VLOOKUP(Q189,'Basic Moves'!B$2:C$43,2,FALSE)=H189,VLOOKUP(Q189,'Basic Moves'!B$2:C$43,2,FALSE)=I189),1,0)</f>
        <v>0</v>
      </c>
      <c r="T189" s="32" t="str">
        <f>VLOOKUP(Q189,'Basic Moves'!B$2:H$43,5,FALSE)</f>
        <v>1040</v>
      </c>
      <c r="U189" s="32" t="str">
        <f>VLOOKUP(Q189,'Basic Moves'!B$2:H$43,7,FALSE)</f>
        <v>10</v>
      </c>
      <c r="V189" s="31" t="str">
        <f t="shared" si="5"/>
        <v>1152</v>
      </c>
      <c r="W189" s="30" t="s">
        <v>183</v>
      </c>
      <c r="X189" s="32" t="str">
        <f>VLOOKUP(W189,'Charged Moves'!B$2:I$96,3,FALSE)</f>
        <v>80</v>
      </c>
      <c r="Y189" s="32" t="str">
        <f>IF(OR(VLOOKUP(W189,'Charged Moves'!B$2:C$96,2,FALSE)=H189,VLOOKUP(W189,'Charged Moves'!B$2:C$96,2,FALSE)=I189),1,0)</f>
        <v>1</v>
      </c>
      <c r="Z189" s="32" t="str">
        <f>VLOOKUP(W189,'Charged Moves'!B$2:I$96,8,FALSE)*100</f>
        <v>5</v>
      </c>
      <c r="AA189" s="32" t="str">
        <f>VLOOKUP(W189,'Charged Moves'!B$2:I$96,6,FALSE)</f>
        <v>3800</v>
      </c>
      <c r="AB189" s="32" t="str">
        <f>VLOOKUP(W189,'Charged Moves'!B$2:J$96,9,FALSE)</f>
        <v>100</v>
      </c>
      <c r="AC189" s="32" t="str">
        <f t="shared" si="6"/>
        <v>222.5</v>
      </c>
      <c r="AD189" s="32" t="str">
        <f t="shared" si="7"/>
        <v>14700</v>
      </c>
      <c r="AE189" s="32" t="str">
        <f t="shared" si="8"/>
        <v>1467</v>
      </c>
      <c r="AF189" t="str">
        <f t="shared" si="9"/>
        <v>34700</v>
      </c>
      <c r="AG189" t="str">
        <f t="shared" si="10"/>
        <v>565</v>
      </c>
    </row>
    <row r="190" ht="14.25" customHeight="1">
      <c r="A190" s="5">
        <v>311.0</v>
      </c>
      <c r="B190" s="20">
        <v>3.0</v>
      </c>
      <c r="C190" s="21">
        <v>0.81</v>
      </c>
      <c r="D190" s="20">
        <v>4.0</v>
      </c>
      <c r="E190" s="22">
        <v>0.73</v>
      </c>
      <c r="F190" s="5" t="str">
        <f>VLOOKUP(G190,'Species Data'!A$2:E$152,2,FALSE)</f>
        <v>55</v>
      </c>
      <c r="G190" s="5" t="s">
        <v>94</v>
      </c>
      <c r="H190" s="33" t="s">
        <v>187</v>
      </c>
      <c r="I190" s="50"/>
      <c r="J190" s="5" t="str">
        <f>VLOOKUP(G190,'Species Data'!A$2:E$152,3,FALSE)</f>
        <v>160</v>
      </c>
      <c r="K190" s="27" t="str">
        <f>VLOOKUP(G190,'Species Data'!A$2:E$152,4,FALSE)</f>
        <v>194</v>
      </c>
      <c r="L190" s="27" t="str">
        <f>VLOOKUP(G190,'Species Data'!A$2:E$152,5,FALSE)</f>
        <v>176</v>
      </c>
      <c r="M190" s="28" t="str">
        <f t="shared" si="1"/>
        <v>28160</v>
      </c>
      <c r="N190" s="29" t="str">
        <f t="shared" si="2"/>
        <v>8464980480</v>
      </c>
      <c r="O190" s="29" t="str">
        <f t="shared" si="3"/>
        <v>300603</v>
      </c>
      <c r="P190" s="30" t="str">
        <f t="shared" si="4"/>
        <v>2808002560</v>
      </c>
      <c r="Q190" s="30" t="s">
        <v>151</v>
      </c>
      <c r="R190" s="32" t="str">
        <f>VLOOKUP(Q190,'Basic Moves'!B$2:H$43,3,FALSE)</f>
        <v>6</v>
      </c>
      <c r="S190" s="32" t="str">
        <f>IF(OR(VLOOKUP(Q190,'Basic Moves'!B$2:C$43,2,FALSE)=H190,VLOOKUP(Q190,'Basic Moves'!B$2:C$43,2,FALSE)=I190),1,0)</f>
        <v>1</v>
      </c>
      <c r="T190" s="32" t="str">
        <f>VLOOKUP(Q190,'Basic Moves'!B$2:H$43,5,FALSE)</f>
        <v>500</v>
      </c>
      <c r="U190" s="32" t="str">
        <f>VLOOKUP(Q190,'Basic Moves'!B$2:H$43,7,FALSE)</f>
        <v>7</v>
      </c>
      <c r="V190" s="31" t="str">
        <f t="shared" si="5"/>
        <v>1500</v>
      </c>
      <c r="W190" s="30" t="s">
        <v>206</v>
      </c>
      <c r="X190" s="32" t="str">
        <f>VLOOKUP(W190,'Charged Moves'!B$2:I$96,3,FALSE)</f>
        <v>65</v>
      </c>
      <c r="Y190" s="32" t="str">
        <f>IF(OR(VLOOKUP(W190,'Charged Moves'!B$2:C$96,2,FALSE)=H190,VLOOKUP(W190,'Charged Moves'!B$2:C$96,2,FALSE)=I190),1,0)</f>
        <v>0</v>
      </c>
      <c r="Z190" s="32" t="str">
        <f>VLOOKUP(W190,'Charged Moves'!B$2:I$96,8,FALSE)*100</f>
        <v>5</v>
      </c>
      <c r="AA190" s="32" t="str">
        <f>VLOOKUP(W190,'Charged Moves'!B$2:I$96,6,FALSE)</f>
        <v>3650</v>
      </c>
      <c r="AB190" s="32" t="str">
        <f>VLOOKUP(W190,'Charged Moves'!B$2:J$96,9,FALSE)</f>
        <v>50</v>
      </c>
      <c r="AC190" s="32" t="str">
        <f t="shared" si="6"/>
        <v>126.625</v>
      </c>
      <c r="AD190" s="32" t="str">
        <f t="shared" si="7"/>
        <v>8150</v>
      </c>
      <c r="AE190" s="32" t="str">
        <f t="shared" si="8"/>
        <v>1549.5</v>
      </c>
      <c r="AF190" t="str">
        <f t="shared" si="9"/>
        <v>24150</v>
      </c>
      <c r="AG190" t="str">
        <f t="shared" si="10"/>
        <v>514</v>
      </c>
    </row>
    <row r="191" ht="14.25" customHeight="1">
      <c r="A191" s="5">
        <v>688.0</v>
      </c>
      <c r="B191" s="20">
        <v>2.0</v>
      </c>
      <c r="C191" s="21">
        <v>0.9</v>
      </c>
      <c r="D191" s="20">
        <v>1.0</v>
      </c>
      <c r="E191" s="22">
        <v>1.0</v>
      </c>
      <c r="F191" s="5" t="str">
        <f>VLOOKUP(G191,'Species Data'!A$2:E$152,2,FALSE)</f>
        <v>119</v>
      </c>
      <c r="G191" s="5" t="s">
        <v>192</v>
      </c>
      <c r="H191" s="33" t="s">
        <v>187</v>
      </c>
      <c r="I191" s="50"/>
      <c r="J191" s="5" t="str">
        <f>VLOOKUP(G191,'Species Data'!A$2:E$152,3,FALSE)</f>
        <v>160</v>
      </c>
      <c r="K191" s="27" t="str">
        <f>VLOOKUP(G191,'Species Data'!A$2:E$152,4,FALSE)</f>
        <v>172</v>
      </c>
      <c r="L191" s="27" t="str">
        <f>VLOOKUP(G191,'Species Data'!A$2:E$152,5,FALSE)</f>
        <v>160</v>
      </c>
      <c r="M191" s="28" t="str">
        <f t="shared" si="1"/>
        <v>25600</v>
      </c>
      <c r="N191" s="29" t="str">
        <f t="shared" si="2"/>
        <v>5614080000</v>
      </c>
      <c r="O191" s="29" t="str">
        <f t="shared" si="3"/>
        <v>219300</v>
      </c>
      <c r="P191" s="30" t="str">
        <f t="shared" si="4"/>
        <v>2807040000</v>
      </c>
      <c r="Q191" s="30" t="s">
        <v>163</v>
      </c>
      <c r="R191" s="32" t="str">
        <f>VLOOKUP(Q191,'Basic Moves'!B$2:H$43,3,FALSE)</f>
        <v>12</v>
      </c>
      <c r="S191" s="32" t="str">
        <f>IF(OR(VLOOKUP(Q191,'Basic Moves'!B$2:C$43,2,FALSE)=H191,VLOOKUP(Q191,'Basic Moves'!B$2:C$43,2,FALSE)=I191),1,0)</f>
        <v>0</v>
      </c>
      <c r="T191" s="32" t="str">
        <f>VLOOKUP(Q191,'Basic Moves'!B$2:H$43,5,FALSE)</f>
        <v>1050</v>
      </c>
      <c r="U191" s="32" t="str">
        <f>VLOOKUP(Q191,'Basic Moves'!B$2:H$43,7,FALSE)</f>
        <v>10</v>
      </c>
      <c r="V191" s="31" t="str">
        <f t="shared" si="5"/>
        <v>1140</v>
      </c>
      <c r="W191" s="30" t="s">
        <v>298</v>
      </c>
      <c r="X191" s="32" t="str">
        <f>VLOOKUP(W191,'Charged Moves'!B$2:I$96,3,FALSE)</f>
        <v>50</v>
      </c>
      <c r="Y191" s="32" t="str">
        <f>IF(OR(VLOOKUP(W191,'Charged Moves'!B$2:C$96,2,FALSE)=H191,VLOOKUP(W191,'Charged Moves'!B$2:C$96,2,FALSE)=I191),1,0)</f>
        <v>0</v>
      </c>
      <c r="Z191" s="32" t="str">
        <f>VLOOKUP(W191,'Charged Moves'!B$2:I$96,8,FALSE)*100</f>
        <v>25</v>
      </c>
      <c r="AA191" s="32" t="str">
        <f>VLOOKUP(W191,'Charged Moves'!B$2:I$96,6,FALSE)</f>
        <v>3400</v>
      </c>
      <c r="AB191" s="32" t="str">
        <f>VLOOKUP(W191,'Charged Moves'!B$2:J$96,9,FALSE)</f>
        <v>33</v>
      </c>
      <c r="AC191" s="32" t="str">
        <f t="shared" si="6"/>
        <v>104.25</v>
      </c>
      <c r="AD191" s="32" t="str">
        <f t="shared" si="7"/>
        <v>8100</v>
      </c>
      <c r="AE191" s="32" t="str">
        <f t="shared" si="8"/>
        <v>1275</v>
      </c>
      <c r="AF191" t="str">
        <f t="shared" si="9"/>
        <v>16100</v>
      </c>
      <c r="AG191" t="str">
        <f t="shared" si="10"/>
        <v>637.5</v>
      </c>
    </row>
    <row r="192" ht="14.25" customHeight="1">
      <c r="A192" s="5">
        <v>91.0</v>
      </c>
      <c r="B192" s="20">
        <v>5.0</v>
      </c>
      <c r="C192" s="21">
        <v>0.63</v>
      </c>
      <c r="D192" s="20">
        <v>3.0</v>
      </c>
      <c r="E192" s="22">
        <v>0.96</v>
      </c>
      <c r="F192" s="5" t="str">
        <f>VLOOKUP(G192,'Species Data'!A$2:E$152,2,FALSE)</f>
        <v>18</v>
      </c>
      <c r="G192" s="5" t="s">
        <v>54</v>
      </c>
      <c r="H192" s="39" t="s">
        <v>237</v>
      </c>
      <c r="I192" s="38" t="s">
        <v>236</v>
      </c>
      <c r="J192" s="5" t="str">
        <f>VLOOKUP(G192,'Species Data'!A$2:E$152,3,FALSE)</f>
        <v>166</v>
      </c>
      <c r="K192" s="27" t="str">
        <f>VLOOKUP(G192,'Species Data'!A$2:E$152,4,FALSE)</f>
        <v>170</v>
      </c>
      <c r="L192" s="27" t="str">
        <f>VLOOKUP(G192,'Species Data'!A$2:E$152,5,FALSE)</f>
        <v>166</v>
      </c>
      <c r="M192" s="28" t="str">
        <f t="shared" si="1"/>
        <v>27556</v>
      </c>
      <c r="N192" s="29" t="str">
        <f t="shared" si="2"/>
        <v>5270085000</v>
      </c>
      <c r="O192" s="29" t="str">
        <f t="shared" si="3"/>
        <v>191250</v>
      </c>
      <c r="P192" s="30" t="str">
        <f t="shared" si="4"/>
        <v>2806320263</v>
      </c>
      <c r="Q192" s="30" t="s">
        <v>169</v>
      </c>
      <c r="R192" s="32" t="str">
        <f>VLOOKUP(Q192,'Basic Moves'!B$2:H$43,3,FALSE)</f>
        <v>15</v>
      </c>
      <c r="S192" s="32" t="str">
        <f>IF(OR(VLOOKUP(Q192,'Basic Moves'!B$2:C$43,2,FALSE)=H192,VLOOKUP(Q192,'Basic Moves'!B$2:C$43,2,FALSE)=I192),1,0)</f>
        <v>0</v>
      </c>
      <c r="T192" s="32" t="str">
        <f>VLOOKUP(Q192,'Basic Moves'!B$2:H$43,5,FALSE)</f>
        <v>1330</v>
      </c>
      <c r="U192" s="32" t="str">
        <f>VLOOKUP(Q192,'Basic Moves'!B$2:H$43,7,FALSE)</f>
        <v>12</v>
      </c>
      <c r="V192" s="31" t="str">
        <f t="shared" si="5"/>
        <v>1125</v>
      </c>
      <c r="W192" s="30" t="s">
        <v>297</v>
      </c>
      <c r="X192" s="32" t="str">
        <f>VLOOKUP(W192,'Charged Moves'!B$2:I$96,3,FALSE)</f>
        <v>30</v>
      </c>
      <c r="Y192" s="32" t="str">
        <f>IF(OR(VLOOKUP(W192,'Charged Moves'!B$2:C$96,2,FALSE)=H192,VLOOKUP(W192,'Charged Moves'!B$2:C$96,2,FALSE)=I192),1,0)</f>
        <v>1</v>
      </c>
      <c r="Z192" s="32" t="str">
        <f>VLOOKUP(W192,'Charged Moves'!B$2:I$96,8,FALSE)*100</f>
        <v>5</v>
      </c>
      <c r="AA192" s="32" t="str">
        <f>VLOOKUP(W192,'Charged Moves'!B$2:I$96,6,FALSE)</f>
        <v>2900</v>
      </c>
      <c r="AB192" s="32" t="str">
        <f>VLOOKUP(W192,'Charged Moves'!B$2:J$96,9,FALSE)</f>
        <v>25</v>
      </c>
      <c r="AC192" s="32" t="str">
        <f t="shared" si="6"/>
        <v>83.4375</v>
      </c>
      <c r="AD192" s="32" t="str">
        <f t="shared" si="7"/>
        <v>7390</v>
      </c>
      <c r="AE192" s="32" t="str">
        <f t="shared" si="8"/>
        <v>1114.6875</v>
      </c>
      <c r="AF192" t="str">
        <f t="shared" si="9"/>
        <v>13390</v>
      </c>
      <c r="AG192" t="str">
        <f t="shared" si="10"/>
        <v>599.0625</v>
      </c>
    </row>
    <row r="193" ht="14.25" customHeight="1">
      <c r="A193" s="5">
        <v>355.0</v>
      </c>
      <c r="B193" s="20">
        <v>5.0</v>
      </c>
      <c r="C193" s="21">
        <v>0.73</v>
      </c>
      <c r="D193" s="20">
        <v>5.0</v>
      </c>
      <c r="E193" s="22">
        <v>0.41</v>
      </c>
      <c r="F193" s="5" t="str">
        <f>VLOOKUP(G193,'Species Data'!A$2:E$152,2,FALSE)</f>
        <v>62</v>
      </c>
      <c r="G193" s="5" t="s">
        <v>104</v>
      </c>
      <c r="H193" s="33" t="s">
        <v>187</v>
      </c>
      <c r="I193" s="36" t="s">
        <v>229</v>
      </c>
      <c r="J193" s="5" t="str">
        <f>VLOOKUP(G193,'Species Data'!A$2:E$152,3,FALSE)</f>
        <v>180</v>
      </c>
      <c r="K193" s="27" t="str">
        <f>VLOOKUP(G193,'Species Data'!A$2:E$152,4,FALSE)</f>
        <v>180</v>
      </c>
      <c r="L193" s="27" t="str">
        <f>VLOOKUP(G193,'Species Data'!A$2:E$152,5,FALSE)</f>
        <v>202</v>
      </c>
      <c r="M193" s="28" t="str">
        <f t="shared" si="1"/>
        <v>36360</v>
      </c>
      <c r="N193" s="29" t="str">
        <f t="shared" si="2"/>
        <v>8297988300</v>
      </c>
      <c r="O193" s="29" t="str">
        <f t="shared" si="3"/>
        <v>228218</v>
      </c>
      <c r="P193" s="30" t="str">
        <f t="shared" si="4"/>
        <v>2805264900</v>
      </c>
      <c r="Q193" s="30" t="s">
        <v>221</v>
      </c>
      <c r="R193" s="32" t="str">
        <f>VLOOKUP(Q193,'Basic Moves'!B$2:H$43,3,FALSE)</f>
        <v>6</v>
      </c>
      <c r="S193" s="32" t="str">
        <f>IF(OR(VLOOKUP(Q193,'Basic Moves'!B$2:C$43,2,FALSE)=H193,VLOOKUP(Q193,'Basic Moves'!B$2:C$43,2,FALSE)=I193),1,0)</f>
        <v>0</v>
      </c>
      <c r="T193" s="32" t="str">
        <f>VLOOKUP(Q193,'Basic Moves'!B$2:H$43,5,FALSE)</f>
        <v>550</v>
      </c>
      <c r="U193" s="32" t="str">
        <f>VLOOKUP(Q193,'Basic Moves'!B$2:H$43,7,FALSE)</f>
        <v>7</v>
      </c>
      <c r="V193" s="31" t="str">
        <f t="shared" si="5"/>
        <v>1086</v>
      </c>
      <c r="W193" s="30" t="s">
        <v>305</v>
      </c>
      <c r="X193" s="32" t="str">
        <f>VLOOKUP(W193,'Charged Moves'!B$2:I$96,3,FALSE)</f>
        <v>30</v>
      </c>
      <c r="Y193" s="32" t="str">
        <f>IF(OR(VLOOKUP(W193,'Charged Moves'!B$2:C$96,2,FALSE)=H193,VLOOKUP(W193,'Charged Moves'!B$2:C$96,2,FALSE)=I193),1,0)</f>
        <v>1</v>
      </c>
      <c r="Z193" s="32" t="str">
        <f>VLOOKUP(W193,'Charged Moves'!B$2:I$96,8,FALSE)*100</f>
        <v>5</v>
      </c>
      <c r="AA193" s="32" t="str">
        <f>VLOOKUP(W193,'Charged Moves'!B$2:I$96,6,FALSE)</f>
        <v>2100</v>
      </c>
      <c r="AB193" s="32" t="str">
        <f>VLOOKUP(W193,'Charged Moves'!B$2:J$96,9,FALSE)</f>
        <v>33</v>
      </c>
      <c r="AC193" s="32" t="str">
        <f t="shared" si="6"/>
        <v>68.4375</v>
      </c>
      <c r="AD193" s="32" t="str">
        <f t="shared" si="7"/>
        <v>5350</v>
      </c>
      <c r="AE193" s="32" t="str">
        <f t="shared" si="8"/>
        <v>1267.875</v>
      </c>
      <c r="AF193" t="str">
        <f t="shared" si="9"/>
        <v>15350</v>
      </c>
      <c r="AG193" t="str">
        <f t="shared" si="10"/>
        <v>428.625</v>
      </c>
    </row>
    <row r="194" ht="14.25" customHeight="1">
      <c r="A194" s="5">
        <v>196.0</v>
      </c>
      <c r="B194" s="20">
        <v>2.0</v>
      </c>
      <c r="C194" s="21">
        <v>0.9</v>
      </c>
      <c r="D194" s="20">
        <v>5.0</v>
      </c>
      <c r="E194" s="22">
        <v>0.71</v>
      </c>
      <c r="F194" s="5" t="str">
        <f>VLOOKUP(G194,'Species Data'!A$2:E$152,2,FALSE)</f>
        <v>36</v>
      </c>
      <c r="G194" s="5" t="s">
        <v>72</v>
      </c>
      <c r="H194" s="53" t="s">
        <v>322</v>
      </c>
      <c r="I194" s="54"/>
      <c r="J194" s="5" t="str">
        <f>VLOOKUP(G194,'Species Data'!A$2:E$152,3,FALSE)</f>
        <v>190</v>
      </c>
      <c r="K194" s="27" t="str">
        <f>VLOOKUP(G194,'Species Data'!A$2:E$152,4,FALSE)</f>
        <v>178</v>
      </c>
      <c r="L194" s="27" t="str">
        <f>VLOOKUP(G194,'Species Data'!A$2:E$152,5,FALSE)</f>
        <v>178</v>
      </c>
      <c r="M194" s="28" t="str">
        <f t="shared" si="1"/>
        <v>33820</v>
      </c>
      <c r="N194" s="29" t="str">
        <f t="shared" si="2"/>
        <v>8836548785</v>
      </c>
      <c r="O194" s="29" t="str">
        <f t="shared" si="3"/>
        <v>261282</v>
      </c>
      <c r="P194" s="30" t="str">
        <f t="shared" si="4"/>
        <v>2790251460</v>
      </c>
      <c r="Q194" s="30" t="s">
        <v>173</v>
      </c>
      <c r="R194" s="32" t="str">
        <f>VLOOKUP(Q194,'Basic Moves'!B$2:H$43,3,FALSE)</f>
        <v>7</v>
      </c>
      <c r="S194" s="32" t="str">
        <f>IF(OR(VLOOKUP(Q194,'Basic Moves'!B$2:C$43,2,FALSE)=H194,VLOOKUP(Q194,'Basic Moves'!B$2:C$43,2,FALSE)=I194),1,0)</f>
        <v>0</v>
      </c>
      <c r="T194" s="32" t="str">
        <f>VLOOKUP(Q194,'Basic Moves'!B$2:H$43,5,FALSE)</f>
        <v>540</v>
      </c>
      <c r="U194" s="32" t="str">
        <f>VLOOKUP(Q194,'Basic Moves'!B$2:H$43,7,FALSE)</f>
        <v>7</v>
      </c>
      <c r="V194" s="31" t="str">
        <f t="shared" si="5"/>
        <v>1295</v>
      </c>
      <c r="W194" s="30" t="s">
        <v>50</v>
      </c>
      <c r="X194" s="32" t="str">
        <f>VLOOKUP(W194,'Charged Moves'!B$2:I$96,3,FALSE)</f>
        <v>55</v>
      </c>
      <c r="Y194" s="32" t="str">
        <f>IF(OR(VLOOKUP(W194,'Charged Moves'!B$2:C$96,2,FALSE)=H194,VLOOKUP(W194,'Charged Moves'!B$2:C$96,2,FALSE)=I194),1,0)</f>
        <v>0</v>
      </c>
      <c r="Z194" s="32" t="str">
        <f>VLOOKUP(W194,'Charged Moves'!B$2:I$96,8,FALSE)*100</f>
        <v>5</v>
      </c>
      <c r="AA194" s="32" t="str">
        <f>VLOOKUP(W194,'Charged Moves'!B$2:I$96,6,FALSE)</f>
        <v>2800</v>
      </c>
      <c r="AB194" s="32" t="str">
        <f>VLOOKUP(W194,'Charged Moves'!B$2:J$96,9,FALSE)</f>
        <v>50</v>
      </c>
      <c r="AC194" s="32" t="str">
        <f t="shared" si="6"/>
        <v>112.375</v>
      </c>
      <c r="AD194" s="32" t="str">
        <f t="shared" si="7"/>
        <v>7620</v>
      </c>
      <c r="AE194" s="32" t="str">
        <f t="shared" si="8"/>
        <v>1467.875</v>
      </c>
      <c r="AF194" t="str">
        <f t="shared" si="9"/>
        <v>23620</v>
      </c>
      <c r="AG194" t="str">
        <f t="shared" si="10"/>
        <v>463.5</v>
      </c>
    </row>
    <row r="195" ht="14.25" customHeight="1">
      <c r="A195" s="5">
        <v>197.0</v>
      </c>
      <c r="B195" s="20">
        <v>1.0</v>
      </c>
      <c r="C195" s="21">
        <v>1.0</v>
      </c>
      <c r="D195" s="20">
        <v>6.0</v>
      </c>
      <c r="E195" s="22">
        <v>0.71</v>
      </c>
      <c r="F195" s="5" t="str">
        <f>VLOOKUP(G195,'Species Data'!A$2:E$152,2,FALSE)</f>
        <v>36</v>
      </c>
      <c r="G195" s="5" t="s">
        <v>72</v>
      </c>
      <c r="H195" s="53" t="s">
        <v>322</v>
      </c>
      <c r="I195" s="54"/>
      <c r="J195" s="5" t="str">
        <f>VLOOKUP(G195,'Species Data'!A$2:E$152,3,FALSE)</f>
        <v>190</v>
      </c>
      <c r="K195" s="27" t="str">
        <f>VLOOKUP(G195,'Species Data'!A$2:E$152,4,FALSE)</f>
        <v>178</v>
      </c>
      <c r="L195" s="27" t="str">
        <f>VLOOKUP(G195,'Species Data'!A$2:E$152,5,FALSE)</f>
        <v>178</v>
      </c>
      <c r="M195" s="28" t="str">
        <f t="shared" si="1"/>
        <v>33820</v>
      </c>
      <c r="N195" s="29" t="str">
        <f t="shared" si="2"/>
        <v>9856743881</v>
      </c>
      <c r="O195" s="29" t="str">
        <f t="shared" si="3"/>
        <v>291447</v>
      </c>
      <c r="P195" s="30" t="str">
        <f t="shared" si="4"/>
        <v>2786112738</v>
      </c>
      <c r="Q195" s="30" t="s">
        <v>173</v>
      </c>
      <c r="R195" s="32" t="str">
        <f>VLOOKUP(Q195,'Basic Moves'!B$2:H$43,3,FALSE)</f>
        <v>7</v>
      </c>
      <c r="S195" s="32" t="str">
        <f>IF(OR(VLOOKUP(Q195,'Basic Moves'!B$2:C$43,2,FALSE)=H195,VLOOKUP(Q195,'Basic Moves'!B$2:C$43,2,FALSE)=I195),1,0)</f>
        <v>0</v>
      </c>
      <c r="T195" s="32" t="str">
        <f>VLOOKUP(Q195,'Basic Moves'!B$2:H$43,5,FALSE)</f>
        <v>540</v>
      </c>
      <c r="U195" s="32" t="str">
        <f>VLOOKUP(Q195,'Basic Moves'!B$2:H$43,7,FALSE)</f>
        <v>7</v>
      </c>
      <c r="V195" s="31" t="str">
        <f t="shared" si="5"/>
        <v>1295</v>
      </c>
      <c r="W195" s="30" t="s">
        <v>325</v>
      </c>
      <c r="X195" s="32" t="str">
        <f>VLOOKUP(W195,'Charged Moves'!B$2:I$96,3,FALSE)</f>
        <v>85</v>
      </c>
      <c r="Y195" s="32" t="str">
        <f>IF(OR(VLOOKUP(W195,'Charged Moves'!B$2:C$96,2,FALSE)=H195,VLOOKUP(W195,'Charged Moves'!B$2:C$96,2,FALSE)=I195),1,0)</f>
        <v>1</v>
      </c>
      <c r="Z195" s="32" t="str">
        <f>VLOOKUP(W195,'Charged Moves'!B$2:I$96,8,FALSE)*100</f>
        <v>5</v>
      </c>
      <c r="AA195" s="32" t="str">
        <f>VLOOKUP(W195,'Charged Moves'!B$2:I$96,6,FALSE)</f>
        <v>4100</v>
      </c>
      <c r="AB195" s="32" t="str">
        <f>VLOOKUP(W195,'Charged Moves'!B$2:J$96,9,FALSE)</f>
        <v>100</v>
      </c>
      <c r="AC195" s="32" t="str">
        <f t="shared" si="6"/>
        <v>213.90625</v>
      </c>
      <c r="AD195" s="32" t="str">
        <f t="shared" si="7"/>
        <v>12700</v>
      </c>
      <c r="AE195" s="32" t="str">
        <f t="shared" si="8"/>
        <v>1637.34375</v>
      </c>
      <c r="AF195" t="str">
        <f t="shared" si="9"/>
        <v>42700</v>
      </c>
      <c r="AG195" t="str">
        <f t="shared" si="10"/>
        <v>462.8125</v>
      </c>
    </row>
    <row r="196" ht="14.25" customHeight="1">
      <c r="A196" s="5">
        <v>727.0</v>
      </c>
      <c r="B196" s="20">
        <v>3.0</v>
      </c>
      <c r="C196" s="21">
        <v>0.83</v>
      </c>
      <c r="D196" s="20">
        <v>2.0</v>
      </c>
      <c r="E196" s="22">
        <v>0.92</v>
      </c>
      <c r="F196" s="5" t="str">
        <f>VLOOKUP(G196,'Species Data'!A$2:E$152,2,FALSE)</f>
        <v>126</v>
      </c>
      <c r="G196" s="5" t="s">
        <v>200</v>
      </c>
      <c r="H196" s="44" t="s">
        <v>255</v>
      </c>
      <c r="I196" s="47"/>
      <c r="J196" s="5" t="str">
        <f>VLOOKUP(G196,'Species Data'!A$2:E$152,3,FALSE)</f>
        <v>130</v>
      </c>
      <c r="K196" s="27" t="str">
        <f>VLOOKUP(G196,'Species Data'!A$2:E$152,4,FALSE)</f>
        <v>214</v>
      </c>
      <c r="L196" s="27" t="str">
        <f>VLOOKUP(G196,'Species Data'!A$2:E$152,5,FALSE)</f>
        <v>158</v>
      </c>
      <c r="M196" s="28" t="str">
        <f t="shared" si="1"/>
        <v>20540</v>
      </c>
      <c r="N196" s="29" t="str">
        <f t="shared" si="2"/>
        <v>5895544850</v>
      </c>
      <c r="O196" s="29" t="str">
        <f t="shared" si="3"/>
        <v>287028</v>
      </c>
      <c r="P196" s="30" t="str">
        <f t="shared" si="4"/>
        <v>2780191700</v>
      </c>
      <c r="Q196" s="30" t="s">
        <v>132</v>
      </c>
      <c r="R196" s="32" t="str">
        <f>VLOOKUP(Q196,'Basic Moves'!B$2:H$43,3,FALSE)</f>
        <v>10</v>
      </c>
      <c r="S196" s="32" t="str">
        <f>IF(OR(VLOOKUP(Q196,'Basic Moves'!B$2:C$43,2,FALSE)=H196,VLOOKUP(Q196,'Basic Moves'!B$2:C$43,2,FALSE)=I196),1,0)</f>
        <v>1</v>
      </c>
      <c r="T196" s="32" t="str">
        <f>VLOOKUP(Q196,'Basic Moves'!B$2:H$43,5,FALSE)</f>
        <v>1050</v>
      </c>
      <c r="U196" s="32" t="str">
        <f>VLOOKUP(Q196,'Basic Moves'!B$2:H$43,7,FALSE)</f>
        <v>10</v>
      </c>
      <c r="V196" s="31" t="str">
        <f t="shared" si="5"/>
        <v>1187.5</v>
      </c>
      <c r="W196" s="30" t="s">
        <v>339</v>
      </c>
      <c r="X196" s="32" t="str">
        <f>VLOOKUP(W196,'Charged Moves'!B$2:I$96,3,FALSE)</f>
        <v>40</v>
      </c>
      <c r="Y196" s="32" t="str">
        <f>IF(OR(VLOOKUP(W196,'Charged Moves'!B$2:C$96,2,FALSE)=H196,VLOOKUP(W196,'Charged Moves'!B$2:C$96,2,FALSE)=I196),1,0)</f>
        <v>1</v>
      </c>
      <c r="Z196" s="32" t="str">
        <f>VLOOKUP(W196,'Charged Moves'!B$2:I$96,8,FALSE)*100</f>
        <v>5</v>
      </c>
      <c r="AA196" s="32" t="str">
        <f>VLOOKUP(W196,'Charged Moves'!B$2:I$96,6,FALSE)</f>
        <v>2800</v>
      </c>
      <c r="AB196" s="32" t="str">
        <f>VLOOKUP(W196,'Charged Moves'!B$2:J$96,9,FALSE)</f>
        <v>33</v>
      </c>
      <c r="AC196" s="32" t="str">
        <f t="shared" si="6"/>
        <v>101.25</v>
      </c>
      <c r="AD196" s="32" t="str">
        <f t="shared" si="7"/>
        <v>7500</v>
      </c>
      <c r="AE196" s="32" t="str">
        <f t="shared" si="8"/>
        <v>1341.25</v>
      </c>
      <c r="AF196" t="str">
        <f t="shared" si="9"/>
        <v>15500</v>
      </c>
      <c r="AG196" t="str">
        <f t="shared" si="10"/>
        <v>632.5</v>
      </c>
    </row>
    <row r="197" ht="14.25" customHeight="1">
      <c r="A197" s="5">
        <v>638.0</v>
      </c>
      <c r="B197" s="20">
        <v>6.0</v>
      </c>
      <c r="C197" s="21">
        <v>0.71</v>
      </c>
      <c r="D197" s="20">
        <v>6.0</v>
      </c>
      <c r="E197" s="22">
        <v>0.82</v>
      </c>
      <c r="F197" s="5" t="str">
        <f>VLOOKUP(G197,'Species Data'!A$2:E$152,2,FALSE)</f>
        <v>110</v>
      </c>
      <c r="G197" s="5" t="s">
        <v>178</v>
      </c>
      <c r="H197" s="46" t="s">
        <v>265</v>
      </c>
      <c r="I197" s="48"/>
      <c r="J197" s="5" t="str">
        <f>VLOOKUP(G197,'Species Data'!A$2:E$152,3,FALSE)</f>
        <v>130</v>
      </c>
      <c r="K197" s="27" t="str">
        <f>VLOOKUP(G197,'Species Data'!A$2:E$152,4,FALSE)</f>
        <v>190</v>
      </c>
      <c r="L197" s="27" t="str">
        <f>VLOOKUP(G197,'Species Data'!A$2:E$152,5,FALSE)</f>
        <v>198</v>
      </c>
      <c r="M197" s="28" t="str">
        <f t="shared" si="1"/>
        <v>25740</v>
      </c>
      <c r="N197" s="29" t="str">
        <f t="shared" si="2"/>
        <v>5415728175</v>
      </c>
      <c r="O197" s="29" t="str">
        <f t="shared" si="3"/>
        <v>210401</v>
      </c>
      <c r="P197" s="30" t="str">
        <f t="shared" si="4"/>
        <v>2761966350</v>
      </c>
      <c r="Q197" s="30" t="s">
        <v>263</v>
      </c>
      <c r="R197" s="32" t="str">
        <f>VLOOKUP(Q197,'Basic Moves'!B$2:H$43,3,FALSE)</f>
        <v>12</v>
      </c>
      <c r="S197" s="32" t="str">
        <f>IF(OR(VLOOKUP(Q197,'Basic Moves'!B$2:C$43,2,FALSE)=H197,VLOOKUP(Q197,'Basic Moves'!B$2:C$43,2,FALSE)=I197),1,0)</f>
        <v>0</v>
      </c>
      <c r="T197" s="32" t="str">
        <f>VLOOKUP(Q197,'Basic Moves'!B$2:H$43,5,FALSE)</f>
        <v>1100</v>
      </c>
      <c r="U197" s="32" t="str">
        <f>VLOOKUP(Q197,'Basic Moves'!B$2:H$43,7,FALSE)</f>
        <v>10</v>
      </c>
      <c r="V197" s="31" t="str">
        <f t="shared" si="5"/>
        <v>1080</v>
      </c>
      <c r="W197" s="30" t="s">
        <v>284</v>
      </c>
      <c r="X197" s="32" t="str">
        <f>VLOOKUP(W197,'Charged Moves'!B$2:I$96,3,FALSE)</f>
        <v>45</v>
      </c>
      <c r="Y197" s="32" t="str">
        <f>IF(OR(VLOOKUP(W197,'Charged Moves'!B$2:C$96,2,FALSE)=H197,VLOOKUP(W197,'Charged Moves'!B$2:C$96,2,FALSE)=I197),1,0)</f>
        <v>0</v>
      </c>
      <c r="Z197" s="32" t="str">
        <f>VLOOKUP(W197,'Charged Moves'!B$2:I$96,8,FALSE)*100</f>
        <v>5</v>
      </c>
      <c r="AA197" s="32" t="str">
        <f>VLOOKUP(W197,'Charged Moves'!B$2:I$96,6,FALSE)</f>
        <v>3500</v>
      </c>
      <c r="AB197" s="32" t="str">
        <f>VLOOKUP(W197,'Charged Moves'!B$2:J$96,9,FALSE)</f>
        <v>33</v>
      </c>
      <c r="AC197" s="32" t="str">
        <f t="shared" si="6"/>
        <v>94.125</v>
      </c>
      <c r="AD197" s="32" t="str">
        <f t="shared" si="7"/>
        <v>8400</v>
      </c>
      <c r="AE197" s="32" t="str">
        <f t="shared" si="8"/>
        <v>1107.375</v>
      </c>
      <c r="AF197" t="str">
        <f t="shared" si="9"/>
        <v>16400</v>
      </c>
      <c r="AG197" t="str">
        <f t="shared" si="10"/>
        <v>564.75</v>
      </c>
    </row>
    <row r="198" ht="14.25" customHeight="1">
      <c r="A198" s="5">
        <v>526.0</v>
      </c>
      <c r="B198" s="20">
        <v>4.0</v>
      </c>
      <c r="C198" s="21">
        <v>0.91</v>
      </c>
      <c r="D198" s="20">
        <v>2.0</v>
      </c>
      <c r="E198" s="22">
        <v>0.97</v>
      </c>
      <c r="F198" s="5" t="str">
        <f>VLOOKUP(G198,'Species Data'!A$2:E$152,2,FALSE)</f>
        <v>91</v>
      </c>
      <c r="G198" s="5" t="s">
        <v>148</v>
      </c>
      <c r="H198" s="33" t="s">
        <v>187</v>
      </c>
      <c r="I198" s="34" t="s">
        <v>191</v>
      </c>
      <c r="J198" s="5" t="str">
        <f>VLOOKUP(G198,'Species Data'!A$2:E$152,3,FALSE)</f>
        <v>100</v>
      </c>
      <c r="K198" s="27" t="str">
        <f>VLOOKUP(G198,'Species Data'!A$2:E$152,4,FALSE)</f>
        <v>196</v>
      </c>
      <c r="L198" s="27" t="str">
        <f>VLOOKUP(G198,'Species Data'!A$2:E$152,5,FALSE)</f>
        <v>196</v>
      </c>
      <c r="M198" s="28" t="str">
        <f t="shared" si="1"/>
        <v>19600</v>
      </c>
      <c r="N198" s="29" t="str">
        <f t="shared" si="2"/>
        <v>6248602500</v>
      </c>
      <c r="O198" s="29" t="str">
        <f t="shared" si="3"/>
        <v>318806</v>
      </c>
      <c r="P198" s="30" t="str">
        <f t="shared" si="4"/>
        <v>2758749000</v>
      </c>
      <c r="Q198" s="30" t="s">
        <v>199</v>
      </c>
      <c r="R198" s="32" t="str">
        <f>VLOOKUP(Q198,'Basic Moves'!B$2:H$43,3,FALSE)</f>
        <v>15</v>
      </c>
      <c r="S198" s="32" t="str">
        <f>IF(OR(VLOOKUP(Q198,'Basic Moves'!B$2:C$43,2,FALSE)=H198,VLOOKUP(Q198,'Basic Moves'!B$2:C$43,2,FALSE)=I198),1,0)</f>
        <v>1</v>
      </c>
      <c r="T198" s="32" t="str">
        <f>VLOOKUP(Q198,'Basic Moves'!B$2:H$43,5,FALSE)</f>
        <v>1400</v>
      </c>
      <c r="U198" s="32" t="str">
        <f>VLOOKUP(Q198,'Basic Moves'!B$2:H$43,7,FALSE)</f>
        <v>12</v>
      </c>
      <c r="V198" s="31" t="str">
        <f t="shared" si="5"/>
        <v>1331.25</v>
      </c>
      <c r="W198" s="30" t="s">
        <v>152</v>
      </c>
      <c r="X198" s="32" t="str">
        <f>VLOOKUP(W198,'Charged Moves'!B$2:I$96,3,FALSE)</f>
        <v>90</v>
      </c>
      <c r="Y198" s="32" t="str">
        <f>IF(OR(VLOOKUP(W198,'Charged Moves'!B$2:C$96,2,FALSE)=H198,VLOOKUP(W198,'Charged Moves'!B$2:C$96,2,FALSE)=I198),1,0)</f>
        <v>1</v>
      </c>
      <c r="Z198" s="32" t="str">
        <f>VLOOKUP(W198,'Charged Moves'!B$2:I$96,8,FALSE)*100</f>
        <v>5</v>
      </c>
      <c r="AA198" s="32" t="str">
        <f>VLOOKUP(W198,'Charged Moves'!B$2:I$96,6,FALSE)</f>
        <v>3800</v>
      </c>
      <c r="AB198" s="32" t="str">
        <f>VLOOKUP(W198,'Charged Moves'!B$2:J$96,9,FALSE)</f>
        <v>100</v>
      </c>
      <c r="AC198" s="32" t="str">
        <f t="shared" si="6"/>
        <v>284.0625</v>
      </c>
      <c r="AD198" s="32" t="str">
        <f t="shared" si="7"/>
        <v>16900</v>
      </c>
      <c r="AE198" s="32" t="str">
        <f t="shared" si="8"/>
        <v>1626.5625</v>
      </c>
      <c r="AF198" t="str">
        <f t="shared" si="9"/>
        <v>34900</v>
      </c>
      <c r="AG198" t="str">
        <f t="shared" si="10"/>
        <v>718.125</v>
      </c>
    </row>
    <row r="199" ht="14.25" customHeight="1">
      <c r="A199" s="5">
        <v>607.0</v>
      </c>
      <c r="B199" s="20">
        <v>5.0</v>
      </c>
      <c r="C199" s="21">
        <v>0.74</v>
      </c>
      <c r="D199" s="20">
        <v>2.0</v>
      </c>
      <c r="E199" s="22">
        <v>0.92</v>
      </c>
      <c r="F199" s="5" t="str">
        <f>VLOOKUP(G199,'Species Data'!A$2:E$152,2,FALSE)</f>
        <v>105</v>
      </c>
      <c r="G199" s="5" t="s">
        <v>170</v>
      </c>
      <c r="H199" s="49" t="s">
        <v>260</v>
      </c>
      <c r="I199" s="60"/>
      <c r="J199" s="5" t="str">
        <f>VLOOKUP(G199,'Species Data'!A$2:E$152,3,FALSE)</f>
        <v>120</v>
      </c>
      <c r="K199" s="27" t="str">
        <f>VLOOKUP(G199,'Species Data'!A$2:E$152,4,FALSE)</f>
        <v>140</v>
      </c>
      <c r="L199" s="27" t="str">
        <f>VLOOKUP(G199,'Species Data'!A$2:E$152,5,FALSE)</f>
        <v>202</v>
      </c>
      <c r="M199" s="28" t="str">
        <f t="shared" si="1"/>
        <v>24240</v>
      </c>
      <c r="N199" s="29" t="str">
        <f t="shared" si="2"/>
        <v>4266391500</v>
      </c>
      <c r="O199" s="29" t="str">
        <f t="shared" si="3"/>
        <v>176006</v>
      </c>
      <c r="P199" s="30" t="str">
        <f t="shared" si="4"/>
        <v>2742453000</v>
      </c>
      <c r="Q199" s="30" t="s">
        <v>276</v>
      </c>
      <c r="R199" s="32" t="str">
        <f>VLOOKUP(Q199,'Basic Moves'!B$2:H$43,3,FALSE)</f>
        <v>15</v>
      </c>
      <c r="S199" s="32" t="str">
        <f>IF(OR(VLOOKUP(Q199,'Basic Moves'!B$2:C$43,2,FALSE)=H199,VLOOKUP(Q199,'Basic Moves'!B$2:C$43,2,FALSE)=I199),1,0)</f>
        <v>0</v>
      </c>
      <c r="T199" s="32" t="str">
        <f>VLOOKUP(Q199,'Basic Moves'!B$2:H$43,5,FALSE)</f>
        <v>1410</v>
      </c>
      <c r="U199" s="32" t="str">
        <f>VLOOKUP(Q199,'Basic Moves'!B$2:H$43,7,FALSE)</f>
        <v>12</v>
      </c>
      <c r="V199" s="31" t="str">
        <f t="shared" si="5"/>
        <v>1050</v>
      </c>
      <c r="W199" s="30" t="s">
        <v>288</v>
      </c>
      <c r="X199" s="32" t="str">
        <f>VLOOKUP(W199,'Charged Moves'!B$2:I$96,3,FALSE)</f>
        <v>70</v>
      </c>
      <c r="Y199" s="32" t="str">
        <f>IF(OR(VLOOKUP(W199,'Charged Moves'!B$2:C$96,2,FALSE)=H199,VLOOKUP(W199,'Charged Moves'!B$2:C$96,2,FALSE)=I199),1,0)</f>
        <v>1</v>
      </c>
      <c r="Z199" s="32" t="str">
        <f>VLOOKUP(W199,'Charged Moves'!B$2:I$96,8,FALSE)*100</f>
        <v>5</v>
      </c>
      <c r="AA199" s="32" t="str">
        <f>VLOOKUP(W199,'Charged Moves'!B$2:I$96,6,FALSE)</f>
        <v>5800</v>
      </c>
      <c r="AB199" s="32" t="str">
        <f>VLOOKUP(W199,'Charged Moves'!B$2:J$96,9,FALSE)</f>
        <v>33</v>
      </c>
      <c r="AC199" s="32" t="str">
        <f t="shared" si="6"/>
        <v>134.6875</v>
      </c>
      <c r="AD199" s="32" t="str">
        <f t="shared" si="7"/>
        <v>10530</v>
      </c>
      <c r="AE199" s="32" t="str">
        <f t="shared" si="8"/>
        <v>1257.1875</v>
      </c>
      <c r="AF199" t="str">
        <f t="shared" si="9"/>
        <v>16530</v>
      </c>
      <c r="AG199" t="str">
        <f t="shared" si="10"/>
        <v>808.125</v>
      </c>
    </row>
    <row r="200" ht="14.25" customHeight="1">
      <c r="A200" s="5">
        <v>310.0</v>
      </c>
      <c r="B200" s="20">
        <v>1.0</v>
      </c>
      <c r="C200" s="21">
        <v>1.0</v>
      </c>
      <c r="D200" s="20">
        <v>5.0</v>
      </c>
      <c r="E200" s="22">
        <v>0.71</v>
      </c>
      <c r="F200" s="5" t="str">
        <f>VLOOKUP(G200,'Species Data'!A$2:E$152,2,FALSE)</f>
        <v>55</v>
      </c>
      <c r="G200" s="5" t="s">
        <v>94</v>
      </c>
      <c r="H200" s="33" t="s">
        <v>187</v>
      </c>
      <c r="I200" s="50"/>
      <c r="J200" s="5" t="str">
        <f>VLOOKUP(G200,'Species Data'!A$2:E$152,3,FALSE)</f>
        <v>160</v>
      </c>
      <c r="K200" s="27" t="str">
        <f>VLOOKUP(G200,'Species Data'!A$2:E$152,4,FALSE)</f>
        <v>194</v>
      </c>
      <c r="L200" s="27" t="str">
        <f>VLOOKUP(G200,'Species Data'!A$2:E$152,5,FALSE)</f>
        <v>176</v>
      </c>
      <c r="M200" s="28" t="str">
        <f t="shared" si="1"/>
        <v>28160</v>
      </c>
      <c r="N200" s="29" t="str">
        <f t="shared" si="2"/>
        <v>10407091200</v>
      </c>
      <c r="O200" s="29" t="str">
        <f t="shared" si="3"/>
        <v>369570</v>
      </c>
      <c r="P200" s="30" t="str">
        <f t="shared" si="4"/>
        <v>2734934400</v>
      </c>
      <c r="Q200" s="30" t="s">
        <v>151</v>
      </c>
      <c r="R200" s="32" t="str">
        <f>VLOOKUP(Q200,'Basic Moves'!B$2:H$43,3,FALSE)</f>
        <v>6</v>
      </c>
      <c r="S200" s="32" t="str">
        <f>IF(OR(VLOOKUP(Q200,'Basic Moves'!B$2:C$43,2,FALSE)=H200,VLOOKUP(Q200,'Basic Moves'!B$2:C$43,2,FALSE)=I200),1,0)</f>
        <v>1</v>
      </c>
      <c r="T200" s="32" t="str">
        <f>VLOOKUP(Q200,'Basic Moves'!B$2:H$43,5,FALSE)</f>
        <v>500</v>
      </c>
      <c r="U200" s="32" t="str">
        <f>VLOOKUP(Q200,'Basic Moves'!B$2:H$43,7,FALSE)</f>
        <v>7</v>
      </c>
      <c r="V200" s="31" t="str">
        <f t="shared" si="5"/>
        <v>1500</v>
      </c>
      <c r="W200" s="30" t="s">
        <v>152</v>
      </c>
      <c r="X200" s="32" t="str">
        <f>VLOOKUP(W200,'Charged Moves'!B$2:I$96,3,FALSE)</f>
        <v>90</v>
      </c>
      <c r="Y200" s="32" t="str">
        <f>IF(OR(VLOOKUP(W200,'Charged Moves'!B$2:C$96,2,FALSE)=H200,VLOOKUP(W200,'Charged Moves'!B$2:C$96,2,FALSE)=I200),1,0)</f>
        <v>1</v>
      </c>
      <c r="Z200" s="32" t="str">
        <f>VLOOKUP(W200,'Charged Moves'!B$2:I$96,8,FALSE)*100</f>
        <v>5</v>
      </c>
      <c r="AA200" s="32" t="str">
        <f>VLOOKUP(W200,'Charged Moves'!B$2:I$96,6,FALSE)</f>
        <v>3800</v>
      </c>
      <c r="AB200" s="32" t="str">
        <f>VLOOKUP(W200,'Charged Moves'!B$2:J$96,9,FALSE)</f>
        <v>100</v>
      </c>
      <c r="AC200" s="32" t="str">
        <f t="shared" si="6"/>
        <v>227.8125</v>
      </c>
      <c r="AD200" s="32" t="str">
        <f t="shared" si="7"/>
        <v>11800</v>
      </c>
      <c r="AE200" s="32" t="str">
        <f t="shared" si="8"/>
        <v>1905</v>
      </c>
      <c r="AF200" t="str">
        <f t="shared" si="9"/>
        <v>41800</v>
      </c>
      <c r="AG200" t="str">
        <f t="shared" si="10"/>
        <v>500.625</v>
      </c>
    </row>
    <row r="201" ht="14.25" customHeight="1">
      <c r="A201" s="5">
        <v>447.0</v>
      </c>
      <c r="B201" s="20">
        <v>1.0</v>
      </c>
      <c r="C201" s="21">
        <v>1.0</v>
      </c>
      <c r="D201" s="20">
        <v>2.0</v>
      </c>
      <c r="E201" s="22">
        <v>0.95</v>
      </c>
      <c r="F201" s="5" t="str">
        <f>VLOOKUP(G201,'Species Data'!A$2:E$152,2,FALSE)</f>
        <v>78</v>
      </c>
      <c r="G201" s="5" t="s">
        <v>128</v>
      </c>
      <c r="H201" s="44" t="s">
        <v>255</v>
      </c>
      <c r="I201" s="47"/>
      <c r="J201" s="5" t="str">
        <f>VLOOKUP(G201,'Species Data'!A$2:E$152,3,FALSE)</f>
        <v>130</v>
      </c>
      <c r="K201" s="27" t="str">
        <f>VLOOKUP(G201,'Species Data'!A$2:E$152,4,FALSE)</f>
        <v>200</v>
      </c>
      <c r="L201" s="27" t="str">
        <f>VLOOKUP(G201,'Species Data'!A$2:E$152,5,FALSE)</f>
        <v>170</v>
      </c>
      <c r="M201" s="28" t="str">
        <f t="shared" si="1"/>
        <v>22100</v>
      </c>
      <c r="N201" s="29" t="str">
        <f t="shared" si="2"/>
        <v>7154875000</v>
      </c>
      <c r="O201" s="29" t="str">
        <f t="shared" si="3"/>
        <v>323750</v>
      </c>
      <c r="P201" s="30" t="str">
        <f t="shared" si="4"/>
        <v>2734875000</v>
      </c>
      <c r="Q201" s="30" t="s">
        <v>132</v>
      </c>
      <c r="R201" s="32" t="str">
        <f>VLOOKUP(Q201,'Basic Moves'!B$2:H$43,3,FALSE)</f>
        <v>10</v>
      </c>
      <c r="S201" s="32" t="str">
        <f>IF(OR(VLOOKUP(Q201,'Basic Moves'!B$2:C$43,2,FALSE)=H201,VLOOKUP(Q201,'Basic Moves'!B$2:C$43,2,FALSE)=I201),1,0)</f>
        <v>1</v>
      </c>
      <c r="T201" s="32" t="str">
        <f>VLOOKUP(Q201,'Basic Moves'!B$2:H$43,5,FALSE)</f>
        <v>1050</v>
      </c>
      <c r="U201" s="32" t="str">
        <f>VLOOKUP(Q201,'Basic Moves'!B$2:H$43,7,FALSE)</f>
        <v>10</v>
      </c>
      <c r="V201" s="31" t="str">
        <f t="shared" si="5"/>
        <v>1187.5</v>
      </c>
      <c r="W201" s="30" t="s">
        <v>117</v>
      </c>
      <c r="X201" s="32" t="str">
        <f>VLOOKUP(W201,'Charged Moves'!B$2:I$96,3,FALSE)</f>
        <v>100</v>
      </c>
      <c r="Y201" s="32" t="str">
        <f>IF(OR(VLOOKUP(W201,'Charged Moves'!B$2:C$96,2,FALSE)=H201,VLOOKUP(W201,'Charged Moves'!B$2:C$96,2,FALSE)=I201),1,0)</f>
        <v>1</v>
      </c>
      <c r="Z201" s="32" t="str">
        <f>VLOOKUP(W201,'Charged Moves'!B$2:I$96,8,FALSE)*100</f>
        <v>5</v>
      </c>
      <c r="AA201" s="32" t="str">
        <f>VLOOKUP(W201,'Charged Moves'!B$2:I$96,6,FALSE)</f>
        <v>4100</v>
      </c>
      <c r="AB201" s="32" t="str">
        <f>VLOOKUP(W201,'Charged Moves'!B$2:J$96,9,FALSE)</f>
        <v>100</v>
      </c>
      <c r="AC201" s="32" t="str">
        <f t="shared" si="6"/>
        <v>253.125</v>
      </c>
      <c r="AD201" s="32" t="str">
        <f t="shared" si="7"/>
        <v>15100</v>
      </c>
      <c r="AE201" s="32" t="str">
        <f t="shared" si="8"/>
        <v>1618.75</v>
      </c>
      <c r="AF201" t="str">
        <f t="shared" si="9"/>
        <v>35100</v>
      </c>
      <c r="AG201" t="str">
        <f t="shared" si="10"/>
        <v>618.75</v>
      </c>
    </row>
    <row r="202" ht="14.25" customHeight="1">
      <c r="A202" s="5">
        <v>356.0</v>
      </c>
      <c r="B202" s="20">
        <v>6.0</v>
      </c>
      <c r="C202" s="21">
        <v>0.65</v>
      </c>
      <c r="D202" s="20">
        <v>6.0</v>
      </c>
      <c r="E202" s="22">
        <v>0.39</v>
      </c>
      <c r="F202" s="5" t="str">
        <f>VLOOKUP(G202,'Species Data'!A$2:E$152,2,FALSE)</f>
        <v>62</v>
      </c>
      <c r="G202" s="5" t="s">
        <v>104</v>
      </c>
      <c r="H202" s="33" t="s">
        <v>187</v>
      </c>
      <c r="I202" s="36" t="s">
        <v>229</v>
      </c>
      <c r="J202" s="5" t="str">
        <f>VLOOKUP(G202,'Species Data'!A$2:E$152,3,FALSE)</f>
        <v>180</v>
      </c>
      <c r="K202" s="27" t="str">
        <f>VLOOKUP(G202,'Species Data'!A$2:E$152,4,FALSE)</f>
        <v>180</v>
      </c>
      <c r="L202" s="27" t="str">
        <f>VLOOKUP(G202,'Species Data'!A$2:E$152,5,FALSE)</f>
        <v>202</v>
      </c>
      <c r="M202" s="28" t="str">
        <f t="shared" si="1"/>
        <v>36360</v>
      </c>
      <c r="N202" s="29" t="str">
        <f t="shared" si="2"/>
        <v>7367808600</v>
      </c>
      <c r="O202" s="29" t="str">
        <f t="shared" si="3"/>
        <v>202635</v>
      </c>
      <c r="P202" s="30" t="str">
        <f t="shared" si="4"/>
        <v>2726727300</v>
      </c>
      <c r="Q202" s="30" t="s">
        <v>221</v>
      </c>
      <c r="R202" s="32" t="str">
        <f>VLOOKUP(Q202,'Basic Moves'!B$2:H$43,3,FALSE)</f>
        <v>6</v>
      </c>
      <c r="S202" s="32" t="str">
        <f>IF(OR(VLOOKUP(Q202,'Basic Moves'!B$2:C$43,2,FALSE)=H202,VLOOKUP(Q202,'Basic Moves'!B$2:C$43,2,FALSE)=I202),1,0)</f>
        <v>0</v>
      </c>
      <c r="T202" s="32" t="str">
        <f>VLOOKUP(Q202,'Basic Moves'!B$2:H$43,5,FALSE)</f>
        <v>550</v>
      </c>
      <c r="U202" s="32" t="str">
        <f>VLOOKUP(Q202,'Basic Moves'!B$2:H$43,7,FALSE)</f>
        <v>7</v>
      </c>
      <c r="V202" s="31" t="str">
        <f t="shared" si="5"/>
        <v>1086</v>
      </c>
      <c r="W202" s="30" t="s">
        <v>291</v>
      </c>
      <c r="X202" s="32" t="str">
        <f>VLOOKUP(W202,'Charged Moves'!B$2:I$96,3,FALSE)</f>
        <v>45</v>
      </c>
      <c r="Y202" s="32" t="str">
        <f>IF(OR(VLOOKUP(W202,'Charged Moves'!B$2:C$96,2,FALSE)=H202,VLOOKUP(W202,'Charged Moves'!B$2:C$96,2,FALSE)=I202),1,0)</f>
        <v>0</v>
      </c>
      <c r="Z202" s="32" t="str">
        <f>VLOOKUP(W202,'Charged Moves'!B$2:I$96,8,FALSE)*100</f>
        <v>5</v>
      </c>
      <c r="AA202" s="32" t="str">
        <f>VLOOKUP(W202,'Charged Moves'!B$2:I$96,6,FALSE)</f>
        <v>3500</v>
      </c>
      <c r="AB202" s="32" t="str">
        <f>VLOOKUP(W202,'Charged Moves'!B$2:J$96,9,FALSE)</f>
        <v>33</v>
      </c>
      <c r="AC202" s="32" t="str">
        <f t="shared" si="6"/>
        <v>76.125</v>
      </c>
      <c r="AD202" s="32" t="str">
        <f t="shared" si="7"/>
        <v>6750</v>
      </c>
      <c r="AE202" s="32" t="str">
        <f t="shared" si="8"/>
        <v>1125.75</v>
      </c>
      <c r="AF202" t="str">
        <f t="shared" si="9"/>
        <v>16750</v>
      </c>
      <c r="AG202" t="str">
        <f t="shared" si="10"/>
        <v>416.625</v>
      </c>
    </row>
    <row r="203" ht="14.25" customHeight="1">
      <c r="A203" s="5">
        <v>726.0</v>
      </c>
      <c r="B203" s="20">
        <v>1.0</v>
      </c>
      <c r="C203" s="21">
        <v>1.0</v>
      </c>
      <c r="D203" s="20">
        <v>3.0</v>
      </c>
      <c r="E203" s="22">
        <v>0.9</v>
      </c>
      <c r="F203" s="5" t="str">
        <f>VLOOKUP(G203,'Species Data'!A$2:E$152,2,FALSE)</f>
        <v>126</v>
      </c>
      <c r="G203" s="5" t="s">
        <v>200</v>
      </c>
      <c r="H203" s="44" t="s">
        <v>255</v>
      </c>
      <c r="I203" s="47"/>
      <c r="J203" s="5" t="str">
        <f>VLOOKUP(G203,'Species Data'!A$2:E$152,3,FALSE)</f>
        <v>130</v>
      </c>
      <c r="K203" s="27" t="str">
        <f>VLOOKUP(G203,'Species Data'!A$2:E$152,4,FALSE)</f>
        <v>214</v>
      </c>
      <c r="L203" s="27" t="str">
        <f>VLOOKUP(G203,'Species Data'!A$2:E$152,5,FALSE)</f>
        <v>158</v>
      </c>
      <c r="M203" s="28" t="str">
        <f t="shared" si="1"/>
        <v>20540</v>
      </c>
      <c r="N203" s="29" t="str">
        <f t="shared" si="2"/>
        <v>7115312750</v>
      </c>
      <c r="O203" s="29" t="str">
        <f t="shared" si="3"/>
        <v>346413</v>
      </c>
      <c r="P203" s="30" t="str">
        <f t="shared" si="4"/>
        <v>2719752750</v>
      </c>
      <c r="Q203" s="30" t="s">
        <v>132</v>
      </c>
      <c r="R203" s="32" t="str">
        <f>VLOOKUP(Q203,'Basic Moves'!B$2:H$43,3,FALSE)</f>
        <v>10</v>
      </c>
      <c r="S203" s="32" t="str">
        <f>IF(OR(VLOOKUP(Q203,'Basic Moves'!B$2:C$43,2,FALSE)=H203,VLOOKUP(Q203,'Basic Moves'!B$2:C$43,2,FALSE)=I203),1,0)</f>
        <v>1</v>
      </c>
      <c r="T203" s="32" t="str">
        <f>VLOOKUP(Q203,'Basic Moves'!B$2:H$43,5,FALSE)</f>
        <v>1050</v>
      </c>
      <c r="U203" s="32" t="str">
        <f>VLOOKUP(Q203,'Basic Moves'!B$2:H$43,7,FALSE)</f>
        <v>10</v>
      </c>
      <c r="V203" s="31" t="str">
        <f t="shared" si="5"/>
        <v>1187.5</v>
      </c>
      <c r="W203" s="30" t="s">
        <v>117</v>
      </c>
      <c r="X203" s="32" t="str">
        <f>VLOOKUP(W203,'Charged Moves'!B$2:I$96,3,FALSE)</f>
        <v>100</v>
      </c>
      <c r="Y203" s="32" t="str">
        <f>IF(OR(VLOOKUP(W203,'Charged Moves'!B$2:C$96,2,FALSE)=H203,VLOOKUP(W203,'Charged Moves'!B$2:C$96,2,FALSE)=I203),1,0)</f>
        <v>1</v>
      </c>
      <c r="Z203" s="32" t="str">
        <f>VLOOKUP(W203,'Charged Moves'!B$2:I$96,8,FALSE)*100</f>
        <v>5</v>
      </c>
      <c r="AA203" s="32" t="str">
        <f>VLOOKUP(W203,'Charged Moves'!B$2:I$96,6,FALSE)</f>
        <v>4100</v>
      </c>
      <c r="AB203" s="32" t="str">
        <f>VLOOKUP(W203,'Charged Moves'!B$2:J$96,9,FALSE)</f>
        <v>100</v>
      </c>
      <c r="AC203" s="32" t="str">
        <f t="shared" si="6"/>
        <v>253.125</v>
      </c>
      <c r="AD203" s="32" t="str">
        <f t="shared" si="7"/>
        <v>15100</v>
      </c>
      <c r="AE203" s="32" t="str">
        <f t="shared" si="8"/>
        <v>1618.75</v>
      </c>
      <c r="AF203" t="str">
        <f t="shared" si="9"/>
        <v>35100</v>
      </c>
      <c r="AG203" t="str">
        <f t="shared" si="10"/>
        <v>618.75</v>
      </c>
    </row>
    <row r="204" ht="14.25" customHeight="1">
      <c r="A204" s="5">
        <v>436.0</v>
      </c>
      <c r="B204" s="20">
        <v>5.0</v>
      </c>
      <c r="C204" s="21">
        <v>0.69</v>
      </c>
      <c r="D204" s="20">
        <v>6.0</v>
      </c>
      <c r="E204" s="22">
        <v>0.64</v>
      </c>
      <c r="F204" s="5" t="str">
        <f>VLOOKUP(G204,'Species Data'!A$2:E$152,2,FALSE)</f>
        <v>76</v>
      </c>
      <c r="G204" s="5" t="s">
        <v>125</v>
      </c>
      <c r="H204" s="51" t="s">
        <v>267</v>
      </c>
      <c r="I204" s="49" t="s">
        <v>260</v>
      </c>
      <c r="J204" s="5" t="str">
        <f>VLOOKUP(G204,'Species Data'!A$2:E$152,3,FALSE)</f>
        <v>160</v>
      </c>
      <c r="K204" s="27" t="str">
        <f>VLOOKUP(G204,'Species Data'!A$2:E$152,4,FALSE)</f>
        <v>176</v>
      </c>
      <c r="L204" s="27" t="str">
        <f>VLOOKUP(G204,'Species Data'!A$2:E$152,5,FALSE)</f>
        <v>198</v>
      </c>
      <c r="M204" s="28" t="str">
        <f t="shared" si="1"/>
        <v>31680</v>
      </c>
      <c r="N204" s="29" t="str">
        <f t="shared" si="2"/>
        <v>7568985600</v>
      </c>
      <c r="O204" s="29" t="str">
        <f t="shared" si="3"/>
        <v>238920</v>
      </c>
      <c r="P204" s="30" t="str">
        <f t="shared" si="4"/>
        <v>2712916800</v>
      </c>
      <c r="Q204" s="30" t="s">
        <v>221</v>
      </c>
      <c r="R204" s="32" t="str">
        <f>VLOOKUP(Q204,'Basic Moves'!B$2:H$43,3,FALSE)</f>
        <v>6</v>
      </c>
      <c r="S204" s="32" t="str">
        <f>IF(OR(VLOOKUP(Q204,'Basic Moves'!B$2:C$43,2,FALSE)=H204,VLOOKUP(Q204,'Basic Moves'!B$2:C$43,2,FALSE)=I204),1,0)</f>
        <v>1</v>
      </c>
      <c r="T204" s="32" t="str">
        <f>VLOOKUP(Q204,'Basic Moves'!B$2:H$43,5,FALSE)</f>
        <v>550</v>
      </c>
      <c r="U204" s="32" t="str">
        <f>VLOOKUP(Q204,'Basic Moves'!B$2:H$43,7,FALSE)</f>
        <v>7</v>
      </c>
      <c r="V204" s="31" t="str">
        <f t="shared" si="5"/>
        <v>1357.5</v>
      </c>
      <c r="W204" s="30" t="s">
        <v>309</v>
      </c>
      <c r="X204" s="32" t="str">
        <f>VLOOKUP(W204,'Charged Moves'!B$2:I$96,3,FALSE)</f>
        <v>35</v>
      </c>
      <c r="Y204" s="32" t="str">
        <f>IF(OR(VLOOKUP(W204,'Charged Moves'!B$2:C$96,2,FALSE)=H204,VLOOKUP(W204,'Charged Moves'!B$2:C$96,2,FALSE)=I204),1,0)</f>
        <v>1</v>
      </c>
      <c r="Z204" s="32" t="str">
        <f>VLOOKUP(W204,'Charged Moves'!B$2:I$96,8,FALSE)*100</f>
        <v>5</v>
      </c>
      <c r="AA204" s="32" t="str">
        <f>VLOOKUP(W204,'Charged Moves'!B$2:I$96,6,FALSE)</f>
        <v>3600</v>
      </c>
      <c r="AB204" s="32" t="str">
        <f>VLOOKUP(W204,'Charged Moves'!B$2:J$96,9,FALSE)</f>
        <v>25</v>
      </c>
      <c r="AC204" s="32" t="str">
        <f t="shared" si="6"/>
        <v>74.84375</v>
      </c>
      <c r="AD204" s="32" t="str">
        <f t="shared" si="7"/>
        <v>6300</v>
      </c>
      <c r="AE204" s="32" t="str">
        <f t="shared" si="8"/>
        <v>1197.65625</v>
      </c>
      <c r="AF204" t="str">
        <f t="shared" si="9"/>
        <v>14300</v>
      </c>
      <c r="AG204" t="str">
        <f t="shared" si="10"/>
        <v>486.5625</v>
      </c>
    </row>
    <row r="205" ht="14.25" customHeight="1">
      <c r="A205" s="5">
        <v>87.0</v>
      </c>
      <c r="B205" s="20">
        <v>1.0</v>
      </c>
      <c r="C205" s="21">
        <v>1.0</v>
      </c>
      <c r="D205" s="20">
        <v>4.0</v>
      </c>
      <c r="E205" s="22">
        <v>0.92</v>
      </c>
      <c r="F205" s="5" t="str">
        <f>VLOOKUP(G205,'Species Data'!A$2:E$152,2,FALSE)</f>
        <v>18</v>
      </c>
      <c r="G205" s="5" t="s">
        <v>54</v>
      </c>
      <c r="H205" s="39" t="s">
        <v>237</v>
      </c>
      <c r="I205" s="38" t="s">
        <v>236</v>
      </c>
      <c r="J205" s="5" t="str">
        <f>VLOOKUP(G205,'Species Data'!A$2:E$152,3,FALSE)</f>
        <v>166</v>
      </c>
      <c r="K205" s="27" t="str">
        <f>VLOOKUP(G205,'Species Data'!A$2:E$152,4,FALSE)</f>
        <v>170</v>
      </c>
      <c r="L205" s="27" t="str">
        <f>VLOOKUP(G205,'Species Data'!A$2:E$152,5,FALSE)</f>
        <v>166</v>
      </c>
      <c r="M205" s="28" t="str">
        <f t="shared" si="1"/>
        <v>27556</v>
      </c>
      <c r="N205" s="29" t="str">
        <f t="shared" si="2"/>
        <v>8309167350</v>
      </c>
      <c r="O205" s="29" t="str">
        <f t="shared" si="3"/>
        <v>301538</v>
      </c>
      <c r="P205" s="30" t="str">
        <f t="shared" si="4"/>
        <v>2699454650</v>
      </c>
      <c r="Q205" s="30" t="s">
        <v>129</v>
      </c>
      <c r="R205" s="32" t="str">
        <f>VLOOKUP(Q205,'Basic Moves'!B$2:H$43,3,FALSE)</f>
        <v>9</v>
      </c>
      <c r="S205" s="32" t="str">
        <f>IF(OR(VLOOKUP(Q205,'Basic Moves'!B$2:C$43,2,FALSE)=H205,VLOOKUP(Q205,'Basic Moves'!B$2:C$43,2,FALSE)=I205),1,0)</f>
        <v>1</v>
      </c>
      <c r="T205" s="32" t="str">
        <f>VLOOKUP(Q205,'Basic Moves'!B$2:H$43,5,FALSE)</f>
        <v>750</v>
      </c>
      <c r="U205" s="32" t="str">
        <f>VLOOKUP(Q205,'Basic Moves'!B$2:H$43,7,FALSE)</f>
        <v>7</v>
      </c>
      <c r="V205" s="31" t="str">
        <f t="shared" si="5"/>
        <v>1496.25</v>
      </c>
      <c r="W205" s="30" t="s">
        <v>278</v>
      </c>
      <c r="X205" s="32" t="str">
        <f>VLOOKUP(W205,'Charged Moves'!B$2:I$96,3,FALSE)</f>
        <v>80</v>
      </c>
      <c r="Y205" s="32" t="str">
        <f>IF(OR(VLOOKUP(W205,'Charged Moves'!B$2:C$96,2,FALSE)=H205,VLOOKUP(W205,'Charged Moves'!B$2:C$96,2,FALSE)=I205),1,0)</f>
        <v>1</v>
      </c>
      <c r="Z205" s="32" t="str">
        <f>VLOOKUP(W205,'Charged Moves'!B$2:I$96,8,FALSE)*100</f>
        <v>5</v>
      </c>
      <c r="AA205" s="32" t="str">
        <f>VLOOKUP(W205,'Charged Moves'!B$2:I$96,6,FALSE)</f>
        <v>3200</v>
      </c>
      <c r="AB205" s="32" t="str">
        <f>VLOOKUP(W205,'Charged Moves'!B$2:J$96,9,FALSE)</f>
        <v>100</v>
      </c>
      <c r="AC205" s="32" t="str">
        <f t="shared" si="6"/>
        <v>271.25</v>
      </c>
      <c r="AD205" s="32" t="str">
        <f t="shared" si="7"/>
        <v>14950</v>
      </c>
      <c r="AE205" s="32" t="str">
        <f t="shared" si="8"/>
        <v>1773.75</v>
      </c>
      <c r="AF205" t="str">
        <f t="shared" si="9"/>
        <v>44950</v>
      </c>
      <c r="AG205" t="str">
        <f t="shared" si="10"/>
        <v>576.25</v>
      </c>
    </row>
    <row r="206" ht="14.25" customHeight="1">
      <c r="A206" s="5">
        <v>389.0</v>
      </c>
      <c r="B206" s="20">
        <v>2.0</v>
      </c>
      <c r="C206" s="21">
        <v>0.98</v>
      </c>
      <c r="D206" s="20">
        <v>6.0</v>
      </c>
      <c r="E206" s="22">
        <v>0.85</v>
      </c>
      <c r="F206" s="5" t="str">
        <f>VLOOKUP(G206,'Species Data'!A$2:E$152,2,FALSE)</f>
        <v>68</v>
      </c>
      <c r="G206" s="5" t="s">
        <v>112</v>
      </c>
      <c r="H206" s="36" t="s">
        <v>229</v>
      </c>
      <c r="I206" s="59"/>
      <c r="J206" s="5" t="str">
        <f>VLOOKUP(G206,'Species Data'!A$2:E$152,3,FALSE)</f>
        <v>180</v>
      </c>
      <c r="K206" s="27" t="str">
        <f>VLOOKUP(G206,'Species Data'!A$2:E$152,4,FALSE)</f>
        <v>198</v>
      </c>
      <c r="L206" s="27" t="str">
        <f>VLOOKUP(G206,'Species Data'!A$2:E$152,5,FALSE)</f>
        <v>180</v>
      </c>
      <c r="M206" s="28" t="str">
        <f t="shared" si="1"/>
        <v>32400</v>
      </c>
      <c r="N206" s="29" t="str">
        <f t="shared" si="2"/>
        <v>8744719500</v>
      </c>
      <c r="O206" s="29" t="str">
        <f t="shared" si="3"/>
        <v>269899</v>
      </c>
      <c r="P206" s="30" t="str">
        <f t="shared" si="4"/>
        <v>2670327000</v>
      </c>
      <c r="Q206" s="30" t="s">
        <v>254</v>
      </c>
      <c r="R206" s="32" t="str">
        <f>VLOOKUP(Q206,'Basic Moves'!B$2:H$43,3,FALSE)</f>
        <v>6</v>
      </c>
      <c r="S206" s="32" t="str">
        <f>IF(OR(VLOOKUP(Q206,'Basic Moves'!B$2:C$43,2,FALSE)=H206,VLOOKUP(Q206,'Basic Moves'!B$2:C$43,2,FALSE)=I206),1,0)</f>
        <v>1</v>
      </c>
      <c r="T206" s="32" t="str">
        <f>VLOOKUP(Q206,'Basic Moves'!B$2:H$43,5,FALSE)</f>
        <v>800</v>
      </c>
      <c r="U206" s="32" t="str">
        <f>VLOOKUP(Q206,'Basic Moves'!B$2:H$43,7,FALSE)</f>
        <v>8</v>
      </c>
      <c r="V206" s="31" t="str">
        <f t="shared" si="5"/>
        <v>937.5</v>
      </c>
      <c r="W206" s="30" t="s">
        <v>289</v>
      </c>
      <c r="X206" s="32" t="str">
        <f>VLOOKUP(W206,'Charged Moves'!B$2:I$96,3,FALSE)</f>
        <v>60</v>
      </c>
      <c r="Y206" s="32" t="str">
        <f>IF(OR(VLOOKUP(W206,'Charged Moves'!B$2:C$96,2,FALSE)=H206,VLOOKUP(W206,'Charged Moves'!B$2:C$96,2,FALSE)=I206),1,0)</f>
        <v>1</v>
      </c>
      <c r="Z206" s="32" t="str">
        <f>VLOOKUP(W206,'Charged Moves'!B$2:I$96,8,FALSE)*100</f>
        <v>25</v>
      </c>
      <c r="AA206" s="32" t="str">
        <f>VLOOKUP(W206,'Charged Moves'!B$2:I$96,6,FALSE)</f>
        <v>2000</v>
      </c>
      <c r="AB206" s="32" t="str">
        <f>VLOOKUP(W206,'Charged Moves'!B$2:J$96,9,FALSE)</f>
        <v>100</v>
      </c>
      <c r="AC206" s="32" t="str">
        <f t="shared" si="6"/>
        <v>181.875</v>
      </c>
      <c r="AD206" s="32" t="str">
        <f t="shared" si="7"/>
        <v>12900</v>
      </c>
      <c r="AE206" s="32" t="str">
        <f t="shared" si="8"/>
        <v>1363.125</v>
      </c>
      <c r="AF206" t="str">
        <f t="shared" si="9"/>
        <v>38900</v>
      </c>
      <c r="AG206" t="str">
        <f t="shared" si="10"/>
        <v>416.25</v>
      </c>
    </row>
    <row r="207" ht="14.25" customHeight="1">
      <c r="A207" s="5">
        <v>788.0</v>
      </c>
      <c r="B207" s="20">
        <v>4.0</v>
      </c>
      <c r="C207" s="21">
        <v>0.79</v>
      </c>
      <c r="D207" s="20">
        <v>5.0</v>
      </c>
      <c r="E207" s="22">
        <v>0.67</v>
      </c>
      <c r="F207" s="5" t="str">
        <f>VLOOKUP(G207,'Species Data'!A$2:E$152,2,FALSE)</f>
        <v>139</v>
      </c>
      <c r="G207" s="5" t="s">
        <v>216</v>
      </c>
      <c r="H207" s="51" t="s">
        <v>267</v>
      </c>
      <c r="I207" s="33" t="s">
        <v>187</v>
      </c>
      <c r="J207" s="5" t="str">
        <f>VLOOKUP(G207,'Species Data'!A$2:E$152,3,FALSE)</f>
        <v>140</v>
      </c>
      <c r="K207" s="27" t="str">
        <f>VLOOKUP(G207,'Species Data'!A$2:E$152,4,FALSE)</f>
        <v>180</v>
      </c>
      <c r="L207" s="27" t="str">
        <f>VLOOKUP(G207,'Species Data'!A$2:E$152,5,FALSE)</f>
        <v>202</v>
      </c>
      <c r="M207" s="28" t="str">
        <f t="shared" si="1"/>
        <v>28280</v>
      </c>
      <c r="N207" s="29" t="str">
        <f t="shared" si="2"/>
        <v>7635600000</v>
      </c>
      <c r="O207" s="29" t="str">
        <f t="shared" si="3"/>
        <v>270000</v>
      </c>
      <c r="P207" s="30" t="str">
        <f t="shared" si="4"/>
        <v>2666892375</v>
      </c>
      <c r="Q207" s="30" t="s">
        <v>151</v>
      </c>
      <c r="R207" s="32" t="str">
        <f>VLOOKUP(Q207,'Basic Moves'!B$2:H$43,3,FALSE)</f>
        <v>6</v>
      </c>
      <c r="S207" s="32" t="str">
        <f>IF(OR(VLOOKUP(Q207,'Basic Moves'!B$2:C$43,2,FALSE)=H207,VLOOKUP(Q207,'Basic Moves'!B$2:C$43,2,FALSE)=I207),1,0)</f>
        <v>1</v>
      </c>
      <c r="T207" s="32" t="str">
        <f>VLOOKUP(Q207,'Basic Moves'!B$2:H$43,5,FALSE)</f>
        <v>500</v>
      </c>
      <c r="U207" s="32" t="str">
        <f>VLOOKUP(Q207,'Basic Moves'!B$2:H$43,7,FALSE)</f>
        <v>7</v>
      </c>
      <c r="V207" s="31" t="str">
        <f t="shared" si="5"/>
        <v>1500</v>
      </c>
      <c r="W207" s="30" t="s">
        <v>309</v>
      </c>
      <c r="X207" s="32" t="str">
        <f>VLOOKUP(W207,'Charged Moves'!B$2:I$96,3,FALSE)</f>
        <v>35</v>
      </c>
      <c r="Y207" s="32" t="str">
        <f>IF(OR(VLOOKUP(W207,'Charged Moves'!B$2:C$96,2,FALSE)=H207,VLOOKUP(W207,'Charged Moves'!B$2:C$96,2,FALSE)=I207),1,0)</f>
        <v>1</v>
      </c>
      <c r="Z207" s="32" t="str">
        <f>VLOOKUP(W207,'Charged Moves'!B$2:I$96,8,FALSE)*100</f>
        <v>5</v>
      </c>
      <c r="AA207" s="32" t="str">
        <f>VLOOKUP(W207,'Charged Moves'!B$2:I$96,6,FALSE)</f>
        <v>3600</v>
      </c>
      <c r="AB207" s="32" t="str">
        <f>VLOOKUP(W207,'Charged Moves'!B$2:J$96,9,FALSE)</f>
        <v>25</v>
      </c>
      <c r="AC207" s="32" t="str">
        <f t="shared" si="6"/>
        <v>74.84375</v>
      </c>
      <c r="AD207" s="32" t="str">
        <f t="shared" si="7"/>
        <v>6100</v>
      </c>
      <c r="AE207" s="32" t="str">
        <f t="shared" si="8"/>
        <v>1227.5</v>
      </c>
      <c r="AF207" t="str">
        <f t="shared" si="9"/>
        <v>14100</v>
      </c>
      <c r="AG207" t="str">
        <f t="shared" si="10"/>
        <v>523.90625</v>
      </c>
    </row>
    <row r="208" ht="14.25" customHeight="1">
      <c r="A208" s="5">
        <v>498.0</v>
      </c>
      <c r="B208" s="20">
        <v>3.0</v>
      </c>
      <c r="C208" s="21">
        <v>0.78</v>
      </c>
      <c r="D208" s="20">
        <v>6.0</v>
      </c>
      <c r="E208" s="22">
        <v>0.66</v>
      </c>
      <c r="F208" s="5" t="str">
        <f>VLOOKUP(G208,'Species Data'!A$2:E$152,2,FALSE)</f>
        <v>87</v>
      </c>
      <c r="G208" s="5" t="s">
        <v>142</v>
      </c>
      <c r="H208" s="33" t="s">
        <v>187</v>
      </c>
      <c r="I208" s="34" t="s">
        <v>191</v>
      </c>
      <c r="J208" s="5" t="str">
        <f>VLOOKUP(G208,'Species Data'!A$2:E$152,3,FALSE)</f>
        <v>180</v>
      </c>
      <c r="K208" s="27" t="str">
        <f>VLOOKUP(G208,'Species Data'!A$2:E$152,4,FALSE)</f>
        <v>156</v>
      </c>
      <c r="L208" s="27" t="str">
        <f>VLOOKUP(G208,'Species Data'!A$2:E$152,5,FALSE)</f>
        <v>192</v>
      </c>
      <c r="M208" s="28" t="str">
        <f t="shared" si="1"/>
        <v>34560</v>
      </c>
      <c r="N208" s="29" t="str">
        <f t="shared" si="2"/>
        <v>7460294400</v>
      </c>
      <c r="O208" s="29" t="str">
        <f t="shared" si="3"/>
        <v>215865</v>
      </c>
      <c r="P208" s="30" t="str">
        <f t="shared" si="4"/>
        <v>2664511200</v>
      </c>
      <c r="Q208" s="30" t="s">
        <v>214</v>
      </c>
      <c r="R208" s="32" t="str">
        <f>VLOOKUP(Q208,'Basic Moves'!B$2:H$43,3,FALSE)</f>
        <v>9</v>
      </c>
      <c r="S208" s="32" t="str">
        <f>IF(OR(VLOOKUP(Q208,'Basic Moves'!B$2:C$43,2,FALSE)=H208,VLOOKUP(Q208,'Basic Moves'!B$2:C$43,2,FALSE)=I208),1,0)</f>
        <v>1</v>
      </c>
      <c r="T208" s="32" t="str">
        <f>VLOOKUP(Q208,'Basic Moves'!B$2:H$43,5,FALSE)</f>
        <v>810</v>
      </c>
      <c r="U208" s="32" t="str">
        <f>VLOOKUP(Q208,'Basic Moves'!B$2:H$43,7,FALSE)</f>
        <v>7</v>
      </c>
      <c r="V208" s="31" t="str">
        <f t="shared" si="5"/>
        <v>1383.75</v>
      </c>
      <c r="W208" s="30" t="s">
        <v>337</v>
      </c>
      <c r="X208" s="32" t="str">
        <f>VLOOKUP(W208,'Charged Moves'!B$2:I$96,3,FALSE)</f>
        <v>25</v>
      </c>
      <c r="Y208" s="32" t="str">
        <f>IF(OR(VLOOKUP(W208,'Charged Moves'!B$2:C$96,2,FALSE)=H208,VLOOKUP(W208,'Charged Moves'!B$2:C$96,2,FALSE)=I208),1,0)</f>
        <v>1</v>
      </c>
      <c r="Z208" s="32" t="str">
        <f>VLOOKUP(W208,'Charged Moves'!B$2:I$96,8,FALSE)*100</f>
        <v>5</v>
      </c>
      <c r="AA208" s="32" t="str">
        <f>VLOOKUP(W208,'Charged Moves'!B$2:I$96,6,FALSE)</f>
        <v>3800</v>
      </c>
      <c r="AB208" s="32" t="str">
        <f>VLOOKUP(W208,'Charged Moves'!B$2:J$96,9,FALSE)</f>
        <v>20</v>
      </c>
      <c r="AC208" s="32" t="str">
        <f t="shared" si="6"/>
        <v>65.78125</v>
      </c>
      <c r="AD208" s="32" t="str">
        <f t="shared" si="7"/>
        <v>6730</v>
      </c>
      <c r="AE208" s="32" t="str">
        <f t="shared" si="8"/>
        <v>999.6875</v>
      </c>
      <c r="AF208" t="str">
        <f t="shared" si="9"/>
        <v>12730</v>
      </c>
      <c r="AG208" t="str">
        <f t="shared" si="10"/>
        <v>494.21875</v>
      </c>
    </row>
    <row r="209" ht="14.25" customHeight="1">
      <c r="A209" s="5">
        <v>89.0</v>
      </c>
      <c r="B209" s="20">
        <v>2.0</v>
      </c>
      <c r="C209" s="21">
        <v>0.84</v>
      </c>
      <c r="D209" s="20">
        <v>5.0</v>
      </c>
      <c r="E209" s="22">
        <v>0.91</v>
      </c>
      <c r="F209" s="5" t="str">
        <f>VLOOKUP(G209,'Species Data'!A$2:E$152,2,FALSE)</f>
        <v>18</v>
      </c>
      <c r="G209" s="5" t="s">
        <v>54</v>
      </c>
      <c r="H209" s="39" t="s">
        <v>237</v>
      </c>
      <c r="I209" s="38" t="s">
        <v>236</v>
      </c>
      <c r="J209" s="5" t="str">
        <f>VLOOKUP(G209,'Species Data'!A$2:E$152,3,FALSE)</f>
        <v>166</v>
      </c>
      <c r="K209" s="27" t="str">
        <f>VLOOKUP(G209,'Species Data'!A$2:E$152,4,FALSE)</f>
        <v>170</v>
      </c>
      <c r="L209" s="27" t="str">
        <f>VLOOKUP(G209,'Species Data'!A$2:E$152,5,FALSE)</f>
        <v>166</v>
      </c>
      <c r="M209" s="28" t="str">
        <f t="shared" si="1"/>
        <v>27556</v>
      </c>
      <c r="N209" s="29" t="str">
        <f t="shared" si="2"/>
        <v>7009213050</v>
      </c>
      <c r="O209" s="29" t="str">
        <f t="shared" si="3"/>
        <v>254363</v>
      </c>
      <c r="P209" s="30" t="str">
        <f t="shared" si="4"/>
        <v>2661392925</v>
      </c>
      <c r="Q209" s="30" t="s">
        <v>129</v>
      </c>
      <c r="R209" s="32" t="str">
        <f>VLOOKUP(Q209,'Basic Moves'!B$2:H$43,3,FALSE)</f>
        <v>9</v>
      </c>
      <c r="S209" s="32" t="str">
        <f>IF(OR(VLOOKUP(Q209,'Basic Moves'!B$2:C$43,2,FALSE)=H209,VLOOKUP(Q209,'Basic Moves'!B$2:C$43,2,FALSE)=I209),1,0)</f>
        <v>1</v>
      </c>
      <c r="T209" s="32" t="str">
        <f>VLOOKUP(Q209,'Basic Moves'!B$2:H$43,5,FALSE)</f>
        <v>750</v>
      </c>
      <c r="U209" s="32" t="str">
        <f>VLOOKUP(Q209,'Basic Moves'!B$2:H$43,7,FALSE)</f>
        <v>7</v>
      </c>
      <c r="V209" s="31" t="str">
        <f t="shared" si="5"/>
        <v>1496.25</v>
      </c>
      <c r="W209" s="30" t="s">
        <v>340</v>
      </c>
      <c r="X209" s="32" t="str">
        <f>VLOOKUP(W209,'Charged Moves'!B$2:I$96,3,FALSE)</f>
        <v>30</v>
      </c>
      <c r="Y209" s="32" t="str">
        <f>IF(OR(VLOOKUP(W209,'Charged Moves'!B$2:C$96,2,FALSE)=H209,VLOOKUP(W209,'Charged Moves'!B$2:C$96,2,FALSE)=I209),1,0)</f>
        <v>1</v>
      </c>
      <c r="Z209" s="32" t="str">
        <f>VLOOKUP(W209,'Charged Moves'!B$2:I$96,8,FALSE)*100</f>
        <v>25</v>
      </c>
      <c r="AA209" s="32" t="str">
        <f>VLOOKUP(W209,'Charged Moves'!B$2:I$96,6,FALSE)</f>
        <v>3300</v>
      </c>
      <c r="AB209" s="32" t="str">
        <f>VLOOKUP(W209,'Charged Moves'!B$2:J$96,9,FALSE)</f>
        <v>25</v>
      </c>
      <c r="AC209" s="32" t="str">
        <f t="shared" si="6"/>
        <v>87.1875</v>
      </c>
      <c r="AD209" s="32" t="str">
        <f t="shared" si="7"/>
        <v>6800</v>
      </c>
      <c r="AE209" s="32" t="str">
        <f t="shared" si="8"/>
        <v>1288.125</v>
      </c>
      <c r="AF209" t="str">
        <f t="shared" si="9"/>
        <v>14800</v>
      </c>
      <c r="AG209" t="str">
        <f t="shared" si="10"/>
        <v>568.125</v>
      </c>
    </row>
    <row r="210" ht="14.25" customHeight="1">
      <c r="A210" s="5">
        <v>170.0</v>
      </c>
      <c r="B210" s="20">
        <v>4.0</v>
      </c>
      <c r="C210" s="21">
        <v>0.96</v>
      </c>
      <c r="D210" s="20">
        <v>5.0</v>
      </c>
      <c r="E210" s="22">
        <v>0.61</v>
      </c>
      <c r="F210" s="5" t="str">
        <f>VLOOKUP(G210,'Species Data'!A$2:E$152,2,FALSE)</f>
        <v>31</v>
      </c>
      <c r="G210" s="5" t="s">
        <v>67</v>
      </c>
      <c r="H210" s="46" t="s">
        <v>265</v>
      </c>
      <c r="I210" s="49" t="s">
        <v>260</v>
      </c>
      <c r="J210" s="5" t="str">
        <f>VLOOKUP(G210,'Species Data'!A$2:E$152,3,FALSE)</f>
        <v>180</v>
      </c>
      <c r="K210" s="27" t="str">
        <f>VLOOKUP(G210,'Species Data'!A$2:E$152,4,FALSE)</f>
        <v>184</v>
      </c>
      <c r="L210" s="27" t="str">
        <f>VLOOKUP(G210,'Species Data'!A$2:E$152,5,FALSE)</f>
        <v>190</v>
      </c>
      <c r="M210" s="28" t="str">
        <f t="shared" si="1"/>
        <v>34200</v>
      </c>
      <c r="N210" s="29" t="str">
        <f t="shared" si="2"/>
        <v>10760688000</v>
      </c>
      <c r="O210" s="29" t="str">
        <f t="shared" si="3"/>
        <v>314640</v>
      </c>
      <c r="P210" s="30" t="str">
        <f t="shared" si="4"/>
        <v>2655561600</v>
      </c>
      <c r="Q210" s="30" t="s">
        <v>126</v>
      </c>
      <c r="R210" s="32" t="str">
        <f>VLOOKUP(Q210,'Basic Moves'!B$2:H$43,3,FALSE)</f>
        <v>6</v>
      </c>
      <c r="S210" s="32" t="str">
        <f>IF(OR(VLOOKUP(Q210,'Basic Moves'!B$2:C$43,2,FALSE)=H210,VLOOKUP(Q210,'Basic Moves'!B$2:C$43,2,FALSE)=I210),1,0)</f>
        <v>0</v>
      </c>
      <c r="T210" s="32" t="str">
        <f>VLOOKUP(Q210,'Basic Moves'!B$2:H$43,5,FALSE)</f>
        <v>500</v>
      </c>
      <c r="U210" s="32" t="str">
        <f>VLOOKUP(Q210,'Basic Moves'!B$2:H$43,7,FALSE)</f>
        <v>7</v>
      </c>
      <c r="V210" s="31" t="str">
        <f t="shared" si="5"/>
        <v>1200</v>
      </c>
      <c r="W210" s="30" t="s">
        <v>222</v>
      </c>
      <c r="X210" s="32" t="str">
        <f>VLOOKUP(W210,'Charged Moves'!B$2:I$96,3,FALSE)</f>
        <v>80</v>
      </c>
      <c r="Y210" s="32" t="str">
        <f>IF(OR(VLOOKUP(W210,'Charged Moves'!B$2:C$96,2,FALSE)=H210,VLOOKUP(W210,'Charged Moves'!B$2:C$96,2,FALSE)=I210),1,0)</f>
        <v>0</v>
      </c>
      <c r="Z210" s="32" t="str">
        <f>VLOOKUP(W210,'Charged Moves'!B$2:I$96,8,FALSE)*100</f>
        <v>50</v>
      </c>
      <c r="AA210" s="32" t="str">
        <f>VLOOKUP(W210,'Charged Moves'!B$2:I$96,6,FALSE)</f>
        <v>3100</v>
      </c>
      <c r="AB210" s="32" t="str">
        <f>VLOOKUP(W210,'Charged Moves'!B$2:J$96,9,FALSE)</f>
        <v>100</v>
      </c>
      <c r="AC210" s="32" t="str">
        <f t="shared" si="6"/>
        <v>190</v>
      </c>
      <c r="AD210" s="32" t="str">
        <f t="shared" si="7"/>
        <v>11100</v>
      </c>
      <c r="AE210" s="32" t="str">
        <f t="shared" si="8"/>
        <v>1710</v>
      </c>
      <c r="AF210" t="str">
        <f t="shared" si="9"/>
        <v>41100</v>
      </c>
      <c r="AG210" t="str">
        <f t="shared" si="10"/>
        <v>422</v>
      </c>
    </row>
    <row r="211" ht="14.25" customHeight="1">
      <c r="A211" s="5">
        <v>309.0</v>
      </c>
      <c r="B211" s="20">
        <v>2.0</v>
      </c>
      <c r="C211" s="21">
        <v>0.83</v>
      </c>
      <c r="D211" s="20">
        <v>6.0</v>
      </c>
      <c r="E211" s="22">
        <v>0.68</v>
      </c>
      <c r="F211" s="5" t="str">
        <f>VLOOKUP(G211,'Species Data'!A$2:E$152,2,FALSE)</f>
        <v>55</v>
      </c>
      <c r="G211" s="5" t="s">
        <v>94</v>
      </c>
      <c r="H211" s="33" t="s">
        <v>187</v>
      </c>
      <c r="I211" s="50"/>
      <c r="J211" s="5" t="str">
        <f>VLOOKUP(G211,'Species Data'!A$2:E$152,3,FALSE)</f>
        <v>160</v>
      </c>
      <c r="K211" s="27" t="str">
        <f>VLOOKUP(G211,'Species Data'!A$2:E$152,4,FALSE)</f>
        <v>194</v>
      </c>
      <c r="L211" s="27" t="str">
        <f>VLOOKUP(G211,'Species Data'!A$2:E$152,5,FALSE)</f>
        <v>176</v>
      </c>
      <c r="M211" s="28" t="str">
        <f t="shared" si="1"/>
        <v>28160</v>
      </c>
      <c r="N211" s="29" t="str">
        <f t="shared" si="2"/>
        <v>8674624640</v>
      </c>
      <c r="O211" s="29" t="str">
        <f t="shared" si="3"/>
        <v>308048</v>
      </c>
      <c r="P211" s="30" t="str">
        <f t="shared" si="4"/>
        <v>2624990720</v>
      </c>
      <c r="Q211" s="30" t="s">
        <v>151</v>
      </c>
      <c r="R211" s="32" t="str">
        <f>VLOOKUP(Q211,'Basic Moves'!B$2:H$43,3,FALSE)</f>
        <v>6</v>
      </c>
      <c r="S211" s="32" t="str">
        <f>IF(OR(VLOOKUP(Q211,'Basic Moves'!B$2:C$43,2,FALSE)=H211,VLOOKUP(Q211,'Basic Moves'!B$2:C$43,2,FALSE)=I211),1,0)</f>
        <v>1</v>
      </c>
      <c r="T211" s="32" t="str">
        <f>VLOOKUP(Q211,'Basic Moves'!B$2:H$43,5,FALSE)</f>
        <v>500</v>
      </c>
      <c r="U211" s="32" t="str">
        <f>VLOOKUP(Q211,'Basic Moves'!B$2:H$43,7,FALSE)</f>
        <v>7</v>
      </c>
      <c r="V211" s="31" t="str">
        <f t="shared" si="5"/>
        <v>1500</v>
      </c>
      <c r="W211" s="30" t="s">
        <v>50</v>
      </c>
      <c r="X211" s="32" t="str">
        <f>VLOOKUP(W211,'Charged Moves'!B$2:I$96,3,FALSE)</f>
        <v>55</v>
      </c>
      <c r="Y211" s="32" t="str">
        <f>IF(OR(VLOOKUP(W211,'Charged Moves'!B$2:C$96,2,FALSE)=H211,VLOOKUP(W211,'Charged Moves'!B$2:C$96,2,FALSE)=I211),1,0)</f>
        <v>0</v>
      </c>
      <c r="Z211" s="32" t="str">
        <f>VLOOKUP(W211,'Charged Moves'!B$2:I$96,8,FALSE)*100</f>
        <v>5</v>
      </c>
      <c r="AA211" s="32" t="str">
        <f>VLOOKUP(W211,'Charged Moves'!B$2:I$96,6,FALSE)</f>
        <v>2800</v>
      </c>
      <c r="AB211" s="32" t="str">
        <f>VLOOKUP(W211,'Charged Moves'!B$2:J$96,9,FALSE)</f>
        <v>50</v>
      </c>
      <c r="AC211" s="32" t="str">
        <f t="shared" si="6"/>
        <v>116.375</v>
      </c>
      <c r="AD211" s="32" t="str">
        <f t="shared" si="7"/>
        <v>7300</v>
      </c>
      <c r="AE211" s="32" t="str">
        <f t="shared" si="8"/>
        <v>1587.875</v>
      </c>
      <c r="AF211" t="str">
        <f t="shared" si="9"/>
        <v>23300</v>
      </c>
      <c r="AG211" t="str">
        <f t="shared" si="10"/>
        <v>480.5</v>
      </c>
    </row>
    <row r="212" ht="14.25" customHeight="1">
      <c r="A212" s="5">
        <v>740.0</v>
      </c>
      <c r="B212" s="20">
        <v>1.0</v>
      </c>
      <c r="C212" s="21">
        <v>1.0</v>
      </c>
      <c r="D212" s="20">
        <v>1.0</v>
      </c>
      <c r="E212" s="22">
        <v>1.0</v>
      </c>
      <c r="F212" s="5" t="str">
        <f>VLOOKUP(G212,'Species Data'!A$2:E$152,2,FALSE)</f>
        <v>128</v>
      </c>
      <c r="G212" s="5" t="s">
        <v>202</v>
      </c>
      <c r="H212" s="39" t="s">
        <v>237</v>
      </c>
      <c r="I212" s="40"/>
      <c r="J212" s="5" t="str">
        <f>VLOOKUP(G212,'Species Data'!A$2:E$152,3,FALSE)</f>
        <v>150</v>
      </c>
      <c r="K212" s="27" t="str">
        <f>VLOOKUP(G212,'Species Data'!A$2:E$152,4,FALSE)</f>
        <v>148</v>
      </c>
      <c r="L212" s="27" t="str">
        <f>VLOOKUP(G212,'Species Data'!A$2:E$152,5,FALSE)</f>
        <v>184</v>
      </c>
      <c r="M212" s="28" t="str">
        <f t="shared" si="1"/>
        <v>27600</v>
      </c>
      <c r="N212" s="29" t="str">
        <f t="shared" si="2"/>
        <v>6494832000</v>
      </c>
      <c r="O212" s="29" t="str">
        <f t="shared" si="3"/>
        <v>235320</v>
      </c>
      <c r="P212" s="30" t="str">
        <f t="shared" si="4"/>
        <v>2614272000</v>
      </c>
      <c r="Q212" s="30" t="s">
        <v>263</v>
      </c>
      <c r="R212" s="32" t="str">
        <f>VLOOKUP(Q212,'Basic Moves'!B$2:H$43,3,FALSE)</f>
        <v>12</v>
      </c>
      <c r="S212" s="32" t="str">
        <f>IF(OR(VLOOKUP(Q212,'Basic Moves'!B$2:C$43,2,FALSE)=H212,VLOOKUP(Q212,'Basic Moves'!B$2:C$43,2,FALSE)=I212),1,0)</f>
        <v>1</v>
      </c>
      <c r="T212" s="32" t="str">
        <f>VLOOKUP(Q212,'Basic Moves'!B$2:H$43,5,FALSE)</f>
        <v>1100</v>
      </c>
      <c r="U212" s="32" t="str">
        <f>VLOOKUP(Q212,'Basic Moves'!B$2:H$43,7,FALSE)</f>
        <v>10</v>
      </c>
      <c r="V212" s="31" t="str">
        <f t="shared" si="5"/>
        <v>1350</v>
      </c>
      <c r="W212" s="30" t="s">
        <v>164</v>
      </c>
      <c r="X212" s="32" t="str">
        <f>VLOOKUP(W212,'Charged Moves'!B$2:I$96,3,FALSE)</f>
        <v>100</v>
      </c>
      <c r="Y212" s="32" t="str">
        <f>IF(OR(VLOOKUP(W212,'Charged Moves'!B$2:C$96,2,FALSE)=H212,VLOOKUP(W212,'Charged Moves'!B$2:C$96,2,FALSE)=I212),1,0)</f>
        <v>0</v>
      </c>
      <c r="Z212" s="32" t="str">
        <f>VLOOKUP(W212,'Charged Moves'!B$2:I$96,8,FALSE)*100</f>
        <v>5</v>
      </c>
      <c r="AA212" s="32" t="str">
        <f>VLOOKUP(W212,'Charged Moves'!B$2:I$96,6,FALSE)</f>
        <v>4200</v>
      </c>
      <c r="AB212" s="32" t="str">
        <f>VLOOKUP(W212,'Charged Moves'!B$2:J$96,9,FALSE)</f>
        <v>100</v>
      </c>
      <c r="AC212" s="32" t="str">
        <f t="shared" si="6"/>
        <v>252.5</v>
      </c>
      <c r="AD212" s="32" t="str">
        <f t="shared" si="7"/>
        <v>15700</v>
      </c>
      <c r="AE212" s="32" t="str">
        <f t="shared" si="8"/>
        <v>1590</v>
      </c>
      <c r="AF212" t="str">
        <f t="shared" si="9"/>
        <v>35700</v>
      </c>
      <c r="AG212" t="str">
        <f t="shared" si="10"/>
        <v>640</v>
      </c>
    </row>
    <row r="213" ht="14.25" customHeight="1">
      <c r="A213" s="5">
        <v>605.0</v>
      </c>
      <c r="B213" s="20">
        <v>1.0</v>
      </c>
      <c r="C213" s="21">
        <v>1.0</v>
      </c>
      <c r="D213" s="20">
        <v>3.0</v>
      </c>
      <c r="E213" s="22">
        <v>0.87</v>
      </c>
      <c r="F213" s="5" t="str">
        <f>VLOOKUP(G213,'Species Data'!A$2:E$152,2,FALSE)</f>
        <v>105</v>
      </c>
      <c r="G213" s="5" t="s">
        <v>170</v>
      </c>
      <c r="H213" s="49" t="s">
        <v>260</v>
      </c>
      <c r="I213" s="60"/>
      <c r="J213" s="5" t="str">
        <f>VLOOKUP(G213,'Species Data'!A$2:E$152,3,FALSE)</f>
        <v>120</v>
      </c>
      <c r="K213" s="27" t="str">
        <f>VLOOKUP(G213,'Species Data'!A$2:E$152,4,FALSE)</f>
        <v>140</v>
      </c>
      <c r="L213" s="27" t="str">
        <f>VLOOKUP(G213,'Species Data'!A$2:E$152,5,FALSE)</f>
        <v>202</v>
      </c>
      <c r="M213" s="28" t="str">
        <f t="shared" si="1"/>
        <v>24240</v>
      </c>
      <c r="N213" s="29" t="str">
        <f t="shared" si="2"/>
        <v>5737305000</v>
      </c>
      <c r="O213" s="29" t="str">
        <f t="shared" si="3"/>
        <v>236688</v>
      </c>
      <c r="P213" s="30" t="str">
        <f t="shared" si="4"/>
        <v>2587620000</v>
      </c>
      <c r="Q213" s="30" t="s">
        <v>273</v>
      </c>
      <c r="R213" s="32" t="str">
        <f>VLOOKUP(Q213,'Basic Moves'!B$2:H$43,3,FALSE)</f>
        <v>15</v>
      </c>
      <c r="S213" s="32" t="str">
        <f>IF(OR(VLOOKUP(Q213,'Basic Moves'!B$2:C$43,2,FALSE)=H213,VLOOKUP(Q213,'Basic Moves'!B$2:C$43,2,FALSE)=I213),1,0)</f>
        <v>1</v>
      </c>
      <c r="T213" s="32" t="str">
        <f>VLOOKUP(Q213,'Basic Moves'!B$2:H$43,5,FALSE)</f>
        <v>1350</v>
      </c>
      <c r="U213" s="32" t="str">
        <f>VLOOKUP(Q213,'Basic Moves'!B$2:H$43,7,FALSE)</f>
        <v>12</v>
      </c>
      <c r="V213" s="31" t="str">
        <f t="shared" si="5"/>
        <v>1387.5</v>
      </c>
      <c r="W213" s="30" t="s">
        <v>164</v>
      </c>
      <c r="X213" s="32" t="str">
        <f>VLOOKUP(W213,'Charged Moves'!B$2:I$96,3,FALSE)</f>
        <v>100</v>
      </c>
      <c r="Y213" s="32" t="str">
        <f>IF(OR(VLOOKUP(W213,'Charged Moves'!B$2:C$96,2,FALSE)=H213,VLOOKUP(W213,'Charged Moves'!B$2:C$96,2,FALSE)=I213),1,0)</f>
        <v>1</v>
      </c>
      <c r="Z213" s="32" t="str">
        <f>VLOOKUP(W213,'Charged Moves'!B$2:I$96,8,FALSE)*100</f>
        <v>5</v>
      </c>
      <c r="AA213" s="32" t="str">
        <f>VLOOKUP(W213,'Charged Moves'!B$2:I$96,6,FALSE)</f>
        <v>4200</v>
      </c>
      <c r="AB213" s="32" t="str">
        <f>VLOOKUP(W213,'Charged Moves'!B$2:J$96,9,FALSE)</f>
        <v>100</v>
      </c>
      <c r="AC213" s="32" t="str">
        <f t="shared" si="6"/>
        <v>296.875</v>
      </c>
      <c r="AD213" s="32" t="str">
        <f t="shared" si="7"/>
        <v>16850</v>
      </c>
      <c r="AE213" s="32" t="str">
        <f t="shared" si="8"/>
        <v>1690.625</v>
      </c>
      <c r="AF213" t="str">
        <f t="shared" si="9"/>
        <v>34850</v>
      </c>
      <c r="AG213" t="str">
        <f t="shared" si="10"/>
        <v>762.5</v>
      </c>
    </row>
    <row r="214" ht="14.25" customHeight="1">
      <c r="A214" s="5">
        <v>738.0</v>
      </c>
      <c r="B214" s="20">
        <v>3.0</v>
      </c>
      <c r="C214" s="21">
        <v>0.85</v>
      </c>
      <c r="D214" s="20">
        <v>2.0</v>
      </c>
      <c r="E214" s="22">
        <v>0.99</v>
      </c>
      <c r="F214" s="5" t="str">
        <f>VLOOKUP(G214,'Species Data'!A$2:E$152,2,FALSE)</f>
        <v>128</v>
      </c>
      <c r="G214" s="5" t="s">
        <v>202</v>
      </c>
      <c r="H214" s="39" t="s">
        <v>237</v>
      </c>
      <c r="I214" s="40"/>
      <c r="J214" s="5" t="str">
        <f>VLOOKUP(G214,'Species Data'!A$2:E$152,3,FALSE)</f>
        <v>150</v>
      </c>
      <c r="K214" s="27" t="str">
        <f>VLOOKUP(G214,'Species Data'!A$2:E$152,4,FALSE)</f>
        <v>148</v>
      </c>
      <c r="L214" s="27" t="str">
        <f>VLOOKUP(G214,'Species Data'!A$2:E$152,5,FALSE)</f>
        <v>184</v>
      </c>
      <c r="M214" s="28" t="str">
        <f t="shared" si="1"/>
        <v>27600</v>
      </c>
      <c r="N214" s="29" t="str">
        <f t="shared" si="2"/>
        <v>5514480000</v>
      </c>
      <c r="O214" s="29" t="str">
        <f t="shared" si="3"/>
        <v>199800</v>
      </c>
      <c r="P214" s="30" t="str">
        <f t="shared" si="4"/>
        <v>2578530000</v>
      </c>
      <c r="Q214" s="30" t="s">
        <v>263</v>
      </c>
      <c r="R214" s="32" t="str">
        <f>VLOOKUP(Q214,'Basic Moves'!B$2:H$43,3,FALSE)</f>
        <v>12</v>
      </c>
      <c r="S214" s="32" t="str">
        <f>IF(OR(VLOOKUP(Q214,'Basic Moves'!B$2:C$43,2,FALSE)=H214,VLOOKUP(Q214,'Basic Moves'!B$2:C$43,2,FALSE)=I214),1,0)</f>
        <v>1</v>
      </c>
      <c r="T214" s="32" t="str">
        <f>VLOOKUP(Q214,'Basic Moves'!B$2:H$43,5,FALSE)</f>
        <v>1100</v>
      </c>
      <c r="U214" s="32" t="str">
        <f>VLOOKUP(Q214,'Basic Moves'!B$2:H$43,7,FALSE)</f>
        <v>10</v>
      </c>
      <c r="V214" s="31" t="str">
        <f t="shared" si="5"/>
        <v>1350</v>
      </c>
      <c r="W214" s="30" t="s">
        <v>343</v>
      </c>
      <c r="X214" s="32" t="str">
        <f>VLOOKUP(W214,'Charged Moves'!B$2:I$96,3,FALSE)</f>
        <v>25</v>
      </c>
      <c r="Y214" s="32" t="str">
        <f>IF(OR(VLOOKUP(W214,'Charged Moves'!B$2:C$96,2,FALSE)=H214,VLOOKUP(W214,'Charged Moves'!B$2:C$96,2,FALSE)=I214),1,0)</f>
        <v>1</v>
      </c>
      <c r="Z214" s="32" t="str">
        <f>VLOOKUP(W214,'Charged Moves'!B$2:I$96,8,FALSE)*100</f>
        <v>5</v>
      </c>
      <c r="AA214" s="32" t="str">
        <f>VLOOKUP(W214,'Charged Moves'!B$2:I$96,6,FALSE)</f>
        <v>2200</v>
      </c>
      <c r="AB214" s="32" t="str">
        <f>VLOOKUP(W214,'Charged Moves'!B$2:J$96,9,FALSE)</f>
        <v>25</v>
      </c>
      <c r="AC214" s="32" t="str">
        <f t="shared" si="6"/>
        <v>77.03125</v>
      </c>
      <c r="AD214" s="32" t="str">
        <f t="shared" si="7"/>
        <v>6000</v>
      </c>
      <c r="AE214" s="32" t="str">
        <f t="shared" si="8"/>
        <v>1277.5</v>
      </c>
      <c r="AF214" t="str">
        <f t="shared" si="9"/>
        <v>12000</v>
      </c>
      <c r="AG214" t="str">
        <f t="shared" si="10"/>
        <v>631.25</v>
      </c>
    </row>
    <row r="215" ht="14.25" customHeight="1">
      <c r="A215" s="5">
        <v>711.0</v>
      </c>
      <c r="B215" s="20">
        <v>5.0</v>
      </c>
      <c r="C215" s="21">
        <v>0.75</v>
      </c>
      <c r="D215" s="20">
        <v>3.0</v>
      </c>
      <c r="E215" s="22">
        <v>0.78</v>
      </c>
      <c r="F215" s="5" t="str">
        <f>VLOOKUP(G215,'Species Data'!A$2:E$152,2,FALSE)</f>
        <v>123</v>
      </c>
      <c r="G215" s="5" t="s">
        <v>195</v>
      </c>
      <c r="H215" s="58" t="s">
        <v>249</v>
      </c>
      <c r="I215" s="38" t="s">
        <v>236</v>
      </c>
      <c r="J215" s="5" t="str">
        <f>VLOOKUP(G215,'Species Data'!A$2:E$152,3,FALSE)</f>
        <v>140</v>
      </c>
      <c r="K215" s="27" t="str">
        <f>VLOOKUP(G215,'Species Data'!A$2:E$152,4,FALSE)</f>
        <v>176</v>
      </c>
      <c r="L215" s="27" t="str">
        <f>VLOOKUP(G215,'Species Data'!A$2:E$152,5,FALSE)</f>
        <v>180</v>
      </c>
      <c r="M215" s="28" t="str">
        <f t="shared" si="1"/>
        <v>25200</v>
      </c>
      <c r="N215" s="29" t="str">
        <f t="shared" si="2"/>
        <v>4989600000</v>
      </c>
      <c r="O215" s="29" t="str">
        <f t="shared" si="3"/>
        <v>198000</v>
      </c>
      <c r="P215" s="30" t="str">
        <f t="shared" si="4"/>
        <v>2577960000</v>
      </c>
      <c r="Q215" s="30" t="s">
        <v>169</v>
      </c>
      <c r="R215" s="32" t="str">
        <f>VLOOKUP(Q215,'Basic Moves'!B$2:H$43,3,FALSE)</f>
        <v>15</v>
      </c>
      <c r="S215" s="32" t="str">
        <f>IF(OR(VLOOKUP(Q215,'Basic Moves'!B$2:C$43,2,FALSE)=H215,VLOOKUP(Q215,'Basic Moves'!B$2:C$43,2,FALSE)=I215),1,0)</f>
        <v>0</v>
      </c>
      <c r="T215" s="32" t="str">
        <f>VLOOKUP(Q215,'Basic Moves'!B$2:H$43,5,FALSE)</f>
        <v>1330</v>
      </c>
      <c r="U215" s="32" t="str">
        <f>VLOOKUP(Q215,'Basic Moves'!B$2:H$43,7,FALSE)</f>
        <v>12</v>
      </c>
      <c r="V215" s="31" t="str">
        <f t="shared" si="5"/>
        <v>1125</v>
      </c>
      <c r="W215" s="30" t="s">
        <v>302</v>
      </c>
      <c r="X215" s="32" t="str">
        <f>VLOOKUP(W215,'Charged Moves'!B$2:I$96,3,FALSE)</f>
        <v>30</v>
      </c>
      <c r="Y215" s="32" t="str">
        <f>IF(OR(VLOOKUP(W215,'Charged Moves'!B$2:C$96,2,FALSE)=H215,VLOOKUP(W215,'Charged Moves'!B$2:C$96,2,FALSE)=I215),1,0)</f>
        <v>0</v>
      </c>
      <c r="Z215" s="32" t="str">
        <f>VLOOKUP(W215,'Charged Moves'!B$2:I$96,8,FALSE)*100</f>
        <v>25</v>
      </c>
      <c r="AA215" s="32" t="str">
        <f>VLOOKUP(W215,'Charged Moves'!B$2:I$96,6,FALSE)</f>
        <v>2700</v>
      </c>
      <c r="AB215" s="32" t="str">
        <f>VLOOKUP(W215,'Charged Moves'!B$2:J$96,9,FALSE)</f>
        <v>25</v>
      </c>
      <c r="AC215" s="32" t="str">
        <f t="shared" si="6"/>
        <v>78.75</v>
      </c>
      <c r="AD215" s="32" t="str">
        <f t="shared" si="7"/>
        <v>7190</v>
      </c>
      <c r="AE215" s="32" t="str">
        <f t="shared" si="8"/>
        <v>1083.75</v>
      </c>
      <c r="AF215" t="str">
        <f t="shared" si="9"/>
        <v>13190</v>
      </c>
      <c r="AG215" t="str">
        <f t="shared" si="10"/>
        <v>581.25</v>
      </c>
    </row>
    <row r="216" ht="14.25" customHeight="1">
      <c r="A216" s="5">
        <v>88.0</v>
      </c>
      <c r="B216" s="20">
        <v>2.0</v>
      </c>
      <c r="C216" s="21">
        <v>0.84</v>
      </c>
      <c r="D216" s="20">
        <v>6.0</v>
      </c>
      <c r="E216" s="22">
        <v>0.87</v>
      </c>
      <c r="F216" s="5" t="str">
        <f>VLOOKUP(G216,'Species Data'!A$2:E$152,2,FALSE)</f>
        <v>18</v>
      </c>
      <c r="G216" s="5" t="s">
        <v>54</v>
      </c>
      <c r="H216" s="39" t="s">
        <v>237</v>
      </c>
      <c r="I216" s="38" t="s">
        <v>236</v>
      </c>
      <c r="J216" s="5" t="str">
        <f>VLOOKUP(G216,'Species Data'!A$2:E$152,3,FALSE)</f>
        <v>166</v>
      </c>
      <c r="K216" s="27" t="str">
        <f>VLOOKUP(G216,'Species Data'!A$2:E$152,4,FALSE)</f>
        <v>170</v>
      </c>
      <c r="L216" s="27" t="str">
        <f>VLOOKUP(G216,'Species Data'!A$2:E$152,5,FALSE)</f>
        <v>166</v>
      </c>
      <c r="M216" s="28" t="str">
        <f t="shared" si="1"/>
        <v>27556</v>
      </c>
      <c r="N216" s="29" t="str">
        <f t="shared" si="2"/>
        <v>7009213050</v>
      </c>
      <c r="O216" s="29" t="str">
        <f t="shared" si="3"/>
        <v>254363</v>
      </c>
      <c r="P216" s="30" t="str">
        <f t="shared" si="4"/>
        <v>2555991225</v>
      </c>
      <c r="Q216" s="30" t="s">
        <v>129</v>
      </c>
      <c r="R216" s="32" t="str">
        <f>VLOOKUP(Q216,'Basic Moves'!B$2:H$43,3,FALSE)</f>
        <v>9</v>
      </c>
      <c r="S216" s="32" t="str">
        <f>IF(OR(VLOOKUP(Q216,'Basic Moves'!B$2:C$43,2,FALSE)=H216,VLOOKUP(Q216,'Basic Moves'!B$2:C$43,2,FALSE)=I216),1,0)</f>
        <v>1</v>
      </c>
      <c r="T216" s="32" t="str">
        <f>VLOOKUP(Q216,'Basic Moves'!B$2:H$43,5,FALSE)</f>
        <v>750</v>
      </c>
      <c r="U216" s="32" t="str">
        <f>VLOOKUP(Q216,'Basic Moves'!B$2:H$43,7,FALSE)</f>
        <v>7</v>
      </c>
      <c r="V216" s="31" t="str">
        <f t="shared" si="5"/>
        <v>1496.25</v>
      </c>
      <c r="W216" s="30" t="s">
        <v>297</v>
      </c>
      <c r="X216" s="32" t="str">
        <f>VLOOKUP(W216,'Charged Moves'!B$2:I$96,3,FALSE)</f>
        <v>30</v>
      </c>
      <c r="Y216" s="32" t="str">
        <f>IF(OR(VLOOKUP(W216,'Charged Moves'!B$2:C$96,2,FALSE)=H216,VLOOKUP(W216,'Charged Moves'!B$2:C$96,2,FALSE)=I216),1,0)</f>
        <v>1</v>
      </c>
      <c r="Z216" s="32" t="str">
        <f>VLOOKUP(W216,'Charged Moves'!B$2:I$96,8,FALSE)*100</f>
        <v>5</v>
      </c>
      <c r="AA216" s="32" t="str">
        <f>VLOOKUP(W216,'Charged Moves'!B$2:I$96,6,FALSE)</f>
        <v>2900</v>
      </c>
      <c r="AB216" s="32" t="str">
        <f>VLOOKUP(W216,'Charged Moves'!B$2:J$96,9,FALSE)</f>
        <v>25</v>
      </c>
      <c r="AC216" s="32" t="str">
        <f t="shared" si="6"/>
        <v>83.4375</v>
      </c>
      <c r="AD216" s="32" t="str">
        <f t="shared" si="7"/>
        <v>6400</v>
      </c>
      <c r="AE216" s="32" t="str">
        <f t="shared" si="8"/>
        <v>1307.8125</v>
      </c>
      <c r="AF216" t="str">
        <f t="shared" si="9"/>
        <v>14400</v>
      </c>
      <c r="AG216" t="str">
        <f t="shared" si="10"/>
        <v>545.625</v>
      </c>
    </row>
    <row r="217" ht="14.25" customHeight="1">
      <c r="A217" s="5">
        <v>789.0</v>
      </c>
      <c r="B217" s="20">
        <v>1.0</v>
      </c>
      <c r="C217" s="21">
        <v>1.0</v>
      </c>
      <c r="D217" s="20">
        <v>6.0</v>
      </c>
      <c r="E217" s="22">
        <v>0.64</v>
      </c>
      <c r="F217" s="5" t="str">
        <f>VLOOKUP(G217,'Species Data'!A$2:E$152,2,FALSE)</f>
        <v>139</v>
      </c>
      <c r="G217" s="5" t="s">
        <v>216</v>
      </c>
      <c r="H217" s="51" t="s">
        <v>267</v>
      </c>
      <c r="I217" s="33" t="s">
        <v>187</v>
      </c>
      <c r="J217" s="5" t="str">
        <f>VLOOKUP(G217,'Species Data'!A$2:E$152,3,FALSE)</f>
        <v>140</v>
      </c>
      <c r="K217" s="27" t="str">
        <f>VLOOKUP(G217,'Species Data'!A$2:E$152,4,FALSE)</f>
        <v>180</v>
      </c>
      <c r="L217" s="27" t="str">
        <f>VLOOKUP(G217,'Species Data'!A$2:E$152,5,FALSE)</f>
        <v>202</v>
      </c>
      <c r="M217" s="28" t="str">
        <f t="shared" si="1"/>
        <v>28280</v>
      </c>
      <c r="N217" s="29" t="str">
        <f t="shared" si="2"/>
        <v>9697212000</v>
      </c>
      <c r="O217" s="29" t="str">
        <f t="shared" si="3"/>
        <v>342900</v>
      </c>
      <c r="P217" s="30" t="str">
        <f t="shared" si="4"/>
        <v>2548381500</v>
      </c>
      <c r="Q217" s="30" t="s">
        <v>151</v>
      </c>
      <c r="R217" s="32" t="str">
        <f>VLOOKUP(Q217,'Basic Moves'!B$2:H$43,3,FALSE)</f>
        <v>6</v>
      </c>
      <c r="S217" s="32" t="str">
        <f>IF(OR(VLOOKUP(Q217,'Basic Moves'!B$2:C$43,2,FALSE)=H217,VLOOKUP(Q217,'Basic Moves'!B$2:C$43,2,FALSE)=I217),1,0)</f>
        <v>1</v>
      </c>
      <c r="T217" s="32" t="str">
        <f>VLOOKUP(Q217,'Basic Moves'!B$2:H$43,5,FALSE)</f>
        <v>500</v>
      </c>
      <c r="U217" s="32" t="str">
        <f>VLOOKUP(Q217,'Basic Moves'!B$2:H$43,7,FALSE)</f>
        <v>7</v>
      </c>
      <c r="V217" s="31" t="str">
        <f t="shared" si="5"/>
        <v>1500</v>
      </c>
      <c r="W217" s="30" t="s">
        <v>152</v>
      </c>
      <c r="X217" s="32" t="str">
        <f>VLOOKUP(W217,'Charged Moves'!B$2:I$96,3,FALSE)</f>
        <v>90</v>
      </c>
      <c r="Y217" s="32" t="str">
        <f>IF(OR(VLOOKUP(W217,'Charged Moves'!B$2:C$96,2,FALSE)=H217,VLOOKUP(W217,'Charged Moves'!B$2:C$96,2,FALSE)=I217),1,0)</f>
        <v>1</v>
      </c>
      <c r="Z217" s="32" t="str">
        <f>VLOOKUP(W217,'Charged Moves'!B$2:I$96,8,FALSE)*100</f>
        <v>5</v>
      </c>
      <c r="AA217" s="32" t="str">
        <f>VLOOKUP(W217,'Charged Moves'!B$2:I$96,6,FALSE)</f>
        <v>3800</v>
      </c>
      <c r="AB217" s="32" t="str">
        <f>VLOOKUP(W217,'Charged Moves'!B$2:J$96,9,FALSE)</f>
        <v>100</v>
      </c>
      <c r="AC217" s="32" t="str">
        <f t="shared" si="6"/>
        <v>227.8125</v>
      </c>
      <c r="AD217" s="32" t="str">
        <f t="shared" si="7"/>
        <v>11800</v>
      </c>
      <c r="AE217" s="32" t="str">
        <f t="shared" si="8"/>
        <v>1905</v>
      </c>
      <c r="AF217" t="str">
        <f t="shared" si="9"/>
        <v>41800</v>
      </c>
      <c r="AG217" t="str">
        <f t="shared" si="10"/>
        <v>500.625</v>
      </c>
    </row>
    <row r="218" ht="14.25" customHeight="1">
      <c r="A218" s="5">
        <v>685.0</v>
      </c>
      <c r="B218" s="20">
        <v>5.0</v>
      </c>
      <c r="C218" s="21">
        <v>0.78</v>
      </c>
      <c r="D218" s="20">
        <v>2.0</v>
      </c>
      <c r="E218" s="22">
        <v>0.91</v>
      </c>
      <c r="F218" s="5" t="str">
        <f>VLOOKUP(G218,'Species Data'!A$2:E$152,2,FALSE)</f>
        <v>119</v>
      </c>
      <c r="G218" s="5" t="s">
        <v>192</v>
      </c>
      <c r="H218" s="33" t="s">
        <v>187</v>
      </c>
      <c r="I218" s="50"/>
      <c r="J218" s="5" t="str">
        <f>VLOOKUP(G218,'Species Data'!A$2:E$152,3,FALSE)</f>
        <v>160</v>
      </c>
      <c r="K218" s="27" t="str">
        <f>VLOOKUP(G218,'Species Data'!A$2:E$152,4,FALSE)</f>
        <v>172</v>
      </c>
      <c r="L218" s="27" t="str">
        <f>VLOOKUP(G218,'Species Data'!A$2:E$152,5,FALSE)</f>
        <v>160</v>
      </c>
      <c r="M218" s="28" t="str">
        <f t="shared" si="1"/>
        <v>25600</v>
      </c>
      <c r="N218" s="29" t="str">
        <f t="shared" si="2"/>
        <v>4882048000</v>
      </c>
      <c r="O218" s="29" t="str">
        <f t="shared" si="3"/>
        <v>190705</v>
      </c>
      <c r="P218" s="30" t="str">
        <f t="shared" si="4"/>
        <v>2542848000</v>
      </c>
      <c r="Q218" s="30" t="s">
        <v>256</v>
      </c>
      <c r="R218" s="32" t="str">
        <f>VLOOKUP(Q218,'Basic Moves'!B$2:H$43,3,FALSE)</f>
        <v>10</v>
      </c>
      <c r="S218" s="32" t="str">
        <f>IF(OR(VLOOKUP(Q218,'Basic Moves'!B$2:C$43,2,FALSE)=H218,VLOOKUP(Q218,'Basic Moves'!B$2:C$43,2,FALSE)=I218),1,0)</f>
        <v>0</v>
      </c>
      <c r="T218" s="32" t="str">
        <f>VLOOKUP(Q218,'Basic Moves'!B$2:H$43,5,FALSE)</f>
        <v>1150</v>
      </c>
      <c r="U218" s="32" t="str">
        <f>VLOOKUP(Q218,'Basic Moves'!B$2:H$43,7,FALSE)</f>
        <v>10</v>
      </c>
      <c r="V218" s="31" t="str">
        <f t="shared" si="5"/>
        <v>860</v>
      </c>
      <c r="W218" s="30" t="s">
        <v>298</v>
      </c>
      <c r="X218" s="32" t="str">
        <f>VLOOKUP(W218,'Charged Moves'!B$2:I$96,3,FALSE)</f>
        <v>50</v>
      </c>
      <c r="Y218" s="32" t="str">
        <f>IF(OR(VLOOKUP(W218,'Charged Moves'!B$2:C$96,2,FALSE)=H218,VLOOKUP(W218,'Charged Moves'!B$2:C$96,2,FALSE)=I218),1,0)</f>
        <v>0</v>
      </c>
      <c r="Z218" s="32" t="str">
        <f>VLOOKUP(W218,'Charged Moves'!B$2:I$96,8,FALSE)*100</f>
        <v>25</v>
      </c>
      <c r="AA218" s="32" t="str">
        <f>VLOOKUP(W218,'Charged Moves'!B$2:I$96,6,FALSE)</f>
        <v>3400</v>
      </c>
      <c r="AB218" s="32" t="str">
        <f>VLOOKUP(W218,'Charged Moves'!B$2:J$96,9,FALSE)</f>
        <v>33</v>
      </c>
      <c r="AC218" s="32" t="str">
        <f t="shared" si="6"/>
        <v>96.25</v>
      </c>
      <c r="AD218" s="32" t="str">
        <f t="shared" si="7"/>
        <v>8500</v>
      </c>
      <c r="AE218" s="32" t="str">
        <f t="shared" si="8"/>
        <v>1108.75</v>
      </c>
      <c r="AF218" t="str">
        <f t="shared" si="9"/>
        <v>16500</v>
      </c>
      <c r="AG218" t="str">
        <f t="shared" si="10"/>
        <v>577.5</v>
      </c>
    </row>
    <row r="219" ht="14.25" customHeight="1">
      <c r="A219" s="5">
        <v>732.0</v>
      </c>
      <c r="B219" s="20">
        <v>5.0</v>
      </c>
      <c r="C219" s="21">
        <v>0.78</v>
      </c>
      <c r="D219" s="20">
        <v>2.0</v>
      </c>
      <c r="E219" s="22">
        <v>0.87</v>
      </c>
      <c r="F219" s="5" t="str">
        <f>VLOOKUP(G219,'Species Data'!A$2:E$152,2,FALSE)</f>
        <v>127</v>
      </c>
      <c r="G219" s="5" t="s">
        <v>201</v>
      </c>
      <c r="H219" s="58" t="s">
        <v>249</v>
      </c>
      <c r="I219" s="61"/>
      <c r="J219" s="5" t="str">
        <f>VLOOKUP(G219,'Species Data'!A$2:E$152,3,FALSE)</f>
        <v>130</v>
      </c>
      <c r="K219" s="27" t="str">
        <f>VLOOKUP(G219,'Species Data'!A$2:E$152,4,FALSE)</f>
        <v>184</v>
      </c>
      <c r="L219" s="27" t="str">
        <f>VLOOKUP(G219,'Species Data'!A$2:E$152,5,FALSE)</f>
        <v>186</v>
      </c>
      <c r="M219" s="28" t="str">
        <f t="shared" si="1"/>
        <v>24180</v>
      </c>
      <c r="N219" s="29" t="str">
        <f t="shared" si="2"/>
        <v>4671576000</v>
      </c>
      <c r="O219" s="29" t="str">
        <f t="shared" si="3"/>
        <v>193200</v>
      </c>
      <c r="P219" s="30" t="str">
        <f t="shared" si="4"/>
        <v>2541559800</v>
      </c>
      <c r="Q219" s="30" t="s">
        <v>276</v>
      </c>
      <c r="R219" s="32" t="str">
        <f>VLOOKUP(Q219,'Basic Moves'!B$2:H$43,3,FALSE)</f>
        <v>15</v>
      </c>
      <c r="S219" s="32" t="str">
        <f>IF(OR(VLOOKUP(Q219,'Basic Moves'!B$2:C$43,2,FALSE)=H219,VLOOKUP(Q219,'Basic Moves'!B$2:C$43,2,FALSE)=I219),1,0)</f>
        <v>0</v>
      </c>
      <c r="T219" s="32" t="str">
        <f>VLOOKUP(Q219,'Basic Moves'!B$2:H$43,5,FALSE)</f>
        <v>1410</v>
      </c>
      <c r="U219" s="32" t="str">
        <f>VLOOKUP(Q219,'Basic Moves'!B$2:H$43,7,FALSE)</f>
        <v>12</v>
      </c>
      <c r="V219" s="31" t="str">
        <f t="shared" si="5"/>
        <v>1050</v>
      </c>
      <c r="W219" s="30" t="s">
        <v>286</v>
      </c>
      <c r="X219" s="32" t="str">
        <f>VLOOKUP(W219,'Charged Moves'!B$2:I$96,3,FALSE)</f>
        <v>25</v>
      </c>
      <c r="Y219" s="32" t="str">
        <f>IF(OR(VLOOKUP(W219,'Charged Moves'!B$2:C$96,2,FALSE)=H219,VLOOKUP(W219,'Charged Moves'!B$2:C$96,2,FALSE)=I219),1,0)</f>
        <v>0</v>
      </c>
      <c r="Z219" s="32" t="str">
        <f>VLOOKUP(W219,'Charged Moves'!B$2:I$96,8,FALSE)*100</f>
        <v>5</v>
      </c>
      <c r="AA219" s="32" t="str">
        <f>VLOOKUP(W219,'Charged Moves'!B$2:I$96,6,FALSE)</f>
        <v>2100</v>
      </c>
      <c r="AB219" s="32" t="str">
        <f>VLOOKUP(W219,'Charged Moves'!B$2:J$96,9,FALSE)</f>
        <v>20</v>
      </c>
      <c r="AC219" s="32" t="str">
        <f t="shared" si="6"/>
        <v>55.625</v>
      </c>
      <c r="AD219" s="32" t="str">
        <f t="shared" si="7"/>
        <v>5420</v>
      </c>
      <c r="AE219" s="32" t="str">
        <f t="shared" si="8"/>
        <v>1016.25</v>
      </c>
      <c r="AF219" t="str">
        <f t="shared" si="9"/>
        <v>9420</v>
      </c>
      <c r="AG219" t="str">
        <f t="shared" si="10"/>
        <v>571.25</v>
      </c>
    </row>
    <row r="220" ht="14.25" customHeight="1">
      <c r="A220" s="5">
        <v>543.0</v>
      </c>
      <c r="B220" s="20">
        <v>2.0</v>
      </c>
      <c r="C220" s="21">
        <v>0.93</v>
      </c>
      <c r="D220" s="20">
        <v>1.0</v>
      </c>
      <c r="E220" s="22">
        <v>1.0</v>
      </c>
      <c r="F220" s="5" t="str">
        <f>VLOOKUP(G220,'Species Data'!A$2:E$152,2,FALSE)</f>
        <v>94</v>
      </c>
      <c r="G220" s="5" t="s">
        <v>153</v>
      </c>
      <c r="H220" s="62" t="s">
        <v>258</v>
      </c>
      <c r="I220" s="46" t="s">
        <v>265</v>
      </c>
      <c r="J220" s="5" t="str">
        <f>VLOOKUP(G220,'Species Data'!A$2:E$152,3,FALSE)</f>
        <v>120</v>
      </c>
      <c r="K220" s="27" t="str">
        <f>VLOOKUP(G220,'Species Data'!A$2:E$152,4,FALSE)</f>
        <v>204</v>
      </c>
      <c r="L220" s="27" t="str">
        <f>VLOOKUP(G220,'Species Data'!A$2:E$152,5,FALSE)</f>
        <v>156</v>
      </c>
      <c r="M220" s="28" t="str">
        <f t="shared" si="1"/>
        <v>18720</v>
      </c>
      <c r="N220" s="29" t="str">
        <f t="shared" si="2"/>
        <v>5792763600</v>
      </c>
      <c r="O220" s="29" t="str">
        <f t="shared" si="3"/>
        <v>309443</v>
      </c>
      <c r="P220" s="30" t="str">
        <f t="shared" si="4"/>
        <v>2518670700</v>
      </c>
      <c r="Q220" s="30" t="s">
        <v>231</v>
      </c>
      <c r="R220" s="32" t="str">
        <f>VLOOKUP(Q220,'Basic Moves'!B$2:H$43,3,FALSE)</f>
        <v>11</v>
      </c>
      <c r="S220" s="32" t="str">
        <f>IF(OR(VLOOKUP(Q220,'Basic Moves'!B$2:C$43,2,FALSE)=H220,VLOOKUP(Q220,'Basic Moves'!B$2:C$43,2,FALSE)=I220),1,0)</f>
        <v>1</v>
      </c>
      <c r="T220" s="32" t="str">
        <f>VLOOKUP(Q220,'Basic Moves'!B$2:H$43,5,FALSE)</f>
        <v>950</v>
      </c>
      <c r="U220" s="32" t="str">
        <f>VLOOKUP(Q220,'Basic Moves'!B$2:H$43,7,FALSE)</f>
        <v>8</v>
      </c>
      <c r="V220" s="31" t="str">
        <f t="shared" si="5"/>
        <v>1443.75</v>
      </c>
      <c r="W220" s="30" t="s">
        <v>110</v>
      </c>
      <c r="X220" s="32" t="str">
        <f>VLOOKUP(W220,'Charged Moves'!B$2:I$96,3,FALSE)</f>
        <v>45</v>
      </c>
      <c r="Y220" s="32" t="str">
        <f>IF(OR(VLOOKUP(W220,'Charged Moves'!B$2:C$96,2,FALSE)=H220,VLOOKUP(W220,'Charged Moves'!B$2:C$96,2,FALSE)=I220),1,0)</f>
        <v>1</v>
      </c>
      <c r="Z220" s="32" t="str">
        <f>VLOOKUP(W220,'Charged Moves'!B$2:I$96,8,FALSE)*100</f>
        <v>5</v>
      </c>
      <c r="AA220" s="32" t="str">
        <f>VLOOKUP(W220,'Charged Moves'!B$2:I$96,6,FALSE)</f>
        <v>3080</v>
      </c>
      <c r="AB220" s="32" t="str">
        <f>VLOOKUP(W220,'Charged Moves'!B$2:J$96,9,FALSE)</f>
        <v>33</v>
      </c>
      <c r="AC220" s="32" t="str">
        <f t="shared" si="6"/>
        <v>126.40625</v>
      </c>
      <c r="AD220" s="32" t="str">
        <f t="shared" si="7"/>
        <v>8330</v>
      </c>
      <c r="AE220" s="32" t="str">
        <f t="shared" si="8"/>
        <v>1516.875</v>
      </c>
      <c r="AF220" t="str">
        <f t="shared" si="9"/>
        <v>18330</v>
      </c>
      <c r="AG220" t="str">
        <f t="shared" si="10"/>
        <v>659.53125</v>
      </c>
    </row>
    <row r="221" ht="14.25" customHeight="1">
      <c r="A221" s="5">
        <v>449.0</v>
      </c>
      <c r="B221" s="20">
        <v>2.0</v>
      </c>
      <c r="C221" s="21">
        <v>0.92</v>
      </c>
      <c r="D221" s="20">
        <v>3.0</v>
      </c>
      <c r="E221" s="22">
        <v>0.87</v>
      </c>
      <c r="F221" s="5" t="str">
        <f>VLOOKUP(G221,'Species Data'!A$2:E$152,2,FALSE)</f>
        <v>78</v>
      </c>
      <c r="G221" s="5" t="s">
        <v>128</v>
      </c>
      <c r="H221" s="44" t="s">
        <v>255</v>
      </c>
      <c r="I221" s="47"/>
      <c r="J221" s="5" t="str">
        <f>VLOOKUP(G221,'Species Data'!A$2:E$152,3,FALSE)</f>
        <v>130</v>
      </c>
      <c r="K221" s="27" t="str">
        <f>VLOOKUP(G221,'Species Data'!A$2:E$152,4,FALSE)</f>
        <v>200</v>
      </c>
      <c r="L221" s="27" t="str">
        <f>VLOOKUP(G221,'Species Data'!A$2:E$152,5,FALSE)</f>
        <v>170</v>
      </c>
      <c r="M221" s="28" t="str">
        <f t="shared" si="1"/>
        <v>22100</v>
      </c>
      <c r="N221" s="29" t="str">
        <f t="shared" si="2"/>
        <v>6585800000</v>
      </c>
      <c r="O221" s="29" t="str">
        <f t="shared" si="3"/>
        <v>298000</v>
      </c>
      <c r="P221" s="30" t="str">
        <f t="shared" si="4"/>
        <v>2508350000</v>
      </c>
      <c r="Q221" s="30" t="s">
        <v>132</v>
      </c>
      <c r="R221" s="32" t="str">
        <f>VLOOKUP(Q221,'Basic Moves'!B$2:H$43,3,FALSE)</f>
        <v>10</v>
      </c>
      <c r="S221" s="32" t="str">
        <f>IF(OR(VLOOKUP(Q221,'Basic Moves'!B$2:C$43,2,FALSE)=H221,VLOOKUP(Q221,'Basic Moves'!B$2:C$43,2,FALSE)=I221),1,0)</f>
        <v>1</v>
      </c>
      <c r="T221" s="32" t="str">
        <f>VLOOKUP(Q221,'Basic Moves'!B$2:H$43,5,FALSE)</f>
        <v>1050</v>
      </c>
      <c r="U221" s="32" t="str">
        <f>VLOOKUP(Q221,'Basic Moves'!B$2:H$43,7,FALSE)</f>
        <v>10</v>
      </c>
      <c r="V221" s="31" t="str">
        <f t="shared" si="5"/>
        <v>1187.5</v>
      </c>
      <c r="W221" s="30" t="s">
        <v>183</v>
      </c>
      <c r="X221" s="32" t="str">
        <f>VLOOKUP(W221,'Charged Moves'!B$2:I$96,3,FALSE)</f>
        <v>80</v>
      </c>
      <c r="Y221" s="32" t="str">
        <f>IF(OR(VLOOKUP(W221,'Charged Moves'!B$2:C$96,2,FALSE)=H221,VLOOKUP(W221,'Charged Moves'!B$2:C$96,2,FALSE)=I221),1,0)</f>
        <v>1</v>
      </c>
      <c r="Z221" s="32" t="str">
        <f>VLOOKUP(W221,'Charged Moves'!B$2:I$96,8,FALSE)*100</f>
        <v>5</v>
      </c>
      <c r="AA221" s="32" t="str">
        <f>VLOOKUP(W221,'Charged Moves'!B$2:I$96,6,FALSE)</f>
        <v>3800</v>
      </c>
      <c r="AB221" s="32" t="str">
        <f>VLOOKUP(W221,'Charged Moves'!B$2:J$96,9,FALSE)</f>
        <v>100</v>
      </c>
      <c r="AC221" s="32" t="str">
        <f t="shared" si="6"/>
        <v>227.5</v>
      </c>
      <c r="AD221" s="32" t="str">
        <f t="shared" si="7"/>
        <v>14800</v>
      </c>
      <c r="AE221" s="32" t="str">
        <f t="shared" si="8"/>
        <v>1490</v>
      </c>
      <c r="AF221" t="str">
        <f t="shared" si="9"/>
        <v>34800</v>
      </c>
      <c r="AG221" t="str">
        <f t="shared" si="10"/>
        <v>567.5</v>
      </c>
    </row>
    <row r="222" ht="14.25" customHeight="1">
      <c r="A222" s="5">
        <v>734.0</v>
      </c>
      <c r="B222" s="20">
        <v>3.0</v>
      </c>
      <c r="C222" s="21">
        <v>0.82</v>
      </c>
      <c r="D222" s="20">
        <v>3.0</v>
      </c>
      <c r="E222" s="22">
        <v>0.85</v>
      </c>
      <c r="F222" s="5" t="str">
        <f>VLOOKUP(G222,'Species Data'!A$2:E$152,2,FALSE)</f>
        <v>127</v>
      </c>
      <c r="G222" s="5" t="s">
        <v>201</v>
      </c>
      <c r="H222" s="58" t="s">
        <v>249</v>
      </c>
      <c r="I222" s="61"/>
      <c r="J222" s="5" t="str">
        <f>VLOOKUP(G222,'Species Data'!A$2:E$152,3,FALSE)</f>
        <v>130</v>
      </c>
      <c r="K222" s="27" t="str">
        <f>VLOOKUP(G222,'Species Data'!A$2:E$152,4,FALSE)</f>
        <v>184</v>
      </c>
      <c r="L222" s="27" t="str">
        <f>VLOOKUP(G222,'Species Data'!A$2:E$152,5,FALSE)</f>
        <v>186</v>
      </c>
      <c r="M222" s="28" t="str">
        <f t="shared" si="1"/>
        <v>24180</v>
      </c>
      <c r="N222" s="29" t="str">
        <f t="shared" si="2"/>
        <v>4918502160</v>
      </c>
      <c r="O222" s="29" t="str">
        <f t="shared" si="3"/>
        <v>203412</v>
      </c>
      <c r="P222" s="30" t="str">
        <f t="shared" si="4"/>
        <v>2492619480</v>
      </c>
      <c r="Q222" s="30" t="s">
        <v>276</v>
      </c>
      <c r="R222" s="32" t="str">
        <f>VLOOKUP(Q222,'Basic Moves'!B$2:H$43,3,FALSE)</f>
        <v>15</v>
      </c>
      <c r="S222" s="32" t="str">
        <f>IF(OR(VLOOKUP(Q222,'Basic Moves'!B$2:C$43,2,FALSE)=H222,VLOOKUP(Q222,'Basic Moves'!B$2:C$43,2,FALSE)=I222),1,0)</f>
        <v>0</v>
      </c>
      <c r="T222" s="32" t="str">
        <f>VLOOKUP(Q222,'Basic Moves'!B$2:H$43,5,FALSE)</f>
        <v>1410</v>
      </c>
      <c r="U222" s="32" t="str">
        <f>VLOOKUP(Q222,'Basic Moves'!B$2:H$43,7,FALSE)</f>
        <v>12</v>
      </c>
      <c r="V222" s="31" t="str">
        <f t="shared" si="5"/>
        <v>1050</v>
      </c>
      <c r="W222" s="30" t="s">
        <v>305</v>
      </c>
      <c r="X222" s="32" t="str">
        <f>VLOOKUP(W222,'Charged Moves'!B$2:I$96,3,FALSE)</f>
        <v>30</v>
      </c>
      <c r="Y222" s="32" t="str">
        <f>IF(OR(VLOOKUP(W222,'Charged Moves'!B$2:C$96,2,FALSE)=H222,VLOOKUP(W222,'Charged Moves'!B$2:C$96,2,FALSE)=I222),1,0)</f>
        <v>0</v>
      </c>
      <c r="Z222" s="32" t="str">
        <f>VLOOKUP(W222,'Charged Moves'!B$2:I$96,8,FALSE)*100</f>
        <v>5</v>
      </c>
      <c r="AA222" s="32" t="str">
        <f>VLOOKUP(W222,'Charged Moves'!B$2:I$96,6,FALSE)</f>
        <v>2100</v>
      </c>
      <c r="AB222" s="32" t="str">
        <f>VLOOKUP(W222,'Charged Moves'!B$2:J$96,9,FALSE)</f>
        <v>33</v>
      </c>
      <c r="AC222" s="32" t="str">
        <f t="shared" si="6"/>
        <v>75.75</v>
      </c>
      <c r="AD222" s="32" t="str">
        <f t="shared" si="7"/>
        <v>6830</v>
      </c>
      <c r="AE222" s="32" t="str">
        <f t="shared" si="8"/>
        <v>1105.5</v>
      </c>
      <c r="AF222" t="str">
        <f t="shared" si="9"/>
        <v>12830</v>
      </c>
      <c r="AG222" t="str">
        <f t="shared" si="10"/>
        <v>560.25</v>
      </c>
    </row>
    <row r="223" ht="14.25" customHeight="1">
      <c r="A223" s="5">
        <v>169.0</v>
      </c>
      <c r="B223" s="20">
        <v>6.0</v>
      </c>
      <c r="C223" s="21">
        <v>0.86</v>
      </c>
      <c r="D223" s="20">
        <v>6.0</v>
      </c>
      <c r="E223" s="22">
        <v>0.57</v>
      </c>
      <c r="F223" s="5" t="str">
        <f>VLOOKUP(G223,'Species Data'!A$2:E$152,2,FALSE)</f>
        <v>31</v>
      </c>
      <c r="G223" s="5" t="s">
        <v>67</v>
      </c>
      <c r="H223" s="46" t="s">
        <v>265</v>
      </c>
      <c r="I223" s="49" t="s">
        <v>260</v>
      </c>
      <c r="J223" s="5" t="str">
        <f>VLOOKUP(G223,'Species Data'!A$2:E$152,3,FALSE)</f>
        <v>180</v>
      </c>
      <c r="K223" s="27" t="str">
        <f>VLOOKUP(G223,'Species Data'!A$2:E$152,4,FALSE)</f>
        <v>184</v>
      </c>
      <c r="L223" s="27" t="str">
        <f>VLOOKUP(G223,'Species Data'!A$2:E$152,5,FALSE)</f>
        <v>190</v>
      </c>
      <c r="M223" s="28" t="str">
        <f t="shared" si="1"/>
        <v>34200</v>
      </c>
      <c r="N223" s="29" t="str">
        <f t="shared" si="2"/>
        <v>9687765600</v>
      </c>
      <c r="O223" s="29" t="str">
        <f t="shared" si="3"/>
        <v>283268</v>
      </c>
      <c r="P223" s="30" t="str">
        <f t="shared" si="4"/>
        <v>2488015800</v>
      </c>
      <c r="Q223" s="30" t="s">
        <v>126</v>
      </c>
      <c r="R223" s="32" t="str">
        <f>VLOOKUP(Q223,'Basic Moves'!B$2:H$43,3,FALSE)</f>
        <v>6</v>
      </c>
      <c r="S223" s="32" t="str">
        <f>IF(OR(VLOOKUP(Q223,'Basic Moves'!B$2:C$43,2,FALSE)=H223,VLOOKUP(Q223,'Basic Moves'!B$2:C$43,2,FALSE)=I223),1,0)</f>
        <v>0</v>
      </c>
      <c r="T223" s="32" t="str">
        <f>VLOOKUP(Q223,'Basic Moves'!B$2:H$43,5,FALSE)</f>
        <v>500</v>
      </c>
      <c r="U223" s="32" t="str">
        <f>VLOOKUP(Q223,'Basic Moves'!B$2:H$43,7,FALSE)</f>
        <v>7</v>
      </c>
      <c r="V223" s="31" t="str">
        <f t="shared" si="5"/>
        <v>1200</v>
      </c>
      <c r="W223" s="30" t="s">
        <v>232</v>
      </c>
      <c r="X223" s="32" t="str">
        <f>VLOOKUP(W223,'Charged Moves'!B$2:I$96,3,FALSE)</f>
        <v>70</v>
      </c>
      <c r="Y223" s="32" t="str">
        <f>IF(OR(VLOOKUP(W223,'Charged Moves'!B$2:C$96,2,FALSE)=H223,VLOOKUP(W223,'Charged Moves'!B$2:C$96,2,FALSE)=I223),1,0)</f>
        <v>1</v>
      </c>
      <c r="Z223" s="32" t="str">
        <f>VLOOKUP(W223,'Charged Moves'!B$2:I$96,8,FALSE)*100</f>
        <v>5</v>
      </c>
      <c r="AA223" s="32" t="str">
        <f>VLOOKUP(W223,'Charged Moves'!B$2:I$96,6,FALSE)</f>
        <v>3400</v>
      </c>
      <c r="AB223" s="32" t="str">
        <f>VLOOKUP(W223,'Charged Moves'!B$2:J$96,9,FALSE)</f>
        <v>100</v>
      </c>
      <c r="AC223" s="32" t="str">
        <f t="shared" si="6"/>
        <v>179.6875</v>
      </c>
      <c r="AD223" s="32" t="str">
        <f t="shared" si="7"/>
        <v>11400</v>
      </c>
      <c r="AE223" s="32" t="str">
        <f t="shared" si="8"/>
        <v>1539.5</v>
      </c>
      <c r="AF223" t="str">
        <f t="shared" si="9"/>
        <v>41400</v>
      </c>
      <c r="AG223" t="str">
        <f t="shared" si="10"/>
        <v>395.375</v>
      </c>
    </row>
    <row r="224" ht="14.25" customHeight="1">
      <c r="A224" s="5">
        <v>369.0</v>
      </c>
      <c r="B224" s="20">
        <v>4.0</v>
      </c>
      <c r="C224" s="21">
        <v>0.87</v>
      </c>
      <c r="D224" s="20">
        <v>1.0</v>
      </c>
      <c r="E224" s="22">
        <v>1.0</v>
      </c>
      <c r="F224" s="5" t="str">
        <f>VLOOKUP(G224,'Species Data'!A$2:E$152,2,FALSE)</f>
        <v>65</v>
      </c>
      <c r="G224" s="5" t="s">
        <v>108</v>
      </c>
      <c r="H224" s="24" t="s">
        <v>50</v>
      </c>
      <c r="I224" s="25"/>
      <c r="J224" s="5" t="str">
        <f>VLOOKUP(G224,'Species Data'!A$2:E$152,3,FALSE)</f>
        <v>110</v>
      </c>
      <c r="K224" s="27" t="str">
        <f>VLOOKUP(G224,'Species Data'!A$2:E$152,4,FALSE)</f>
        <v>186</v>
      </c>
      <c r="L224" s="27" t="str">
        <f>VLOOKUP(G224,'Species Data'!A$2:E$152,5,FALSE)</f>
        <v>152</v>
      </c>
      <c r="M224" s="28" t="str">
        <f t="shared" si="1"/>
        <v>16720</v>
      </c>
      <c r="N224" s="29" t="str">
        <f t="shared" si="2"/>
        <v>4757205750</v>
      </c>
      <c r="O224" s="29" t="str">
        <f t="shared" si="3"/>
        <v>284522</v>
      </c>
      <c r="P224" s="30" t="str">
        <f t="shared" si="4"/>
        <v>2436913875</v>
      </c>
      <c r="Q224" s="30" t="s">
        <v>88</v>
      </c>
      <c r="R224" s="32" t="str">
        <f>VLOOKUP(Q224,'Basic Moves'!B$2:H$43,3,FALSE)</f>
        <v>15</v>
      </c>
      <c r="S224" s="32" t="str">
        <f>IF(OR(VLOOKUP(Q224,'Basic Moves'!B$2:C$43,2,FALSE)=H224,VLOOKUP(Q224,'Basic Moves'!B$2:C$43,2,FALSE)=I224),1,0)</f>
        <v>1</v>
      </c>
      <c r="T224" s="32" t="str">
        <f>VLOOKUP(Q224,'Basic Moves'!B$2:H$43,5,FALSE)</f>
        <v>1510</v>
      </c>
      <c r="U224" s="32" t="str">
        <f>VLOOKUP(Q224,'Basic Moves'!B$2:H$43,7,FALSE)</f>
        <v>14</v>
      </c>
      <c r="V224" s="31" t="str">
        <f t="shared" si="5"/>
        <v>1237.5</v>
      </c>
      <c r="W224" s="30" t="s">
        <v>50</v>
      </c>
      <c r="X224" s="32" t="str">
        <f>VLOOKUP(W224,'Charged Moves'!B$2:I$96,3,FALSE)</f>
        <v>55</v>
      </c>
      <c r="Y224" s="32" t="str">
        <f>IF(OR(VLOOKUP(W224,'Charged Moves'!B$2:C$96,2,FALSE)=H224,VLOOKUP(W224,'Charged Moves'!B$2:C$96,2,FALSE)=I224),1,0)</f>
        <v>1</v>
      </c>
      <c r="Z224" s="32" t="str">
        <f>VLOOKUP(W224,'Charged Moves'!B$2:I$96,8,FALSE)*100</f>
        <v>5</v>
      </c>
      <c r="AA224" s="32" t="str">
        <f>VLOOKUP(W224,'Charged Moves'!B$2:I$96,6,FALSE)</f>
        <v>2800</v>
      </c>
      <c r="AB224" s="32" t="str">
        <f>VLOOKUP(W224,'Charged Moves'!B$2:J$96,9,FALSE)</f>
        <v>50</v>
      </c>
      <c r="AC224" s="32" t="str">
        <f t="shared" si="6"/>
        <v>145.46875</v>
      </c>
      <c r="AD224" s="32" t="str">
        <f t="shared" si="7"/>
        <v>9340</v>
      </c>
      <c r="AE224" s="32" t="str">
        <f t="shared" si="8"/>
        <v>1529.6875</v>
      </c>
      <c r="AF224" t="str">
        <f t="shared" si="9"/>
        <v>17340</v>
      </c>
      <c r="AG224" t="str">
        <f t="shared" si="10"/>
        <v>783.59375</v>
      </c>
    </row>
    <row r="225" ht="14.25" customHeight="1">
      <c r="A225" s="5">
        <v>739.0</v>
      </c>
      <c r="B225" s="20">
        <v>3.0</v>
      </c>
      <c r="C225" s="21">
        <v>0.85</v>
      </c>
      <c r="D225" s="20">
        <v>3.0</v>
      </c>
      <c r="E225" s="22">
        <v>0.92</v>
      </c>
      <c r="F225" s="5" t="str">
        <f>VLOOKUP(G225,'Species Data'!A$2:E$152,2,FALSE)</f>
        <v>128</v>
      </c>
      <c r="G225" s="5" t="s">
        <v>202</v>
      </c>
      <c r="H225" s="39" t="s">
        <v>237</v>
      </c>
      <c r="I225" s="40"/>
      <c r="J225" s="5" t="str">
        <f>VLOOKUP(G225,'Species Data'!A$2:E$152,3,FALSE)</f>
        <v>150</v>
      </c>
      <c r="K225" s="27" t="str">
        <f>VLOOKUP(G225,'Species Data'!A$2:E$152,4,FALSE)</f>
        <v>148</v>
      </c>
      <c r="L225" s="27" t="str">
        <f>VLOOKUP(G225,'Species Data'!A$2:E$152,5,FALSE)</f>
        <v>184</v>
      </c>
      <c r="M225" s="28" t="str">
        <f t="shared" si="1"/>
        <v>27600</v>
      </c>
      <c r="N225" s="29" t="str">
        <f t="shared" si="2"/>
        <v>5514480000</v>
      </c>
      <c r="O225" s="29" t="str">
        <f t="shared" si="3"/>
        <v>199800</v>
      </c>
      <c r="P225" s="30" t="str">
        <f t="shared" si="4"/>
        <v>2407989600</v>
      </c>
      <c r="Q225" s="30" t="s">
        <v>263</v>
      </c>
      <c r="R225" s="32" t="str">
        <f>VLOOKUP(Q225,'Basic Moves'!B$2:H$43,3,FALSE)</f>
        <v>12</v>
      </c>
      <c r="S225" s="32" t="str">
        <f>IF(OR(VLOOKUP(Q225,'Basic Moves'!B$2:C$43,2,FALSE)=H225,VLOOKUP(Q225,'Basic Moves'!B$2:C$43,2,FALSE)=I225),1,0)</f>
        <v>1</v>
      </c>
      <c r="T225" s="32" t="str">
        <f>VLOOKUP(Q225,'Basic Moves'!B$2:H$43,5,FALSE)</f>
        <v>1100</v>
      </c>
      <c r="U225" s="32" t="str">
        <f>VLOOKUP(Q225,'Basic Moves'!B$2:H$43,7,FALSE)</f>
        <v>10</v>
      </c>
      <c r="V225" s="31" t="str">
        <f t="shared" si="5"/>
        <v>1350</v>
      </c>
      <c r="W225" s="30" t="s">
        <v>317</v>
      </c>
      <c r="X225" s="32" t="str">
        <f>VLOOKUP(W225,'Charged Moves'!B$2:I$96,3,FALSE)</f>
        <v>30</v>
      </c>
      <c r="Y225" s="32" t="str">
        <f>IF(OR(VLOOKUP(W225,'Charged Moves'!B$2:C$96,2,FALSE)=H225,VLOOKUP(W225,'Charged Moves'!B$2:C$96,2,FALSE)=I225),1,0)</f>
        <v>0</v>
      </c>
      <c r="Z225" s="32" t="str">
        <f>VLOOKUP(W225,'Charged Moves'!B$2:I$96,8,FALSE)*100</f>
        <v>5</v>
      </c>
      <c r="AA225" s="32" t="str">
        <f>VLOOKUP(W225,'Charged Moves'!B$2:I$96,6,FALSE)</f>
        <v>2000</v>
      </c>
      <c r="AB225" s="32" t="str">
        <f>VLOOKUP(W225,'Charged Moves'!B$2:J$96,9,FALSE)</f>
        <v>33</v>
      </c>
      <c r="AC225" s="32" t="str">
        <f t="shared" si="6"/>
        <v>90.75</v>
      </c>
      <c r="AD225" s="32" t="str">
        <f t="shared" si="7"/>
        <v>6900</v>
      </c>
      <c r="AE225" s="32" t="str">
        <f t="shared" si="8"/>
        <v>1315.5</v>
      </c>
      <c r="AF225" t="str">
        <f t="shared" si="9"/>
        <v>14900</v>
      </c>
      <c r="AG225" t="str">
        <f t="shared" si="10"/>
        <v>589.5</v>
      </c>
    </row>
    <row r="226" ht="14.25" customHeight="1">
      <c r="A226" s="5">
        <v>243.0</v>
      </c>
      <c r="B226" s="20">
        <v>2.0</v>
      </c>
      <c r="C226" s="21">
        <v>1.0</v>
      </c>
      <c r="D226" s="20">
        <v>1.0</v>
      </c>
      <c r="E226" s="22">
        <v>1.0</v>
      </c>
      <c r="F226" s="5" t="str">
        <f>VLOOKUP(G226,'Species Data'!A$2:E$152,2,FALSE)</f>
        <v>44</v>
      </c>
      <c r="G226" s="5" t="s">
        <v>80</v>
      </c>
      <c r="H226" s="45" t="s">
        <v>259</v>
      </c>
      <c r="I226" s="46" t="s">
        <v>265</v>
      </c>
      <c r="J226" s="5" t="str">
        <f>VLOOKUP(G226,'Species Data'!A$2:E$152,3,FALSE)</f>
        <v>120</v>
      </c>
      <c r="K226" s="27" t="str">
        <f>VLOOKUP(G226,'Species Data'!A$2:E$152,4,FALSE)</f>
        <v>162</v>
      </c>
      <c r="L226" s="27" t="str">
        <f>VLOOKUP(G226,'Species Data'!A$2:E$152,5,FALSE)</f>
        <v>158</v>
      </c>
      <c r="M226" s="28" t="str">
        <f t="shared" si="1"/>
        <v>18960</v>
      </c>
      <c r="N226" s="29" t="str">
        <f t="shared" si="2"/>
        <v>4951386225</v>
      </c>
      <c r="O226" s="29" t="str">
        <f t="shared" si="3"/>
        <v>261149</v>
      </c>
      <c r="P226" s="30" t="str">
        <f t="shared" si="4"/>
        <v>2405384100</v>
      </c>
      <c r="Q226" s="30" t="s">
        <v>147</v>
      </c>
      <c r="R226" s="32" t="str">
        <f>VLOOKUP(Q226,'Basic Moves'!B$2:H$43,3,FALSE)</f>
        <v>15</v>
      </c>
      <c r="S226" s="32" t="str">
        <f>IF(OR(VLOOKUP(Q226,'Basic Moves'!B$2:C$43,2,FALSE)=H226,VLOOKUP(Q226,'Basic Moves'!B$2:C$43,2,FALSE)=I226),1,0)</f>
        <v>1</v>
      </c>
      <c r="T226" s="32" t="str">
        <f>VLOOKUP(Q226,'Basic Moves'!B$2:H$43,5,FALSE)</f>
        <v>1450</v>
      </c>
      <c r="U226" s="32" t="str">
        <f>VLOOKUP(Q226,'Basic Moves'!B$2:H$43,7,FALSE)</f>
        <v>12</v>
      </c>
      <c r="V226" s="31" t="str">
        <f t="shared" si="5"/>
        <v>1275</v>
      </c>
      <c r="W226" s="30" t="s">
        <v>228</v>
      </c>
      <c r="X226" s="32" t="str">
        <f>VLOOKUP(W226,'Charged Moves'!B$2:I$96,3,FALSE)</f>
        <v>65</v>
      </c>
      <c r="Y226" s="32" t="str">
        <f>IF(OR(VLOOKUP(W226,'Charged Moves'!B$2:C$96,2,FALSE)=H226,VLOOKUP(W226,'Charged Moves'!B$2:C$96,2,FALSE)=I226),1,0)</f>
        <v>1</v>
      </c>
      <c r="Z226" s="32" t="str">
        <f>VLOOKUP(W226,'Charged Moves'!B$2:I$96,8,FALSE)*100</f>
        <v>5</v>
      </c>
      <c r="AA226" s="32" t="str">
        <f>VLOOKUP(W226,'Charged Moves'!B$2:I$96,6,FALSE)</f>
        <v>3200</v>
      </c>
      <c r="AB226" s="32" t="str">
        <f>VLOOKUP(W226,'Charged Moves'!B$2:J$96,9,FALSE)</f>
        <v>50</v>
      </c>
      <c r="AC226" s="32" t="str">
        <f t="shared" si="6"/>
        <v>177.03125</v>
      </c>
      <c r="AD226" s="32" t="str">
        <f t="shared" si="7"/>
        <v>10950</v>
      </c>
      <c r="AE226" s="32" t="str">
        <f t="shared" si="8"/>
        <v>1612.03125</v>
      </c>
      <c r="AF226" t="str">
        <f t="shared" si="9"/>
        <v>20950</v>
      </c>
      <c r="AG226" t="str">
        <f t="shared" si="10"/>
        <v>783.125</v>
      </c>
    </row>
    <row r="227" ht="14.25" customHeight="1">
      <c r="A227" s="5">
        <v>525.0</v>
      </c>
      <c r="B227" s="20">
        <v>6.0</v>
      </c>
      <c r="C227" s="21">
        <v>0.75</v>
      </c>
      <c r="D227" s="20">
        <v>3.0</v>
      </c>
      <c r="E227" s="22">
        <v>0.84</v>
      </c>
      <c r="F227" s="5" t="str">
        <f>VLOOKUP(G227,'Species Data'!A$2:E$152,2,FALSE)</f>
        <v>91</v>
      </c>
      <c r="G227" s="5" t="s">
        <v>148</v>
      </c>
      <c r="H227" s="33" t="s">
        <v>187</v>
      </c>
      <c r="I227" s="34" t="s">
        <v>191</v>
      </c>
      <c r="J227" s="5" t="str">
        <f>VLOOKUP(G227,'Species Data'!A$2:E$152,3,FALSE)</f>
        <v>100</v>
      </c>
      <c r="K227" s="27" t="str">
        <f>VLOOKUP(G227,'Species Data'!A$2:E$152,4,FALSE)</f>
        <v>196</v>
      </c>
      <c r="L227" s="27" t="str">
        <f>VLOOKUP(G227,'Species Data'!A$2:E$152,5,FALSE)</f>
        <v>196</v>
      </c>
      <c r="M227" s="28" t="str">
        <f t="shared" si="1"/>
        <v>19600</v>
      </c>
      <c r="N227" s="29" t="str">
        <f t="shared" si="2"/>
        <v>5114130000</v>
      </c>
      <c r="O227" s="29" t="str">
        <f t="shared" si="3"/>
        <v>260925</v>
      </c>
      <c r="P227" s="30" t="str">
        <f t="shared" si="4"/>
        <v>2404001250</v>
      </c>
      <c r="Q227" s="30" t="s">
        <v>199</v>
      </c>
      <c r="R227" s="32" t="str">
        <f>VLOOKUP(Q227,'Basic Moves'!B$2:H$43,3,FALSE)</f>
        <v>15</v>
      </c>
      <c r="S227" s="32" t="str">
        <f>IF(OR(VLOOKUP(Q227,'Basic Moves'!B$2:C$43,2,FALSE)=H227,VLOOKUP(Q227,'Basic Moves'!B$2:C$43,2,FALSE)=I227),1,0)</f>
        <v>1</v>
      </c>
      <c r="T227" s="32" t="str">
        <f>VLOOKUP(Q227,'Basic Moves'!B$2:H$43,5,FALSE)</f>
        <v>1400</v>
      </c>
      <c r="U227" s="32" t="str">
        <f>VLOOKUP(Q227,'Basic Moves'!B$2:H$43,7,FALSE)</f>
        <v>12</v>
      </c>
      <c r="V227" s="31" t="str">
        <f t="shared" si="5"/>
        <v>1331.25</v>
      </c>
      <c r="W227" s="30" t="s">
        <v>337</v>
      </c>
      <c r="X227" s="32" t="str">
        <f>VLOOKUP(W227,'Charged Moves'!B$2:I$96,3,FALSE)</f>
        <v>25</v>
      </c>
      <c r="Y227" s="32" t="str">
        <f>IF(OR(VLOOKUP(W227,'Charged Moves'!B$2:C$96,2,FALSE)=H227,VLOOKUP(W227,'Charged Moves'!B$2:C$96,2,FALSE)=I227),1,0)</f>
        <v>1</v>
      </c>
      <c r="Z227" s="32" t="str">
        <f>VLOOKUP(W227,'Charged Moves'!B$2:I$96,8,FALSE)*100</f>
        <v>5</v>
      </c>
      <c r="AA227" s="32" t="str">
        <f>VLOOKUP(W227,'Charged Moves'!B$2:I$96,6,FALSE)</f>
        <v>3800</v>
      </c>
      <c r="AB227" s="32" t="str">
        <f>VLOOKUP(W227,'Charged Moves'!B$2:J$96,9,FALSE)</f>
        <v>20</v>
      </c>
      <c r="AC227" s="32" t="str">
        <f t="shared" si="6"/>
        <v>69.53125</v>
      </c>
      <c r="AD227" s="32" t="str">
        <f t="shared" si="7"/>
        <v>7100</v>
      </c>
      <c r="AE227" s="32" t="str">
        <f t="shared" si="8"/>
        <v>973.4375</v>
      </c>
      <c r="AF227" t="str">
        <f t="shared" si="9"/>
        <v>11100</v>
      </c>
      <c r="AG227" t="str">
        <f t="shared" si="10"/>
        <v>625.78125</v>
      </c>
    </row>
    <row r="228" ht="14.25" customHeight="1">
      <c r="A228" s="5">
        <v>603.0</v>
      </c>
      <c r="B228" s="20">
        <v>3.0</v>
      </c>
      <c r="C228" s="21">
        <v>0.85</v>
      </c>
      <c r="D228" s="20">
        <v>4.0</v>
      </c>
      <c r="E228" s="22">
        <v>0.81</v>
      </c>
      <c r="F228" s="5" t="str">
        <f>VLOOKUP(G228,'Species Data'!A$2:E$152,2,FALSE)</f>
        <v>105</v>
      </c>
      <c r="G228" s="5" t="s">
        <v>170</v>
      </c>
      <c r="H228" s="49" t="s">
        <v>260</v>
      </c>
      <c r="I228" s="60"/>
      <c r="J228" s="5" t="str">
        <f>VLOOKUP(G228,'Species Data'!A$2:E$152,3,FALSE)</f>
        <v>120</v>
      </c>
      <c r="K228" s="27" t="str">
        <f>VLOOKUP(G228,'Species Data'!A$2:E$152,4,FALSE)</f>
        <v>140</v>
      </c>
      <c r="L228" s="27" t="str">
        <f>VLOOKUP(G228,'Species Data'!A$2:E$152,5,FALSE)</f>
        <v>202</v>
      </c>
      <c r="M228" s="28" t="str">
        <f t="shared" si="1"/>
        <v>24240</v>
      </c>
      <c r="N228" s="29" t="str">
        <f t="shared" si="2"/>
        <v>4857090000</v>
      </c>
      <c r="O228" s="29" t="str">
        <f t="shared" si="3"/>
        <v>200375</v>
      </c>
      <c r="P228" s="30" t="str">
        <f t="shared" si="4"/>
        <v>2396730000</v>
      </c>
      <c r="Q228" s="30" t="s">
        <v>273</v>
      </c>
      <c r="R228" s="32" t="str">
        <f>VLOOKUP(Q228,'Basic Moves'!B$2:H$43,3,FALSE)</f>
        <v>15</v>
      </c>
      <c r="S228" s="32" t="str">
        <f>IF(OR(VLOOKUP(Q228,'Basic Moves'!B$2:C$43,2,FALSE)=H228,VLOOKUP(Q228,'Basic Moves'!B$2:C$43,2,FALSE)=I228),1,0)</f>
        <v>1</v>
      </c>
      <c r="T228" s="32" t="str">
        <f>VLOOKUP(Q228,'Basic Moves'!B$2:H$43,5,FALSE)</f>
        <v>1350</v>
      </c>
      <c r="U228" s="32" t="str">
        <f>VLOOKUP(Q228,'Basic Moves'!B$2:H$43,7,FALSE)</f>
        <v>12</v>
      </c>
      <c r="V228" s="31" t="str">
        <f t="shared" si="5"/>
        <v>1387.5</v>
      </c>
      <c r="W228" s="30" t="s">
        <v>327</v>
      </c>
      <c r="X228" s="32" t="str">
        <f>VLOOKUP(W228,'Charged Moves'!B$2:I$96,3,FALSE)</f>
        <v>25</v>
      </c>
      <c r="Y228" s="32" t="str">
        <f>IF(OR(VLOOKUP(W228,'Charged Moves'!B$2:C$96,2,FALSE)=H228,VLOOKUP(W228,'Charged Moves'!B$2:C$96,2,FALSE)=I228),1,0)</f>
        <v>1</v>
      </c>
      <c r="Z228" s="32" t="str">
        <f>VLOOKUP(W228,'Charged Moves'!B$2:I$96,8,FALSE)*100</f>
        <v>5</v>
      </c>
      <c r="AA228" s="32" t="str">
        <f>VLOOKUP(W228,'Charged Moves'!B$2:I$96,6,FALSE)</f>
        <v>1600</v>
      </c>
      <c r="AB228" s="32" t="str">
        <f>VLOOKUP(W228,'Charged Moves'!B$2:J$96,9,FALSE)</f>
        <v>25</v>
      </c>
      <c r="AC228" s="32" t="str">
        <f t="shared" si="6"/>
        <v>88.28125</v>
      </c>
      <c r="AD228" s="32" t="str">
        <f t="shared" si="7"/>
        <v>6150</v>
      </c>
      <c r="AE228" s="32" t="str">
        <f t="shared" si="8"/>
        <v>1431.25</v>
      </c>
      <c r="AF228" t="str">
        <f t="shared" si="9"/>
        <v>12150</v>
      </c>
      <c r="AG228" t="str">
        <f t="shared" si="10"/>
        <v>706.25</v>
      </c>
    </row>
    <row r="229" ht="14.25" customHeight="1">
      <c r="A229" s="5">
        <v>624.0</v>
      </c>
      <c r="B229" s="20">
        <v>2.0</v>
      </c>
      <c r="C229" s="21">
        <v>0.94</v>
      </c>
      <c r="D229" s="20">
        <v>1.0</v>
      </c>
      <c r="E229" s="22">
        <v>1.0</v>
      </c>
      <c r="F229" s="5" t="str">
        <f>VLOOKUP(G229,'Species Data'!A$2:E$152,2,FALSE)</f>
        <v>108</v>
      </c>
      <c r="G229" s="5" t="s">
        <v>175</v>
      </c>
      <c r="H229" s="39" t="s">
        <v>237</v>
      </c>
      <c r="I229" s="40"/>
      <c r="J229" s="5" t="str">
        <f>VLOOKUP(G229,'Species Data'!A$2:E$152,3,FALSE)</f>
        <v>180</v>
      </c>
      <c r="K229" s="27" t="str">
        <f>VLOOKUP(G229,'Species Data'!A$2:E$152,4,FALSE)</f>
        <v>126</v>
      </c>
      <c r="L229" s="27" t="str">
        <f>VLOOKUP(G229,'Species Data'!A$2:E$152,5,FALSE)</f>
        <v>160</v>
      </c>
      <c r="M229" s="28" t="str">
        <f t="shared" si="1"/>
        <v>28800</v>
      </c>
      <c r="N229" s="29" t="str">
        <f t="shared" si="2"/>
        <v>5794286400</v>
      </c>
      <c r="O229" s="29" t="str">
        <f t="shared" si="3"/>
        <v>201191</v>
      </c>
      <c r="P229" s="30" t="str">
        <f t="shared" si="4"/>
        <v>2378678400</v>
      </c>
      <c r="Q229" s="30" t="s">
        <v>121</v>
      </c>
      <c r="R229" s="32" t="str">
        <f>VLOOKUP(Q229,'Basic Moves'!B$2:H$43,3,FALSE)</f>
        <v>12</v>
      </c>
      <c r="S229" s="32" t="str">
        <f>IF(OR(VLOOKUP(Q229,'Basic Moves'!B$2:C$43,2,FALSE)=H229,VLOOKUP(Q229,'Basic Moves'!B$2:C$43,2,FALSE)=I229),1,0)</f>
        <v>0</v>
      </c>
      <c r="T229" s="32" t="str">
        <f>VLOOKUP(Q229,'Basic Moves'!B$2:H$43,5,FALSE)</f>
        <v>1050</v>
      </c>
      <c r="U229" s="32" t="str">
        <f>VLOOKUP(Q229,'Basic Moves'!B$2:H$43,7,FALSE)</f>
        <v>9</v>
      </c>
      <c r="V229" s="31" t="str">
        <f t="shared" si="5"/>
        <v>1140</v>
      </c>
      <c r="W229" s="30" t="s">
        <v>91</v>
      </c>
      <c r="X229" s="32" t="str">
        <f>VLOOKUP(W229,'Charged Moves'!B$2:I$96,3,FALSE)</f>
        <v>120</v>
      </c>
      <c r="Y229" s="32" t="str">
        <f>IF(OR(VLOOKUP(W229,'Charged Moves'!B$2:C$96,2,FALSE)=H229,VLOOKUP(W229,'Charged Moves'!B$2:C$96,2,FALSE)=I229),1,0)</f>
        <v>1</v>
      </c>
      <c r="Z229" s="32" t="str">
        <f>VLOOKUP(W229,'Charged Moves'!B$2:I$96,8,FALSE)*100</f>
        <v>5</v>
      </c>
      <c r="AA229" s="32" t="str">
        <f>VLOOKUP(W229,'Charged Moves'!B$2:I$96,6,FALSE)</f>
        <v>5000</v>
      </c>
      <c r="AB229" s="32" t="str">
        <f>VLOOKUP(W229,'Charged Moves'!B$2:J$96,9,FALSE)</f>
        <v>100</v>
      </c>
      <c r="AC229" s="32" t="str">
        <f t="shared" si="6"/>
        <v>297.75</v>
      </c>
      <c r="AD229" s="32" t="str">
        <f t="shared" si="7"/>
        <v>18100</v>
      </c>
      <c r="AE229" s="32" t="str">
        <f t="shared" si="8"/>
        <v>1596.75</v>
      </c>
      <c r="AF229" t="str">
        <f t="shared" si="9"/>
        <v>42100</v>
      </c>
      <c r="AG229" t="str">
        <f t="shared" si="10"/>
        <v>655.5</v>
      </c>
    </row>
    <row r="230" ht="14.25" customHeight="1">
      <c r="A230" s="5">
        <v>524.0</v>
      </c>
      <c r="B230" s="20">
        <v>1.0</v>
      </c>
      <c r="C230" s="21">
        <v>1.0</v>
      </c>
      <c r="D230" s="20">
        <v>4.0</v>
      </c>
      <c r="E230" s="22">
        <v>0.83</v>
      </c>
      <c r="F230" s="5" t="str">
        <f>VLOOKUP(G230,'Species Data'!A$2:E$152,2,FALSE)</f>
        <v>91</v>
      </c>
      <c r="G230" s="5" t="s">
        <v>148</v>
      </c>
      <c r="H230" s="33" t="s">
        <v>187</v>
      </c>
      <c r="I230" s="34" t="s">
        <v>191</v>
      </c>
      <c r="J230" s="5" t="str">
        <f>VLOOKUP(G230,'Species Data'!A$2:E$152,3,FALSE)</f>
        <v>100</v>
      </c>
      <c r="K230" s="27" t="str">
        <f>VLOOKUP(G230,'Species Data'!A$2:E$152,4,FALSE)</f>
        <v>196</v>
      </c>
      <c r="L230" s="27" t="str">
        <f>VLOOKUP(G230,'Species Data'!A$2:E$152,5,FALSE)</f>
        <v>196</v>
      </c>
      <c r="M230" s="28" t="str">
        <f t="shared" si="1"/>
        <v>19600</v>
      </c>
      <c r="N230" s="29" t="str">
        <f t="shared" si="2"/>
        <v>6842850000</v>
      </c>
      <c r="O230" s="29" t="str">
        <f t="shared" si="3"/>
        <v>349125</v>
      </c>
      <c r="P230" s="30" t="str">
        <f t="shared" si="4"/>
        <v>2367386000</v>
      </c>
      <c r="Q230" s="30" t="s">
        <v>214</v>
      </c>
      <c r="R230" s="32" t="str">
        <f>VLOOKUP(Q230,'Basic Moves'!B$2:H$43,3,FALSE)</f>
        <v>9</v>
      </c>
      <c r="S230" s="32" t="str">
        <f>IF(OR(VLOOKUP(Q230,'Basic Moves'!B$2:C$43,2,FALSE)=H230,VLOOKUP(Q230,'Basic Moves'!B$2:C$43,2,FALSE)=I230),1,0)</f>
        <v>1</v>
      </c>
      <c r="T230" s="32" t="str">
        <f>VLOOKUP(Q230,'Basic Moves'!B$2:H$43,5,FALSE)</f>
        <v>810</v>
      </c>
      <c r="U230" s="32" t="str">
        <f>VLOOKUP(Q230,'Basic Moves'!B$2:H$43,7,FALSE)</f>
        <v>7</v>
      </c>
      <c r="V230" s="31" t="str">
        <f t="shared" si="5"/>
        <v>1383.75</v>
      </c>
      <c r="W230" s="30" t="s">
        <v>215</v>
      </c>
      <c r="X230" s="32" t="str">
        <f>VLOOKUP(W230,'Charged Moves'!B$2:I$96,3,FALSE)</f>
        <v>100</v>
      </c>
      <c r="Y230" s="32" t="str">
        <f>IF(OR(VLOOKUP(W230,'Charged Moves'!B$2:C$96,2,FALSE)=H230,VLOOKUP(W230,'Charged Moves'!B$2:C$96,2,FALSE)=I230),1,0)</f>
        <v>1</v>
      </c>
      <c r="Z230" s="32" t="str">
        <f>VLOOKUP(W230,'Charged Moves'!B$2:I$96,8,FALSE)*100</f>
        <v>5</v>
      </c>
      <c r="AA230" s="32" t="str">
        <f>VLOOKUP(W230,'Charged Moves'!B$2:I$96,6,FALSE)</f>
        <v>3900</v>
      </c>
      <c r="AB230" s="32" t="str">
        <f>VLOOKUP(W230,'Charged Moves'!B$2:J$96,9,FALSE)</f>
        <v>100</v>
      </c>
      <c r="AC230" s="32" t="str">
        <f t="shared" si="6"/>
        <v>296.875</v>
      </c>
      <c r="AD230" s="32" t="str">
        <f t="shared" si="7"/>
        <v>16550</v>
      </c>
      <c r="AE230" s="32" t="str">
        <f t="shared" si="8"/>
        <v>1781.25</v>
      </c>
      <c r="AF230" t="str">
        <f t="shared" si="9"/>
        <v>46550</v>
      </c>
      <c r="AG230" t="str">
        <f t="shared" si="10"/>
        <v>616.25</v>
      </c>
    </row>
    <row r="231" ht="14.25" customHeight="1">
      <c r="A231" s="5">
        <v>698.0</v>
      </c>
      <c r="B231" s="20">
        <v>5.0</v>
      </c>
      <c r="C231" s="21">
        <v>0.51</v>
      </c>
      <c r="D231" s="20">
        <v>1.0</v>
      </c>
      <c r="E231" s="22">
        <v>1.0</v>
      </c>
      <c r="F231" s="5" t="str">
        <f>VLOOKUP(G231,'Species Data'!A$2:E$152,2,FALSE)</f>
        <v>121</v>
      </c>
      <c r="G231" s="5" t="s">
        <v>154</v>
      </c>
      <c r="H231" s="33" t="s">
        <v>187</v>
      </c>
      <c r="I231" s="24" t="s">
        <v>50</v>
      </c>
      <c r="J231" s="5" t="str">
        <f>VLOOKUP(G231,'Species Data'!A$2:E$152,3,FALSE)</f>
        <v>120</v>
      </c>
      <c r="K231" s="27" t="str">
        <f>VLOOKUP(G231,'Species Data'!A$2:E$152,4,FALSE)</f>
        <v>194</v>
      </c>
      <c r="L231" s="27" t="str">
        <f>VLOOKUP(G231,'Species Data'!A$2:E$152,5,FALSE)</f>
        <v>192</v>
      </c>
      <c r="M231" s="28" t="str">
        <f t="shared" si="1"/>
        <v>23040</v>
      </c>
      <c r="N231" s="29" t="str">
        <f t="shared" si="2"/>
        <v>4358016000</v>
      </c>
      <c r="O231" s="29" t="str">
        <f t="shared" si="3"/>
        <v>189150</v>
      </c>
      <c r="P231" s="30" t="str">
        <f t="shared" si="4"/>
        <v>2357798400</v>
      </c>
      <c r="Q231" s="30" t="s">
        <v>261</v>
      </c>
      <c r="R231" s="32" t="str">
        <f>VLOOKUP(Q231,'Basic Moves'!B$2:H$43,3,FALSE)</f>
        <v>10</v>
      </c>
      <c r="S231" s="32" t="str">
        <f>IF(OR(VLOOKUP(Q231,'Basic Moves'!B$2:C$43,2,FALSE)=H231,VLOOKUP(Q231,'Basic Moves'!B$2:C$43,2,FALSE)=I231),1,0)</f>
        <v>0</v>
      </c>
      <c r="T231" s="32" t="str">
        <f>VLOOKUP(Q231,'Basic Moves'!B$2:H$43,5,FALSE)</f>
        <v>1330</v>
      </c>
      <c r="U231" s="32" t="str">
        <f>VLOOKUP(Q231,'Basic Moves'!B$2:H$43,7,FALSE)</f>
        <v>12</v>
      </c>
      <c r="V231" s="31" t="str">
        <f t="shared" si="5"/>
        <v>750</v>
      </c>
      <c r="W231" s="30" t="s">
        <v>290</v>
      </c>
      <c r="X231" s="32" t="str">
        <f>VLOOKUP(W231,'Charged Moves'!B$2:I$96,3,FALSE)</f>
        <v>40</v>
      </c>
      <c r="Y231" s="32" t="str">
        <f>IF(OR(VLOOKUP(W231,'Charged Moves'!B$2:C$96,2,FALSE)=H231,VLOOKUP(W231,'Charged Moves'!B$2:C$96,2,FALSE)=I231),1,0)</f>
        <v>1</v>
      </c>
      <c r="Z231" s="32" t="str">
        <f>VLOOKUP(W231,'Charged Moves'!B$2:I$96,8,FALSE)*100</f>
        <v>5</v>
      </c>
      <c r="AA231" s="32" t="str">
        <f>VLOOKUP(W231,'Charged Moves'!B$2:I$96,6,FALSE)</f>
        <v>3800</v>
      </c>
      <c r="AB231" s="32" t="str">
        <f>VLOOKUP(W231,'Charged Moves'!B$2:J$96,9,FALSE)</f>
        <v>25</v>
      </c>
      <c r="AC231" s="32" t="str">
        <f t="shared" si="6"/>
        <v>81.25</v>
      </c>
      <c r="AD231" s="32" t="str">
        <f t="shared" si="7"/>
        <v>8290</v>
      </c>
      <c r="AE231" s="32" t="str">
        <f t="shared" si="8"/>
        <v>975</v>
      </c>
      <c r="AF231" t="str">
        <f t="shared" si="9"/>
        <v>14290</v>
      </c>
      <c r="AG231" t="str">
        <f t="shared" si="10"/>
        <v>527.5</v>
      </c>
    </row>
    <row r="232" ht="14.25" customHeight="1">
      <c r="A232" s="5">
        <v>701.0</v>
      </c>
      <c r="B232" s="20">
        <v>2.0</v>
      </c>
      <c r="C232" s="21">
        <v>0.79</v>
      </c>
      <c r="D232" s="20">
        <v>2.0</v>
      </c>
      <c r="E232" s="22">
        <v>1.0</v>
      </c>
      <c r="F232" s="5" t="str">
        <f>VLOOKUP(G232,'Species Data'!A$2:E$152,2,FALSE)</f>
        <v>121</v>
      </c>
      <c r="G232" s="5" t="s">
        <v>154</v>
      </c>
      <c r="H232" s="33" t="s">
        <v>187</v>
      </c>
      <c r="I232" s="24" t="s">
        <v>50</v>
      </c>
      <c r="J232" s="5" t="str">
        <f>VLOOKUP(G232,'Species Data'!A$2:E$152,3,FALSE)</f>
        <v>120</v>
      </c>
      <c r="K232" s="27" t="str">
        <f>VLOOKUP(G232,'Species Data'!A$2:E$152,4,FALSE)</f>
        <v>194</v>
      </c>
      <c r="L232" s="27" t="str">
        <f>VLOOKUP(G232,'Species Data'!A$2:E$152,5,FALSE)</f>
        <v>192</v>
      </c>
      <c r="M232" s="28" t="str">
        <f t="shared" si="1"/>
        <v>23040</v>
      </c>
      <c r="N232" s="29" t="str">
        <f t="shared" si="2"/>
        <v>6704640000</v>
      </c>
      <c r="O232" s="29" t="str">
        <f t="shared" si="3"/>
        <v>291000</v>
      </c>
      <c r="P232" s="30" t="str">
        <f t="shared" si="4"/>
        <v>2346624000</v>
      </c>
      <c r="Q232" s="30" t="s">
        <v>151</v>
      </c>
      <c r="R232" s="32" t="str">
        <f>VLOOKUP(Q232,'Basic Moves'!B$2:H$43,3,FALSE)</f>
        <v>6</v>
      </c>
      <c r="S232" s="32" t="str">
        <f>IF(OR(VLOOKUP(Q232,'Basic Moves'!B$2:C$43,2,FALSE)=H232,VLOOKUP(Q232,'Basic Moves'!B$2:C$43,2,FALSE)=I232),1,0)</f>
        <v>1</v>
      </c>
      <c r="T232" s="32" t="str">
        <f>VLOOKUP(Q232,'Basic Moves'!B$2:H$43,5,FALSE)</f>
        <v>500</v>
      </c>
      <c r="U232" s="32" t="str">
        <f>VLOOKUP(Q232,'Basic Moves'!B$2:H$43,7,FALSE)</f>
        <v>7</v>
      </c>
      <c r="V232" s="31" t="str">
        <f t="shared" si="5"/>
        <v>1500</v>
      </c>
      <c r="W232" s="30" t="s">
        <v>290</v>
      </c>
      <c r="X232" s="32" t="str">
        <f>VLOOKUP(W232,'Charged Moves'!B$2:I$96,3,FALSE)</f>
        <v>40</v>
      </c>
      <c r="Y232" s="32" t="str">
        <f>IF(OR(VLOOKUP(W232,'Charged Moves'!B$2:C$96,2,FALSE)=H232,VLOOKUP(W232,'Charged Moves'!B$2:C$96,2,FALSE)=I232),1,0)</f>
        <v>1</v>
      </c>
      <c r="Z232" s="32" t="str">
        <f>VLOOKUP(W232,'Charged Moves'!B$2:I$96,8,FALSE)*100</f>
        <v>5</v>
      </c>
      <c r="AA232" s="32" t="str">
        <f>VLOOKUP(W232,'Charged Moves'!B$2:I$96,6,FALSE)</f>
        <v>3800</v>
      </c>
      <c r="AB232" s="32" t="str">
        <f>VLOOKUP(W232,'Charged Moves'!B$2:J$96,9,FALSE)</f>
        <v>25</v>
      </c>
      <c r="AC232" s="32" t="str">
        <f t="shared" si="6"/>
        <v>81.25</v>
      </c>
      <c r="AD232" s="32" t="str">
        <f t="shared" si="7"/>
        <v>6300</v>
      </c>
      <c r="AE232" s="32" t="str">
        <f t="shared" si="8"/>
        <v>1301.25</v>
      </c>
      <c r="AF232" t="str">
        <f t="shared" si="9"/>
        <v>14300</v>
      </c>
      <c r="AG232" t="str">
        <f t="shared" si="10"/>
        <v>525</v>
      </c>
    </row>
    <row r="233" ht="14.25" customHeight="1">
      <c r="A233" s="5">
        <v>277.0</v>
      </c>
      <c r="B233" s="20">
        <v>5.0</v>
      </c>
      <c r="C233" s="21">
        <v>0.71</v>
      </c>
      <c r="D233" s="20">
        <v>2.0</v>
      </c>
      <c r="E233" s="22">
        <v>0.79</v>
      </c>
      <c r="F233" s="5" t="str">
        <f>VLOOKUP(G233,'Species Data'!A$2:E$152,2,FALSE)</f>
        <v>49</v>
      </c>
      <c r="G233" s="5" t="s">
        <v>86</v>
      </c>
      <c r="H233" s="58" t="s">
        <v>249</v>
      </c>
      <c r="I233" s="46" t="s">
        <v>265</v>
      </c>
      <c r="J233" s="5" t="str">
        <f>VLOOKUP(G233,'Species Data'!A$2:E$152,3,FALSE)</f>
        <v>140</v>
      </c>
      <c r="K233" s="27" t="str">
        <f>VLOOKUP(G233,'Species Data'!A$2:E$152,4,FALSE)</f>
        <v>172</v>
      </c>
      <c r="L233" s="27" t="str">
        <f>VLOOKUP(G233,'Species Data'!A$2:E$152,5,FALSE)</f>
        <v>154</v>
      </c>
      <c r="M233" s="28" t="str">
        <f t="shared" si="1"/>
        <v>21560</v>
      </c>
      <c r="N233" s="29" t="str">
        <f t="shared" si="2"/>
        <v>4538056600</v>
      </c>
      <c r="O233" s="29" t="str">
        <f t="shared" si="3"/>
        <v>210485</v>
      </c>
      <c r="P233" s="30" t="str">
        <f t="shared" si="4"/>
        <v>2324653100</v>
      </c>
      <c r="Q233" s="30" t="s">
        <v>88</v>
      </c>
      <c r="R233" s="32" t="str">
        <f>VLOOKUP(Q233,'Basic Moves'!B$2:H$43,3,FALSE)</f>
        <v>15</v>
      </c>
      <c r="S233" s="32" t="str">
        <f>IF(OR(VLOOKUP(Q233,'Basic Moves'!B$2:C$43,2,FALSE)=H233,VLOOKUP(Q233,'Basic Moves'!B$2:C$43,2,FALSE)=I233),1,0)</f>
        <v>0</v>
      </c>
      <c r="T233" s="32" t="str">
        <f>VLOOKUP(Q233,'Basic Moves'!B$2:H$43,5,FALSE)</f>
        <v>1510</v>
      </c>
      <c r="U233" s="32" t="str">
        <f>VLOOKUP(Q233,'Basic Moves'!B$2:H$43,7,FALSE)</f>
        <v>14</v>
      </c>
      <c r="V233" s="31" t="str">
        <f t="shared" si="5"/>
        <v>990</v>
      </c>
      <c r="W233" s="30" t="s">
        <v>50</v>
      </c>
      <c r="X233" s="32" t="str">
        <f>VLOOKUP(W233,'Charged Moves'!B$2:I$96,3,FALSE)</f>
        <v>55</v>
      </c>
      <c r="Y233" s="32" t="str">
        <f>IF(OR(VLOOKUP(W233,'Charged Moves'!B$2:C$96,2,FALSE)=H233,VLOOKUP(W233,'Charged Moves'!B$2:C$96,2,FALSE)=I233),1,0)</f>
        <v>0</v>
      </c>
      <c r="Z233" s="32" t="str">
        <f>VLOOKUP(W233,'Charged Moves'!B$2:I$96,8,FALSE)*100</f>
        <v>5</v>
      </c>
      <c r="AA233" s="32" t="str">
        <f>VLOOKUP(W233,'Charged Moves'!B$2:I$96,6,FALSE)</f>
        <v>2800</v>
      </c>
      <c r="AB233" s="32" t="str">
        <f>VLOOKUP(W233,'Charged Moves'!B$2:J$96,9,FALSE)</f>
        <v>50</v>
      </c>
      <c r="AC233" s="32" t="str">
        <f t="shared" si="6"/>
        <v>116.375</v>
      </c>
      <c r="AD233" s="32" t="str">
        <f t="shared" si="7"/>
        <v>9340</v>
      </c>
      <c r="AE233" s="32" t="str">
        <f t="shared" si="8"/>
        <v>1223.75</v>
      </c>
      <c r="AF233" t="str">
        <f t="shared" si="9"/>
        <v>17340</v>
      </c>
      <c r="AG233" t="str">
        <f t="shared" si="10"/>
        <v>626.875</v>
      </c>
    </row>
    <row r="234" ht="14.25" customHeight="1">
      <c r="A234" s="5">
        <v>545.0</v>
      </c>
      <c r="B234" s="20">
        <v>1.0</v>
      </c>
      <c r="C234" s="21">
        <v>1.0</v>
      </c>
      <c r="D234" s="20">
        <v>2.0</v>
      </c>
      <c r="E234" s="22">
        <v>0.92</v>
      </c>
      <c r="F234" s="5" t="str">
        <f>VLOOKUP(G234,'Species Data'!A$2:E$152,2,FALSE)</f>
        <v>94</v>
      </c>
      <c r="G234" s="5" t="s">
        <v>153</v>
      </c>
      <c r="H234" s="62" t="s">
        <v>258</v>
      </c>
      <c r="I234" s="46" t="s">
        <v>265</v>
      </c>
      <c r="J234" s="5" t="str">
        <f>VLOOKUP(G234,'Species Data'!A$2:E$152,3,FALSE)</f>
        <v>120</v>
      </c>
      <c r="K234" s="27" t="str">
        <f>VLOOKUP(G234,'Species Data'!A$2:E$152,4,FALSE)</f>
        <v>204</v>
      </c>
      <c r="L234" s="27" t="str">
        <f>VLOOKUP(G234,'Species Data'!A$2:E$152,5,FALSE)</f>
        <v>156</v>
      </c>
      <c r="M234" s="28" t="str">
        <f t="shared" si="1"/>
        <v>18720</v>
      </c>
      <c r="N234" s="29" t="str">
        <f t="shared" si="2"/>
        <v>6255802800</v>
      </c>
      <c r="O234" s="29" t="str">
        <f t="shared" si="3"/>
        <v>334178</v>
      </c>
      <c r="P234" s="30" t="str">
        <f t="shared" si="4"/>
        <v>2312809200</v>
      </c>
      <c r="Q234" s="30" t="s">
        <v>231</v>
      </c>
      <c r="R234" s="32" t="str">
        <f>VLOOKUP(Q234,'Basic Moves'!B$2:H$43,3,FALSE)</f>
        <v>11</v>
      </c>
      <c r="S234" s="32" t="str">
        <f>IF(OR(VLOOKUP(Q234,'Basic Moves'!B$2:C$43,2,FALSE)=H234,VLOOKUP(Q234,'Basic Moves'!B$2:C$43,2,FALSE)=I234),1,0)</f>
        <v>1</v>
      </c>
      <c r="T234" s="32" t="str">
        <f>VLOOKUP(Q234,'Basic Moves'!B$2:H$43,5,FALSE)</f>
        <v>950</v>
      </c>
      <c r="U234" s="32" t="str">
        <f>VLOOKUP(Q234,'Basic Moves'!B$2:H$43,7,FALSE)</f>
        <v>8</v>
      </c>
      <c r="V234" s="31" t="str">
        <f t="shared" si="5"/>
        <v>1443.75</v>
      </c>
      <c r="W234" s="30" t="s">
        <v>232</v>
      </c>
      <c r="X234" s="32" t="str">
        <f>VLOOKUP(W234,'Charged Moves'!B$2:I$96,3,FALSE)</f>
        <v>70</v>
      </c>
      <c r="Y234" s="32" t="str">
        <f>IF(OR(VLOOKUP(W234,'Charged Moves'!B$2:C$96,2,FALSE)=H234,VLOOKUP(W234,'Charged Moves'!B$2:C$96,2,FALSE)=I234),1,0)</f>
        <v>1</v>
      </c>
      <c r="Z234" s="32" t="str">
        <f>VLOOKUP(W234,'Charged Moves'!B$2:I$96,8,FALSE)*100</f>
        <v>5</v>
      </c>
      <c r="AA234" s="32" t="str">
        <f>VLOOKUP(W234,'Charged Moves'!B$2:I$96,6,FALSE)</f>
        <v>3400</v>
      </c>
      <c r="AB234" s="32" t="str">
        <f>VLOOKUP(W234,'Charged Moves'!B$2:J$96,9,FALSE)</f>
        <v>100</v>
      </c>
      <c r="AC234" s="32" t="str">
        <f t="shared" si="6"/>
        <v>268.4375</v>
      </c>
      <c r="AD234" s="32" t="str">
        <f t="shared" si="7"/>
        <v>16250</v>
      </c>
      <c r="AE234" s="32" t="str">
        <f t="shared" si="8"/>
        <v>1638.125</v>
      </c>
      <c r="AF234" t="str">
        <f t="shared" si="9"/>
        <v>42250</v>
      </c>
      <c r="AG234" t="str">
        <f t="shared" si="10"/>
        <v>605.625</v>
      </c>
    </row>
    <row r="235" ht="14.25" customHeight="1">
      <c r="A235" s="5">
        <v>689.0</v>
      </c>
      <c r="B235" s="20">
        <v>1.0</v>
      </c>
      <c r="C235" s="21">
        <v>1.0</v>
      </c>
      <c r="D235" s="20">
        <v>3.0</v>
      </c>
      <c r="E235" s="22">
        <v>0.82</v>
      </c>
      <c r="F235" s="5" t="str">
        <f>VLOOKUP(G235,'Species Data'!A$2:E$152,2,FALSE)</f>
        <v>119</v>
      </c>
      <c r="G235" s="5" t="s">
        <v>192</v>
      </c>
      <c r="H235" s="33" t="s">
        <v>187</v>
      </c>
      <c r="I235" s="50"/>
      <c r="J235" s="5" t="str">
        <f>VLOOKUP(G235,'Species Data'!A$2:E$152,3,FALSE)</f>
        <v>160</v>
      </c>
      <c r="K235" s="27" t="str">
        <f>VLOOKUP(G235,'Species Data'!A$2:E$152,4,FALSE)</f>
        <v>172</v>
      </c>
      <c r="L235" s="27" t="str">
        <f>VLOOKUP(G235,'Species Data'!A$2:E$152,5,FALSE)</f>
        <v>160</v>
      </c>
      <c r="M235" s="28" t="str">
        <f t="shared" si="1"/>
        <v>25600</v>
      </c>
      <c r="N235" s="29" t="str">
        <f t="shared" si="2"/>
        <v>6226124800</v>
      </c>
      <c r="O235" s="29" t="str">
        <f t="shared" si="3"/>
        <v>243208</v>
      </c>
      <c r="P235" s="30" t="str">
        <f t="shared" si="4"/>
        <v>2307276800</v>
      </c>
      <c r="Q235" s="30" t="s">
        <v>163</v>
      </c>
      <c r="R235" s="32" t="str">
        <f>VLOOKUP(Q235,'Basic Moves'!B$2:H$43,3,FALSE)</f>
        <v>12</v>
      </c>
      <c r="S235" s="32" t="str">
        <f>IF(OR(VLOOKUP(Q235,'Basic Moves'!B$2:C$43,2,FALSE)=H235,VLOOKUP(Q235,'Basic Moves'!B$2:C$43,2,FALSE)=I235),1,0)</f>
        <v>0</v>
      </c>
      <c r="T235" s="32" t="str">
        <f>VLOOKUP(Q235,'Basic Moves'!B$2:H$43,5,FALSE)</f>
        <v>1050</v>
      </c>
      <c r="U235" s="32" t="str">
        <f>VLOOKUP(Q235,'Basic Moves'!B$2:H$43,7,FALSE)</f>
        <v>10</v>
      </c>
      <c r="V235" s="31" t="str">
        <f t="shared" si="5"/>
        <v>1140</v>
      </c>
      <c r="W235" s="30" t="s">
        <v>233</v>
      </c>
      <c r="X235" s="32" t="str">
        <f>VLOOKUP(W235,'Charged Moves'!B$2:I$96,3,FALSE)</f>
        <v>80</v>
      </c>
      <c r="Y235" s="32" t="str">
        <f>IF(OR(VLOOKUP(W235,'Charged Moves'!B$2:C$96,2,FALSE)=H235,VLOOKUP(W235,'Charged Moves'!B$2:C$96,2,FALSE)=I235),1,0)</f>
        <v>0</v>
      </c>
      <c r="Z235" s="32" t="str">
        <f>VLOOKUP(W235,'Charged Moves'!B$2:I$96,8,FALSE)*100</f>
        <v>5</v>
      </c>
      <c r="AA235" s="32" t="str">
        <f>VLOOKUP(W235,'Charged Moves'!B$2:I$96,6,FALSE)</f>
        <v>3200</v>
      </c>
      <c r="AB235" s="32" t="str">
        <f>VLOOKUP(W235,'Charged Moves'!B$2:J$96,9,FALSE)</f>
        <v>100</v>
      </c>
      <c r="AC235" s="32" t="str">
        <f t="shared" si="6"/>
        <v>202</v>
      </c>
      <c r="AD235" s="32" t="str">
        <f t="shared" si="7"/>
        <v>14200</v>
      </c>
      <c r="AE235" s="32" t="str">
        <f t="shared" si="8"/>
        <v>1414</v>
      </c>
      <c r="AF235" t="str">
        <f t="shared" si="9"/>
        <v>34200</v>
      </c>
      <c r="AG235" t="str">
        <f t="shared" si="10"/>
        <v>524</v>
      </c>
    </row>
    <row r="236" ht="14.25" customHeight="1">
      <c r="A236" s="5">
        <v>244.0</v>
      </c>
      <c r="B236" s="20">
        <v>3.0</v>
      </c>
      <c r="C236" s="21">
        <v>0.96</v>
      </c>
      <c r="D236" s="20">
        <v>2.0</v>
      </c>
      <c r="E236" s="22">
        <v>0.96</v>
      </c>
      <c r="F236" s="5" t="str">
        <f>VLOOKUP(G236,'Species Data'!A$2:E$152,2,FALSE)</f>
        <v>44</v>
      </c>
      <c r="G236" s="5" t="s">
        <v>80</v>
      </c>
      <c r="H236" s="45" t="s">
        <v>259</v>
      </c>
      <c r="I236" s="46" t="s">
        <v>265</v>
      </c>
      <c r="J236" s="5" t="str">
        <f>VLOOKUP(G236,'Species Data'!A$2:E$152,3,FALSE)</f>
        <v>120</v>
      </c>
      <c r="K236" s="27" t="str">
        <f>VLOOKUP(G236,'Species Data'!A$2:E$152,4,FALSE)</f>
        <v>162</v>
      </c>
      <c r="L236" s="27" t="str">
        <f>VLOOKUP(G236,'Species Data'!A$2:E$152,5,FALSE)</f>
        <v>158</v>
      </c>
      <c r="M236" s="28" t="str">
        <f t="shared" si="1"/>
        <v>18960</v>
      </c>
      <c r="N236" s="29" t="str">
        <f t="shared" si="2"/>
        <v>4769974575</v>
      </c>
      <c r="O236" s="29" t="str">
        <f t="shared" si="3"/>
        <v>251581</v>
      </c>
      <c r="P236" s="30" t="str">
        <f t="shared" si="4"/>
        <v>2305559700</v>
      </c>
      <c r="Q236" s="30" t="s">
        <v>147</v>
      </c>
      <c r="R236" s="32" t="str">
        <f>VLOOKUP(Q236,'Basic Moves'!B$2:H$43,3,FALSE)</f>
        <v>15</v>
      </c>
      <c r="S236" s="32" t="str">
        <f>IF(OR(VLOOKUP(Q236,'Basic Moves'!B$2:C$43,2,FALSE)=H236,VLOOKUP(Q236,'Basic Moves'!B$2:C$43,2,FALSE)=I236),1,0)</f>
        <v>1</v>
      </c>
      <c r="T236" s="32" t="str">
        <f>VLOOKUP(Q236,'Basic Moves'!B$2:H$43,5,FALSE)</f>
        <v>1450</v>
      </c>
      <c r="U236" s="32" t="str">
        <f>VLOOKUP(Q236,'Basic Moves'!B$2:H$43,7,FALSE)</f>
        <v>12</v>
      </c>
      <c r="V236" s="31" t="str">
        <f t="shared" si="5"/>
        <v>1275</v>
      </c>
      <c r="W236" s="30" t="s">
        <v>224</v>
      </c>
      <c r="X236" s="32" t="str">
        <f>VLOOKUP(W236,'Charged Moves'!B$2:I$96,3,FALSE)</f>
        <v>55</v>
      </c>
      <c r="Y236" s="32" t="str">
        <f>IF(OR(VLOOKUP(W236,'Charged Moves'!B$2:C$96,2,FALSE)=H236,VLOOKUP(W236,'Charged Moves'!B$2:C$96,2,FALSE)=I236),1,0)</f>
        <v>1</v>
      </c>
      <c r="Z236" s="32" t="str">
        <f>VLOOKUP(W236,'Charged Moves'!B$2:I$96,8,FALSE)*100</f>
        <v>5</v>
      </c>
      <c r="AA236" s="32" t="str">
        <f>VLOOKUP(W236,'Charged Moves'!B$2:I$96,6,FALSE)</f>
        <v>2600</v>
      </c>
      <c r="AB236" s="32" t="str">
        <f>VLOOKUP(W236,'Charged Moves'!B$2:J$96,9,FALSE)</f>
        <v>50</v>
      </c>
      <c r="AC236" s="32" t="str">
        <f t="shared" si="6"/>
        <v>164.21875</v>
      </c>
      <c r="AD236" s="32" t="str">
        <f t="shared" si="7"/>
        <v>10350</v>
      </c>
      <c r="AE236" s="32" t="str">
        <f t="shared" si="8"/>
        <v>1552.96875</v>
      </c>
      <c r="AF236" t="str">
        <f t="shared" si="9"/>
        <v>20350</v>
      </c>
      <c r="AG236" t="str">
        <f t="shared" si="10"/>
        <v>750.625</v>
      </c>
    </row>
    <row r="237" ht="14.25" customHeight="1">
      <c r="A237" s="5">
        <v>489.0</v>
      </c>
      <c r="B237" s="20">
        <v>2.0</v>
      </c>
      <c r="C237" s="21">
        <v>0.98</v>
      </c>
      <c r="D237" s="20">
        <v>1.0</v>
      </c>
      <c r="E237" s="22">
        <v>1.0</v>
      </c>
      <c r="F237" s="5" t="str">
        <f>VLOOKUP(G237,'Species Data'!A$2:E$152,2,FALSE)</f>
        <v>85</v>
      </c>
      <c r="G237" s="5" t="s">
        <v>140</v>
      </c>
      <c r="H237" s="39" t="s">
        <v>237</v>
      </c>
      <c r="I237" s="38" t="s">
        <v>236</v>
      </c>
      <c r="J237" s="5" t="str">
        <f>VLOOKUP(G237,'Species Data'!A$2:E$152,3,FALSE)</f>
        <v>120</v>
      </c>
      <c r="K237" s="27" t="str">
        <f>VLOOKUP(G237,'Species Data'!A$2:E$152,4,FALSE)</f>
        <v>182</v>
      </c>
      <c r="L237" s="27" t="str">
        <f>VLOOKUP(G237,'Species Data'!A$2:E$152,5,FALSE)</f>
        <v>150</v>
      </c>
      <c r="M237" s="28" t="str">
        <f t="shared" si="1"/>
        <v>18000</v>
      </c>
      <c r="N237" s="29" t="str">
        <f t="shared" si="2"/>
        <v>4295655000</v>
      </c>
      <c r="O237" s="29" t="str">
        <f t="shared" si="3"/>
        <v>238648</v>
      </c>
      <c r="P237" s="30" t="str">
        <f t="shared" si="4"/>
        <v>2305485000</v>
      </c>
      <c r="Q237" s="30" t="s">
        <v>169</v>
      </c>
      <c r="R237" s="32" t="str">
        <f>VLOOKUP(Q237,'Basic Moves'!B$2:H$43,3,FALSE)</f>
        <v>15</v>
      </c>
      <c r="S237" s="32" t="str">
        <f>IF(OR(VLOOKUP(Q237,'Basic Moves'!B$2:C$43,2,FALSE)=H237,VLOOKUP(Q237,'Basic Moves'!B$2:C$43,2,FALSE)=I237),1,0)</f>
        <v>0</v>
      </c>
      <c r="T237" s="32" t="str">
        <f>VLOOKUP(Q237,'Basic Moves'!B$2:H$43,5,FALSE)</f>
        <v>1330</v>
      </c>
      <c r="U237" s="32" t="str">
        <f>VLOOKUP(Q237,'Basic Moves'!B$2:H$43,7,FALSE)</f>
        <v>12</v>
      </c>
      <c r="V237" s="31" t="str">
        <f t="shared" si="5"/>
        <v>1125</v>
      </c>
      <c r="W237" s="30" t="s">
        <v>296</v>
      </c>
      <c r="X237" s="32" t="str">
        <f>VLOOKUP(W237,'Charged Moves'!B$2:I$96,3,FALSE)</f>
        <v>40</v>
      </c>
      <c r="Y237" s="32" t="str">
        <f>IF(OR(VLOOKUP(W237,'Charged Moves'!B$2:C$96,2,FALSE)=H237,VLOOKUP(W237,'Charged Moves'!B$2:C$96,2,FALSE)=I237),1,0)</f>
        <v>1</v>
      </c>
      <c r="Z237" s="32" t="str">
        <f>VLOOKUP(W237,'Charged Moves'!B$2:I$96,8,FALSE)*100</f>
        <v>5</v>
      </c>
      <c r="AA237" s="32" t="str">
        <f>VLOOKUP(W237,'Charged Moves'!B$2:I$96,6,FALSE)</f>
        <v>2700</v>
      </c>
      <c r="AB237" s="32" t="str">
        <f>VLOOKUP(W237,'Charged Moves'!B$2:J$96,9,FALSE)</f>
        <v>33</v>
      </c>
      <c r="AC237" s="32" t="str">
        <f t="shared" si="6"/>
        <v>96.25</v>
      </c>
      <c r="AD237" s="32" t="str">
        <f t="shared" si="7"/>
        <v>7190</v>
      </c>
      <c r="AE237" s="32" t="str">
        <f t="shared" si="8"/>
        <v>1311.25</v>
      </c>
      <c r="AF237" t="str">
        <f t="shared" si="9"/>
        <v>13190</v>
      </c>
      <c r="AG237" t="str">
        <f t="shared" si="10"/>
        <v>703.75</v>
      </c>
    </row>
    <row r="238" ht="14.25" customHeight="1">
      <c r="A238" s="5">
        <v>276.0</v>
      </c>
      <c r="B238" s="20">
        <v>6.0</v>
      </c>
      <c r="C238" s="21">
        <v>0.6</v>
      </c>
      <c r="D238" s="20">
        <v>3.0</v>
      </c>
      <c r="E238" s="22">
        <v>0.78</v>
      </c>
      <c r="F238" s="5" t="str">
        <f>VLOOKUP(G238,'Species Data'!A$2:E$152,2,FALSE)</f>
        <v>49</v>
      </c>
      <c r="G238" s="5" t="s">
        <v>86</v>
      </c>
      <c r="H238" s="58" t="s">
        <v>249</v>
      </c>
      <c r="I238" s="46" t="s">
        <v>265</v>
      </c>
      <c r="J238" s="5" t="str">
        <f>VLOOKUP(G238,'Species Data'!A$2:E$152,3,FALSE)</f>
        <v>140</v>
      </c>
      <c r="K238" s="27" t="str">
        <f>VLOOKUP(G238,'Species Data'!A$2:E$152,4,FALSE)</f>
        <v>172</v>
      </c>
      <c r="L238" s="27" t="str">
        <f>VLOOKUP(G238,'Species Data'!A$2:E$152,5,FALSE)</f>
        <v>154</v>
      </c>
      <c r="M238" s="28" t="str">
        <f t="shared" si="1"/>
        <v>21560</v>
      </c>
      <c r="N238" s="29" t="str">
        <f t="shared" si="2"/>
        <v>3847382000</v>
      </c>
      <c r="O238" s="29" t="str">
        <f t="shared" si="3"/>
        <v>178450</v>
      </c>
      <c r="P238" s="30" t="str">
        <f t="shared" si="4"/>
        <v>2300317250</v>
      </c>
      <c r="Q238" s="30" t="s">
        <v>88</v>
      </c>
      <c r="R238" s="32" t="str">
        <f>VLOOKUP(Q238,'Basic Moves'!B$2:H$43,3,FALSE)</f>
        <v>15</v>
      </c>
      <c r="S238" s="32" t="str">
        <f>IF(OR(VLOOKUP(Q238,'Basic Moves'!B$2:C$43,2,FALSE)=H238,VLOOKUP(Q238,'Basic Moves'!B$2:C$43,2,FALSE)=I238),1,0)</f>
        <v>0</v>
      </c>
      <c r="T238" s="32" t="str">
        <f>VLOOKUP(Q238,'Basic Moves'!B$2:H$43,5,FALSE)</f>
        <v>1510</v>
      </c>
      <c r="U238" s="32" t="str">
        <f>VLOOKUP(Q238,'Basic Moves'!B$2:H$43,7,FALSE)</f>
        <v>14</v>
      </c>
      <c r="V238" s="31" t="str">
        <f t="shared" si="5"/>
        <v>990</v>
      </c>
      <c r="W238" s="30" t="s">
        <v>301</v>
      </c>
      <c r="X238" s="32" t="str">
        <f>VLOOKUP(W238,'Charged Moves'!B$2:I$96,3,FALSE)</f>
        <v>25</v>
      </c>
      <c r="Y238" s="32" t="str">
        <f>IF(OR(VLOOKUP(W238,'Charged Moves'!B$2:C$96,2,FALSE)=H238,VLOOKUP(W238,'Charged Moves'!B$2:C$96,2,FALSE)=I238),1,0)</f>
        <v>1</v>
      </c>
      <c r="Z238" s="32" t="str">
        <f>VLOOKUP(W238,'Charged Moves'!B$2:I$96,8,FALSE)*100</f>
        <v>5</v>
      </c>
      <c r="AA238" s="32" t="str">
        <f>VLOOKUP(W238,'Charged Moves'!B$2:I$96,6,FALSE)</f>
        <v>2400</v>
      </c>
      <c r="AB238" s="32" t="str">
        <f>VLOOKUP(W238,'Charged Moves'!B$2:J$96,9,FALSE)</f>
        <v>20</v>
      </c>
      <c r="AC238" s="32" t="str">
        <f t="shared" si="6"/>
        <v>62.03125</v>
      </c>
      <c r="AD238" s="32" t="str">
        <f t="shared" si="7"/>
        <v>5920</v>
      </c>
      <c r="AE238" s="32" t="str">
        <f t="shared" si="8"/>
        <v>1037.5</v>
      </c>
      <c r="AF238" t="str">
        <f t="shared" si="9"/>
        <v>9920</v>
      </c>
      <c r="AG238" t="str">
        <f t="shared" si="10"/>
        <v>620.3125</v>
      </c>
    </row>
    <row r="239" ht="14.25" customHeight="1">
      <c r="A239" s="5">
        <v>544.0</v>
      </c>
      <c r="B239" s="20">
        <v>3.0</v>
      </c>
      <c r="C239" s="21">
        <v>0.88</v>
      </c>
      <c r="D239" s="20">
        <v>3.0</v>
      </c>
      <c r="E239" s="22">
        <v>0.91</v>
      </c>
      <c r="F239" s="5" t="str">
        <f>VLOOKUP(G239,'Species Data'!A$2:E$152,2,FALSE)</f>
        <v>94</v>
      </c>
      <c r="G239" s="5" t="s">
        <v>153</v>
      </c>
      <c r="H239" s="62" t="s">
        <v>258</v>
      </c>
      <c r="I239" s="46" t="s">
        <v>265</v>
      </c>
      <c r="J239" s="5" t="str">
        <f>VLOOKUP(G239,'Species Data'!A$2:E$152,3,FALSE)</f>
        <v>120</v>
      </c>
      <c r="K239" s="27" t="str">
        <f>VLOOKUP(G239,'Species Data'!A$2:E$152,4,FALSE)</f>
        <v>204</v>
      </c>
      <c r="L239" s="27" t="str">
        <f>VLOOKUP(G239,'Species Data'!A$2:E$152,5,FALSE)</f>
        <v>156</v>
      </c>
      <c r="M239" s="28" t="str">
        <f t="shared" si="1"/>
        <v>18720</v>
      </c>
      <c r="N239" s="29" t="str">
        <f t="shared" si="2"/>
        <v>5513508000</v>
      </c>
      <c r="O239" s="29" t="str">
        <f t="shared" si="3"/>
        <v>294525</v>
      </c>
      <c r="P239" s="30" t="str">
        <f t="shared" si="4"/>
        <v>2298488400</v>
      </c>
      <c r="Q239" s="30" t="s">
        <v>231</v>
      </c>
      <c r="R239" s="32" t="str">
        <f>VLOOKUP(Q239,'Basic Moves'!B$2:H$43,3,FALSE)</f>
        <v>11</v>
      </c>
      <c r="S239" s="32" t="str">
        <f>IF(OR(VLOOKUP(Q239,'Basic Moves'!B$2:C$43,2,FALSE)=H239,VLOOKUP(Q239,'Basic Moves'!B$2:C$43,2,FALSE)=I239),1,0)</f>
        <v>1</v>
      </c>
      <c r="T239" s="32" t="str">
        <f>VLOOKUP(Q239,'Basic Moves'!B$2:H$43,5,FALSE)</f>
        <v>950</v>
      </c>
      <c r="U239" s="32" t="str">
        <f>VLOOKUP(Q239,'Basic Moves'!B$2:H$43,7,FALSE)</f>
        <v>8</v>
      </c>
      <c r="V239" s="31" t="str">
        <f t="shared" si="5"/>
        <v>1443.75</v>
      </c>
      <c r="W239" s="30" t="s">
        <v>284</v>
      </c>
      <c r="X239" s="32" t="str">
        <f>VLOOKUP(W239,'Charged Moves'!B$2:I$96,3,FALSE)</f>
        <v>45</v>
      </c>
      <c r="Y239" s="32" t="str">
        <f>IF(OR(VLOOKUP(W239,'Charged Moves'!B$2:C$96,2,FALSE)=H239,VLOOKUP(W239,'Charged Moves'!B$2:C$96,2,FALSE)=I239),1,0)</f>
        <v>0</v>
      </c>
      <c r="Z239" s="32" t="str">
        <f>VLOOKUP(W239,'Charged Moves'!B$2:I$96,8,FALSE)*100</f>
        <v>5</v>
      </c>
      <c r="AA239" s="32" t="str">
        <f>VLOOKUP(W239,'Charged Moves'!B$2:I$96,6,FALSE)</f>
        <v>3500</v>
      </c>
      <c r="AB239" s="32" t="str">
        <f>VLOOKUP(W239,'Charged Moves'!B$2:J$96,9,FALSE)</f>
        <v>33</v>
      </c>
      <c r="AC239" s="32" t="str">
        <f t="shared" si="6"/>
        <v>114.875</v>
      </c>
      <c r="AD239" s="32" t="str">
        <f t="shared" si="7"/>
        <v>8750</v>
      </c>
      <c r="AE239" s="32" t="str">
        <f t="shared" si="8"/>
        <v>1304.875</v>
      </c>
      <c r="AF239" t="str">
        <f t="shared" si="9"/>
        <v>18750</v>
      </c>
      <c r="AG239" t="str">
        <f t="shared" si="10"/>
        <v>601.875</v>
      </c>
    </row>
    <row r="240" ht="14.25" customHeight="1">
      <c r="A240" s="5">
        <v>8.0</v>
      </c>
      <c r="B240" s="20">
        <v>2.0</v>
      </c>
      <c r="C240" s="21">
        <v>0.93</v>
      </c>
      <c r="D240" s="20">
        <v>1.0</v>
      </c>
      <c r="E240" s="22">
        <v>1.0</v>
      </c>
      <c r="F240" s="5" t="str">
        <f>VLOOKUP(G240,'Species Data'!A$2:E$152,2,FALSE)</f>
        <v>2</v>
      </c>
      <c r="G240" s="5" t="s">
        <v>35</v>
      </c>
      <c r="H240" s="45" t="s">
        <v>259</v>
      </c>
      <c r="I240" s="46" t="s">
        <v>265</v>
      </c>
      <c r="J240" s="5" t="str">
        <f>VLOOKUP(G240,'Species Data'!A$2:E$152,3,FALSE)</f>
        <v>120</v>
      </c>
      <c r="K240" s="27" t="str">
        <f>VLOOKUP(G240,'Species Data'!A$2:E$152,4,FALSE)</f>
        <v>156</v>
      </c>
      <c r="L240" s="27" t="str">
        <f>VLOOKUP(G240,'Species Data'!A$2:E$152,5,FALSE)</f>
        <v>158</v>
      </c>
      <c r="M240" s="28" t="str">
        <f t="shared" si="1"/>
        <v>18960</v>
      </c>
      <c r="N240" s="29" t="str">
        <f t="shared" si="2"/>
        <v>5046678000</v>
      </c>
      <c r="O240" s="29" t="str">
        <f t="shared" si="3"/>
        <v>266175</v>
      </c>
      <c r="P240" s="30" t="str">
        <f t="shared" si="4"/>
        <v>2295961200</v>
      </c>
      <c r="Q240" s="30" t="s">
        <v>147</v>
      </c>
      <c r="R240" s="32" t="str">
        <f>VLOOKUP(Q240,'Basic Moves'!B$2:H$43,3,FALSE)</f>
        <v>15</v>
      </c>
      <c r="S240" s="32" t="str">
        <f>IF(OR(VLOOKUP(Q240,'Basic Moves'!B$2:C$43,2,FALSE)=H240,VLOOKUP(Q240,'Basic Moves'!B$2:C$43,2,FALSE)=I240),1,0)</f>
        <v>1</v>
      </c>
      <c r="T240" s="32" t="str">
        <f>VLOOKUP(Q240,'Basic Moves'!B$2:H$43,5,FALSE)</f>
        <v>1450</v>
      </c>
      <c r="U240" s="32" t="str">
        <f>VLOOKUP(Q240,'Basic Moves'!B$2:H$43,7,FALSE)</f>
        <v>12</v>
      </c>
      <c r="V240" s="31" t="str">
        <f t="shared" si="5"/>
        <v>1275</v>
      </c>
      <c r="W240" s="30" t="s">
        <v>122</v>
      </c>
      <c r="X240" s="32" t="str">
        <f>VLOOKUP(W240,'Charged Moves'!B$2:I$96,3,FALSE)</f>
        <v>120</v>
      </c>
      <c r="Y240" s="32" t="str">
        <f>IF(OR(VLOOKUP(W240,'Charged Moves'!B$2:C$96,2,FALSE)=H240,VLOOKUP(W240,'Charged Moves'!B$2:C$96,2,FALSE)=I240),1,0)</f>
        <v>1</v>
      </c>
      <c r="Z240" s="32" t="str">
        <f>VLOOKUP(W240,'Charged Moves'!B$2:I$96,8,FALSE)*100</f>
        <v>5</v>
      </c>
      <c r="AA240" s="32" t="str">
        <f>VLOOKUP(W240,'Charged Moves'!B$2:I$96,6,FALSE)</f>
        <v>4900</v>
      </c>
      <c r="AB240" s="32" t="str">
        <f>VLOOKUP(W240,'Charged Moves'!B$2:J$96,9,FALSE)</f>
        <v>100</v>
      </c>
      <c r="AC240" s="32" t="str">
        <f t="shared" si="6"/>
        <v>322.5</v>
      </c>
      <c r="AD240" s="32" t="str">
        <f t="shared" si="7"/>
        <v>18450</v>
      </c>
      <c r="AE240" s="32" t="str">
        <f t="shared" si="8"/>
        <v>1706.25</v>
      </c>
      <c r="AF240" t="str">
        <f t="shared" si="9"/>
        <v>36450</v>
      </c>
      <c r="AG240" t="str">
        <f t="shared" si="10"/>
        <v>776.25</v>
      </c>
    </row>
    <row r="241" ht="14.25" customHeight="1">
      <c r="A241" s="5">
        <v>232.0</v>
      </c>
      <c r="B241" s="20">
        <v>1.0</v>
      </c>
      <c r="C241" s="21">
        <v>1.0</v>
      </c>
      <c r="D241" s="20">
        <v>1.0</v>
      </c>
      <c r="E241" s="22">
        <v>1.0</v>
      </c>
      <c r="F241" s="5" t="str">
        <f>VLOOKUP(G241,'Species Data'!A$2:E$152,2,FALSE)</f>
        <v>42</v>
      </c>
      <c r="G241" s="5" t="s">
        <v>78</v>
      </c>
      <c r="H241" s="46" t="s">
        <v>265</v>
      </c>
      <c r="I241" s="38" t="s">
        <v>236</v>
      </c>
      <c r="J241" s="5" t="str">
        <f>VLOOKUP(G241,'Species Data'!A$2:E$152,3,FALSE)</f>
        <v>150</v>
      </c>
      <c r="K241" s="27" t="str">
        <f>VLOOKUP(G241,'Species Data'!A$2:E$152,4,FALSE)</f>
        <v>164</v>
      </c>
      <c r="L241" s="27" t="str">
        <f>VLOOKUP(G241,'Species Data'!A$2:E$152,5,FALSE)</f>
        <v>164</v>
      </c>
      <c r="M241" s="28" t="str">
        <f t="shared" si="1"/>
        <v>24600</v>
      </c>
      <c r="N241" s="29" t="str">
        <f t="shared" si="2"/>
        <v>6036471000</v>
      </c>
      <c r="O241" s="29" t="str">
        <f t="shared" si="3"/>
        <v>245385</v>
      </c>
      <c r="P241" s="30" t="str">
        <f t="shared" si="4"/>
        <v>2292043500</v>
      </c>
      <c r="Q241" s="30" t="s">
        <v>129</v>
      </c>
      <c r="R241" s="32" t="str">
        <f>VLOOKUP(Q241,'Basic Moves'!B$2:H$43,3,FALSE)</f>
        <v>9</v>
      </c>
      <c r="S241" s="32" t="str">
        <f>IF(OR(VLOOKUP(Q241,'Basic Moves'!B$2:C$43,2,FALSE)=H241,VLOOKUP(Q241,'Basic Moves'!B$2:C$43,2,FALSE)=I241),1,0)</f>
        <v>1</v>
      </c>
      <c r="T241" s="32" t="str">
        <f>VLOOKUP(Q241,'Basic Moves'!B$2:H$43,5,FALSE)</f>
        <v>750</v>
      </c>
      <c r="U241" s="32" t="str">
        <f>VLOOKUP(Q241,'Basic Moves'!B$2:H$43,7,FALSE)</f>
        <v>7</v>
      </c>
      <c r="V241" s="31" t="str">
        <f t="shared" si="5"/>
        <v>1496.25</v>
      </c>
      <c r="W241" s="30" t="s">
        <v>340</v>
      </c>
      <c r="X241" s="32" t="str">
        <f>VLOOKUP(W241,'Charged Moves'!B$2:I$96,3,FALSE)</f>
        <v>30</v>
      </c>
      <c r="Y241" s="32" t="str">
        <f>IF(OR(VLOOKUP(W241,'Charged Moves'!B$2:C$96,2,FALSE)=H241,VLOOKUP(W241,'Charged Moves'!B$2:C$96,2,FALSE)=I241),1,0)</f>
        <v>1</v>
      </c>
      <c r="Z241" s="32" t="str">
        <f>VLOOKUP(W241,'Charged Moves'!B$2:I$96,8,FALSE)*100</f>
        <v>25</v>
      </c>
      <c r="AA241" s="32" t="str">
        <f>VLOOKUP(W241,'Charged Moves'!B$2:I$96,6,FALSE)</f>
        <v>3300</v>
      </c>
      <c r="AB241" s="32" t="str">
        <f>VLOOKUP(W241,'Charged Moves'!B$2:J$96,9,FALSE)</f>
        <v>25</v>
      </c>
      <c r="AC241" s="32" t="str">
        <f t="shared" si="6"/>
        <v>87.1875</v>
      </c>
      <c r="AD241" s="32" t="str">
        <f t="shared" si="7"/>
        <v>6800</v>
      </c>
      <c r="AE241" s="32" t="str">
        <f t="shared" si="8"/>
        <v>1288.125</v>
      </c>
      <c r="AF241" t="str">
        <f t="shared" si="9"/>
        <v>14800</v>
      </c>
      <c r="AG241" t="str">
        <f t="shared" si="10"/>
        <v>568.125</v>
      </c>
    </row>
    <row r="242" ht="14.25" customHeight="1">
      <c r="A242" s="5">
        <v>246.0</v>
      </c>
      <c r="B242" s="20">
        <v>1.0</v>
      </c>
      <c r="C242" s="21">
        <v>1.0</v>
      </c>
      <c r="D242" s="20">
        <v>3.0</v>
      </c>
      <c r="E242" s="22">
        <v>0.95</v>
      </c>
      <c r="F242" s="5" t="str">
        <f>VLOOKUP(G242,'Species Data'!A$2:E$152,2,FALSE)</f>
        <v>44</v>
      </c>
      <c r="G242" s="5" t="s">
        <v>80</v>
      </c>
      <c r="H242" s="45" t="s">
        <v>259</v>
      </c>
      <c r="I242" s="46" t="s">
        <v>265</v>
      </c>
      <c r="J242" s="5" t="str">
        <f>VLOOKUP(G242,'Species Data'!A$2:E$152,3,FALSE)</f>
        <v>120</v>
      </c>
      <c r="K242" s="27" t="str">
        <f>VLOOKUP(G242,'Species Data'!A$2:E$152,4,FALSE)</f>
        <v>162</v>
      </c>
      <c r="L242" s="27" t="str">
        <f>VLOOKUP(G242,'Species Data'!A$2:E$152,5,FALSE)</f>
        <v>158</v>
      </c>
      <c r="M242" s="28" t="str">
        <f t="shared" si="1"/>
        <v>18960</v>
      </c>
      <c r="N242" s="29" t="str">
        <f t="shared" si="2"/>
        <v>4963864275</v>
      </c>
      <c r="O242" s="29" t="str">
        <f t="shared" si="3"/>
        <v>261807</v>
      </c>
      <c r="P242" s="30" t="str">
        <f t="shared" si="4"/>
        <v>2277244125</v>
      </c>
      <c r="Q242" s="30" t="s">
        <v>144</v>
      </c>
      <c r="R242" s="32" t="str">
        <f>VLOOKUP(Q242,'Basic Moves'!B$2:H$43,3,FALSE)</f>
        <v>10</v>
      </c>
      <c r="S242" s="32" t="str">
        <f>IF(OR(VLOOKUP(Q242,'Basic Moves'!B$2:C$43,2,FALSE)=H242,VLOOKUP(Q242,'Basic Moves'!B$2:C$43,2,FALSE)=I242),1,0)</f>
        <v>1</v>
      </c>
      <c r="T242" s="32" t="str">
        <f>VLOOKUP(Q242,'Basic Moves'!B$2:H$43,5,FALSE)</f>
        <v>1050</v>
      </c>
      <c r="U242" s="32" t="str">
        <f>VLOOKUP(Q242,'Basic Moves'!B$2:H$43,7,FALSE)</f>
        <v>10</v>
      </c>
      <c r="V242" s="31" t="str">
        <f t="shared" si="5"/>
        <v>1187.5</v>
      </c>
      <c r="W242" s="30" t="s">
        <v>228</v>
      </c>
      <c r="X242" s="32" t="str">
        <f>VLOOKUP(W242,'Charged Moves'!B$2:I$96,3,FALSE)</f>
        <v>65</v>
      </c>
      <c r="Y242" s="32" t="str">
        <f>IF(OR(VLOOKUP(W242,'Charged Moves'!B$2:C$96,2,FALSE)=H242,VLOOKUP(W242,'Charged Moves'!B$2:C$96,2,FALSE)=I242),1,0)</f>
        <v>1</v>
      </c>
      <c r="Z242" s="32" t="str">
        <f>VLOOKUP(W242,'Charged Moves'!B$2:I$96,8,FALSE)*100</f>
        <v>5</v>
      </c>
      <c r="AA242" s="32" t="str">
        <f>VLOOKUP(W242,'Charged Moves'!B$2:I$96,6,FALSE)</f>
        <v>3200</v>
      </c>
      <c r="AB242" s="32" t="str">
        <f>VLOOKUP(W242,'Charged Moves'!B$2:J$96,9,FALSE)</f>
        <v>50</v>
      </c>
      <c r="AC242" s="32" t="str">
        <f t="shared" si="6"/>
        <v>145.78125</v>
      </c>
      <c r="AD242" s="32" t="str">
        <f t="shared" si="7"/>
        <v>8950</v>
      </c>
      <c r="AE242" s="32" t="str">
        <f t="shared" si="8"/>
        <v>1616.09375</v>
      </c>
      <c r="AF242" t="str">
        <f t="shared" si="9"/>
        <v>18950</v>
      </c>
      <c r="AG242" t="str">
        <f t="shared" si="10"/>
        <v>741.40625</v>
      </c>
    </row>
    <row r="243" ht="14.25" customHeight="1">
      <c r="A243" s="5">
        <v>806.0</v>
      </c>
      <c r="B243" s="20">
        <v>4.0</v>
      </c>
      <c r="C243" s="21">
        <v>0.75</v>
      </c>
      <c r="D243" s="20">
        <v>4.0</v>
      </c>
      <c r="E243" s="22">
        <v>0.76</v>
      </c>
      <c r="F243" s="5" t="str">
        <f>VLOOKUP(G243,'Species Data'!A$2:E$152,2,FALSE)</f>
        <v>142</v>
      </c>
      <c r="G243" s="5" t="s">
        <v>219</v>
      </c>
      <c r="H243" s="51" t="s">
        <v>267</v>
      </c>
      <c r="I243" s="38" t="s">
        <v>236</v>
      </c>
      <c r="J243" s="5" t="str">
        <f>VLOOKUP(G243,'Species Data'!A$2:E$152,3,FALSE)</f>
        <v>160</v>
      </c>
      <c r="K243" s="27" t="str">
        <f>VLOOKUP(G243,'Species Data'!A$2:E$152,4,FALSE)</f>
        <v>182</v>
      </c>
      <c r="L243" s="27" t="str">
        <f>VLOOKUP(G243,'Species Data'!A$2:E$152,5,FALSE)</f>
        <v>162</v>
      </c>
      <c r="M243" s="28" t="str">
        <f t="shared" si="1"/>
        <v>25920</v>
      </c>
      <c r="N243" s="29" t="str">
        <f t="shared" si="2"/>
        <v>5660928000</v>
      </c>
      <c r="O243" s="29" t="str">
        <f t="shared" si="3"/>
        <v>218400</v>
      </c>
      <c r="P243" s="30" t="str">
        <f t="shared" si="4"/>
        <v>2273363820</v>
      </c>
      <c r="Q243" s="30" t="s">
        <v>126</v>
      </c>
      <c r="R243" s="32" t="str">
        <f>VLOOKUP(Q243,'Basic Moves'!B$2:H$43,3,FALSE)</f>
        <v>6</v>
      </c>
      <c r="S243" s="32" t="str">
        <f>IF(OR(VLOOKUP(Q243,'Basic Moves'!B$2:C$43,2,FALSE)=H243,VLOOKUP(Q243,'Basic Moves'!B$2:C$43,2,FALSE)=I243),1,0)</f>
        <v>0</v>
      </c>
      <c r="T243" s="32" t="str">
        <f>VLOOKUP(Q243,'Basic Moves'!B$2:H$43,5,FALSE)</f>
        <v>500</v>
      </c>
      <c r="U243" s="32" t="str">
        <f>VLOOKUP(Q243,'Basic Moves'!B$2:H$43,7,FALSE)</f>
        <v>7</v>
      </c>
      <c r="V243" s="31" t="str">
        <f t="shared" si="5"/>
        <v>1200</v>
      </c>
      <c r="W243" s="30" t="s">
        <v>309</v>
      </c>
      <c r="X243" s="32" t="str">
        <f>VLOOKUP(W243,'Charged Moves'!B$2:I$96,3,FALSE)</f>
        <v>35</v>
      </c>
      <c r="Y243" s="32" t="str">
        <f>IF(OR(VLOOKUP(W243,'Charged Moves'!B$2:C$96,2,FALSE)=H243,VLOOKUP(W243,'Charged Moves'!B$2:C$96,2,FALSE)=I243),1,0)</f>
        <v>1</v>
      </c>
      <c r="Z243" s="32" t="str">
        <f>VLOOKUP(W243,'Charged Moves'!B$2:I$96,8,FALSE)*100</f>
        <v>5</v>
      </c>
      <c r="AA243" s="32" t="str">
        <f>VLOOKUP(W243,'Charged Moves'!B$2:I$96,6,FALSE)</f>
        <v>3600</v>
      </c>
      <c r="AB243" s="32" t="str">
        <f>VLOOKUP(W243,'Charged Moves'!B$2:J$96,9,FALSE)</f>
        <v>25</v>
      </c>
      <c r="AC243" s="32" t="str">
        <f t="shared" si="6"/>
        <v>68.84375</v>
      </c>
      <c r="AD243" s="32" t="str">
        <f t="shared" si="7"/>
        <v>6100</v>
      </c>
      <c r="AE243" s="32" t="str">
        <f t="shared" si="8"/>
        <v>1125.5</v>
      </c>
      <c r="AF243" t="str">
        <f t="shared" si="9"/>
        <v>14100</v>
      </c>
      <c r="AG243" t="str">
        <f t="shared" si="10"/>
        <v>481.90625</v>
      </c>
    </row>
    <row r="244" ht="14.25" customHeight="1">
      <c r="A244" s="5">
        <v>741.0</v>
      </c>
      <c r="B244" s="20">
        <v>6.0</v>
      </c>
      <c r="C244" s="21">
        <v>0.73</v>
      </c>
      <c r="D244" s="20">
        <v>4.0</v>
      </c>
      <c r="E244" s="22">
        <v>0.87</v>
      </c>
      <c r="F244" s="5" t="str">
        <f>VLOOKUP(G244,'Species Data'!A$2:E$152,2,FALSE)</f>
        <v>128</v>
      </c>
      <c r="G244" s="5" t="s">
        <v>202</v>
      </c>
      <c r="H244" s="39" t="s">
        <v>237</v>
      </c>
      <c r="I244" s="40"/>
      <c r="J244" s="5" t="str">
        <f>VLOOKUP(G244,'Species Data'!A$2:E$152,3,FALSE)</f>
        <v>150</v>
      </c>
      <c r="K244" s="27" t="str">
        <f>VLOOKUP(G244,'Species Data'!A$2:E$152,4,FALSE)</f>
        <v>148</v>
      </c>
      <c r="L244" s="27" t="str">
        <f>VLOOKUP(G244,'Species Data'!A$2:E$152,5,FALSE)</f>
        <v>184</v>
      </c>
      <c r="M244" s="28" t="str">
        <f t="shared" si="1"/>
        <v>27600</v>
      </c>
      <c r="N244" s="29" t="str">
        <f t="shared" si="2"/>
        <v>4724198850</v>
      </c>
      <c r="O244" s="29" t="str">
        <f t="shared" si="3"/>
        <v>171167</v>
      </c>
      <c r="P244" s="30" t="str">
        <f t="shared" si="4"/>
        <v>2272170000</v>
      </c>
      <c r="Q244" s="30" t="s">
        <v>121</v>
      </c>
      <c r="R244" s="32" t="str">
        <f>VLOOKUP(Q244,'Basic Moves'!B$2:H$43,3,FALSE)</f>
        <v>12</v>
      </c>
      <c r="S244" s="32" t="str">
        <f>IF(OR(VLOOKUP(Q244,'Basic Moves'!B$2:C$43,2,FALSE)=H244,VLOOKUP(Q244,'Basic Moves'!B$2:C$43,2,FALSE)=I244),1,0)</f>
        <v>0</v>
      </c>
      <c r="T244" s="32" t="str">
        <f>VLOOKUP(Q244,'Basic Moves'!B$2:H$43,5,FALSE)</f>
        <v>1050</v>
      </c>
      <c r="U244" s="32" t="str">
        <f>VLOOKUP(Q244,'Basic Moves'!B$2:H$43,7,FALSE)</f>
        <v>9</v>
      </c>
      <c r="V244" s="31" t="str">
        <f t="shared" si="5"/>
        <v>1140</v>
      </c>
      <c r="W244" s="30" t="s">
        <v>343</v>
      </c>
      <c r="X244" s="32" t="str">
        <f>VLOOKUP(W244,'Charged Moves'!B$2:I$96,3,FALSE)</f>
        <v>25</v>
      </c>
      <c r="Y244" s="32" t="str">
        <f>IF(OR(VLOOKUP(W244,'Charged Moves'!B$2:C$96,2,FALSE)=H244,VLOOKUP(W244,'Charged Moves'!B$2:C$96,2,FALSE)=I244),1,0)</f>
        <v>1</v>
      </c>
      <c r="Z244" s="32" t="str">
        <f>VLOOKUP(W244,'Charged Moves'!B$2:I$96,8,FALSE)*100</f>
        <v>5</v>
      </c>
      <c r="AA244" s="32" t="str">
        <f>VLOOKUP(W244,'Charged Moves'!B$2:I$96,6,FALSE)</f>
        <v>2200</v>
      </c>
      <c r="AB244" s="32" t="str">
        <f>VLOOKUP(W244,'Charged Moves'!B$2:J$96,9,FALSE)</f>
        <v>25</v>
      </c>
      <c r="AC244" s="32" t="str">
        <f t="shared" si="6"/>
        <v>68.03125</v>
      </c>
      <c r="AD244" s="32" t="str">
        <f t="shared" si="7"/>
        <v>5850</v>
      </c>
      <c r="AE244" s="32" t="str">
        <f t="shared" si="8"/>
        <v>1156.53125</v>
      </c>
      <c r="AF244" t="str">
        <f t="shared" si="9"/>
        <v>11850</v>
      </c>
      <c r="AG244" t="str">
        <f t="shared" si="10"/>
        <v>556.25</v>
      </c>
    </row>
    <row r="245" ht="14.25" customHeight="1">
      <c r="A245" s="5">
        <v>523.0</v>
      </c>
      <c r="B245" s="20">
        <v>2.0</v>
      </c>
      <c r="C245" s="21">
        <v>0.96</v>
      </c>
      <c r="D245" s="20">
        <v>5.0</v>
      </c>
      <c r="E245" s="22">
        <v>0.79</v>
      </c>
      <c r="F245" s="5" t="str">
        <f>VLOOKUP(G245,'Species Data'!A$2:E$152,2,FALSE)</f>
        <v>91</v>
      </c>
      <c r="G245" s="5" t="s">
        <v>148</v>
      </c>
      <c r="H245" s="33" t="s">
        <v>187</v>
      </c>
      <c r="I245" s="34" t="s">
        <v>191</v>
      </c>
      <c r="J245" s="5" t="str">
        <f>VLOOKUP(G245,'Species Data'!A$2:E$152,3,FALSE)</f>
        <v>100</v>
      </c>
      <c r="K245" s="27" t="str">
        <f>VLOOKUP(G245,'Species Data'!A$2:E$152,4,FALSE)</f>
        <v>196</v>
      </c>
      <c r="L245" s="27" t="str">
        <f>VLOOKUP(G245,'Species Data'!A$2:E$152,5,FALSE)</f>
        <v>196</v>
      </c>
      <c r="M245" s="28" t="str">
        <f t="shared" si="1"/>
        <v>19600</v>
      </c>
      <c r="N245" s="29" t="str">
        <f t="shared" si="2"/>
        <v>6590745000</v>
      </c>
      <c r="O245" s="29" t="str">
        <f t="shared" si="3"/>
        <v>336263</v>
      </c>
      <c r="P245" s="30" t="str">
        <f t="shared" si="4"/>
        <v>2268945000</v>
      </c>
      <c r="Q245" s="30" t="s">
        <v>214</v>
      </c>
      <c r="R245" s="32" t="str">
        <f>VLOOKUP(Q245,'Basic Moves'!B$2:H$43,3,FALSE)</f>
        <v>9</v>
      </c>
      <c r="S245" s="32" t="str">
        <f>IF(OR(VLOOKUP(Q245,'Basic Moves'!B$2:C$43,2,FALSE)=H245,VLOOKUP(Q245,'Basic Moves'!B$2:C$43,2,FALSE)=I245),1,0)</f>
        <v>1</v>
      </c>
      <c r="T245" s="32" t="str">
        <f>VLOOKUP(Q245,'Basic Moves'!B$2:H$43,5,FALSE)</f>
        <v>810</v>
      </c>
      <c r="U245" s="32" t="str">
        <f>VLOOKUP(Q245,'Basic Moves'!B$2:H$43,7,FALSE)</f>
        <v>7</v>
      </c>
      <c r="V245" s="31" t="str">
        <f t="shared" si="5"/>
        <v>1383.75</v>
      </c>
      <c r="W245" s="30" t="s">
        <v>152</v>
      </c>
      <c r="X245" s="32" t="str">
        <f>VLOOKUP(W245,'Charged Moves'!B$2:I$96,3,FALSE)</f>
        <v>90</v>
      </c>
      <c r="Y245" s="32" t="str">
        <f>IF(OR(VLOOKUP(W245,'Charged Moves'!B$2:C$96,2,FALSE)=H245,VLOOKUP(W245,'Charged Moves'!B$2:C$96,2,FALSE)=I245),1,0)</f>
        <v>1</v>
      </c>
      <c r="Z245" s="32" t="str">
        <f>VLOOKUP(W245,'Charged Moves'!B$2:I$96,8,FALSE)*100</f>
        <v>5</v>
      </c>
      <c r="AA245" s="32" t="str">
        <f>VLOOKUP(W245,'Charged Moves'!B$2:I$96,6,FALSE)</f>
        <v>3800</v>
      </c>
      <c r="AB245" s="32" t="str">
        <f>VLOOKUP(W245,'Charged Moves'!B$2:J$96,9,FALSE)</f>
        <v>100</v>
      </c>
      <c r="AC245" s="32" t="str">
        <f t="shared" si="6"/>
        <v>284.0625</v>
      </c>
      <c r="AD245" s="32" t="str">
        <f t="shared" si="7"/>
        <v>16450</v>
      </c>
      <c r="AE245" s="32" t="str">
        <f t="shared" si="8"/>
        <v>1715.625</v>
      </c>
      <c r="AF245" t="str">
        <f t="shared" si="9"/>
        <v>46450</v>
      </c>
      <c r="AG245" t="str">
        <f t="shared" si="10"/>
        <v>590.625</v>
      </c>
    </row>
    <row r="246" ht="14.25" customHeight="1">
      <c r="A246" s="5">
        <v>697.0</v>
      </c>
      <c r="B246" s="20">
        <v>6.0</v>
      </c>
      <c r="C246" s="21">
        <v>0.5</v>
      </c>
      <c r="D246" s="20">
        <v>3.0</v>
      </c>
      <c r="E246" s="22">
        <v>0.96</v>
      </c>
      <c r="F246" s="5" t="str">
        <f>VLOOKUP(G246,'Species Data'!A$2:E$152,2,FALSE)</f>
        <v>121</v>
      </c>
      <c r="G246" s="5" t="s">
        <v>154</v>
      </c>
      <c r="H246" s="33" t="s">
        <v>187</v>
      </c>
      <c r="I246" s="24" t="s">
        <v>50</v>
      </c>
      <c r="J246" s="5" t="str">
        <f>VLOOKUP(G246,'Species Data'!A$2:E$152,3,FALSE)</f>
        <v>120</v>
      </c>
      <c r="K246" s="27" t="str">
        <f>VLOOKUP(G246,'Species Data'!A$2:E$152,4,FALSE)</f>
        <v>194</v>
      </c>
      <c r="L246" s="27" t="str">
        <f>VLOOKUP(G246,'Species Data'!A$2:E$152,5,FALSE)</f>
        <v>192</v>
      </c>
      <c r="M246" s="28" t="str">
        <f t="shared" si="1"/>
        <v>23040</v>
      </c>
      <c r="N246" s="29" t="str">
        <f t="shared" si="2"/>
        <v>4214983680</v>
      </c>
      <c r="O246" s="29" t="str">
        <f t="shared" si="3"/>
        <v>182942</v>
      </c>
      <c r="P246" s="30" t="str">
        <f t="shared" si="4"/>
        <v>2266168320</v>
      </c>
      <c r="Q246" s="30" t="s">
        <v>261</v>
      </c>
      <c r="R246" s="32" t="str">
        <f>VLOOKUP(Q246,'Basic Moves'!B$2:H$43,3,FALSE)</f>
        <v>10</v>
      </c>
      <c r="S246" s="32" t="str">
        <f>IF(OR(VLOOKUP(Q246,'Basic Moves'!B$2:C$43,2,FALSE)=H246,VLOOKUP(Q246,'Basic Moves'!B$2:C$43,2,FALSE)=I246),1,0)</f>
        <v>0</v>
      </c>
      <c r="T246" s="32" t="str">
        <f>VLOOKUP(Q246,'Basic Moves'!B$2:H$43,5,FALSE)</f>
        <v>1330</v>
      </c>
      <c r="U246" s="32" t="str">
        <f>VLOOKUP(Q246,'Basic Moves'!B$2:H$43,7,FALSE)</f>
        <v>12</v>
      </c>
      <c r="V246" s="31" t="str">
        <f t="shared" si="5"/>
        <v>750</v>
      </c>
      <c r="W246" s="30" t="s">
        <v>312</v>
      </c>
      <c r="X246" s="32" t="str">
        <f>VLOOKUP(W246,'Charged Moves'!B$2:I$96,3,FALSE)</f>
        <v>40</v>
      </c>
      <c r="Y246" s="32" t="str">
        <f>IF(OR(VLOOKUP(W246,'Charged Moves'!B$2:C$96,2,FALSE)=H246,VLOOKUP(W246,'Charged Moves'!B$2:C$96,2,FALSE)=I246),1,0)</f>
        <v>0</v>
      </c>
      <c r="Z246" s="32" t="str">
        <f>VLOOKUP(W246,'Charged Moves'!B$2:I$96,8,FALSE)*100</f>
        <v>5</v>
      </c>
      <c r="AA246" s="32" t="str">
        <f>VLOOKUP(W246,'Charged Moves'!B$2:I$96,6,FALSE)</f>
        <v>2900</v>
      </c>
      <c r="AB246" s="32" t="str">
        <f>VLOOKUP(W246,'Charged Moves'!B$2:J$96,9,FALSE)</f>
        <v>33</v>
      </c>
      <c r="AC246" s="32" t="str">
        <f t="shared" si="6"/>
        <v>71</v>
      </c>
      <c r="AD246" s="32" t="str">
        <f t="shared" si="7"/>
        <v>7390</v>
      </c>
      <c r="AE246" s="32" t="str">
        <f t="shared" si="8"/>
        <v>943</v>
      </c>
      <c r="AF246" t="str">
        <f t="shared" si="9"/>
        <v>13390</v>
      </c>
      <c r="AG246" t="str">
        <f t="shared" si="10"/>
        <v>507</v>
      </c>
    </row>
    <row r="247" ht="14.25" customHeight="1">
      <c r="A247" s="5">
        <v>115.0</v>
      </c>
      <c r="B247" s="20">
        <v>1.0</v>
      </c>
      <c r="C247" s="21">
        <v>1.0</v>
      </c>
      <c r="D247" s="20">
        <v>1.0</v>
      </c>
      <c r="E247" s="22">
        <v>1.0</v>
      </c>
      <c r="F247" s="5" t="str">
        <f>VLOOKUP(G247,'Species Data'!A$2:E$152,2,FALSE)</f>
        <v>22</v>
      </c>
      <c r="G247" s="5" t="s">
        <v>58</v>
      </c>
      <c r="H247" s="39" t="s">
        <v>237</v>
      </c>
      <c r="I247" s="38" t="s">
        <v>236</v>
      </c>
      <c r="J247" s="5" t="str">
        <f>VLOOKUP(G247,'Species Data'!A$2:E$152,3,FALSE)</f>
        <v>130</v>
      </c>
      <c r="K247" s="27" t="str">
        <f>VLOOKUP(G247,'Species Data'!A$2:E$152,4,FALSE)</f>
        <v>168</v>
      </c>
      <c r="L247" s="27" t="str">
        <f>VLOOKUP(G247,'Species Data'!A$2:E$152,5,FALSE)</f>
        <v>146</v>
      </c>
      <c r="M247" s="28" t="str">
        <f t="shared" si="1"/>
        <v>18980</v>
      </c>
      <c r="N247" s="29" t="str">
        <f t="shared" si="2"/>
        <v>4065516000</v>
      </c>
      <c r="O247" s="29" t="str">
        <f t="shared" si="3"/>
        <v>214200</v>
      </c>
      <c r="P247" s="30" t="str">
        <f t="shared" si="4"/>
        <v>2259948600</v>
      </c>
      <c r="Q247" s="30" t="s">
        <v>169</v>
      </c>
      <c r="R247" s="32" t="str">
        <f>VLOOKUP(Q247,'Basic Moves'!B$2:H$43,3,FALSE)</f>
        <v>15</v>
      </c>
      <c r="S247" s="32" t="str">
        <f>IF(OR(VLOOKUP(Q247,'Basic Moves'!B$2:C$43,2,FALSE)=H247,VLOOKUP(Q247,'Basic Moves'!B$2:C$43,2,FALSE)=I247),1,0)</f>
        <v>0</v>
      </c>
      <c r="T247" s="32" t="str">
        <f>VLOOKUP(Q247,'Basic Moves'!B$2:H$43,5,FALSE)</f>
        <v>1330</v>
      </c>
      <c r="U247" s="32" t="str">
        <f>VLOOKUP(Q247,'Basic Moves'!B$2:H$43,7,FALSE)</f>
        <v>12</v>
      </c>
      <c r="V247" s="31" t="str">
        <f t="shared" si="5"/>
        <v>1125</v>
      </c>
      <c r="W247" s="30" t="s">
        <v>298</v>
      </c>
      <c r="X247" s="32" t="str">
        <f>VLOOKUP(W247,'Charged Moves'!B$2:I$96,3,FALSE)</f>
        <v>50</v>
      </c>
      <c r="Y247" s="32" t="str">
        <f>IF(OR(VLOOKUP(W247,'Charged Moves'!B$2:C$96,2,FALSE)=H247,VLOOKUP(W247,'Charged Moves'!B$2:C$96,2,FALSE)=I247),1,0)</f>
        <v>0</v>
      </c>
      <c r="Z247" s="32" t="str">
        <f>VLOOKUP(W247,'Charged Moves'!B$2:I$96,8,FALSE)*100</f>
        <v>25</v>
      </c>
      <c r="AA247" s="32" t="str">
        <f>VLOOKUP(W247,'Charged Moves'!B$2:I$96,6,FALSE)</f>
        <v>3400</v>
      </c>
      <c r="AB247" s="32" t="str">
        <f>VLOOKUP(W247,'Charged Moves'!B$2:J$96,9,FALSE)</f>
        <v>33</v>
      </c>
      <c r="AC247" s="32" t="str">
        <f t="shared" si="6"/>
        <v>101.25</v>
      </c>
      <c r="AD247" s="32" t="str">
        <f t="shared" si="7"/>
        <v>7890</v>
      </c>
      <c r="AE247" s="32" t="str">
        <f t="shared" si="8"/>
        <v>1275</v>
      </c>
      <c r="AF247" t="str">
        <f t="shared" si="9"/>
        <v>13890</v>
      </c>
      <c r="AG247" t="str">
        <f t="shared" si="10"/>
        <v>708.75</v>
      </c>
    </row>
    <row r="248" ht="14.25" customHeight="1">
      <c r="A248" s="5">
        <v>231.0</v>
      </c>
      <c r="B248" s="20">
        <v>1.0</v>
      </c>
      <c r="C248" s="21">
        <v>1.0</v>
      </c>
      <c r="D248" s="20">
        <v>2.0</v>
      </c>
      <c r="E248" s="22">
        <v>0.99</v>
      </c>
      <c r="F248" s="5" t="str">
        <f>VLOOKUP(G248,'Species Data'!A$2:E$152,2,FALSE)</f>
        <v>42</v>
      </c>
      <c r="G248" s="5" t="s">
        <v>78</v>
      </c>
      <c r="H248" s="46" t="s">
        <v>265</v>
      </c>
      <c r="I248" s="38" t="s">
        <v>236</v>
      </c>
      <c r="J248" s="5" t="str">
        <f>VLOOKUP(G248,'Species Data'!A$2:E$152,3,FALSE)</f>
        <v>150</v>
      </c>
      <c r="K248" s="27" t="str">
        <f>VLOOKUP(G248,'Species Data'!A$2:E$152,4,FALSE)</f>
        <v>164</v>
      </c>
      <c r="L248" s="27" t="str">
        <f>VLOOKUP(G248,'Species Data'!A$2:E$152,5,FALSE)</f>
        <v>164</v>
      </c>
      <c r="M248" s="28" t="str">
        <f t="shared" si="1"/>
        <v>24600</v>
      </c>
      <c r="N248" s="29" t="str">
        <f t="shared" si="2"/>
        <v>6036471000</v>
      </c>
      <c r="O248" s="29" t="str">
        <f t="shared" si="3"/>
        <v>245385</v>
      </c>
      <c r="P248" s="30" t="str">
        <f t="shared" si="4"/>
        <v>2259264000</v>
      </c>
      <c r="Q248" s="30" t="s">
        <v>129</v>
      </c>
      <c r="R248" s="32" t="str">
        <f>VLOOKUP(Q248,'Basic Moves'!B$2:H$43,3,FALSE)</f>
        <v>9</v>
      </c>
      <c r="S248" s="32" t="str">
        <f>IF(OR(VLOOKUP(Q248,'Basic Moves'!B$2:C$43,2,FALSE)=H248,VLOOKUP(Q248,'Basic Moves'!B$2:C$43,2,FALSE)=I248),1,0)</f>
        <v>1</v>
      </c>
      <c r="T248" s="32" t="str">
        <f>VLOOKUP(Q248,'Basic Moves'!B$2:H$43,5,FALSE)</f>
        <v>750</v>
      </c>
      <c r="U248" s="32" t="str">
        <f>VLOOKUP(Q248,'Basic Moves'!B$2:H$43,7,FALSE)</f>
        <v>7</v>
      </c>
      <c r="V248" s="31" t="str">
        <f t="shared" si="5"/>
        <v>1496.25</v>
      </c>
      <c r="W248" s="30" t="s">
        <v>301</v>
      </c>
      <c r="X248" s="32" t="str">
        <f>VLOOKUP(W248,'Charged Moves'!B$2:I$96,3,FALSE)</f>
        <v>25</v>
      </c>
      <c r="Y248" s="32" t="str">
        <f>IF(OR(VLOOKUP(W248,'Charged Moves'!B$2:C$96,2,FALSE)=H248,VLOOKUP(W248,'Charged Moves'!B$2:C$96,2,FALSE)=I248),1,0)</f>
        <v>1</v>
      </c>
      <c r="Z248" s="32" t="str">
        <f>VLOOKUP(W248,'Charged Moves'!B$2:I$96,8,FALSE)*100</f>
        <v>5</v>
      </c>
      <c r="AA248" s="32" t="str">
        <f>VLOOKUP(W248,'Charged Moves'!B$2:I$96,6,FALSE)</f>
        <v>2400</v>
      </c>
      <c r="AB248" s="32" t="str">
        <f>VLOOKUP(W248,'Charged Moves'!B$2:J$96,9,FALSE)</f>
        <v>20</v>
      </c>
      <c r="AC248" s="32" t="str">
        <f t="shared" si="6"/>
        <v>65.78125</v>
      </c>
      <c r="AD248" s="32" t="str">
        <f t="shared" si="7"/>
        <v>5150</v>
      </c>
      <c r="AE248" s="32" t="str">
        <f t="shared" si="8"/>
        <v>1272.34375</v>
      </c>
      <c r="AF248" t="str">
        <f t="shared" si="9"/>
        <v>11150</v>
      </c>
      <c r="AG248" t="str">
        <f t="shared" si="10"/>
        <v>560</v>
      </c>
    </row>
    <row r="249" ht="14.25" customHeight="1">
      <c r="A249" s="5">
        <v>743.0</v>
      </c>
      <c r="B249" s="20">
        <v>2.0</v>
      </c>
      <c r="C249" s="21">
        <v>0.87</v>
      </c>
      <c r="D249" s="20">
        <v>5.0</v>
      </c>
      <c r="E249" s="22">
        <v>0.86</v>
      </c>
      <c r="F249" s="5" t="str">
        <f>VLOOKUP(G249,'Species Data'!A$2:E$152,2,FALSE)</f>
        <v>128</v>
      </c>
      <c r="G249" s="5" t="s">
        <v>202</v>
      </c>
      <c r="H249" s="39" t="s">
        <v>237</v>
      </c>
      <c r="I249" s="40"/>
      <c r="J249" s="5" t="str">
        <f>VLOOKUP(G249,'Species Data'!A$2:E$152,3,FALSE)</f>
        <v>150</v>
      </c>
      <c r="K249" s="27" t="str">
        <f>VLOOKUP(G249,'Species Data'!A$2:E$152,4,FALSE)</f>
        <v>148</v>
      </c>
      <c r="L249" s="27" t="str">
        <f>VLOOKUP(G249,'Species Data'!A$2:E$152,5,FALSE)</f>
        <v>184</v>
      </c>
      <c r="M249" s="28" t="str">
        <f t="shared" si="1"/>
        <v>27600</v>
      </c>
      <c r="N249" s="29" t="str">
        <f t="shared" si="2"/>
        <v>5622727200</v>
      </c>
      <c r="O249" s="29" t="str">
        <f t="shared" si="3"/>
        <v>203722</v>
      </c>
      <c r="P249" s="30" t="str">
        <f t="shared" si="4"/>
        <v>2258894400</v>
      </c>
      <c r="Q249" s="30" t="s">
        <v>121</v>
      </c>
      <c r="R249" s="32" t="str">
        <f>VLOOKUP(Q249,'Basic Moves'!B$2:H$43,3,FALSE)</f>
        <v>12</v>
      </c>
      <c r="S249" s="32" t="str">
        <f>IF(OR(VLOOKUP(Q249,'Basic Moves'!B$2:C$43,2,FALSE)=H249,VLOOKUP(Q249,'Basic Moves'!B$2:C$43,2,FALSE)=I249),1,0)</f>
        <v>0</v>
      </c>
      <c r="T249" s="32" t="str">
        <f>VLOOKUP(Q249,'Basic Moves'!B$2:H$43,5,FALSE)</f>
        <v>1050</v>
      </c>
      <c r="U249" s="32" t="str">
        <f>VLOOKUP(Q249,'Basic Moves'!B$2:H$43,7,FALSE)</f>
        <v>9</v>
      </c>
      <c r="V249" s="31" t="str">
        <f t="shared" si="5"/>
        <v>1140</v>
      </c>
      <c r="W249" s="30" t="s">
        <v>164</v>
      </c>
      <c r="X249" s="32" t="str">
        <f>VLOOKUP(W249,'Charged Moves'!B$2:I$96,3,FALSE)</f>
        <v>100</v>
      </c>
      <c r="Y249" s="32" t="str">
        <f>IF(OR(VLOOKUP(W249,'Charged Moves'!B$2:C$96,2,FALSE)=H249,VLOOKUP(W249,'Charged Moves'!B$2:C$96,2,FALSE)=I249),1,0)</f>
        <v>0</v>
      </c>
      <c r="Z249" s="32" t="str">
        <f>VLOOKUP(W249,'Charged Moves'!B$2:I$96,8,FALSE)*100</f>
        <v>5</v>
      </c>
      <c r="AA249" s="32" t="str">
        <f>VLOOKUP(W249,'Charged Moves'!B$2:I$96,6,FALSE)</f>
        <v>4200</v>
      </c>
      <c r="AB249" s="32" t="str">
        <f>VLOOKUP(W249,'Charged Moves'!B$2:J$96,9,FALSE)</f>
        <v>100</v>
      </c>
      <c r="AC249" s="32" t="str">
        <f t="shared" si="6"/>
        <v>246.5</v>
      </c>
      <c r="AD249" s="32" t="str">
        <f t="shared" si="7"/>
        <v>17300</v>
      </c>
      <c r="AE249" s="32" t="str">
        <f t="shared" si="8"/>
        <v>1376.5</v>
      </c>
      <c r="AF249" t="str">
        <f t="shared" si="9"/>
        <v>41300</v>
      </c>
      <c r="AG249" t="str">
        <f t="shared" si="10"/>
        <v>553</v>
      </c>
    </row>
    <row r="250" ht="14.25" customHeight="1">
      <c r="A250" s="5">
        <v>665.0</v>
      </c>
      <c r="B250" s="20">
        <v>5.0</v>
      </c>
      <c r="C250" s="21">
        <v>0.86</v>
      </c>
      <c r="D250" s="20">
        <v>4.0</v>
      </c>
      <c r="E250" s="22">
        <v>0.67</v>
      </c>
      <c r="F250" s="5" t="str">
        <f>VLOOKUP(G250,'Species Data'!A$2:E$152,2,FALSE)</f>
        <v>115</v>
      </c>
      <c r="G250" s="5" t="s">
        <v>185</v>
      </c>
      <c r="H250" s="39" t="s">
        <v>237</v>
      </c>
      <c r="I250" s="40"/>
      <c r="J250" s="5" t="str">
        <f>VLOOKUP(G250,'Species Data'!A$2:E$152,3,FALSE)</f>
        <v>210</v>
      </c>
      <c r="K250" s="27" t="str">
        <f>VLOOKUP(G250,'Species Data'!A$2:E$152,4,FALSE)</f>
        <v>142</v>
      </c>
      <c r="L250" s="27" t="str">
        <f>VLOOKUP(G250,'Species Data'!A$2:E$152,5,FALSE)</f>
        <v>178</v>
      </c>
      <c r="M250" s="28" t="str">
        <f t="shared" si="1"/>
        <v>37380</v>
      </c>
      <c r="N250" s="29" t="str">
        <f t="shared" si="2"/>
        <v>6203678250</v>
      </c>
      <c r="O250" s="29" t="str">
        <f t="shared" si="3"/>
        <v>165963</v>
      </c>
      <c r="P250" s="30" t="str">
        <f t="shared" si="4"/>
        <v>2250906788</v>
      </c>
      <c r="Q250" s="30" t="s">
        <v>253</v>
      </c>
      <c r="R250" s="32" t="str">
        <f>VLOOKUP(Q250,'Basic Moves'!B$2:H$43,3,FALSE)</f>
        <v>5</v>
      </c>
      <c r="S250" s="32" t="str">
        <f>IF(OR(VLOOKUP(Q250,'Basic Moves'!B$2:C$43,2,FALSE)=H250,VLOOKUP(Q250,'Basic Moves'!B$2:C$43,2,FALSE)=I250),1,0)</f>
        <v>0</v>
      </c>
      <c r="T250" s="32" t="str">
        <f>VLOOKUP(Q250,'Basic Moves'!B$2:H$43,5,FALSE)</f>
        <v>600</v>
      </c>
      <c r="U250" s="32" t="str">
        <f>VLOOKUP(Q250,'Basic Moves'!B$2:H$43,7,FALSE)</f>
        <v>7</v>
      </c>
      <c r="V250" s="31" t="str">
        <f t="shared" si="5"/>
        <v>830</v>
      </c>
      <c r="W250" s="30" t="s">
        <v>344</v>
      </c>
      <c r="X250" s="32" t="str">
        <f>VLOOKUP(W250,'Charged Moves'!B$2:I$96,3,FALSE)</f>
        <v>30</v>
      </c>
      <c r="Y250" s="32" t="str">
        <f>IF(OR(VLOOKUP(W250,'Charged Moves'!B$2:C$96,2,FALSE)=H250,VLOOKUP(W250,'Charged Moves'!B$2:C$96,2,FALSE)=I250),1,0)</f>
        <v>1</v>
      </c>
      <c r="Z250" s="32" t="str">
        <f>VLOOKUP(W250,'Charged Moves'!B$2:I$96,8,FALSE)*100</f>
        <v>5</v>
      </c>
      <c r="AA250" s="32" t="str">
        <f>VLOOKUP(W250,'Charged Moves'!B$2:I$96,6,FALSE)</f>
        <v>2100</v>
      </c>
      <c r="AB250" s="32" t="str">
        <f>VLOOKUP(W250,'Charged Moves'!B$2:J$96,9,FALSE)</f>
        <v>25</v>
      </c>
      <c r="AC250" s="32" t="str">
        <f t="shared" si="6"/>
        <v>58.4375</v>
      </c>
      <c r="AD250" s="32" t="str">
        <f t="shared" si="7"/>
        <v>5000</v>
      </c>
      <c r="AE250" s="32" t="str">
        <f t="shared" si="8"/>
        <v>1168.75</v>
      </c>
      <c r="AF250" t="str">
        <f t="shared" si="9"/>
        <v>13000</v>
      </c>
      <c r="AG250" t="str">
        <f t="shared" si="10"/>
        <v>424.0625</v>
      </c>
    </row>
    <row r="251" ht="14.25" customHeight="1">
      <c r="A251" s="5">
        <v>696.0</v>
      </c>
      <c r="B251" s="20">
        <v>4.0</v>
      </c>
      <c r="C251" s="21">
        <v>0.65</v>
      </c>
      <c r="D251" s="20">
        <v>4.0</v>
      </c>
      <c r="E251" s="22">
        <v>0.95</v>
      </c>
      <c r="F251" s="5" t="str">
        <f>VLOOKUP(G251,'Species Data'!A$2:E$152,2,FALSE)</f>
        <v>121</v>
      </c>
      <c r="G251" s="5" t="s">
        <v>154</v>
      </c>
      <c r="H251" s="33" t="s">
        <v>187</v>
      </c>
      <c r="I251" s="24" t="s">
        <v>50</v>
      </c>
      <c r="J251" s="5" t="str">
        <f>VLOOKUP(G251,'Species Data'!A$2:E$152,3,FALSE)</f>
        <v>120</v>
      </c>
      <c r="K251" s="27" t="str">
        <f>VLOOKUP(G251,'Species Data'!A$2:E$152,4,FALSE)</f>
        <v>194</v>
      </c>
      <c r="L251" s="27" t="str">
        <f>VLOOKUP(G251,'Species Data'!A$2:E$152,5,FALSE)</f>
        <v>192</v>
      </c>
      <c r="M251" s="28" t="str">
        <f t="shared" si="1"/>
        <v>23040</v>
      </c>
      <c r="N251" s="29" t="str">
        <f t="shared" si="2"/>
        <v>5550883200</v>
      </c>
      <c r="O251" s="29" t="str">
        <f t="shared" si="3"/>
        <v>240924</v>
      </c>
      <c r="P251" s="30" t="str">
        <f t="shared" si="4"/>
        <v>2237673600</v>
      </c>
      <c r="Q251" s="30" t="s">
        <v>261</v>
      </c>
      <c r="R251" s="32" t="str">
        <f>VLOOKUP(Q251,'Basic Moves'!B$2:H$43,3,FALSE)</f>
        <v>10</v>
      </c>
      <c r="S251" s="32" t="str">
        <f>IF(OR(VLOOKUP(Q251,'Basic Moves'!B$2:C$43,2,FALSE)=H251,VLOOKUP(Q251,'Basic Moves'!B$2:C$43,2,FALSE)=I251),1,0)</f>
        <v>0</v>
      </c>
      <c r="T251" s="32" t="str">
        <f>VLOOKUP(Q251,'Basic Moves'!B$2:H$43,5,FALSE)</f>
        <v>1330</v>
      </c>
      <c r="U251" s="32" t="str">
        <f>VLOOKUP(Q251,'Basic Moves'!B$2:H$43,7,FALSE)</f>
        <v>12</v>
      </c>
      <c r="V251" s="31" t="str">
        <f t="shared" si="5"/>
        <v>750</v>
      </c>
      <c r="W251" s="30" t="s">
        <v>152</v>
      </c>
      <c r="X251" s="32" t="str">
        <f>VLOOKUP(W251,'Charged Moves'!B$2:I$96,3,FALSE)</f>
        <v>90</v>
      </c>
      <c r="Y251" s="32" t="str">
        <f>IF(OR(VLOOKUP(W251,'Charged Moves'!B$2:C$96,2,FALSE)=H251,VLOOKUP(W251,'Charged Moves'!B$2:C$96,2,FALSE)=I251),1,0)</f>
        <v>1</v>
      </c>
      <c r="Z251" s="32" t="str">
        <f>VLOOKUP(W251,'Charged Moves'!B$2:I$96,8,FALSE)*100</f>
        <v>5</v>
      </c>
      <c r="AA251" s="32" t="str">
        <f>VLOOKUP(W251,'Charged Moves'!B$2:I$96,6,FALSE)</f>
        <v>3800</v>
      </c>
      <c r="AB251" s="32" t="str">
        <f>VLOOKUP(W251,'Charged Moves'!B$2:J$96,9,FALSE)</f>
        <v>100</v>
      </c>
      <c r="AC251" s="32" t="str">
        <f t="shared" si="6"/>
        <v>205.3125</v>
      </c>
      <c r="AD251" s="32" t="str">
        <f t="shared" si="7"/>
        <v>16270</v>
      </c>
      <c r="AE251" s="32" t="str">
        <f t="shared" si="8"/>
        <v>1241.875</v>
      </c>
      <c r="AF251" t="str">
        <f t="shared" si="9"/>
        <v>34270</v>
      </c>
      <c r="AG251" t="str">
        <f t="shared" si="10"/>
        <v>500.625</v>
      </c>
    </row>
    <row r="252" ht="14.25" customHeight="1">
      <c r="A252" s="5">
        <v>699.0</v>
      </c>
      <c r="B252" s="20">
        <v>1.0</v>
      </c>
      <c r="C252" s="21">
        <v>1.0</v>
      </c>
      <c r="D252" s="20">
        <v>4.0</v>
      </c>
      <c r="E252" s="22">
        <v>0.95</v>
      </c>
      <c r="F252" s="5" t="str">
        <f>VLOOKUP(G252,'Species Data'!A$2:E$152,2,FALSE)</f>
        <v>121</v>
      </c>
      <c r="G252" s="5" t="s">
        <v>154</v>
      </c>
      <c r="H252" s="33" t="s">
        <v>187</v>
      </c>
      <c r="I252" s="24" t="s">
        <v>50</v>
      </c>
      <c r="J252" s="5" t="str">
        <f>VLOOKUP(G252,'Species Data'!A$2:E$152,3,FALSE)</f>
        <v>120</v>
      </c>
      <c r="K252" s="27" t="str">
        <f>VLOOKUP(G252,'Species Data'!A$2:E$152,4,FALSE)</f>
        <v>194</v>
      </c>
      <c r="L252" s="27" t="str">
        <f>VLOOKUP(G252,'Species Data'!A$2:E$152,5,FALSE)</f>
        <v>192</v>
      </c>
      <c r="M252" s="28" t="str">
        <f t="shared" si="1"/>
        <v>23040</v>
      </c>
      <c r="N252" s="29" t="str">
        <f t="shared" si="2"/>
        <v>8514892800</v>
      </c>
      <c r="O252" s="29" t="str">
        <f t="shared" si="3"/>
        <v>369570</v>
      </c>
      <c r="P252" s="30" t="str">
        <f t="shared" si="4"/>
        <v>2237673600</v>
      </c>
      <c r="Q252" s="30" t="s">
        <v>151</v>
      </c>
      <c r="R252" s="32" t="str">
        <f>VLOOKUP(Q252,'Basic Moves'!B$2:H$43,3,FALSE)</f>
        <v>6</v>
      </c>
      <c r="S252" s="32" t="str">
        <f>IF(OR(VLOOKUP(Q252,'Basic Moves'!B$2:C$43,2,FALSE)=H252,VLOOKUP(Q252,'Basic Moves'!B$2:C$43,2,FALSE)=I252),1,0)</f>
        <v>1</v>
      </c>
      <c r="T252" s="32" t="str">
        <f>VLOOKUP(Q252,'Basic Moves'!B$2:H$43,5,FALSE)</f>
        <v>500</v>
      </c>
      <c r="U252" s="32" t="str">
        <f>VLOOKUP(Q252,'Basic Moves'!B$2:H$43,7,FALSE)</f>
        <v>7</v>
      </c>
      <c r="V252" s="31" t="str">
        <f t="shared" si="5"/>
        <v>1500</v>
      </c>
      <c r="W252" s="30" t="s">
        <v>152</v>
      </c>
      <c r="X252" s="32" t="str">
        <f>VLOOKUP(W252,'Charged Moves'!B$2:I$96,3,FALSE)</f>
        <v>90</v>
      </c>
      <c r="Y252" s="32" t="str">
        <f>IF(OR(VLOOKUP(W252,'Charged Moves'!B$2:C$96,2,FALSE)=H252,VLOOKUP(W252,'Charged Moves'!B$2:C$96,2,FALSE)=I252),1,0)</f>
        <v>1</v>
      </c>
      <c r="Z252" s="32" t="str">
        <f>VLOOKUP(W252,'Charged Moves'!B$2:I$96,8,FALSE)*100</f>
        <v>5</v>
      </c>
      <c r="AA252" s="32" t="str">
        <f>VLOOKUP(W252,'Charged Moves'!B$2:I$96,6,FALSE)</f>
        <v>3800</v>
      </c>
      <c r="AB252" s="32" t="str">
        <f>VLOOKUP(W252,'Charged Moves'!B$2:J$96,9,FALSE)</f>
        <v>100</v>
      </c>
      <c r="AC252" s="32" t="str">
        <f t="shared" si="6"/>
        <v>227.8125</v>
      </c>
      <c r="AD252" s="32" t="str">
        <f t="shared" si="7"/>
        <v>11800</v>
      </c>
      <c r="AE252" s="32" t="str">
        <f t="shared" si="8"/>
        <v>1905</v>
      </c>
      <c r="AF252" t="str">
        <f t="shared" si="9"/>
        <v>41800</v>
      </c>
      <c r="AG252" t="str">
        <f t="shared" si="10"/>
        <v>500.625</v>
      </c>
    </row>
    <row r="253" ht="14.25" customHeight="1">
      <c r="A253" s="5">
        <v>371.0</v>
      </c>
      <c r="B253" s="20">
        <v>5.0</v>
      </c>
      <c r="C253" s="21">
        <v>0.71</v>
      </c>
      <c r="D253" s="20">
        <v>2.0</v>
      </c>
      <c r="E253" s="22">
        <v>0.91</v>
      </c>
      <c r="F253" s="5" t="str">
        <f>VLOOKUP(G253,'Species Data'!A$2:E$152,2,FALSE)</f>
        <v>65</v>
      </c>
      <c r="G253" s="5" t="s">
        <v>108</v>
      </c>
      <c r="H253" s="24" t="s">
        <v>50</v>
      </c>
      <c r="I253" s="25"/>
      <c r="J253" s="5" t="str">
        <f>VLOOKUP(G253,'Species Data'!A$2:E$152,3,FALSE)</f>
        <v>110</v>
      </c>
      <c r="K253" s="27" t="str">
        <f>VLOOKUP(G253,'Species Data'!A$2:E$152,4,FALSE)</f>
        <v>186</v>
      </c>
      <c r="L253" s="27" t="str">
        <f>VLOOKUP(G253,'Species Data'!A$2:E$152,5,FALSE)</f>
        <v>152</v>
      </c>
      <c r="M253" s="28" t="str">
        <f t="shared" si="1"/>
        <v>16720</v>
      </c>
      <c r="N253" s="29" t="str">
        <f t="shared" si="2"/>
        <v>3878847720</v>
      </c>
      <c r="O253" s="29" t="str">
        <f t="shared" si="3"/>
        <v>231989</v>
      </c>
      <c r="P253" s="30" t="str">
        <f t="shared" si="4"/>
        <v>2228646420</v>
      </c>
      <c r="Q253" s="30" t="s">
        <v>88</v>
      </c>
      <c r="R253" s="32" t="str">
        <f>VLOOKUP(Q253,'Basic Moves'!B$2:H$43,3,FALSE)</f>
        <v>15</v>
      </c>
      <c r="S253" s="32" t="str">
        <f>IF(OR(VLOOKUP(Q253,'Basic Moves'!B$2:C$43,2,FALSE)=H253,VLOOKUP(Q253,'Basic Moves'!B$2:C$43,2,FALSE)=I253),1,0)</f>
        <v>1</v>
      </c>
      <c r="T253" s="32" t="str">
        <f>VLOOKUP(Q253,'Basic Moves'!B$2:H$43,5,FALSE)</f>
        <v>1510</v>
      </c>
      <c r="U253" s="32" t="str">
        <f>VLOOKUP(Q253,'Basic Moves'!B$2:H$43,7,FALSE)</f>
        <v>14</v>
      </c>
      <c r="V253" s="31" t="str">
        <f t="shared" si="5"/>
        <v>1237.5</v>
      </c>
      <c r="W253" s="30" t="s">
        <v>110</v>
      </c>
      <c r="X253" s="32" t="str">
        <f>VLOOKUP(W253,'Charged Moves'!B$2:I$96,3,FALSE)</f>
        <v>45</v>
      </c>
      <c r="Y253" s="32" t="str">
        <f>IF(OR(VLOOKUP(W253,'Charged Moves'!B$2:C$96,2,FALSE)=H253,VLOOKUP(W253,'Charged Moves'!B$2:C$96,2,FALSE)=I253),1,0)</f>
        <v>0</v>
      </c>
      <c r="Z253" s="32" t="str">
        <f>VLOOKUP(W253,'Charged Moves'!B$2:I$96,8,FALSE)*100</f>
        <v>5</v>
      </c>
      <c r="AA253" s="32" t="str">
        <f>VLOOKUP(W253,'Charged Moves'!B$2:I$96,6,FALSE)</f>
        <v>3080</v>
      </c>
      <c r="AB253" s="32" t="str">
        <f>VLOOKUP(W253,'Charged Moves'!B$2:J$96,9,FALSE)</f>
        <v>33</v>
      </c>
      <c r="AC253" s="32" t="str">
        <f t="shared" si="6"/>
        <v>102.375</v>
      </c>
      <c r="AD253" s="32" t="str">
        <f t="shared" si="7"/>
        <v>8110</v>
      </c>
      <c r="AE253" s="32" t="str">
        <f t="shared" si="8"/>
        <v>1247.25</v>
      </c>
      <c r="AF253" t="str">
        <f t="shared" si="9"/>
        <v>14110</v>
      </c>
      <c r="AG253" t="str">
        <f t="shared" si="10"/>
        <v>716.625</v>
      </c>
    </row>
    <row r="254" ht="14.25" customHeight="1">
      <c r="A254" s="5">
        <v>7.0</v>
      </c>
      <c r="B254" s="20">
        <v>6.0</v>
      </c>
      <c r="C254" s="21">
        <v>0.85</v>
      </c>
      <c r="D254" s="20">
        <v>2.0</v>
      </c>
      <c r="E254" s="22">
        <v>0.97</v>
      </c>
      <c r="F254" s="5" t="str">
        <f>VLOOKUP(G254,'Species Data'!A$2:E$152,2,FALSE)</f>
        <v>2</v>
      </c>
      <c r="G254" s="5" t="s">
        <v>35</v>
      </c>
      <c r="H254" s="45" t="s">
        <v>259</v>
      </c>
      <c r="I254" s="46" t="s">
        <v>265</v>
      </c>
      <c r="J254" s="5" t="str">
        <f>VLOOKUP(G254,'Species Data'!A$2:E$152,3,FALSE)</f>
        <v>120</v>
      </c>
      <c r="K254" s="27" t="str">
        <f>VLOOKUP(G254,'Species Data'!A$2:E$152,4,FALSE)</f>
        <v>156</v>
      </c>
      <c r="L254" s="27" t="str">
        <f>VLOOKUP(G254,'Species Data'!A$2:E$152,5,FALSE)</f>
        <v>158</v>
      </c>
      <c r="M254" s="28" t="str">
        <f t="shared" si="1"/>
        <v>18960</v>
      </c>
      <c r="N254" s="29" t="str">
        <f t="shared" si="2"/>
        <v>4593308850</v>
      </c>
      <c r="O254" s="29" t="str">
        <f t="shared" si="3"/>
        <v>242263</v>
      </c>
      <c r="P254" s="30" t="str">
        <f t="shared" si="4"/>
        <v>2220168600</v>
      </c>
      <c r="Q254" s="30" t="s">
        <v>147</v>
      </c>
      <c r="R254" s="32" t="str">
        <f>VLOOKUP(Q254,'Basic Moves'!B$2:H$43,3,FALSE)</f>
        <v>15</v>
      </c>
      <c r="S254" s="32" t="str">
        <f>IF(OR(VLOOKUP(Q254,'Basic Moves'!B$2:C$43,2,FALSE)=H254,VLOOKUP(Q254,'Basic Moves'!B$2:C$43,2,FALSE)=I254),1,0)</f>
        <v>1</v>
      </c>
      <c r="T254" s="32" t="str">
        <f>VLOOKUP(Q254,'Basic Moves'!B$2:H$43,5,FALSE)</f>
        <v>1450</v>
      </c>
      <c r="U254" s="32" t="str">
        <f>VLOOKUP(Q254,'Basic Moves'!B$2:H$43,7,FALSE)</f>
        <v>12</v>
      </c>
      <c r="V254" s="31" t="str">
        <f t="shared" si="5"/>
        <v>1275</v>
      </c>
      <c r="W254" s="30" t="s">
        <v>224</v>
      </c>
      <c r="X254" s="32" t="str">
        <f>VLOOKUP(W254,'Charged Moves'!B$2:I$96,3,FALSE)</f>
        <v>55</v>
      </c>
      <c r="Y254" s="32" t="str">
        <f>IF(OR(VLOOKUP(W254,'Charged Moves'!B$2:C$96,2,FALSE)=H254,VLOOKUP(W254,'Charged Moves'!B$2:C$96,2,FALSE)=I254),1,0)</f>
        <v>1</v>
      </c>
      <c r="Z254" s="32" t="str">
        <f>VLOOKUP(W254,'Charged Moves'!B$2:I$96,8,FALSE)*100</f>
        <v>5</v>
      </c>
      <c r="AA254" s="32" t="str">
        <f>VLOOKUP(W254,'Charged Moves'!B$2:I$96,6,FALSE)</f>
        <v>2600</v>
      </c>
      <c r="AB254" s="32" t="str">
        <f>VLOOKUP(W254,'Charged Moves'!B$2:J$96,9,FALSE)</f>
        <v>50</v>
      </c>
      <c r="AC254" s="32" t="str">
        <f t="shared" si="6"/>
        <v>164.21875</v>
      </c>
      <c r="AD254" s="32" t="str">
        <f t="shared" si="7"/>
        <v>10350</v>
      </c>
      <c r="AE254" s="32" t="str">
        <f t="shared" si="8"/>
        <v>1552.96875</v>
      </c>
      <c r="AF254" t="str">
        <f t="shared" si="9"/>
        <v>20350</v>
      </c>
      <c r="AG254" t="str">
        <f t="shared" si="10"/>
        <v>750.625</v>
      </c>
    </row>
    <row r="255" ht="14.25" customHeight="1">
      <c r="A255" s="5">
        <v>370.0</v>
      </c>
      <c r="B255" s="20">
        <v>6.0</v>
      </c>
      <c r="C255" s="21">
        <v>0.7</v>
      </c>
      <c r="D255" s="20">
        <v>3.0</v>
      </c>
      <c r="E255" s="22">
        <v>0.91</v>
      </c>
      <c r="F255" s="5" t="str">
        <f>VLOOKUP(G255,'Species Data'!A$2:E$152,2,FALSE)</f>
        <v>65</v>
      </c>
      <c r="G255" s="5" t="s">
        <v>108</v>
      </c>
      <c r="H255" s="24" t="s">
        <v>50</v>
      </c>
      <c r="I255" s="25"/>
      <c r="J255" s="5" t="str">
        <f>VLOOKUP(G255,'Species Data'!A$2:E$152,3,FALSE)</f>
        <v>110</v>
      </c>
      <c r="K255" s="27" t="str">
        <f>VLOOKUP(G255,'Species Data'!A$2:E$152,4,FALSE)</f>
        <v>186</v>
      </c>
      <c r="L255" s="27" t="str">
        <f>VLOOKUP(G255,'Species Data'!A$2:E$152,5,FALSE)</f>
        <v>152</v>
      </c>
      <c r="M255" s="28" t="str">
        <f t="shared" si="1"/>
        <v>16720</v>
      </c>
      <c r="N255" s="29" t="str">
        <f t="shared" si="2"/>
        <v>3848526000</v>
      </c>
      <c r="O255" s="29" t="str">
        <f t="shared" si="3"/>
        <v>230175</v>
      </c>
      <c r="P255" s="30" t="str">
        <f t="shared" si="4"/>
        <v>2218150440</v>
      </c>
      <c r="Q255" s="30" t="s">
        <v>88</v>
      </c>
      <c r="R255" s="32" t="str">
        <f>VLOOKUP(Q255,'Basic Moves'!B$2:H$43,3,FALSE)</f>
        <v>15</v>
      </c>
      <c r="S255" s="32" t="str">
        <f>IF(OR(VLOOKUP(Q255,'Basic Moves'!B$2:C$43,2,FALSE)=H255,VLOOKUP(Q255,'Basic Moves'!B$2:C$43,2,FALSE)=I255),1,0)</f>
        <v>1</v>
      </c>
      <c r="T255" s="32" t="str">
        <f>VLOOKUP(Q255,'Basic Moves'!B$2:H$43,5,FALSE)</f>
        <v>1510</v>
      </c>
      <c r="U255" s="32" t="str">
        <f>VLOOKUP(Q255,'Basic Moves'!B$2:H$43,7,FALSE)</f>
        <v>14</v>
      </c>
      <c r="V255" s="31" t="str">
        <f t="shared" si="5"/>
        <v>1237.5</v>
      </c>
      <c r="W255" s="30" t="s">
        <v>324</v>
      </c>
      <c r="X255" s="32" t="str">
        <f>VLOOKUP(W255,'Charged Moves'!B$2:I$96,3,FALSE)</f>
        <v>55</v>
      </c>
      <c r="Y255" s="32" t="str">
        <f>IF(OR(VLOOKUP(W255,'Charged Moves'!B$2:C$96,2,FALSE)=H255,VLOOKUP(W255,'Charged Moves'!B$2:C$96,2,FALSE)=I255),1,0)</f>
        <v>0</v>
      </c>
      <c r="Z255" s="32" t="str">
        <f>VLOOKUP(W255,'Charged Moves'!B$2:I$96,8,FALSE)*100</f>
        <v>5</v>
      </c>
      <c r="AA255" s="32" t="str">
        <f>VLOOKUP(W255,'Charged Moves'!B$2:I$96,6,FALSE)</f>
        <v>4200</v>
      </c>
      <c r="AB255" s="32" t="str">
        <f>VLOOKUP(W255,'Charged Moves'!B$2:J$96,9,FALSE)</f>
        <v>33</v>
      </c>
      <c r="AC255" s="32" t="str">
        <f t="shared" si="6"/>
        <v>112.625</v>
      </c>
      <c r="AD255" s="32" t="str">
        <f t="shared" si="7"/>
        <v>9230</v>
      </c>
      <c r="AE255" s="32" t="str">
        <f t="shared" si="8"/>
        <v>1220</v>
      </c>
      <c r="AF255" t="str">
        <f t="shared" si="9"/>
        <v>15230</v>
      </c>
      <c r="AG255" t="str">
        <f t="shared" si="10"/>
        <v>713.25</v>
      </c>
    </row>
    <row r="256" ht="14.25" customHeight="1">
      <c r="A256" s="5">
        <v>625.0</v>
      </c>
      <c r="B256" s="20">
        <v>5.0</v>
      </c>
      <c r="C256" s="21">
        <v>0.76</v>
      </c>
      <c r="D256" s="20">
        <v>2.0</v>
      </c>
      <c r="E256" s="22">
        <v>0.93</v>
      </c>
      <c r="F256" s="5" t="str">
        <f>VLOOKUP(G256,'Species Data'!A$2:E$152,2,FALSE)</f>
        <v>108</v>
      </c>
      <c r="G256" s="5" t="s">
        <v>175</v>
      </c>
      <c r="H256" s="39" t="s">
        <v>237</v>
      </c>
      <c r="I256" s="40"/>
      <c r="J256" s="5" t="str">
        <f>VLOOKUP(G256,'Species Data'!A$2:E$152,3,FALSE)</f>
        <v>180</v>
      </c>
      <c r="K256" s="27" t="str">
        <f>VLOOKUP(G256,'Species Data'!A$2:E$152,4,FALSE)</f>
        <v>126</v>
      </c>
      <c r="L256" s="27" t="str">
        <f>VLOOKUP(G256,'Species Data'!A$2:E$152,5,FALSE)</f>
        <v>160</v>
      </c>
      <c r="M256" s="28" t="str">
        <f t="shared" si="1"/>
        <v>28800</v>
      </c>
      <c r="N256" s="29" t="str">
        <f t="shared" si="2"/>
        <v>4679110800</v>
      </c>
      <c r="O256" s="29" t="str">
        <f t="shared" si="3"/>
        <v>162469</v>
      </c>
      <c r="P256" s="30" t="str">
        <f t="shared" si="4"/>
        <v>2204496000</v>
      </c>
      <c r="Q256" s="30" t="s">
        <v>121</v>
      </c>
      <c r="R256" s="32" t="str">
        <f>VLOOKUP(Q256,'Basic Moves'!B$2:H$43,3,FALSE)</f>
        <v>12</v>
      </c>
      <c r="S256" s="32" t="str">
        <f>IF(OR(VLOOKUP(Q256,'Basic Moves'!B$2:C$43,2,FALSE)=H256,VLOOKUP(Q256,'Basic Moves'!B$2:C$43,2,FALSE)=I256),1,0)</f>
        <v>0</v>
      </c>
      <c r="T256" s="32" t="str">
        <f>VLOOKUP(Q256,'Basic Moves'!B$2:H$43,5,FALSE)</f>
        <v>1050</v>
      </c>
      <c r="U256" s="32" t="str">
        <f>VLOOKUP(Q256,'Basic Moves'!B$2:H$43,7,FALSE)</f>
        <v>9</v>
      </c>
      <c r="V256" s="31" t="str">
        <f t="shared" si="5"/>
        <v>1140</v>
      </c>
      <c r="W256" s="30" t="s">
        <v>344</v>
      </c>
      <c r="X256" s="32" t="str">
        <f>VLOOKUP(W256,'Charged Moves'!B$2:I$96,3,FALSE)</f>
        <v>30</v>
      </c>
      <c r="Y256" s="32" t="str">
        <f>IF(OR(VLOOKUP(W256,'Charged Moves'!B$2:C$96,2,FALSE)=H256,VLOOKUP(W256,'Charged Moves'!B$2:C$96,2,FALSE)=I256),1,0)</f>
        <v>1</v>
      </c>
      <c r="Z256" s="32" t="str">
        <f>VLOOKUP(W256,'Charged Moves'!B$2:I$96,8,FALSE)*100</f>
        <v>5</v>
      </c>
      <c r="AA256" s="32" t="str">
        <f>VLOOKUP(W256,'Charged Moves'!B$2:I$96,6,FALSE)</f>
        <v>2100</v>
      </c>
      <c r="AB256" s="32" t="str">
        <f>VLOOKUP(W256,'Charged Moves'!B$2:J$96,9,FALSE)</f>
        <v>25</v>
      </c>
      <c r="AC256" s="32" t="str">
        <f t="shared" si="6"/>
        <v>74.4375</v>
      </c>
      <c r="AD256" s="32" t="str">
        <f t="shared" si="7"/>
        <v>5750</v>
      </c>
      <c r="AE256" s="32" t="str">
        <f t="shared" si="8"/>
        <v>1289.4375</v>
      </c>
      <c r="AF256" t="str">
        <f t="shared" si="9"/>
        <v>11750</v>
      </c>
      <c r="AG256" t="str">
        <f t="shared" si="10"/>
        <v>607.5</v>
      </c>
    </row>
    <row r="257" ht="14.25" customHeight="1">
      <c r="A257" s="5">
        <v>608.0</v>
      </c>
      <c r="B257" s="20">
        <v>2.0</v>
      </c>
      <c r="C257" s="21">
        <v>0.86</v>
      </c>
      <c r="D257" s="20">
        <v>5.0</v>
      </c>
      <c r="E257" s="22">
        <v>0.74</v>
      </c>
      <c r="F257" s="5" t="str">
        <f>VLOOKUP(G257,'Species Data'!A$2:E$152,2,FALSE)</f>
        <v>105</v>
      </c>
      <c r="G257" s="5" t="s">
        <v>170</v>
      </c>
      <c r="H257" s="49" t="s">
        <v>260</v>
      </c>
      <c r="I257" s="60"/>
      <c r="J257" s="5" t="str">
        <f>VLOOKUP(G257,'Species Data'!A$2:E$152,3,FALSE)</f>
        <v>120</v>
      </c>
      <c r="K257" s="27" t="str">
        <f>VLOOKUP(G257,'Species Data'!A$2:E$152,4,FALSE)</f>
        <v>140</v>
      </c>
      <c r="L257" s="27" t="str">
        <f>VLOOKUP(G257,'Species Data'!A$2:E$152,5,FALSE)</f>
        <v>202</v>
      </c>
      <c r="M257" s="28" t="str">
        <f t="shared" si="1"/>
        <v>24240</v>
      </c>
      <c r="N257" s="29" t="str">
        <f t="shared" si="2"/>
        <v>4922841000</v>
      </c>
      <c r="O257" s="29" t="str">
        <f t="shared" si="3"/>
        <v>203088</v>
      </c>
      <c r="P257" s="30" t="str">
        <f t="shared" si="4"/>
        <v>2193114000</v>
      </c>
      <c r="Q257" s="30" t="s">
        <v>276</v>
      </c>
      <c r="R257" s="32" t="str">
        <f>VLOOKUP(Q257,'Basic Moves'!B$2:H$43,3,FALSE)</f>
        <v>15</v>
      </c>
      <c r="S257" s="32" t="str">
        <f>IF(OR(VLOOKUP(Q257,'Basic Moves'!B$2:C$43,2,FALSE)=H257,VLOOKUP(Q257,'Basic Moves'!B$2:C$43,2,FALSE)=I257),1,0)</f>
        <v>0</v>
      </c>
      <c r="T257" s="32" t="str">
        <f>VLOOKUP(Q257,'Basic Moves'!B$2:H$43,5,FALSE)</f>
        <v>1410</v>
      </c>
      <c r="U257" s="32" t="str">
        <f>VLOOKUP(Q257,'Basic Moves'!B$2:H$43,7,FALSE)</f>
        <v>12</v>
      </c>
      <c r="V257" s="31" t="str">
        <f t="shared" si="5"/>
        <v>1050</v>
      </c>
      <c r="W257" s="30" t="s">
        <v>164</v>
      </c>
      <c r="X257" s="32" t="str">
        <f>VLOOKUP(W257,'Charged Moves'!B$2:I$96,3,FALSE)</f>
        <v>100</v>
      </c>
      <c r="Y257" s="32" t="str">
        <f>IF(OR(VLOOKUP(W257,'Charged Moves'!B$2:C$96,2,FALSE)=H257,VLOOKUP(W257,'Charged Moves'!B$2:C$96,2,FALSE)=I257),1,0)</f>
        <v>1</v>
      </c>
      <c r="Z257" s="32" t="str">
        <f>VLOOKUP(W257,'Charged Moves'!B$2:I$96,8,FALSE)*100</f>
        <v>5</v>
      </c>
      <c r="AA257" s="32" t="str">
        <f>VLOOKUP(W257,'Charged Moves'!B$2:I$96,6,FALSE)</f>
        <v>4200</v>
      </c>
      <c r="AB257" s="32" t="str">
        <f>VLOOKUP(W257,'Charged Moves'!B$2:J$96,9,FALSE)</f>
        <v>100</v>
      </c>
      <c r="AC257" s="32" t="str">
        <f t="shared" si="6"/>
        <v>263.125</v>
      </c>
      <c r="AD257" s="32" t="str">
        <f t="shared" si="7"/>
        <v>17390</v>
      </c>
      <c r="AE257" s="32" t="str">
        <f t="shared" si="8"/>
        <v>1450.625</v>
      </c>
      <c r="AF257" t="str">
        <f t="shared" si="9"/>
        <v>35390</v>
      </c>
      <c r="AG257" t="str">
        <f t="shared" si="10"/>
        <v>646.25</v>
      </c>
    </row>
    <row r="258" ht="14.25" customHeight="1">
      <c r="A258" s="5">
        <v>275.0</v>
      </c>
      <c r="B258" s="20">
        <v>1.0</v>
      </c>
      <c r="C258" s="21">
        <v>1.0</v>
      </c>
      <c r="D258" s="20">
        <v>4.0</v>
      </c>
      <c r="E258" s="22">
        <v>0.74</v>
      </c>
      <c r="F258" s="5" t="str">
        <f>VLOOKUP(G258,'Species Data'!A$2:E$152,2,FALSE)</f>
        <v>49</v>
      </c>
      <c r="G258" s="5" t="s">
        <v>86</v>
      </c>
      <c r="H258" s="58" t="s">
        <v>249</v>
      </c>
      <c r="I258" s="46" t="s">
        <v>265</v>
      </c>
      <c r="J258" s="5" t="str">
        <f>VLOOKUP(G258,'Species Data'!A$2:E$152,3,FALSE)</f>
        <v>140</v>
      </c>
      <c r="K258" s="27" t="str">
        <f>VLOOKUP(G258,'Species Data'!A$2:E$152,4,FALSE)</f>
        <v>172</v>
      </c>
      <c r="L258" s="27" t="str">
        <f>VLOOKUP(G258,'Species Data'!A$2:E$152,5,FALSE)</f>
        <v>154</v>
      </c>
      <c r="M258" s="28" t="str">
        <f t="shared" si="1"/>
        <v>21560</v>
      </c>
      <c r="N258" s="29" t="str">
        <f t="shared" si="2"/>
        <v>6376572125</v>
      </c>
      <c r="O258" s="29" t="str">
        <f t="shared" si="3"/>
        <v>295759</v>
      </c>
      <c r="P258" s="30" t="str">
        <f t="shared" si="4"/>
        <v>2190226500</v>
      </c>
      <c r="Q258" s="30" t="s">
        <v>234</v>
      </c>
      <c r="R258" s="32" t="str">
        <f>VLOOKUP(Q258,'Basic Moves'!B$2:H$43,3,FALSE)</f>
        <v>5</v>
      </c>
      <c r="S258" s="32" t="str">
        <f>IF(OR(VLOOKUP(Q258,'Basic Moves'!B$2:C$43,2,FALSE)=H258,VLOOKUP(Q258,'Basic Moves'!B$2:C$43,2,FALSE)=I258),1,0)</f>
        <v>1</v>
      </c>
      <c r="T258" s="32" t="str">
        <f>VLOOKUP(Q258,'Basic Moves'!B$2:H$43,5,FALSE)</f>
        <v>450</v>
      </c>
      <c r="U258" s="32" t="str">
        <f>VLOOKUP(Q258,'Basic Moves'!B$2:H$43,7,FALSE)</f>
        <v>7</v>
      </c>
      <c r="V258" s="31" t="str">
        <f t="shared" si="5"/>
        <v>1387.5</v>
      </c>
      <c r="W258" s="30" t="s">
        <v>299</v>
      </c>
      <c r="X258" s="32" t="str">
        <f>VLOOKUP(W258,'Charged Moves'!B$2:I$96,3,FALSE)</f>
        <v>75</v>
      </c>
      <c r="Y258" s="32" t="str">
        <f>IF(OR(VLOOKUP(W258,'Charged Moves'!B$2:C$96,2,FALSE)=H258,VLOOKUP(W258,'Charged Moves'!B$2:C$96,2,FALSE)=I258),1,0)</f>
        <v>1</v>
      </c>
      <c r="Z258" s="32" t="str">
        <f>VLOOKUP(W258,'Charged Moves'!B$2:I$96,8,FALSE)*100</f>
        <v>5</v>
      </c>
      <c r="AA258" s="32" t="str">
        <f>VLOOKUP(W258,'Charged Moves'!B$2:I$96,6,FALSE)</f>
        <v>4250</v>
      </c>
      <c r="AB258" s="32" t="str">
        <f>VLOOKUP(W258,'Charged Moves'!B$2:J$96,9,FALSE)</f>
        <v>50</v>
      </c>
      <c r="AC258" s="32" t="str">
        <f t="shared" si="6"/>
        <v>146.09375</v>
      </c>
      <c r="AD258" s="32" t="str">
        <f t="shared" si="7"/>
        <v>8350</v>
      </c>
      <c r="AE258" s="32" t="str">
        <f t="shared" si="8"/>
        <v>1719.53125</v>
      </c>
      <c r="AF258" t="str">
        <f t="shared" si="9"/>
        <v>24350</v>
      </c>
      <c r="AG258" t="str">
        <f t="shared" si="10"/>
        <v>590.625</v>
      </c>
    </row>
    <row r="259" ht="14.25" customHeight="1">
      <c r="A259" s="5">
        <v>345.0</v>
      </c>
      <c r="B259" s="20">
        <v>1.0</v>
      </c>
      <c r="C259" s="21">
        <v>1.0</v>
      </c>
      <c r="D259" s="20">
        <v>1.0</v>
      </c>
      <c r="E259" s="22">
        <v>1.0</v>
      </c>
      <c r="F259" s="5" t="str">
        <f>VLOOKUP(G259,'Species Data'!A$2:E$152,2,FALSE)</f>
        <v>61</v>
      </c>
      <c r="G259" s="5" t="s">
        <v>103</v>
      </c>
      <c r="H259" s="33" t="s">
        <v>187</v>
      </c>
      <c r="I259" s="50"/>
      <c r="J259" s="5" t="str">
        <f>VLOOKUP(G259,'Species Data'!A$2:E$152,3,FALSE)</f>
        <v>130</v>
      </c>
      <c r="K259" s="27" t="str">
        <f>VLOOKUP(G259,'Species Data'!A$2:E$152,4,FALSE)</f>
        <v>132</v>
      </c>
      <c r="L259" s="27" t="str">
        <f>VLOOKUP(G259,'Species Data'!A$2:E$152,5,FALSE)</f>
        <v>132</v>
      </c>
      <c r="M259" s="28" t="str">
        <f t="shared" si="1"/>
        <v>17160</v>
      </c>
      <c r="N259" s="29" t="str">
        <f t="shared" si="2"/>
        <v>3224256750</v>
      </c>
      <c r="O259" s="29" t="str">
        <f t="shared" si="3"/>
        <v>187894</v>
      </c>
      <c r="P259" s="30" t="str">
        <f t="shared" si="4"/>
        <v>2179116225</v>
      </c>
      <c r="Q259" s="30" t="s">
        <v>230</v>
      </c>
      <c r="R259" s="32" t="str">
        <f>VLOOKUP(Q259,'Basic Moves'!B$2:H$43,3,FALSE)</f>
        <v>25</v>
      </c>
      <c r="S259" s="32" t="str">
        <f>IF(OR(VLOOKUP(Q259,'Basic Moves'!B$2:C$43,2,FALSE)=H259,VLOOKUP(Q259,'Basic Moves'!B$2:C$43,2,FALSE)=I259),1,0)</f>
        <v>1</v>
      </c>
      <c r="T259" s="32" t="str">
        <f>VLOOKUP(Q259,'Basic Moves'!B$2:H$43,5,FALSE)</f>
        <v>2300</v>
      </c>
      <c r="U259" s="32" t="str">
        <f>VLOOKUP(Q259,'Basic Moves'!B$2:H$43,7,FALSE)</f>
        <v>25</v>
      </c>
      <c r="V259" s="31" t="str">
        <f t="shared" si="5"/>
        <v>1343.75</v>
      </c>
      <c r="W259" s="30" t="s">
        <v>335</v>
      </c>
      <c r="X259" s="32" t="str">
        <f>VLOOKUP(W259,'Charged Moves'!B$2:I$96,3,FALSE)</f>
        <v>55</v>
      </c>
      <c r="Y259" s="32" t="str">
        <f>IF(OR(VLOOKUP(W259,'Charged Moves'!B$2:C$96,2,FALSE)=H259,VLOOKUP(W259,'Charged Moves'!B$2:C$96,2,FALSE)=I259),1,0)</f>
        <v>1</v>
      </c>
      <c r="Z259" s="32" t="str">
        <f>VLOOKUP(W259,'Charged Moves'!B$2:I$96,8,FALSE)*100</f>
        <v>5</v>
      </c>
      <c r="AA259" s="32" t="str">
        <f>VLOOKUP(W259,'Charged Moves'!B$2:I$96,6,FALSE)</f>
        <v>4000</v>
      </c>
      <c r="AB259" s="32" t="str">
        <f>VLOOKUP(W259,'Charged Moves'!B$2:J$96,9,FALSE)</f>
        <v>33</v>
      </c>
      <c r="AC259" s="32" t="str">
        <f t="shared" si="6"/>
        <v>132.96875</v>
      </c>
      <c r="AD259" s="32" t="str">
        <f t="shared" si="7"/>
        <v>9100</v>
      </c>
      <c r="AE259" s="32" t="str">
        <f t="shared" si="8"/>
        <v>1423.4375</v>
      </c>
      <c r="AF259" t="str">
        <f t="shared" si="9"/>
        <v>13100</v>
      </c>
      <c r="AG259" t="str">
        <f t="shared" si="10"/>
        <v>962.03125</v>
      </c>
    </row>
    <row r="260" ht="14.25" customHeight="1">
      <c r="A260" s="5">
        <v>808.0</v>
      </c>
      <c r="B260" s="20">
        <v>1.0</v>
      </c>
      <c r="C260" s="21">
        <v>1.0</v>
      </c>
      <c r="D260" s="20">
        <v>5.0</v>
      </c>
      <c r="E260" s="22">
        <v>0.72</v>
      </c>
      <c r="F260" s="5" t="str">
        <f>VLOOKUP(G260,'Species Data'!A$2:E$152,2,FALSE)</f>
        <v>142</v>
      </c>
      <c r="G260" s="5" t="s">
        <v>219</v>
      </c>
      <c r="H260" s="51" t="s">
        <v>267</v>
      </c>
      <c r="I260" s="38" t="s">
        <v>236</v>
      </c>
      <c r="J260" s="5" t="str">
        <f>VLOOKUP(G260,'Species Data'!A$2:E$152,3,FALSE)</f>
        <v>160</v>
      </c>
      <c r="K260" s="27" t="str">
        <f>VLOOKUP(G260,'Species Data'!A$2:E$152,4,FALSE)</f>
        <v>182</v>
      </c>
      <c r="L260" s="27" t="str">
        <f>VLOOKUP(G260,'Species Data'!A$2:E$152,5,FALSE)</f>
        <v>162</v>
      </c>
      <c r="M260" s="28" t="str">
        <f t="shared" si="1"/>
        <v>25920</v>
      </c>
      <c r="N260" s="29" t="str">
        <f t="shared" si="2"/>
        <v>7543186560</v>
      </c>
      <c r="O260" s="29" t="str">
        <f t="shared" si="3"/>
        <v>291018</v>
      </c>
      <c r="P260" s="30" t="str">
        <f t="shared" si="4"/>
        <v>2151152640</v>
      </c>
      <c r="Q260" s="30" t="s">
        <v>126</v>
      </c>
      <c r="R260" s="32" t="str">
        <f>VLOOKUP(Q260,'Basic Moves'!B$2:H$43,3,FALSE)</f>
        <v>6</v>
      </c>
      <c r="S260" s="32" t="str">
        <f>IF(OR(VLOOKUP(Q260,'Basic Moves'!B$2:C$43,2,FALSE)=H260,VLOOKUP(Q260,'Basic Moves'!B$2:C$43,2,FALSE)=I260),1,0)</f>
        <v>0</v>
      </c>
      <c r="T260" s="32" t="str">
        <f>VLOOKUP(Q260,'Basic Moves'!B$2:H$43,5,FALSE)</f>
        <v>500</v>
      </c>
      <c r="U260" s="32" t="str">
        <f>VLOOKUP(Q260,'Basic Moves'!B$2:H$43,7,FALSE)</f>
        <v>7</v>
      </c>
      <c r="V260" s="31" t="str">
        <f t="shared" si="5"/>
        <v>1200</v>
      </c>
      <c r="W260" s="30" t="s">
        <v>91</v>
      </c>
      <c r="X260" s="32" t="str">
        <f>VLOOKUP(W260,'Charged Moves'!B$2:I$96,3,FALSE)</f>
        <v>120</v>
      </c>
      <c r="Y260" s="32" t="str">
        <f>IF(OR(VLOOKUP(W260,'Charged Moves'!B$2:C$96,2,FALSE)=H260,VLOOKUP(W260,'Charged Moves'!B$2:C$96,2,FALSE)=I260),1,0)</f>
        <v>0</v>
      </c>
      <c r="Z260" s="32" t="str">
        <f>VLOOKUP(W260,'Charged Moves'!B$2:I$96,8,FALSE)*100</f>
        <v>5</v>
      </c>
      <c r="AA260" s="32" t="str">
        <f>VLOOKUP(W260,'Charged Moves'!B$2:I$96,6,FALSE)</f>
        <v>5000</v>
      </c>
      <c r="AB260" s="32" t="str">
        <f>VLOOKUP(W260,'Charged Moves'!B$2:J$96,9,FALSE)</f>
        <v>100</v>
      </c>
      <c r="AC260" s="32" t="str">
        <f t="shared" si="6"/>
        <v>213</v>
      </c>
      <c r="AD260" s="32" t="str">
        <f t="shared" si="7"/>
        <v>13000</v>
      </c>
      <c r="AE260" s="32" t="str">
        <f t="shared" si="8"/>
        <v>1599</v>
      </c>
      <c r="AF260" t="str">
        <f t="shared" si="9"/>
        <v>43000</v>
      </c>
      <c r="AG260" t="str">
        <f t="shared" si="10"/>
        <v>456</v>
      </c>
    </row>
    <row r="261" ht="14.25" customHeight="1">
      <c r="A261" s="5">
        <v>398.0</v>
      </c>
      <c r="B261" s="20">
        <v>5.0</v>
      </c>
      <c r="C261" s="21">
        <v>0.93</v>
      </c>
      <c r="D261" s="20">
        <v>1.0</v>
      </c>
      <c r="E261" s="22">
        <v>1.0</v>
      </c>
      <c r="F261" s="5" t="str">
        <f>VLOOKUP(G261,'Species Data'!A$2:E$152,2,FALSE)</f>
        <v>70</v>
      </c>
      <c r="G261" s="5" t="s">
        <v>114</v>
      </c>
      <c r="H261" s="45" t="s">
        <v>259</v>
      </c>
      <c r="I261" s="46" t="s">
        <v>265</v>
      </c>
      <c r="J261" s="5" t="str">
        <f>VLOOKUP(G261,'Species Data'!A$2:E$152,3,FALSE)</f>
        <v>130</v>
      </c>
      <c r="K261" s="27" t="str">
        <f>VLOOKUP(G261,'Species Data'!A$2:E$152,4,FALSE)</f>
        <v>190</v>
      </c>
      <c r="L261" s="27" t="str">
        <f>VLOOKUP(G261,'Species Data'!A$2:E$152,5,FALSE)</f>
        <v>110</v>
      </c>
      <c r="M261" s="28" t="str">
        <f t="shared" si="1"/>
        <v>14300</v>
      </c>
      <c r="N261" s="29" t="str">
        <f t="shared" si="2"/>
        <v>3949838750</v>
      </c>
      <c r="O261" s="29" t="str">
        <f t="shared" si="3"/>
        <v>276213</v>
      </c>
      <c r="P261" s="30" t="str">
        <f t="shared" si="4"/>
        <v>2146430000</v>
      </c>
      <c r="Q261" s="30" t="s">
        <v>147</v>
      </c>
      <c r="R261" s="32" t="str">
        <f>VLOOKUP(Q261,'Basic Moves'!B$2:H$43,3,FALSE)</f>
        <v>15</v>
      </c>
      <c r="S261" s="32" t="str">
        <f>IF(OR(VLOOKUP(Q261,'Basic Moves'!B$2:C$43,2,FALSE)=H261,VLOOKUP(Q261,'Basic Moves'!B$2:C$43,2,FALSE)=I261),1,0)</f>
        <v>1</v>
      </c>
      <c r="T261" s="32" t="str">
        <f>VLOOKUP(Q261,'Basic Moves'!B$2:H$43,5,FALSE)</f>
        <v>1450</v>
      </c>
      <c r="U261" s="32" t="str">
        <f>VLOOKUP(Q261,'Basic Moves'!B$2:H$43,7,FALSE)</f>
        <v>12</v>
      </c>
      <c r="V261" s="31" t="str">
        <f t="shared" si="5"/>
        <v>1275</v>
      </c>
      <c r="W261" s="30" t="s">
        <v>180</v>
      </c>
      <c r="X261" s="32" t="str">
        <f>VLOOKUP(W261,'Charged Moves'!B$2:I$96,3,FALSE)</f>
        <v>40</v>
      </c>
      <c r="Y261" s="32" t="str">
        <f>IF(OR(VLOOKUP(W261,'Charged Moves'!B$2:C$96,2,FALSE)=H261,VLOOKUP(W261,'Charged Moves'!B$2:C$96,2,FALSE)=I261),1,0)</f>
        <v>1</v>
      </c>
      <c r="Z261" s="32" t="str">
        <f>VLOOKUP(W261,'Charged Moves'!B$2:I$96,8,FALSE)*100</f>
        <v>5</v>
      </c>
      <c r="AA261" s="32" t="str">
        <f>VLOOKUP(W261,'Charged Moves'!B$2:I$96,6,FALSE)</f>
        <v>2400</v>
      </c>
      <c r="AB261" s="32" t="str">
        <f>VLOOKUP(W261,'Charged Moves'!B$2:J$96,9,FALSE)</f>
        <v>33</v>
      </c>
      <c r="AC261" s="32" t="str">
        <f t="shared" si="6"/>
        <v>107.5</v>
      </c>
      <c r="AD261" s="32" t="str">
        <f t="shared" si="7"/>
        <v>7250</v>
      </c>
      <c r="AE261" s="32" t="str">
        <f t="shared" si="8"/>
        <v>1453.75</v>
      </c>
      <c r="AF261" t="str">
        <f t="shared" si="9"/>
        <v>13250</v>
      </c>
      <c r="AG261" t="str">
        <f t="shared" si="10"/>
        <v>790</v>
      </c>
    </row>
    <row r="262" ht="14.25" customHeight="1">
      <c r="A262" s="5">
        <v>700.0</v>
      </c>
      <c r="B262" s="20">
        <v>2.0</v>
      </c>
      <c r="C262" s="21">
        <v>0.79</v>
      </c>
      <c r="D262" s="20">
        <v>6.0</v>
      </c>
      <c r="E262" s="22">
        <v>0.91</v>
      </c>
      <c r="F262" s="5" t="str">
        <f>VLOOKUP(G262,'Species Data'!A$2:E$152,2,FALSE)</f>
        <v>121</v>
      </c>
      <c r="G262" s="5" t="s">
        <v>154</v>
      </c>
      <c r="H262" s="33" t="s">
        <v>187</v>
      </c>
      <c r="I262" s="24" t="s">
        <v>50</v>
      </c>
      <c r="J262" s="5" t="str">
        <f>VLOOKUP(G262,'Species Data'!A$2:E$152,3,FALSE)</f>
        <v>120</v>
      </c>
      <c r="K262" s="27" t="str">
        <f>VLOOKUP(G262,'Species Data'!A$2:E$152,4,FALSE)</f>
        <v>194</v>
      </c>
      <c r="L262" s="27" t="str">
        <f>VLOOKUP(G262,'Species Data'!A$2:E$152,5,FALSE)</f>
        <v>192</v>
      </c>
      <c r="M262" s="28" t="str">
        <f t="shared" si="1"/>
        <v>23040</v>
      </c>
      <c r="N262" s="29" t="str">
        <f t="shared" si="2"/>
        <v>6704640000</v>
      </c>
      <c r="O262" s="29" t="str">
        <f t="shared" si="3"/>
        <v>291000</v>
      </c>
      <c r="P262" s="30" t="str">
        <f t="shared" si="4"/>
        <v>2138780160</v>
      </c>
      <c r="Q262" s="30" t="s">
        <v>151</v>
      </c>
      <c r="R262" s="32" t="str">
        <f>VLOOKUP(Q262,'Basic Moves'!B$2:H$43,3,FALSE)</f>
        <v>6</v>
      </c>
      <c r="S262" s="32" t="str">
        <f>IF(OR(VLOOKUP(Q262,'Basic Moves'!B$2:C$43,2,FALSE)=H262,VLOOKUP(Q262,'Basic Moves'!B$2:C$43,2,FALSE)=I262),1,0)</f>
        <v>1</v>
      </c>
      <c r="T262" s="32" t="str">
        <f>VLOOKUP(Q262,'Basic Moves'!B$2:H$43,5,FALSE)</f>
        <v>500</v>
      </c>
      <c r="U262" s="32" t="str">
        <f>VLOOKUP(Q262,'Basic Moves'!B$2:H$43,7,FALSE)</f>
        <v>7</v>
      </c>
      <c r="V262" s="31" t="str">
        <f t="shared" si="5"/>
        <v>1500</v>
      </c>
      <c r="W262" s="30" t="s">
        <v>312</v>
      </c>
      <c r="X262" s="32" t="str">
        <f>VLOOKUP(W262,'Charged Moves'!B$2:I$96,3,FALSE)</f>
        <v>40</v>
      </c>
      <c r="Y262" s="32" t="str">
        <f>IF(OR(VLOOKUP(W262,'Charged Moves'!B$2:C$96,2,FALSE)=H262,VLOOKUP(W262,'Charged Moves'!B$2:C$96,2,FALSE)=I262),1,0)</f>
        <v>0</v>
      </c>
      <c r="Z262" s="32" t="str">
        <f>VLOOKUP(W262,'Charged Moves'!B$2:I$96,8,FALSE)*100</f>
        <v>5</v>
      </c>
      <c r="AA262" s="32" t="str">
        <f>VLOOKUP(W262,'Charged Moves'!B$2:I$96,6,FALSE)</f>
        <v>2900</v>
      </c>
      <c r="AB262" s="32" t="str">
        <f>VLOOKUP(W262,'Charged Moves'!B$2:J$96,9,FALSE)</f>
        <v>33</v>
      </c>
      <c r="AC262" s="32" t="str">
        <f t="shared" si="6"/>
        <v>78.5</v>
      </c>
      <c r="AD262" s="32" t="str">
        <f t="shared" si="7"/>
        <v>5900</v>
      </c>
      <c r="AE262" s="32" t="str">
        <f t="shared" si="8"/>
        <v>1338.5</v>
      </c>
      <c r="AF262" t="str">
        <f t="shared" si="9"/>
        <v>15900</v>
      </c>
      <c r="AG262" t="str">
        <f t="shared" si="10"/>
        <v>478.5</v>
      </c>
    </row>
    <row r="263" ht="14.25" customHeight="1">
      <c r="A263" s="5">
        <v>768.0</v>
      </c>
      <c r="B263" s="20">
        <v>2.0</v>
      </c>
      <c r="C263" s="21">
        <v>0.96</v>
      </c>
      <c r="D263" s="20">
        <v>1.0</v>
      </c>
      <c r="E263" s="22">
        <v>1.0</v>
      </c>
      <c r="F263" s="5" t="str">
        <f>VLOOKUP(G263,'Species Data'!A$2:E$152,2,FALSE)</f>
        <v>135</v>
      </c>
      <c r="G263" s="5" t="s">
        <v>209</v>
      </c>
      <c r="H263" s="52" t="s">
        <v>252</v>
      </c>
      <c r="I263" s="63"/>
      <c r="J263" s="5" t="str">
        <f>VLOOKUP(G263,'Species Data'!A$2:E$152,3,FALSE)</f>
        <v>130</v>
      </c>
      <c r="K263" s="27" t="str">
        <f>VLOOKUP(G263,'Species Data'!A$2:E$152,4,FALSE)</f>
        <v>192</v>
      </c>
      <c r="L263" s="27" t="str">
        <f>VLOOKUP(G263,'Species Data'!A$2:E$152,5,FALSE)</f>
        <v>174</v>
      </c>
      <c r="M263" s="28" t="str">
        <f t="shared" si="1"/>
        <v>22620</v>
      </c>
      <c r="N263" s="29" t="str">
        <f t="shared" si="2"/>
        <v>6611599800</v>
      </c>
      <c r="O263" s="29" t="str">
        <f t="shared" si="3"/>
        <v>292290</v>
      </c>
      <c r="P263" s="30" t="str">
        <f t="shared" si="4"/>
        <v>2119946400</v>
      </c>
      <c r="Q263" s="30" t="s">
        <v>159</v>
      </c>
      <c r="R263" s="32" t="str">
        <f>VLOOKUP(Q263,'Basic Moves'!B$2:H$43,3,FALSE)</f>
        <v>5</v>
      </c>
      <c r="S263" s="32" t="str">
        <f>IF(OR(VLOOKUP(Q263,'Basic Moves'!B$2:C$43,2,FALSE)=H263,VLOOKUP(Q263,'Basic Moves'!B$2:C$43,2,FALSE)=I263),1,0)</f>
        <v>1</v>
      </c>
      <c r="T263" s="32" t="str">
        <f>VLOOKUP(Q263,'Basic Moves'!B$2:H$43,5,FALSE)</f>
        <v>600</v>
      </c>
      <c r="U263" s="32" t="str">
        <f>VLOOKUP(Q263,'Basic Moves'!B$2:H$43,7,FALSE)</f>
        <v>8</v>
      </c>
      <c r="V263" s="31" t="str">
        <f t="shared" si="5"/>
        <v>1037.5</v>
      </c>
      <c r="W263" s="30" t="s">
        <v>210</v>
      </c>
      <c r="X263" s="32" t="str">
        <f>VLOOKUP(W263,'Charged Moves'!B$2:I$96,3,FALSE)</f>
        <v>55</v>
      </c>
      <c r="Y263" s="32" t="str">
        <f>IF(OR(VLOOKUP(W263,'Charged Moves'!B$2:C$96,2,FALSE)=H263,VLOOKUP(W263,'Charged Moves'!B$2:C$96,2,FALSE)=I263),1,0)</f>
        <v>1</v>
      </c>
      <c r="Z263" s="32" t="str">
        <f>VLOOKUP(W263,'Charged Moves'!B$2:I$96,8,FALSE)*100</f>
        <v>5</v>
      </c>
      <c r="AA263" s="32" t="str">
        <f>VLOOKUP(W263,'Charged Moves'!B$2:I$96,6,FALSE)</f>
        <v>2700</v>
      </c>
      <c r="AB263" s="32" t="str">
        <f>VLOOKUP(W263,'Charged Moves'!B$2:J$96,9,FALSE)</f>
        <v>50</v>
      </c>
      <c r="AC263" s="32" t="str">
        <f t="shared" si="6"/>
        <v>114.21875</v>
      </c>
      <c r="AD263" s="32" t="str">
        <f t="shared" si="7"/>
        <v>7400</v>
      </c>
      <c r="AE263" s="32" t="str">
        <f t="shared" si="8"/>
        <v>1522.34375</v>
      </c>
      <c r="AF263" t="str">
        <f t="shared" si="9"/>
        <v>21400</v>
      </c>
      <c r="AG263" t="str">
        <f t="shared" si="10"/>
        <v>488.125</v>
      </c>
    </row>
    <row r="264" ht="14.25" customHeight="1">
      <c r="A264" s="5">
        <v>247.0</v>
      </c>
      <c r="B264" s="20">
        <v>4.0</v>
      </c>
      <c r="C264" s="21">
        <v>0.96</v>
      </c>
      <c r="D264" s="20">
        <v>4.0</v>
      </c>
      <c r="E264" s="22">
        <v>0.88</v>
      </c>
      <c r="F264" s="5" t="str">
        <f>VLOOKUP(G264,'Species Data'!A$2:E$152,2,FALSE)</f>
        <v>44</v>
      </c>
      <c r="G264" s="5" t="s">
        <v>80</v>
      </c>
      <c r="H264" s="45" t="s">
        <v>259</v>
      </c>
      <c r="I264" s="46" t="s">
        <v>265</v>
      </c>
      <c r="J264" s="5" t="str">
        <f>VLOOKUP(G264,'Species Data'!A$2:E$152,3,FALSE)</f>
        <v>120</v>
      </c>
      <c r="K264" s="27" t="str">
        <f>VLOOKUP(G264,'Species Data'!A$2:E$152,4,FALSE)</f>
        <v>162</v>
      </c>
      <c r="L264" s="27" t="str">
        <f>VLOOKUP(G264,'Species Data'!A$2:E$152,5,FALSE)</f>
        <v>158</v>
      </c>
      <c r="M264" s="28" t="str">
        <f t="shared" si="1"/>
        <v>18960</v>
      </c>
      <c r="N264" s="29" t="str">
        <f t="shared" si="2"/>
        <v>4761335925</v>
      </c>
      <c r="O264" s="29" t="str">
        <f t="shared" si="3"/>
        <v>251125</v>
      </c>
      <c r="P264" s="30" t="str">
        <f t="shared" si="4"/>
        <v>2118868875</v>
      </c>
      <c r="Q264" s="30" t="s">
        <v>144</v>
      </c>
      <c r="R264" s="32" t="str">
        <f>VLOOKUP(Q264,'Basic Moves'!B$2:H$43,3,FALSE)</f>
        <v>10</v>
      </c>
      <c r="S264" s="32" t="str">
        <f>IF(OR(VLOOKUP(Q264,'Basic Moves'!B$2:C$43,2,FALSE)=H264,VLOOKUP(Q264,'Basic Moves'!B$2:C$43,2,FALSE)=I264),1,0)</f>
        <v>1</v>
      </c>
      <c r="T264" s="32" t="str">
        <f>VLOOKUP(Q264,'Basic Moves'!B$2:H$43,5,FALSE)</f>
        <v>1050</v>
      </c>
      <c r="U264" s="32" t="str">
        <f>VLOOKUP(Q264,'Basic Moves'!B$2:H$43,7,FALSE)</f>
        <v>10</v>
      </c>
      <c r="V264" s="31" t="str">
        <f t="shared" si="5"/>
        <v>1187.5</v>
      </c>
      <c r="W264" s="30" t="s">
        <v>224</v>
      </c>
      <c r="X264" s="32" t="str">
        <f>VLOOKUP(W264,'Charged Moves'!B$2:I$96,3,FALSE)</f>
        <v>55</v>
      </c>
      <c r="Y264" s="32" t="str">
        <f>IF(OR(VLOOKUP(W264,'Charged Moves'!B$2:C$96,2,FALSE)=H264,VLOOKUP(W264,'Charged Moves'!B$2:C$96,2,FALSE)=I264),1,0)</f>
        <v>1</v>
      </c>
      <c r="Z264" s="32" t="str">
        <f>VLOOKUP(W264,'Charged Moves'!B$2:I$96,8,FALSE)*100</f>
        <v>5</v>
      </c>
      <c r="AA264" s="32" t="str">
        <f>VLOOKUP(W264,'Charged Moves'!B$2:I$96,6,FALSE)</f>
        <v>2600</v>
      </c>
      <c r="AB264" s="32" t="str">
        <f>VLOOKUP(W264,'Charged Moves'!B$2:J$96,9,FALSE)</f>
        <v>50</v>
      </c>
      <c r="AC264" s="32" t="str">
        <f t="shared" si="6"/>
        <v>132.96875</v>
      </c>
      <c r="AD264" s="32" t="str">
        <f t="shared" si="7"/>
        <v>8350</v>
      </c>
      <c r="AE264" s="32" t="str">
        <f t="shared" si="8"/>
        <v>1550.15625</v>
      </c>
      <c r="AF264" t="str">
        <f t="shared" si="9"/>
        <v>18350</v>
      </c>
      <c r="AG264" t="str">
        <f t="shared" si="10"/>
        <v>689.84375</v>
      </c>
    </row>
    <row r="265" ht="14.25" customHeight="1">
      <c r="A265" s="5">
        <v>586.0</v>
      </c>
      <c r="B265" s="20">
        <v>3.0</v>
      </c>
      <c r="C265" s="21">
        <v>0.91</v>
      </c>
      <c r="D265" s="20">
        <v>1.0</v>
      </c>
      <c r="E265" s="22">
        <v>1.0</v>
      </c>
      <c r="F265" s="5" t="str">
        <f>VLOOKUP(G265,'Species Data'!A$2:E$152,2,FALSE)</f>
        <v>101</v>
      </c>
      <c r="G265" s="5" t="s">
        <v>166</v>
      </c>
      <c r="H265" s="52" t="s">
        <v>252</v>
      </c>
      <c r="I265" s="63"/>
      <c r="J265" s="5" t="str">
        <f>VLOOKUP(G265,'Species Data'!A$2:E$152,3,FALSE)</f>
        <v>120</v>
      </c>
      <c r="K265" s="27" t="str">
        <f>VLOOKUP(G265,'Species Data'!A$2:E$152,4,FALSE)</f>
        <v>150</v>
      </c>
      <c r="L265" s="27" t="str">
        <f>VLOOKUP(G265,'Species Data'!A$2:E$152,5,FALSE)</f>
        <v>174</v>
      </c>
      <c r="M265" s="28" t="str">
        <f t="shared" si="1"/>
        <v>20880</v>
      </c>
      <c r="N265" s="29" t="str">
        <f t="shared" si="2"/>
        <v>4607661375</v>
      </c>
      <c r="O265" s="29" t="str">
        <f t="shared" si="3"/>
        <v>220673</v>
      </c>
      <c r="P265" s="30" t="str">
        <f t="shared" si="4"/>
        <v>2118308625</v>
      </c>
      <c r="Q265" s="30" t="s">
        <v>263</v>
      </c>
      <c r="R265" s="32" t="str">
        <f>VLOOKUP(Q265,'Basic Moves'!B$2:H$43,3,FALSE)</f>
        <v>12</v>
      </c>
      <c r="S265" s="32" t="str">
        <f>IF(OR(VLOOKUP(Q265,'Basic Moves'!B$2:C$43,2,FALSE)=H265,VLOOKUP(Q265,'Basic Moves'!B$2:C$43,2,FALSE)=I265),1,0)</f>
        <v>0</v>
      </c>
      <c r="T265" s="32" t="str">
        <f>VLOOKUP(Q265,'Basic Moves'!B$2:H$43,5,FALSE)</f>
        <v>1100</v>
      </c>
      <c r="U265" s="32" t="str">
        <f>VLOOKUP(Q265,'Basic Moves'!B$2:H$43,7,FALSE)</f>
        <v>10</v>
      </c>
      <c r="V265" s="31" t="str">
        <f t="shared" si="5"/>
        <v>1080</v>
      </c>
      <c r="W265" s="30" t="s">
        <v>210</v>
      </c>
      <c r="X265" s="32" t="str">
        <f>VLOOKUP(W265,'Charged Moves'!B$2:I$96,3,FALSE)</f>
        <v>55</v>
      </c>
      <c r="Y265" s="32" t="str">
        <f>IF(OR(VLOOKUP(W265,'Charged Moves'!B$2:C$96,2,FALSE)=H265,VLOOKUP(W265,'Charged Moves'!B$2:C$96,2,FALSE)=I265),1,0)</f>
        <v>1</v>
      </c>
      <c r="Z265" s="32" t="str">
        <f>VLOOKUP(W265,'Charged Moves'!B$2:I$96,8,FALSE)*100</f>
        <v>5</v>
      </c>
      <c r="AA265" s="32" t="str">
        <f>VLOOKUP(W265,'Charged Moves'!B$2:I$96,6,FALSE)</f>
        <v>2700</v>
      </c>
      <c r="AB265" s="32" t="str">
        <f>VLOOKUP(W265,'Charged Moves'!B$2:J$96,9,FALSE)</f>
        <v>50</v>
      </c>
      <c r="AC265" s="32" t="str">
        <f t="shared" si="6"/>
        <v>130.46875</v>
      </c>
      <c r="AD265" s="32" t="str">
        <f t="shared" si="7"/>
        <v>8700</v>
      </c>
      <c r="AE265" s="32" t="str">
        <f t="shared" si="8"/>
        <v>1471.15625</v>
      </c>
      <c r="AF265" t="str">
        <f t="shared" si="9"/>
        <v>18700</v>
      </c>
      <c r="AG265" t="str">
        <f t="shared" si="10"/>
        <v>676.34375</v>
      </c>
    </row>
    <row r="266" ht="14.25" customHeight="1">
      <c r="A266" s="5">
        <v>470.0</v>
      </c>
      <c r="B266" s="20">
        <v>1.0</v>
      </c>
      <c r="C266" s="21">
        <v>1.0</v>
      </c>
      <c r="D266" s="20">
        <v>1.0</v>
      </c>
      <c r="E266" s="22">
        <v>1.0</v>
      </c>
      <c r="F266" s="5" t="str">
        <f>VLOOKUP(G266,'Species Data'!A$2:E$152,2,FALSE)</f>
        <v>82</v>
      </c>
      <c r="G266" s="5" t="s">
        <v>136</v>
      </c>
      <c r="H266" s="52" t="s">
        <v>252</v>
      </c>
      <c r="I266" s="64" t="s">
        <v>269</v>
      </c>
      <c r="J266" s="5" t="str">
        <f>VLOOKUP(G266,'Species Data'!A$2:E$152,3,FALSE)</f>
        <v>100</v>
      </c>
      <c r="K266" s="27" t="str">
        <f>VLOOKUP(G266,'Species Data'!A$2:E$152,4,FALSE)</f>
        <v>186</v>
      </c>
      <c r="L266" s="27" t="str">
        <f>VLOOKUP(G266,'Species Data'!A$2:E$152,5,FALSE)</f>
        <v>180</v>
      </c>
      <c r="M266" s="28" t="str">
        <f t="shared" si="1"/>
        <v>18000</v>
      </c>
      <c r="N266" s="29" t="str">
        <f t="shared" si="2"/>
        <v>5051295000</v>
      </c>
      <c r="O266" s="29" t="str">
        <f t="shared" si="3"/>
        <v>280628</v>
      </c>
      <c r="P266" s="30" t="str">
        <f t="shared" si="4"/>
        <v>2107147500</v>
      </c>
      <c r="Q266" s="30" t="s">
        <v>226</v>
      </c>
      <c r="R266" s="32" t="str">
        <f>VLOOKUP(Q266,'Basic Moves'!B$2:H$43,3,FALSE)</f>
        <v>7</v>
      </c>
      <c r="S266" s="32" t="str">
        <f>IF(OR(VLOOKUP(Q266,'Basic Moves'!B$2:C$43,2,FALSE)=H266,VLOOKUP(Q266,'Basic Moves'!B$2:C$43,2,FALSE)=I266),1,0)</f>
        <v>1</v>
      </c>
      <c r="T266" s="32" t="str">
        <f>VLOOKUP(Q266,'Basic Moves'!B$2:H$43,5,FALSE)</f>
        <v>700</v>
      </c>
      <c r="U266" s="32" t="str">
        <f>VLOOKUP(Q266,'Basic Moves'!B$2:H$43,7,FALSE)</f>
        <v>8</v>
      </c>
      <c r="V266" s="31" t="str">
        <f t="shared" si="5"/>
        <v>1242.5</v>
      </c>
      <c r="W266" s="30" t="s">
        <v>295</v>
      </c>
      <c r="X266" s="32" t="str">
        <f>VLOOKUP(W266,'Charged Moves'!B$2:I$96,3,FALSE)</f>
        <v>60</v>
      </c>
      <c r="Y266" s="32" t="str">
        <f>IF(OR(VLOOKUP(W266,'Charged Moves'!B$2:C$96,2,FALSE)=H266,VLOOKUP(W266,'Charged Moves'!B$2:C$96,2,FALSE)=I266),1,0)</f>
        <v>1</v>
      </c>
      <c r="Z266" s="32" t="str">
        <f>VLOOKUP(W266,'Charged Moves'!B$2:I$96,8,FALSE)*100</f>
        <v>5</v>
      </c>
      <c r="AA266" s="32" t="str">
        <f>VLOOKUP(W266,'Charged Moves'!B$2:I$96,6,FALSE)</f>
        <v>3900</v>
      </c>
      <c r="AB266" s="32" t="str">
        <f>VLOOKUP(W266,'Charged Moves'!B$2:J$96,9,FALSE)</f>
        <v>33</v>
      </c>
      <c r="AC266" s="32" t="str">
        <f t="shared" si="6"/>
        <v>120.625</v>
      </c>
      <c r="AD266" s="32" t="str">
        <f t="shared" si="7"/>
        <v>7900</v>
      </c>
      <c r="AE266" s="32" t="str">
        <f t="shared" si="8"/>
        <v>1508.75</v>
      </c>
      <c r="AF266" t="str">
        <f t="shared" si="9"/>
        <v>17900</v>
      </c>
      <c r="AG266" t="str">
        <f t="shared" si="10"/>
        <v>629.375</v>
      </c>
    </row>
    <row r="267" ht="14.25" customHeight="1">
      <c r="A267" s="5">
        <v>139.0</v>
      </c>
      <c r="B267" s="20">
        <v>3.0</v>
      </c>
      <c r="C267" s="21">
        <v>0.85</v>
      </c>
      <c r="D267" s="20">
        <v>1.0</v>
      </c>
      <c r="E267" s="22">
        <v>1.0</v>
      </c>
      <c r="F267" s="5" t="str">
        <f>VLOOKUP(G267,'Species Data'!A$2:E$152,2,FALSE)</f>
        <v>26</v>
      </c>
      <c r="G267" s="5" t="s">
        <v>62</v>
      </c>
      <c r="H267" s="52" t="s">
        <v>252</v>
      </c>
      <c r="I267" s="63"/>
      <c r="J267" s="5" t="str">
        <f>VLOOKUP(G267,'Species Data'!A$2:E$152,3,FALSE)</f>
        <v>120</v>
      </c>
      <c r="K267" s="27" t="str">
        <f>VLOOKUP(G267,'Species Data'!A$2:E$152,4,FALSE)</f>
        <v>200</v>
      </c>
      <c r="L267" s="27" t="str">
        <f>VLOOKUP(G267,'Species Data'!A$2:E$152,5,FALSE)</f>
        <v>154</v>
      </c>
      <c r="M267" s="28" t="str">
        <f t="shared" si="1"/>
        <v>18480</v>
      </c>
      <c r="N267" s="29" t="str">
        <f t="shared" si="2"/>
        <v>5428500000</v>
      </c>
      <c r="O267" s="29" t="str">
        <f t="shared" si="3"/>
        <v>293750</v>
      </c>
      <c r="P267" s="30" t="str">
        <f t="shared" si="4"/>
        <v>2106720000</v>
      </c>
      <c r="Q267" s="30" t="s">
        <v>226</v>
      </c>
      <c r="R267" s="32" t="str">
        <f>VLOOKUP(Q267,'Basic Moves'!B$2:H$43,3,FALSE)</f>
        <v>7</v>
      </c>
      <c r="S267" s="32" t="str">
        <f>IF(OR(VLOOKUP(Q267,'Basic Moves'!B$2:C$43,2,FALSE)=H267,VLOOKUP(Q267,'Basic Moves'!B$2:C$43,2,FALSE)=I267),1,0)</f>
        <v>1</v>
      </c>
      <c r="T267" s="32" t="str">
        <f>VLOOKUP(Q267,'Basic Moves'!B$2:H$43,5,FALSE)</f>
        <v>700</v>
      </c>
      <c r="U267" s="32" t="str">
        <f>VLOOKUP(Q267,'Basic Moves'!B$2:H$43,7,FALSE)</f>
        <v>8</v>
      </c>
      <c r="V267" s="31" t="str">
        <f t="shared" si="5"/>
        <v>1242.5</v>
      </c>
      <c r="W267" s="30" t="s">
        <v>319</v>
      </c>
      <c r="X267" s="32" t="str">
        <f>VLOOKUP(W267,'Charged Moves'!B$2:I$96,3,FALSE)</f>
        <v>40</v>
      </c>
      <c r="Y267" s="32" t="str">
        <f>IF(OR(VLOOKUP(W267,'Charged Moves'!B$2:C$96,2,FALSE)=H267,VLOOKUP(W267,'Charged Moves'!B$2:C$96,2,FALSE)=I267),1,0)</f>
        <v>1</v>
      </c>
      <c r="Z267" s="32" t="str">
        <f>VLOOKUP(W267,'Charged Moves'!B$2:I$96,8,FALSE)*100</f>
        <v>5</v>
      </c>
      <c r="AA267" s="32" t="str">
        <f>VLOOKUP(W267,'Charged Moves'!B$2:I$96,6,FALSE)</f>
        <v>2400</v>
      </c>
      <c r="AB267" s="32" t="str">
        <f>VLOOKUP(W267,'Charged Moves'!B$2:J$96,9,FALSE)</f>
        <v>33</v>
      </c>
      <c r="AC267" s="32" t="str">
        <f t="shared" si="6"/>
        <v>95</v>
      </c>
      <c r="AD267" s="32" t="str">
        <f t="shared" si="7"/>
        <v>6400</v>
      </c>
      <c r="AE267" s="32" t="str">
        <f t="shared" si="8"/>
        <v>1468.75</v>
      </c>
      <c r="AF267" t="str">
        <f t="shared" si="9"/>
        <v>16400</v>
      </c>
      <c r="AG267" t="str">
        <f t="shared" si="10"/>
        <v>570</v>
      </c>
    </row>
    <row r="268" ht="14.25" customHeight="1">
      <c r="A268" s="5">
        <v>540.0</v>
      </c>
      <c r="B268" s="20">
        <v>5.0</v>
      </c>
      <c r="C268" s="21">
        <v>0.81</v>
      </c>
      <c r="D268" s="20">
        <v>4.0</v>
      </c>
      <c r="E268" s="22">
        <v>0.83</v>
      </c>
      <c r="F268" s="5" t="str">
        <f>VLOOKUP(G268,'Species Data'!A$2:E$152,2,FALSE)</f>
        <v>94</v>
      </c>
      <c r="G268" s="5" t="s">
        <v>153</v>
      </c>
      <c r="H268" s="62" t="s">
        <v>258</v>
      </c>
      <c r="I268" s="46" t="s">
        <v>265</v>
      </c>
      <c r="J268" s="5" t="str">
        <f>VLOOKUP(G268,'Species Data'!A$2:E$152,3,FALSE)</f>
        <v>120</v>
      </c>
      <c r="K268" s="27" t="str">
        <f>VLOOKUP(G268,'Species Data'!A$2:E$152,4,FALSE)</f>
        <v>204</v>
      </c>
      <c r="L268" s="27" t="str">
        <f>VLOOKUP(G268,'Species Data'!A$2:E$152,5,FALSE)</f>
        <v>156</v>
      </c>
      <c r="M268" s="28" t="str">
        <f t="shared" si="1"/>
        <v>18720</v>
      </c>
      <c r="N268" s="29" t="str">
        <f t="shared" si="2"/>
        <v>5067057060</v>
      </c>
      <c r="O268" s="29" t="str">
        <f t="shared" si="3"/>
        <v>270676</v>
      </c>
      <c r="P268" s="30" t="str">
        <f t="shared" si="4"/>
        <v>2096326440</v>
      </c>
      <c r="Q268" s="30" t="s">
        <v>251</v>
      </c>
      <c r="R268" s="32" t="str">
        <f>VLOOKUP(Q268,'Basic Moves'!B$2:H$43,3,FALSE)</f>
        <v>7</v>
      </c>
      <c r="S268" s="32" t="str">
        <f>IF(OR(VLOOKUP(Q268,'Basic Moves'!B$2:C$43,2,FALSE)=H268,VLOOKUP(Q268,'Basic Moves'!B$2:C$43,2,FALSE)=I268),1,0)</f>
        <v>0</v>
      </c>
      <c r="T268" s="32" t="str">
        <f>VLOOKUP(Q268,'Basic Moves'!B$2:H$43,5,FALSE)</f>
        <v>700</v>
      </c>
      <c r="U268" s="32" t="str">
        <f>VLOOKUP(Q268,'Basic Moves'!B$2:H$43,7,FALSE)</f>
        <v>9</v>
      </c>
      <c r="V268" s="31" t="str">
        <f t="shared" si="5"/>
        <v>994</v>
      </c>
      <c r="W268" s="30" t="s">
        <v>110</v>
      </c>
      <c r="X268" s="32" t="str">
        <f>VLOOKUP(W268,'Charged Moves'!B$2:I$96,3,FALSE)</f>
        <v>45</v>
      </c>
      <c r="Y268" s="32" t="str">
        <f>IF(OR(VLOOKUP(W268,'Charged Moves'!B$2:C$96,2,FALSE)=H268,VLOOKUP(W268,'Charged Moves'!B$2:C$96,2,FALSE)=I268),1,0)</f>
        <v>1</v>
      </c>
      <c r="Z268" s="32" t="str">
        <f>VLOOKUP(W268,'Charged Moves'!B$2:I$96,8,FALSE)*100</f>
        <v>5</v>
      </c>
      <c r="AA268" s="32" t="str">
        <f>VLOOKUP(W268,'Charged Moves'!B$2:I$96,6,FALSE)</f>
        <v>3080</v>
      </c>
      <c r="AB268" s="32" t="str">
        <f>VLOOKUP(W268,'Charged Moves'!B$2:J$96,9,FALSE)</f>
        <v>33</v>
      </c>
      <c r="AC268" s="32" t="str">
        <f t="shared" si="6"/>
        <v>85.65625</v>
      </c>
      <c r="AD268" s="32" t="str">
        <f t="shared" si="7"/>
        <v>6380</v>
      </c>
      <c r="AE268" s="32" t="str">
        <f t="shared" si="8"/>
        <v>1326.84375</v>
      </c>
      <c r="AF268" t="str">
        <f t="shared" si="9"/>
        <v>14380</v>
      </c>
      <c r="AG268" t="str">
        <f t="shared" si="10"/>
        <v>548.9375</v>
      </c>
    </row>
    <row r="269" ht="14.25" customHeight="1">
      <c r="A269" s="5">
        <v>606.0</v>
      </c>
      <c r="B269" s="20">
        <v>6.0</v>
      </c>
      <c r="C269" s="21">
        <v>0.71</v>
      </c>
      <c r="D269" s="20">
        <v>6.0</v>
      </c>
      <c r="E269" s="22">
        <v>0.7</v>
      </c>
      <c r="F269" s="5" t="str">
        <f>VLOOKUP(G269,'Species Data'!A$2:E$152,2,FALSE)</f>
        <v>105</v>
      </c>
      <c r="G269" s="5" t="s">
        <v>170</v>
      </c>
      <c r="H269" s="49" t="s">
        <v>260</v>
      </c>
      <c r="I269" s="60"/>
      <c r="J269" s="5" t="str">
        <f>VLOOKUP(G269,'Species Data'!A$2:E$152,3,FALSE)</f>
        <v>120</v>
      </c>
      <c r="K269" s="27" t="str">
        <f>VLOOKUP(G269,'Species Data'!A$2:E$152,4,FALSE)</f>
        <v>140</v>
      </c>
      <c r="L269" s="27" t="str">
        <f>VLOOKUP(G269,'Species Data'!A$2:E$152,5,FALSE)</f>
        <v>202</v>
      </c>
      <c r="M269" s="28" t="str">
        <f t="shared" si="1"/>
        <v>24240</v>
      </c>
      <c r="N269" s="29" t="str">
        <f t="shared" si="2"/>
        <v>4073910750</v>
      </c>
      <c r="O269" s="29" t="str">
        <f t="shared" si="3"/>
        <v>168066</v>
      </c>
      <c r="P269" s="30" t="str">
        <f t="shared" si="4"/>
        <v>2091306000</v>
      </c>
      <c r="Q269" s="30" t="s">
        <v>276</v>
      </c>
      <c r="R269" s="32" t="str">
        <f>VLOOKUP(Q269,'Basic Moves'!B$2:H$43,3,FALSE)</f>
        <v>15</v>
      </c>
      <c r="S269" s="32" t="str">
        <f>IF(OR(VLOOKUP(Q269,'Basic Moves'!B$2:C$43,2,FALSE)=H269,VLOOKUP(Q269,'Basic Moves'!B$2:C$43,2,FALSE)=I269),1,0)</f>
        <v>0</v>
      </c>
      <c r="T269" s="32" t="str">
        <f>VLOOKUP(Q269,'Basic Moves'!B$2:H$43,5,FALSE)</f>
        <v>1410</v>
      </c>
      <c r="U269" s="32" t="str">
        <f>VLOOKUP(Q269,'Basic Moves'!B$2:H$43,7,FALSE)</f>
        <v>12</v>
      </c>
      <c r="V269" s="31" t="str">
        <f t="shared" si="5"/>
        <v>1050</v>
      </c>
      <c r="W269" s="30" t="s">
        <v>327</v>
      </c>
      <c r="X269" s="32" t="str">
        <f>VLOOKUP(W269,'Charged Moves'!B$2:I$96,3,FALSE)</f>
        <v>25</v>
      </c>
      <c r="Y269" s="32" t="str">
        <f>IF(OR(VLOOKUP(W269,'Charged Moves'!B$2:C$96,2,FALSE)=H269,VLOOKUP(W269,'Charged Moves'!B$2:C$96,2,FALSE)=I269),1,0)</f>
        <v>1</v>
      </c>
      <c r="Z269" s="32" t="str">
        <f>VLOOKUP(W269,'Charged Moves'!B$2:I$96,8,FALSE)*100</f>
        <v>5</v>
      </c>
      <c r="AA269" s="32" t="str">
        <f>VLOOKUP(W269,'Charged Moves'!B$2:I$96,6,FALSE)</f>
        <v>1600</v>
      </c>
      <c r="AB269" s="32" t="str">
        <f>VLOOKUP(W269,'Charged Moves'!B$2:J$96,9,FALSE)</f>
        <v>25</v>
      </c>
      <c r="AC269" s="32" t="str">
        <f t="shared" si="6"/>
        <v>77.03125</v>
      </c>
      <c r="AD269" s="32" t="str">
        <f t="shared" si="7"/>
        <v>6330</v>
      </c>
      <c r="AE269" s="32" t="str">
        <f t="shared" si="8"/>
        <v>1200.46875</v>
      </c>
      <c r="AF269" t="str">
        <f t="shared" si="9"/>
        <v>12330</v>
      </c>
      <c r="AG269" t="str">
        <f t="shared" si="10"/>
        <v>616.25</v>
      </c>
    </row>
    <row r="270" ht="14.25" customHeight="1">
      <c r="A270" s="5">
        <v>777.0</v>
      </c>
      <c r="B270" s="20">
        <v>1.0</v>
      </c>
      <c r="C270" s="21">
        <v>1.0</v>
      </c>
      <c r="D270" s="20">
        <v>1.0</v>
      </c>
      <c r="E270" s="22">
        <v>1.0</v>
      </c>
      <c r="F270" s="5" t="str">
        <f>VLOOKUP(G270,'Species Data'!A$2:E$152,2,FALSE)</f>
        <v>137</v>
      </c>
      <c r="G270" s="5" t="s">
        <v>211</v>
      </c>
      <c r="H270" s="39" t="s">
        <v>237</v>
      </c>
      <c r="I270" s="40"/>
      <c r="J270" s="5" t="str">
        <f>VLOOKUP(G270,'Species Data'!A$2:E$152,3,FALSE)</f>
        <v>130</v>
      </c>
      <c r="K270" s="27" t="str">
        <f>VLOOKUP(G270,'Species Data'!A$2:E$152,4,FALSE)</f>
        <v>156</v>
      </c>
      <c r="L270" s="27" t="str">
        <f>VLOOKUP(G270,'Species Data'!A$2:E$152,5,FALSE)</f>
        <v>158</v>
      </c>
      <c r="M270" s="28" t="str">
        <f t="shared" si="1"/>
        <v>20540</v>
      </c>
      <c r="N270" s="29" t="str">
        <f t="shared" si="2"/>
        <v>4325724000</v>
      </c>
      <c r="O270" s="29" t="str">
        <f t="shared" si="3"/>
        <v>210600</v>
      </c>
      <c r="P270" s="30" t="str">
        <f t="shared" si="4"/>
        <v>2088363420</v>
      </c>
      <c r="Q270" s="30" t="s">
        <v>263</v>
      </c>
      <c r="R270" s="32" t="str">
        <f>VLOOKUP(Q270,'Basic Moves'!B$2:H$43,3,FALSE)</f>
        <v>12</v>
      </c>
      <c r="S270" s="32" t="str">
        <f>IF(OR(VLOOKUP(Q270,'Basic Moves'!B$2:C$43,2,FALSE)=H270,VLOOKUP(Q270,'Basic Moves'!B$2:C$43,2,FALSE)=I270),1,0)</f>
        <v>1</v>
      </c>
      <c r="T270" s="32" t="str">
        <f>VLOOKUP(Q270,'Basic Moves'!B$2:H$43,5,FALSE)</f>
        <v>1100</v>
      </c>
      <c r="U270" s="32" t="str">
        <f>VLOOKUP(Q270,'Basic Moves'!B$2:H$43,7,FALSE)</f>
        <v>10</v>
      </c>
      <c r="V270" s="31" t="str">
        <f t="shared" si="5"/>
        <v>1350</v>
      </c>
      <c r="W270" s="30" t="s">
        <v>329</v>
      </c>
      <c r="X270" s="32" t="str">
        <f>VLOOKUP(W270,'Charged Moves'!B$2:I$96,3,FALSE)</f>
        <v>45</v>
      </c>
      <c r="Y270" s="32" t="str">
        <f>IF(OR(VLOOKUP(W270,'Charged Moves'!B$2:C$96,2,FALSE)=H270,VLOOKUP(W270,'Charged Moves'!B$2:C$96,2,FALSE)=I270),1,0)</f>
        <v>0</v>
      </c>
      <c r="Z270" s="32" t="str">
        <f>VLOOKUP(W270,'Charged Moves'!B$2:I$96,8,FALSE)*100</f>
        <v>5</v>
      </c>
      <c r="AA270" s="32" t="str">
        <f>VLOOKUP(W270,'Charged Moves'!B$2:I$96,6,FALSE)</f>
        <v>3100</v>
      </c>
      <c r="AB270" s="32" t="str">
        <f>VLOOKUP(W270,'Charged Moves'!B$2:J$96,9,FALSE)</f>
        <v>33</v>
      </c>
      <c r="AC270" s="32" t="str">
        <f t="shared" si="6"/>
        <v>106.125</v>
      </c>
      <c r="AD270" s="32" t="str">
        <f t="shared" si="7"/>
        <v>8000</v>
      </c>
      <c r="AE270" s="32" t="str">
        <f t="shared" si="8"/>
        <v>1318.5</v>
      </c>
      <c r="AF270" t="str">
        <f t="shared" si="9"/>
        <v>16000</v>
      </c>
      <c r="AG270" t="str">
        <f t="shared" si="10"/>
        <v>651.75</v>
      </c>
    </row>
    <row r="271" ht="14.25" customHeight="1">
      <c r="A271" s="5">
        <v>798.0</v>
      </c>
      <c r="B271" s="20">
        <v>3.0</v>
      </c>
      <c r="C271" s="21">
        <v>0.64</v>
      </c>
      <c r="D271" s="20">
        <v>1.0</v>
      </c>
      <c r="E271" s="22">
        <v>1.0</v>
      </c>
      <c r="F271" s="5" t="str">
        <f>VLOOKUP(G271,'Species Data'!A$2:E$152,2,FALSE)</f>
        <v>141</v>
      </c>
      <c r="G271" s="5" t="s">
        <v>218</v>
      </c>
      <c r="H271" s="51" t="s">
        <v>267</v>
      </c>
      <c r="I271" s="33" t="s">
        <v>187</v>
      </c>
      <c r="J271" s="5" t="str">
        <f>VLOOKUP(G271,'Species Data'!A$2:E$152,3,FALSE)</f>
        <v>120</v>
      </c>
      <c r="K271" s="27" t="str">
        <f>VLOOKUP(G271,'Species Data'!A$2:E$152,4,FALSE)</f>
        <v>190</v>
      </c>
      <c r="L271" s="27" t="str">
        <f>VLOOKUP(G271,'Species Data'!A$2:E$152,5,FALSE)</f>
        <v>190</v>
      </c>
      <c r="M271" s="28" t="str">
        <f t="shared" si="1"/>
        <v>22800</v>
      </c>
      <c r="N271" s="29" t="str">
        <f t="shared" si="2"/>
        <v>4953642000</v>
      </c>
      <c r="O271" s="29" t="str">
        <f t="shared" si="3"/>
        <v>217265</v>
      </c>
      <c r="P271" s="30" t="str">
        <f t="shared" si="4"/>
        <v>2087617875</v>
      </c>
      <c r="Q271" s="30" t="s">
        <v>221</v>
      </c>
      <c r="R271" s="32" t="str">
        <f>VLOOKUP(Q271,'Basic Moves'!B$2:H$43,3,FALSE)</f>
        <v>6</v>
      </c>
      <c r="S271" s="32" t="str">
        <f>IF(OR(VLOOKUP(Q271,'Basic Moves'!B$2:C$43,2,FALSE)=H271,VLOOKUP(Q271,'Basic Moves'!B$2:C$43,2,FALSE)=I271),1,0)</f>
        <v>0</v>
      </c>
      <c r="T271" s="32" t="str">
        <f>VLOOKUP(Q271,'Basic Moves'!B$2:H$43,5,FALSE)</f>
        <v>550</v>
      </c>
      <c r="U271" s="32" t="str">
        <f>VLOOKUP(Q271,'Basic Moves'!B$2:H$43,7,FALSE)</f>
        <v>7</v>
      </c>
      <c r="V271" s="31" t="str">
        <f t="shared" si="5"/>
        <v>1086</v>
      </c>
      <c r="W271" s="30" t="s">
        <v>334</v>
      </c>
      <c r="X271" s="32" t="str">
        <f>VLOOKUP(W271,'Charged Moves'!B$2:I$96,3,FALSE)</f>
        <v>35</v>
      </c>
      <c r="Y271" s="32" t="str">
        <f>IF(OR(VLOOKUP(W271,'Charged Moves'!B$2:C$96,2,FALSE)=H271,VLOOKUP(W271,'Charged Moves'!B$2:C$96,2,FALSE)=I271),1,0)</f>
        <v>1</v>
      </c>
      <c r="Z271" s="32" t="str">
        <f>VLOOKUP(W271,'Charged Moves'!B$2:I$96,8,FALSE)*100</f>
        <v>5</v>
      </c>
      <c r="AA271" s="32" t="str">
        <f>VLOOKUP(W271,'Charged Moves'!B$2:I$96,6,FALSE)</f>
        <v>3300</v>
      </c>
      <c r="AB271" s="32" t="str">
        <f>VLOOKUP(W271,'Charged Moves'!B$2:J$96,9,FALSE)</f>
        <v>25</v>
      </c>
      <c r="AC271" s="32" t="str">
        <f t="shared" si="6"/>
        <v>68.84375</v>
      </c>
      <c r="AD271" s="32" t="str">
        <f t="shared" si="7"/>
        <v>6000</v>
      </c>
      <c r="AE271" s="32" t="str">
        <f t="shared" si="8"/>
        <v>1143.5</v>
      </c>
      <c r="AF271" t="str">
        <f t="shared" si="9"/>
        <v>14000</v>
      </c>
      <c r="AG271" t="str">
        <f t="shared" si="10"/>
        <v>481.90625</v>
      </c>
    </row>
    <row r="272" ht="14.25" customHeight="1">
      <c r="A272" s="5">
        <v>742.0</v>
      </c>
      <c r="B272" s="20">
        <v>5.0</v>
      </c>
      <c r="C272" s="21">
        <v>0.73</v>
      </c>
      <c r="D272" s="20">
        <v>6.0</v>
      </c>
      <c r="E272" s="22">
        <v>0.79</v>
      </c>
      <c r="F272" s="5" t="str">
        <f>VLOOKUP(G272,'Species Data'!A$2:E$152,2,FALSE)</f>
        <v>128</v>
      </c>
      <c r="G272" s="5" t="s">
        <v>202</v>
      </c>
      <c r="H272" s="39" t="s">
        <v>237</v>
      </c>
      <c r="I272" s="40"/>
      <c r="J272" s="5" t="str">
        <f>VLOOKUP(G272,'Species Data'!A$2:E$152,3,FALSE)</f>
        <v>150</v>
      </c>
      <c r="K272" s="27" t="str">
        <f>VLOOKUP(G272,'Species Data'!A$2:E$152,4,FALSE)</f>
        <v>148</v>
      </c>
      <c r="L272" s="27" t="str">
        <f>VLOOKUP(G272,'Species Data'!A$2:E$152,5,FALSE)</f>
        <v>184</v>
      </c>
      <c r="M272" s="28" t="str">
        <f t="shared" si="1"/>
        <v>27600</v>
      </c>
      <c r="N272" s="29" t="str">
        <f t="shared" si="2"/>
        <v>4748580000</v>
      </c>
      <c r="O272" s="29" t="str">
        <f t="shared" si="3"/>
        <v>172050</v>
      </c>
      <c r="P272" s="30" t="str">
        <f t="shared" si="4"/>
        <v>2077120800</v>
      </c>
      <c r="Q272" s="30" t="s">
        <v>121</v>
      </c>
      <c r="R272" s="32" t="str">
        <f>VLOOKUP(Q272,'Basic Moves'!B$2:H$43,3,FALSE)</f>
        <v>12</v>
      </c>
      <c r="S272" s="32" t="str">
        <f>IF(OR(VLOOKUP(Q272,'Basic Moves'!B$2:C$43,2,FALSE)=H272,VLOOKUP(Q272,'Basic Moves'!B$2:C$43,2,FALSE)=I272),1,0)</f>
        <v>0</v>
      </c>
      <c r="T272" s="32" t="str">
        <f>VLOOKUP(Q272,'Basic Moves'!B$2:H$43,5,FALSE)</f>
        <v>1050</v>
      </c>
      <c r="U272" s="32" t="str">
        <f>VLOOKUP(Q272,'Basic Moves'!B$2:H$43,7,FALSE)</f>
        <v>9</v>
      </c>
      <c r="V272" s="31" t="str">
        <f t="shared" si="5"/>
        <v>1140</v>
      </c>
      <c r="W272" s="30" t="s">
        <v>317</v>
      </c>
      <c r="X272" s="32" t="str">
        <f>VLOOKUP(W272,'Charged Moves'!B$2:I$96,3,FALSE)</f>
        <v>30</v>
      </c>
      <c r="Y272" s="32" t="str">
        <f>IF(OR(VLOOKUP(W272,'Charged Moves'!B$2:C$96,2,FALSE)=H272,VLOOKUP(W272,'Charged Moves'!B$2:C$96,2,FALSE)=I272),1,0)</f>
        <v>0</v>
      </c>
      <c r="Z272" s="32" t="str">
        <f>VLOOKUP(W272,'Charged Moves'!B$2:I$96,8,FALSE)*100</f>
        <v>5</v>
      </c>
      <c r="AA272" s="32" t="str">
        <f>VLOOKUP(W272,'Charged Moves'!B$2:I$96,6,FALSE)</f>
        <v>2000</v>
      </c>
      <c r="AB272" s="32" t="str">
        <f>VLOOKUP(W272,'Charged Moves'!B$2:J$96,9,FALSE)</f>
        <v>33</v>
      </c>
      <c r="AC272" s="32" t="str">
        <f t="shared" si="6"/>
        <v>78.75</v>
      </c>
      <c r="AD272" s="32" t="str">
        <f t="shared" si="7"/>
        <v>6700</v>
      </c>
      <c r="AE272" s="32" t="str">
        <f t="shared" si="8"/>
        <v>1162.5</v>
      </c>
      <c r="AF272" t="str">
        <f t="shared" si="9"/>
        <v>14700</v>
      </c>
      <c r="AG272" t="str">
        <f t="shared" si="10"/>
        <v>508.5</v>
      </c>
    </row>
    <row r="273" ht="14.25" customHeight="1">
      <c r="A273" s="5">
        <v>687.0</v>
      </c>
      <c r="B273" s="20">
        <v>4.0</v>
      </c>
      <c r="C273" s="21">
        <v>0.81</v>
      </c>
      <c r="D273" s="20">
        <v>4.0</v>
      </c>
      <c r="E273" s="22">
        <v>0.74</v>
      </c>
      <c r="F273" s="5" t="str">
        <f>VLOOKUP(G273,'Species Data'!A$2:E$152,2,FALSE)</f>
        <v>119</v>
      </c>
      <c r="G273" s="5" t="s">
        <v>192</v>
      </c>
      <c r="H273" s="33" t="s">
        <v>187</v>
      </c>
      <c r="I273" s="50"/>
      <c r="J273" s="5" t="str">
        <f>VLOOKUP(G273,'Species Data'!A$2:E$152,3,FALSE)</f>
        <v>160</v>
      </c>
      <c r="K273" s="27" t="str">
        <f>VLOOKUP(G273,'Species Data'!A$2:E$152,4,FALSE)</f>
        <v>172</v>
      </c>
      <c r="L273" s="27" t="str">
        <f>VLOOKUP(G273,'Species Data'!A$2:E$152,5,FALSE)</f>
        <v>160</v>
      </c>
      <c r="M273" s="28" t="str">
        <f t="shared" si="1"/>
        <v>25600</v>
      </c>
      <c r="N273" s="29" t="str">
        <f t="shared" si="2"/>
        <v>5019648000</v>
      </c>
      <c r="O273" s="29" t="str">
        <f t="shared" si="3"/>
        <v>196080</v>
      </c>
      <c r="P273" s="30" t="str">
        <f t="shared" si="4"/>
        <v>2072256000</v>
      </c>
      <c r="Q273" s="30" t="s">
        <v>163</v>
      </c>
      <c r="R273" s="32" t="str">
        <f>VLOOKUP(Q273,'Basic Moves'!B$2:H$43,3,FALSE)</f>
        <v>12</v>
      </c>
      <c r="S273" s="32" t="str">
        <f>IF(OR(VLOOKUP(Q273,'Basic Moves'!B$2:C$43,2,FALSE)=H273,VLOOKUP(Q273,'Basic Moves'!B$2:C$43,2,FALSE)=I273),1,0)</f>
        <v>0</v>
      </c>
      <c r="T273" s="32" t="str">
        <f>VLOOKUP(Q273,'Basic Moves'!B$2:H$43,5,FALSE)</f>
        <v>1050</v>
      </c>
      <c r="U273" s="32" t="str">
        <f>VLOOKUP(Q273,'Basic Moves'!B$2:H$43,7,FALSE)</f>
        <v>10</v>
      </c>
      <c r="V273" s="31" t="str">
        <f t="shared" si="5"/>
        <v>1140</v>
      </c>
      <c r="W273" s="30" t="s">
        <v>337</v>
      </c>
      <c r="X273" s="32" t="str">
        <f>VLOOKUP(W273,'Charged Moves'!B$2:I$96,3,FALSE)</f>
        <v>25</v>
      </c>
      <c r="Y273" s="32" t="str">
        <f>IF(OR(VLOOKUP(W273,'Charged Moves'!B$2:C$96,2,FALSE)=H273,VLOOKUP(W273,'Charged Moves'!B$2:C$96,2,FALSE)=I273),1,0)</f>
        <v>0</v>
      </c>
      <c r="Z273" s="32" t="str">
        <f>VLOOKUP(W273,'Charged Moves'!B$2:I$96,8,FALSE)*100</f>
        <v>5</v>
      </c>
      <c r="AA273" s="32" t="str">
        <f>VLOOKUP(W273,'Charged Moves'!B$2:I$96,6,FALSE)</f>
        <v>3800</v>
      </c>
      <c r="AB273" s="32" t="str">
        <f>VLOOKUP(W273,'Charged Moves'!B$2:J$96,9,FALSE)</f>
        <v>20</v>
      </c>
      <c r="AC273" s="32" t="str">
        <f t="shared" si="6"/>
        <v>49.625</v>
      </c>
      <c r="AD273" s="32" t="str">
        <f t="shared" si="7"/>
        <v>6400</v>
      </c>
      <c r="AE273" s="32" t="str">
        <f t="shared" si="8"/>
        <v>780.375</v>
      </c>
      <c r="AF273" t="str">
        <f t="shared" si="9"/>
        <v>10400</v>
      </c>
      <c r="AG273" t="str">
        <f t="shared" si="10"/>
        <v>470.625</v>
      </c>
    </row>
    <row r="274" ht="14.25" customHeight="1">
      <c r="A274" s="5">
        <v>720.0</v>
      </c>
      <c r="B274" s="20">
        <v>4.0</v>
      </c>
      <c r="C274" s="21">
        <v>0.87</v>
      </c>
      <c r="D274" s="20">
        <v>1.0</v>
      </c>
      <c r="E274" s="22">
        <v>1.0</v>
      </c>
      <c r="F274" s="5" t="str">
        <f>VLOOKUP(G274,'Species Data'!A$2:E$152,2,FALSE)</f>
        <v>125</v>
      </c>
      <c r="G274" s="5" t="s">
        <v>198</v>
      </c>
      <c r="H274" s="52" t="s">
        <v>252</v>
      </c>
      <c r="I274" s="63"/>
      <c r="J274" s="5" t="str">
        <f>VLOOKUP(G274,'Species Data'!A$2:E$152,3,FALSE)</f>
        <v>130</v>
      </c>
      <c r="K274" s="27" t="str">
        <f>VLOOKUP(G274,'Species Data'!A$2:E$152,4,FALSE)</f>
        <v>198</v>
      </c>
      <c r="L274" s="27" t="str">
        <f>VLOOKUP(G274,'Species Data'!A$2:E$152,5,FALSE)</f>
        <v>160</v>
      </c>
      <c r="M274" s="28" t="str">
        <f t="shared" si="1"/>
        <v>20800</v>
      </c>
      <c r="N274" s="29" t="str">
        <f t="shared" si="2"/>
        <v>5667948000</v>
      </c>
      <c r="O274" s="29" t="str">
        <f t="shared" si="3"/>
        <v>272498</v>
      </c>
      <c r="P274" s="30" t="str">
        <f t="shared" si="4"/>
        <v>2064348000</v>
      </c>
      <c r="Q274" s="30" t="s">
        <v>159</v>
      </c>
      <c r="R274" s="32" t="str">
        <f>VLOOKUP(Q274,'Basic Moves'!B$2:H$43,3,FALSE)</f>
        <v>5</v>
      </c>
      <c r="S274" s="32" t="str">
        <f>IF(OR(VLOOKUP(Q274,'Basic Moves'!B$2:C$43,2,FALSE)=H274,VLOOKUP(Q274,'Basic Moves'!B$2:C$43,2,FALSE)=I274),1,0)</f>
        <v>1</v>
      </c>
      <c r="T274" s="32" t="str">
        <f>VLOOKUP(Q274,'Basic Moves'!B$2:H$43,5,FALSE)</f>
        <v>600</v>
      </c>
      <c r="U274" s="32" t="str">
        <f>VLOOKUP(Q274,'Basic Moves'!B$2:H$43,7,FALSE)</f>
        <v>8</v>
      </c>
      <c r="V274" s="31" t="str">
        <f t="shared" si="5"/>
        <v>1037.5</v>
      </c>
      <c r="W274" s="30" t="s">
        <v>319</v>
      </c>
      <c r="X274" s="32" t="str">
        <f>VLOOKUP(W274,'Charged Moves'!B$2:I$96,3,FALSE)</f>
        <v>40</v>
      </c>
      <c r="Y274" s="32" t="str">
        <f>IF(OR(VLOOKUP(W274,'Charged Moves'!B$2:C$96,2,FALSE)=H274,VLOOKUP(W274,'Charged Moves'!B$2:C$96,2,FALSE)=I274),1,0)</f>
        <v>1</v>
      </c>
      <c r="Z274" s="32" t="str">
        <f>VLOOKUP(W274,'Charged Moves'!B$2:I$96,8,FALSE)*100</f>
        <v>5</v>
      </c>
      <c r="AA274" s="32" t="str">
        <f>VLOOKUP(W274,'Charged Moves'!B$2:I$96,6,FALSE)</f>
        <v>2400</v>
      </c>
      <c r="AB274" s="32" t="str">
        <f>VLOOKUP(W274,'Charged Moves'!B$2:J$96,9,FALSE)</f>
        <v>33</v>
      </c>
      <c r="AC274" s="32" t="str">
        <f t="shared" si="6"/>
        <v>82.5</v>
      </c>
      <c r="AD274" s="32" t="str">
        <f t="shared" si="7"/>
        <v>5900</v>
      </c>
      <c r="AE274" s="32" t="str">
        <f t="shared" si="8"/>
        <v>1376.25</v>
      </c>
      <c r="AF274" t="str">
        <f t="shared" si="9"/>
        <v>15900</v>
      </c>
      <c r="AG274" t="str">
        <f t="shared" si="10"/>
        <v>501.25</v>
      </c>
    </row>
    <row r="275" ht="14.25" customHeight="1">
      <c r="A275" s="5">
        <v>186.0</v>
      </c>
      <c r="B275" s="20">
        <v>4.0</v>
      </c>
      <c r="C275" s="21">
        <v>0.83</v>
      </c>
      <c r="D275" s="20">
        <v>4.0</v>
      </c>
      <c r="E275" s="22">
        <v>0.53</v>
      </c>
      <c r="F275" s="5" t="str">
        <f>VLOOKUP(G275,'Species Data'!A$2:E$152,2,FALSE)</f>
        <v>34</v>
      </c>
      <c r="G275" s="5" t="s">
        <v>70</v>
      </c>
      <c r="H275" s="46" t="s">
        <v>265</v>
      </c>
      <c r="I275" s="49" t="s">
        <v>260</v>
      </c>
      <c r="J275" s="5" t="str">
        <f>VLOOKUP(G275,'Species Data'!A$2:E$152,3,FALSE)</f>
        <v>162</v>
      </c>
      <c r="K275" s="27" t="str">
        <f>VLOOKUP(G275,'Species Data'!A$2:E$152,4,FALSE)</f>
        <v>204</v>
      </c>
      <c r="L275" s="27" t="str">
        <f>VLOOKUP(G275,'Species Data'!A$2:E$152,5,FALSE)</f>
        <v>170</v>
      </c>
      <c r="M275" s="28" t="str">
        <f t="shared" si="1"/>
        <v>27540</v>
      </c>
      <c r="N275" s="29" t="str">
        <f t="shared" si="2"/>
        <v>8387912880</v>
      </c>
      <c r="O275" s="29" t="str">
        <f t="shared" si="3"/>
        <v>304572</v>
      </c>
      <c r="P275" s="30" t="str">
        <f t="shared" si="4"/>
        <v>2063269260</v>
      </c>
      <c r="Q275" s="30" t="s">
        <v>248</v>
      </c>
      <c r="R275" s="32" t="str">
        <f>VLOOKUP(Q275,'Basic Moves'!B$2:H$43,3,FALSE)</f>
        <v>3</v>
      </c>
      <c r="S275" s="32" t="str">
        <f>IF(OR(VLOOKUP(Q275,'Basic Moves'!B$2:C$43,2,FALSE)=H275,VLOOKUP(Q275,'Basic Moves'!B$2:C$43,2,FALSE)=I275),1,0)</f>
        <v>0</v>
      </c>
      <c r="T275" s="32" t="str">
        <f>VLOOKUP(Q275,'Basic Moves'!B$2:H$43,5,FALSE)</f>
        <v>400</v>
      </c>
      <c r="U275" s="32" t="str">
        <f>VLOOKUP(Q275,'Basic Moves'!B$2:H$43,7,FALSE)</f>
        <v>6</v>
      </c>
      <c r="V275" s="31" t="str">
        <f t="shared" si="5"/>
        <v>750</v>
      </c>
      <c r="W275" s="30" t="s">
        <v>164</v>
      </c>
      <c r="X275" s="32" t="str">
        <f>VLOOKUP(W275,'Charged Moves'!B$2:I$96,3,FALSE)</f>
        <v>100</v>
      </c>
      <c r="Y275" s="32" t="str">
        <f>IF(OR(VLOOKUP(W275,'Charged Moves'!B$2:C$96,2,FALSE)=H275,VLOOKUP(W275,'Charged Moves'!B$2:C$96,2,FALSE)=I275),1,0)</f>
        <v>1</v>
      </c>
      <c r="Z275" s="32" t="str">
        <f>VLOOKUP(W275,'Charged Moves'!B$2:I$96,8,FALSE)*100</f>
        <v>5</v>
      </c>
      <c r="AA275" s="32" t="str">
        <f>VLOOKUP(W275,'Charged Moves'!B$2:I$96,6,FALSE)</f>
        <v>4200</v>
      </c>
      <c r="AB275" s="32" t="str">
        <f>VLOOKUP(W275,'Charged Moves'!B$2:J$96,9,FALSE)</f>
        <v>100</v>
      </c>
      <c r="AC275" s="32" t="str">
        <f t="shared" si="6"/>
        <v>179.125</v>
      </c>
      <c r="AD275" s="32" t="str">
        <f t="shared" si="7"/>
        <v>11500</v>
      </c>
      <c r="AE275" s="32" t="str">
        <f t="shared" si="8"/>
        <v>1493</v>
      </c>
      <c r="AF275" t="str">
        <f t="shared" si="9"/>
        <v>45500</v>
      </c>
      <c r="AG275" t="str">
        <f t="shared" si="10"/>
        <v>367.25</v>
      </c>
    </row>
    <row r="276" ht="14.25" customHeight="1">
      <c r="A276" s="5">
        <v>491.0</v>
      </c>
      <c r="B276" s="20">
        <v>5.0</v>
      </c>
      <c r="C276" s="21">
        <v>0.84</v>
      </c>
      <c r="D276" s="20">
        <v>2.0</v>
      </c>
      <c r="E276" s="22">
        <v>0.89</v>
      </c>
      <c r="F276" s="5" t="str">
        <f>VLOOKUP(G276,'Species Data'!A$2:E$152,2,FALSE)</f>
        <v>85</v>
      </c>
      <c r="G276" s="5" t="s">
        <v>140</v>
      </c>
      <c r="H276" s="39" t="s">
        <v>237</v>
      </c>
      <c r="I276" s="38" t="s">
        <v>236</v>
      </c>
      <c r="J276" s="5" t="str">
        <f>VLOOKUP(G276,'Species Data'!A$2:E$152,3,FALSE)</f>
        <v>120</v>
      </c>
      <c r="K276" s="27" t="str">
        <f>VLOOKUP(G276,'Species Data'!A$2:E$152,4,FALSE)</f>
        <v>182</v>
      </c>
      <c r="L276" s="27" t="str">
        <f>VLOOKUP(G276,'Species Data'!A$2:E$152,5,FALSE)</f>
        <v>150</v>
      </c>
      <c r="M276" s="28" t="str">
        <f t="shared" si="1"/>
        <v>18000</v>
      </c>
      <c r="N276" s="29" t="str">
        <f t="shared" si="2"/>
        <v>3685500000</v>
      </c>
      <c r="O276" s="29" t="str">
        <f t="shared" si="3"/>
        <v>204750</v>
      </c>
      <c r="P276" s="30" t="str">
        <f t="shared" si="4"/>
        <v>2048523750</v>
      </c>
      <c r="Q276" s="30" t="s">
        <v>169</v>
      </c>
      <c r="R276" s="32" t="str">
        <f>VLOOKUP(Q276,'Basic Moves'!B$2:H$43,3,FALSE)</f>
        <v>15</v>
      </c>
      <c r="S276" s="32" t="str">
        <f>IF(OR(VLOOKUP(Q276,'Basic Moves'!B$2:C$43,2,FALSE)=H276,VLOOKUP(Q276,'Basic Moves'!B$2:C$43,2,FALSE)=I276),1,0)</f>
        <v>0</v>
      </c>
      <c r="T276" s="32" t="str">
        <f>VLOOKUP(Q276,'Basic Moves'!B$2:H$43,5,FALSE)</f>
        <v>1330</v>
      </c>
      <c r="U276" s="32" t="str">
        <f>VLOOKUP(Q276,'Basic Moves'!B$2:H$43,7,FALSE)</f>
        <v>12</v>
      </c>
      <c r="V276" s="31" t="str">
        <f t="shared" si="5"/>
        <v>1125</v>
      </c>
      <c r="W276" s="30" t="s">
        <v>340</v>
      </c>
      <c r="X276" s="32" t="str">
        <f>VLOOKUP(W276,'Charged Moves'!B$2:I$96,3,FALSE)</f>
        <v>30</v>
      </c>
      <c r="Y276" s="32" t="str">
        <f>IF(OR(VLOOKUP(W276,'Charged Moves'!B$2:C$96,2,FALSE)=H276,VLOOKUP(W276,'Charged Moves'!B$2:C$96,2,FALSE)=I276),1,0)</f>
        <v>1</v>
      </c>
      <c r="Z276" s="32" t="str">
        <f>VLOOKUP(W276,'Charged Moves'!B$2:I$96,8,FALSE)*100</f>
        <v>25</v>
      </c>
      <c r="AA276" s="32" t="str">
        <f>VLOOKUP(W276,'Charged Moves'!B$2:I$96,6,FALSE)</f>
        <v>3300</v>
      </c>
      <c r="AB276" s="32" t="str">
        <f>VLOOKUP(W276,'Charged Moves'!B$2:J$96,9,FALSE)</f>
        <v>25</v>
      </c>
      <c r="AC276" s="32" t="str">
        <f t="shared" si="6"/>
        <v>87.1875</v>
      </c>
      <c r="AD276" s="32" t="str">
        <f t="shared" si="7"/>
        <v>7790</v>
      </c>
      <c r="AE276" s="32" t="str">
        <f t="shared" si="8"/>
        <v>1106.25</v>
      </c>
      <c r="AF276" t="str">
        <f t="shared" si="9"/>
        <v>13790</v>
      </c>
      <c r="AG276" t="str">
        <f t="shared" si="10"/>
        <v>625.3125</v>
      </c>
    </row>
    <row r="277" ht="14.25" customHeight="1">
      <c r="A277" s="5">
        <v>147.0</v>
      </c>
      <c r="B277" s="20">
        <v>2.0</v>
      </c>
      <c r="C277" s="21">
        <v>0.96</v>
      </c>
      <c r="D277" s="20">
        <v>1.0</v>
      </c>
      <c r="E277" s="22">
        <v>1.0</v>
      </c>
      <c r="F277" s="5" t="str">
        <f>VLOOKUP(G277,'Species Data'!A$2:E$152,2,FALSE)</f>
        <v>28</v>
      </c>
      <c r="G277" s="5" t="s">
        <v>64</v>
      </c>
      <c r="H277" s="49" t="s">
        <v>260</v>
      </c>
      <c r="I277" s="60"/>
      <c r="J277" s="5" t="str">
        <f>VLOOKUP(G277,'Species Data'!A$2:E$152,3,FALSE)</f>
        <v>150</v>
      </c>
      <c r="K277" s="27" t="str">
        <f>VLOOKUP(G277,'Species Data'!A$2:E$152,4,FALSE)</f>
        <v>150</v>
      </c>
      <c r="L277" s="27" t="str">
        <f>VLOOKUP(G277,'Species Data'!A$2:E$152,5,FALSE)</f>
        <v>172</v>
      </c>
      <c r="M277" s="28" t="str">
        <f t="shared" si="1"/>
        <v>25800</v>
      </c>
      <c r="N277" s="29" t="str">
        <f t="shared" si="2"/>
        <v>6752666250</v>
      </c>
      <c r="O277" s="29" t="str">
        <f t="shared" si="3"/>
        <v>261731</v>
      </c>
      <c r="P277" s="30" t="str">
        <f t="shared" si="4"/>
        <v>2044327500</v>
      </c>
      <c r="Q277" s="30" t="s">
        <v>268</v>
      </c>
      <c r="R277" s="32" t="str">
        <f>VLOOKUP(Q277,'Basic Moves'!B$2:H$43,3,FALSE)</f>
        <v>8</v>
      </c>
      <c r="S277" s="32" t="str">
        <f>IF(OR(VLOOKUP(Q277,'Basic Moves'!B$2:C$43,2,FALSE)=H277,VLOOKUP(Q277,'Basic Moves'!B$2:C$43,2,FALSE)=I277),1,0)</f>
        <v>0</v>
      </c>
      <c r="T277" s="32" t="str">
        <f>VLOOKUP(Q277,'Basic Moves'!B$2:H$43,5,FALSE)</f>
        <v>630</v>
      </c>
      <c r="U277" s="32" t="str">
        <f>VLOOKUP(Q277,'Basic Moves'!B$2:H$43,7,FALSE)</f>
        <v>7</v>
      </c>
      <c r="V277" s="31" t="str">
        <f t="shared" si="5"/>
        <v>1264</v>
      </c>
      <c r="W277" s="30" t="s">
        <v>164</v>
      </c>
      <c r="X277" s="32" t="str">
        <f>VLOOKUP(W277,'Charged Moves'!B$2:I$96,3,FALSE)</f>
        <v>100</v>
      </c>
      <c r="Y277" s="32" t="str">
        <f>IF(OR(VLOOKUP(W277,'Charged Moves'!B$2:C$96,2,FALSE)=H277,VLOOKUP(W277,'Charged Moves'!B$2:C$96,2,FALSE)=I277),1,0)</f>
        <v>1</v>
      </c>
      <c r="Z277" s="32" t="str">
        <f>VLOOKUP(W277,'Charged Moves'!B$2:I$96,8,FALSE)*100</f>
        <v>5</v>
      </c>
      <c r="AA277" s="32" t="str">
        <f>VLOOKUP(W277,'Charged Moves'!B$2:I$96,6,FALSE)</f>
        <v>4200</v>
      </c>
      <c r="AB277" s="32" t="str">
        <f>VLOOKUP(W277,'Charged Moves'!B$2:J$96,9,FALSE)</f>
        <v>100</v>
      </c>
      <c r="AC277" s="32" t="str">
        <f t="shared" si="6"/>
        <v>248.125</v>
      </c>
      <c r="AD277" s="32" t="str">
        <f t="shared" si="7"/>
        <v>14150</v>
      </c>
      <c r="AE277" s="32" t="str">
        <f t="shared" si="8"/>
        <v>1744.875</v>
      </c>
      <c r="AF277" t="str">
        <f t="shared" si="9"/>
        <v>44150</v>
      </c>
      <c r="AG277" t="str">
        <f t="shared" si="10"/>
        <v>528.25</v>
      </c>
    </row>
    <row r="278" ht="14.25" customHeight="1">
      <c r="A278" s="5">
        <v>397.0</v>
      </c>
      <c r="B278" s="20">
        <v>2.0</v>
      </c>
      <c r="C278" s="21">
        <v>1.0</v>
      </c>
      <c r="D278" s="20">
        <v>2.0</v>
      </c>
      <c r="E278" s="22">
        <v>0.95</v>
      </c>
      <c r="F278" s="5" t="str">
        <f>VLOOKUP(G278,'Species Data'!A$2:E$152,2,FALSE)</f>
        <v>70</v>
      </c>
      <c r="G278" s="5" t="s">
        <v>114</v>
      </c>
      <c r="H278" s="45" t="s">
        <v>259</v>
      </c>
      <c r="I278" s="46" t="s">
        <v>265</v>
      </c>
      <c r="J278" s="5" t="str">
        <f>VLOOKUP(G278,'Species Data'!A$2:E$152,3,FALSE)</f>
        <v>130</v>
      </c>
      <c r="K278" s="27" t="str">
        <f>VLOOKUP(G278,'Species Data'!A$2:E$152,4,FALSE)</f>
        <v>190</v>
      </c>
      <c r="L278" s="27" t="str">
        <f>VLOOKUP(G278,'Species Data'!A$2:E$152,5,FALSE)</f>
        <v>110</v>
      </c>
      <c r="M278" s="28" t="str">
        <f t="shared" si="1"/>
        <v>14300</v>
      </c>
      <c r="N278" s="29" t="str">
        <f t="shared" si="2"/>
        <v>4219416094</v>
      </c>
      <c r="O278" s="29" t="str">
        <f t="shared" si="3"/>
        <v>295064</v>
      </c>
      <c r="P278" s="30" t="str">
        <f t="shared" si="4"/>
        <v>2039448125</v>
      </c>
      <c r="Q278" s="30" t="s">
        <v>147</v>
      </c>
      <c r="R278" s="32" t="str">
        <f>VLOOKUP(Q278,'Basic Moves'!B$2:H$43,3,FALSE)</f>
        <v>15</v>
      </c>
      <c r="S278" s="32" t="str">
        <f>IF(OR(VLOOKUP(Q278,'Basic Moves'!B$2:C$43,2,FALSE)=H278,VLOOKUP(Q278,'Basic Moves'!B$2:C$43,2,FALSE)=I278),1,0)</f>
        <v>1</v>
      </c>
      <c r="T278" s="32" t="str">
        <f>VLOOKUP(Q278,'Basic Moves'!B$2:H$43,5,FALSE)</f>
        <v>1450</v>
      </c>
      <c r="U278" s="32" t="str">
        <f>VLOOKUP(Q278,'Basic Moves'!B$2:H$43,7,FALSE)</f>
        <v>12</v>
      </c>
      <c r="V278" s="31" t="str">
        <f t="shared" si="5"/>
        <v>1275</v>
      </c>
      <c r="W278" s="30" t="s">
        <v>224</v>
      </c>
      <c r="X278" s="32" t="str">
        <f>VLOOKUP(W278,'Charged Moves'!B$2:I$96,3,FALSE)</f>
        <v>55</v>
      </c>
      <c r="Y278" s="32" t="str">
        <f>IF(OR(VLOOKUP(W278,'Charged Moves'!B$2:C$96,2,FALSE)=H278,VLOOKUP(W278,'Charged Moves'!B$2:C$96,2,FALSE)=I278),1,0)</f>
        <v>1</v>
      </c>
      <c r="Z278" s="32" t="str">
        <f>VLOOKUP(W278,'Charged Moves'!B$2:I$96,8,FALSE)*100</f>
        <v>5</v>
      </c>
      <c r="AA278" s="32" t="str">
        <f>VLOOKUP(W278,'Charged Moves'!B$2:I$96,6,FALSE)</f>
        <v>2600</v>
      </c>
      <c r="AB278" s="32" t="str">
        <f>VLOOKUP(W278,'Charged Moves'!B$2:J$96,9,FALSE)</f>
        <v>50</v>
      </c>
      <c r="AC278" s="32" t="str">
        <f t="shared" si="6"/>
        <v>164.21875</v>
      </c>
      <c r="AD278" s="32" t="str">
        <f t="shared" si="7"/>
        <v>10350</v>
      </c>
      <c r="AE278" s="32" t="str">
        <f t="shared" si="8"/>
        <v>1552.96875</v>
      </c>
      <c r="AF278" t="str">
        <f t="shared" si="9"/>
        <v>20350</v>
      </c>
      <c r="AG278" t="str">
        <f t="shared" si="10"/>
        <v>750.625</v>
      </c>
    </row>
    <row r="279" ht="14.25" customHeight="1">
      <c r="A279" s="5">
        <v>769.0</v>
      </c>
      <c r="B279" s="20">
        <v>1.0</v>
      </c>
      <c r="C279" s="21">
        <v>1.0</v>
      </c>
      <c r="D279" s="20">
        <v>2.0</v>
      </c>
      <c r="E279" s="22">
        <v>0.96</v>
      </c>
      <c r="F279" s="5" t="str">
        <f>VLOOKUP(G279,'Species Data'!A$2:E$152,2,FALSE)</f>
        <v>135</v>
      </c>
      <c r="G279" s="5" t="s">
        <v>209</v>
      </c>
      <c r="H279" s="52" t="s">
        <v>252</v>
      </c>
      <c r="I279" s="63"/>
      <c r="J279" s="5" t="str">
        <f>VLOOKUP(G279,'Species Data'!A$2:E$152,3,FALSE)</f>
        <v>130</v>
      </c>
      <c r="K279" s="27" t="str">
        <f>VLOOKUP(G279,'Species Data'!A$2:E$152,4,FALSE)</f>
        <v>192</v>
      </c>
      <c r="L279" s="27" t="str">
        <f>VLOOKUP(G279,'Species Data'!A$2:E$152,5,FALSE)</f>
        <v>174</v>
      </c>
      <c r="M279" s="28" t="str">
        <f t="shared" si="1"/>
        <v>22620</v>
      </c>
      <c r="N279" s="29" t="str">
        <f t="shared" si="2"/>
        <v>6881004000</v>
      </c>
      <c r="O279" s="29" t="str">
        <f t="shared" si="3"/>
        <v>304200</v>
      </c>
      <c r="P279" s="30" t="str">
        <f t="shared" si="4"/>
        <v>2035800000</v>
      </c>
      <c r="Q279" s="30" t="s">
        <v>159</v>
      </c>
      <c r="R279" s="32" t="str">
        <f>VLOOKUP(Q279,'Basic Moves'!B$2:H$43,3,FALSE)</f>
        <v>5</v>
      </c>
      <c r="S279" s="32" t="str">
        <f>IF(OR(VLOOKUP(Q279,'Basic Moves'!B$2:C$43,2,FALSE)=H279,VLOOKUP(Q279,'Basic Moves'!B$2:C$43,2,FALSE)=I279),1,0)</f>
        <v>1</v>
      </c>
      <c r="T279" s="32" t="str">
        <f>VLOOKUP(Q279,'Basic Moves'!B$2:H$43,5,FALSE)</f>
        <v>600</v>
      </c>
      <c r="U279" s="32" t="str">
        <f>VLOOKUP(Q279,'Basic Moves'!B$2:H$43,7,FALSE)</f>
        <v>8</v>
      </c>
      <c r="V279" s="31" t="str">
        <f t="shared" si="5"/>
        <v>1037.5</v>
      </c>
      <c r="W279" s="30" t="s">
        <v>160</v>
      </c>
      <c r="X279" s="32" t="str">
        <f>VLOOKUP(W279,'Charged Moves'!B$2:I$96,3,FALSE)</f>
        <v>100</v>
      </c>
      <c r="Y279" s="32" t="str">
        <f>IF(OR(VLOOKUP(W279,'Charged Moves'!B$2:C$96,2,FALSE)=H279,VLOOKUP(W279,'Charged Moves'!B$2:C$96,2,FALSE)=I279),1,0)</f>
        <v>1</v>
      </c>
      <c r="Z279" s="32" t="str">
        <f>VLOOKUP(W279,'Charged Moves'!B$2:I$96,8,FALSE)*100</f>
        <v>5</v>
      </c>
      <c r="AA279" s="32" t="str">
        <f>VLOOKUP(W279,'Charged Moves'!B$2:I$96,6,FALSE)</f>
        <v>4300</v>
      </c>
      <c r="AB279" s="32" t="str">
        <f>VLOOKUP(W279,'Charged Moves'!B$2:J$96,9,FALSE)</f>
        <v>100</v>
      </c>
      <c r="AC279" s="32" t="str">
        <f t="shared" si="6"/>
        <v>209.375</v>
      </c>
      <c r="AD279" s="32" t="str">
        <f t="shared" si="7"/>
        <v>12600</v>
      </c>
      <c r="AE279" s="32" t="str">
        <f t="shared" si="8"/>
        <v>1584.375</v>
      </c>
      <c r="AF279" t="str">
        <f t="shared" si="9"/>
        <v>38600</v>
      </c>
      <c r="AG279" t="str">
        <f t="shared" si="10"/>
        <v>468.75</v>
      </c>
    </row>
    <row r="280" ht="14.25" customHeight="1">
      <c r="A280" s="5">
        <v>112.0</v>
      </c>
      <c r="B280" s="20">
        <v>2.0</v>
      </c>
      <c r="C280" s="21">
        <v>0.97</v>
      </c>
      <c r="D280" s="20">
        <v>2.0</v>
      </c>
      <c r="E280" s="22">
        <v>0.9</v>
      </c>
      <c r="F280" s="5" t="str">
        <f>VLOOKUP(G280,'Species Data'!A$2:E$152,2,FALSE)</f>
        <v>22</v>
      </c>
      <c r="G280" s="5" t="s">
        <v>58</v>
      </c>
      <c r="H280" s="39" t="s">
        <v>237</v>
      </c>
      <c r="I280" s="38" t="s">
        <v>236</v>
      </c>
      <c r="J280" s="5" t="str">
        <f>VLOOKUP(G280,'Species Data'!A$2:E$152,3,FALSE)</f>
        <v>130</v>
      </c>
      <c r="K280" s="27" t="str">
        <f>VLOOKUP(G280,'Species Data'!A$2:E$152,4,FALSE)</f>
        <v>168</v>
      </c>
      <c r="L280" s="27" t="str">
        <f>VLOOKUP(G280,'Species Data'!A$2:E$152,5,FALSE)</f>
        <v>146</v>
      </c>
      <c r="M280" s="28" t="str">
        <f t="shared" si="1"/>
        <v>18980</v>
      </c>
      <c r="N280" s="29" t="str">
        <f t="shared" si="2"/>
        <v>3926013000</v>
      </c>
      <c r="O280" s="29" t="str">
        <f t="shared" si="3"/>
        <v>206850</v>
      </c>
      <c r="P280" s="30" t="str">
        <f t="shared" si="4"/>
        <v>2032758000</v>
      </c>
      <c r="Q280" s="30" t="s">
        <v>256</v>
      </c>
      <c r="R280" s="32" t="str">
        <f>VLOOKUP(Q280,'Basic Moves'!B$2:H$43,3,FALSE)</f>
        <v>10</v>
      </c>
      <c r="S280" s="32" t="str">
        <f>IF(OR(VLOOKUP(Q280,'Basic Moves'!B$2:C$43,2,FALSE)=H280,VLOOKUP(Q280,'Basic Moves'!B$2:C$43,2,FALSE)=I280),1,0)</f>
        <v>1</v>
      </c>
      <c r="T280" s="32" t="str">
        <f>VLOOKUP(Q280,'Basic Moves'!B$2:H$43,5,FALSE)</f>
        <v>1150</v>
      </c>
      <c r="U280" s="32" t="str">
        <f>VLOOKUP(Q280,'Basic Moves'!B$2:H$43,7,FALSE)</f>
        <v>10</v>
      </c>
      <c r="V280" s="31" t="str">
        <f t="shared" si="5"/>
        <v>1075</v>
      </c>
      <c r="W280" s="30" t="s">
        <v>298</v>
      </c>
      <c r="X280" s="32" t="str">
        <f>VLOOKUP(W280,'Charged Moves'!B$2:I$96,3,FALSE)</f>
        <v>50</v>
      </c>
      <c r="Y280" s="32" t="str">
        <f>IF(OR(VLOOKUP(W280,'Charged Moves'!B$2:C$96,2,FALSE)=H280,VLOOKUP(W280,'Charged Moves'!B$2:C$96,2,FALSE)=I280),1,0)</f>
        <v>0</v>
      </c>
      <c r="Z280" s="32" t="str">
        <f>VLOOKUP(W280,'Charged Moves'!B$2:I$96,8,FALSE)*100</f>
        <v>25</v>
      </c>
      <c r="AA280" s="32" t="str">
        <f>VLOOKUP(W280,'Charged Moves'!B$2:I$96,6,FALSE)</f>
        <v>3400</v>
      </c>
      <c r="AB280" s="32" t="str">
        <f>VLOOKUP(W280,'Charged Moves'!B$2:J$96,9,FALSE)</f>
        <v>33</v>
      </c>
      <c r="AC280" s="32" t="str">
        <f t="shared" si="6"/>
        <v>106.25</v>
      </c>
      <c r="AD280" s="32" t="str">
        <f t="shared" si="7"/>
        <v>8500</v>
      </c>
      <c r="AE280" s="32" t="str">
        <f t="shared" si="8"/>
        <v>1231.25</v>
      </c>
      <c r="AF280" t="str">
        <f t="shared" si="9"/>
        <v>16500</v>
      </c>
      <c r="AG280" t="str">
        <f t="shared" si="10"/>
        <v>637.5</v>
      </c>
    </row>
    <row r="281" ht="14.25" customHeight="1">
      <c r="A281" s="5">
        <v>245.0</v>
      </c>
      <c r="B281" s="20">
        <v>5.0</v>
      </c>
      <c r="C281" s="21">
        <v>0.88</v>
      </c>
      <c r="D281" s="20">
        <v>5.0</v>
      </c>
      <c r="E281" s="22">
        <v>0.85</v>
      </c>
      <c r="F281" s="5" t="str">
        <f>VLOOKUP(G281,'Species Data'!A$2:E$152,2,FALSE)</f>
        <v>44</v>
      </c>
      <c r="G281" s="5" t="s">
        <v>80</v>
      </c>
      <c r="H281" s="45" t="s">
        <v>259</v>
      </c>
      <c r="I281" s="46" t="s">
        <v>265</v>
      </c>
      <c r="J281" s="5" t="str">
        <f>VLOOKUP(G281,'Species Data'!A$2:E$152,3,FALSE)</f>
        <v>120</v>
      </c>
      <c r="K281" s="27" t="str">
        <f>VLOOKUP(G281,'Species Data'!A$2:E$152,4,FALSE)</f>
        <v>162</v>
      </c>
      <c r="L281" s="27" t="str">
        <f>VLOOKUP(G281,'Species Data'!A$2:E$152,5,FALSE)</f>
        <v>158</v>
      </c>
      <c r="M281" s="28" t="str">
        <f t="shared" si="1"/>
        <v>18960</v>
      </c>
      <c r="N281" s="29" t="str">
        <f t="shared" si="2"/>
        <v>4390353900</v>
      </c>
      <c r="O281" s="29" t="str">
        <f t="shared" si="3"/>
        <v>231559</v>
      </c>
      <c r="P281" s="30" t="str">
        <f t="shared" si="4"/>
        <v>2032578360</v>
      </c>
      <c r="Q281" s="30" t="s">
        <v>147</v>
      </c>
      <c r="R281" s="32" t="str">
        <f>VLOOKUP(Q281,'Basic Moves'!B$2:H$43,3,FALSE)</f>
        <v>15</v>
      </c>
      <c r="S281" s="32" t="str">
        <f>IF(OR(VLOOKUP(Q281,'Basic Moves'!B$2:C$43,2,FALSE)=H281,VLOOKUP(Q281,'Basic Moves'!B$2:C$43,2,FALSE)=I281),1,0)</f>
        <v>1</v>
      </c>
      <c r="T281" s="32" t="str">
        <f>VLOOKUP(Q281,'Basic Moves'!B$2:H$43,5,FALSE)</f>
        <v>1450</v>
      </c>
      <c r="U281" s="32" t="str">
        <f>VLOOKUP(Q281,'Basic Moves'!B$2:H$43,7,FALSE)</f>
        <v>12</v>
      </c>
      <c r="V281" s="31" t="str">
        <f t="shared" si="5"/>
        <v>1275</v>
      </c>
      <c r="W281" s="30" t="s">
        <v>325</v>
      </c>
      <c r="X281" s="32" t="str">
        <f>VLOOKUP(W281,'Charged Moves'!B$2:I$96,3,FALSE)</f>
        <v>85</v>
      </c>
      <c r="Y281" s="32" t="str">
        <f>IF(OR(VLOOKUP(W281,'Charged Moves'!B$2:C$96,2,FALSE)=H281,VLOOKUP(W281,'Charged Moves'!B$2:C$96,2,FALSE)=I281),1,0)</f>
        <v>0</v>
      </c>
      <c r="Z281" s="32" t="str">
        <f>VLOOKUP(W281,'Charged Moves'!B$2:I$96,8,FALSE)*100</f>
        <v>5</v>
      </c>
      <c r="AA281" s="32" t="str">
        <f>VLOOKUP(W281,'Charged Moves'!B$2:I$96,6,FALSE)</f>
        <v>4100</v>
      </c>
      <c r="AB281" s="32" t="str">
        <f>VLOOKUP(W281,'Charged Moves'!B$2:J$96,9,FALSE)</f>
        <v>100</v>
      </c>
      <c r="AC281" s="32" t="str">
        <f t="shared" si="6"/>
        <v>255.875</v>
      </c>
      <c r="AD281" s="32" t="str">
        <f t="shared" si="7"/>
        <v>17650</v>
      </c>
      <c r="AE281" s="32" t="str">
        <f t="shared" si="8"/>
        <v>1429.375</v>
      </c>
      <c r="AF281" t="str">
        <f t="shared" si="9"/>
        <v>35650</v>
      </c>
      <c r="AG281" t="str">
        <f t="shared" si="10"/>
        <v>661.75</v>
      </c>
    </row>
    <row r="282" ht="14.25" customHeight="1">
      <c r="A282" s="5">
        <v>731.0</v>
      </c>
      <c r="B282" s="20">
        <v>5.0</v>
      </c>
      <c r="C282" s="21">
        <v>0.77</v>
      </c>
      <c r="D282" s="20">
        <v>4.0</v>
      </c>
      <c r="E282" s="22">
        <v>0.67</v>
      </c>
      <c r="F282" s="5" t="str">
        <f>VLOOKUP(G282,'Species Data'!A$2:E$152,2,FALSE)</f>
        <v>126</v>
      </c>
      <c r="G282" s="5" t="s">
        <v>200</v>
      </c>
      <c r="H282" s="44" t="s">
        <v>255</v>
      </c>
      <c r="I282" s="47"/>
      <c r="J282" s="5" t="str">
        <f>VLOOKUP(G282,'Species Data'!A$2:E$152,3,FALSE)</f>
        <v>130</v>
      </c>
      <c r="K282" s="27" t="str">
        <f>VLOOKUP(G282,'Species Data'!A$2:E$152,4,FALSE)</f>
        <v>214</v>
      </c>
      <c r="L282" s="27" t="str">
        <f>VLOOKUP(G282,'Species Data'!A$2:E$152,5,FALSE)</f>
        <v>158</v>
      </c>
      <c r="M282" s="28" t="str">
        <f t="shared" si="1"/>
        <v>20540</v>
      </c>
      <c r="N282" s="29" t="str">
        <f t="shared" si="2"/>
        <v>5464367886</v>
      </c>
      <c r="O282" s="29" t="str">
        <f t="shared" si="3"/>
        <v>266035</v>
      </c>
      <c r="P282" s="30" t="str">
        <f t="shared" si="4"/>
        <v>2030199275</v>
      </c>
      <c r="Q282" s="30" t="s">
        <v>254</v>
      </c>
      <c r="R282" s="32" t="str">
        <f>VLOOKUP(Q282,'Basic Moves'!B$2:H$43,3,FALSE)</f>
        <v>6</v>
      </c>
      <c r="S282" s="32" t="str">
        <f>IF(OR(VLOOKUP(Q282,'Basic Moves'!B$2:C$43,2,FALSE)=H282,VLOOKUP(Q282,'Basic Moves'!B$2:C$43,2,FALSE)=I282),1,0)</f>
        <v>0</v>
      </c>
      <c r="T282" s="32" t="str">
        <f>VLOOKUP(Q282,'Basic Moves'!B$2:H$43,5,FALSE)</f>
        <v>800</v>
      </c>
      <c r="U282" s="32" t="str">
        <f>VLOOKUP(Q282,'Basic Moves'!B$2:H$43,7,FALSE)</f>
        <v>8</v>
      </c>
      <c r="V282" s="31" t="str">
        <f t="shared" si="5"/>
        <v>750</v>
      </c>
      <c r="W282" s="30" t="s">
        <v>135</v>
      </c>
      <c r="X282" s="32" t="str">
        <f>VLOOKUP(W282,'Charged Moves'!B$2:I$96,3,FALSE)</f>
        <v>55</v>
      </c>
      <c r="Y282" s="32" t="str">
        <f>IF(OR(VLOOKUP(W282,'Charged Moves'!B$2:C$96,2,FALSE)=H282,VLOOKUP(W282,'Charged Moves'!B$2:C$96,2,FALSE)=I282),1,0)</f>
        <v>1</v>
      </c>
      <c r="Z282" s="32" t="str">
        <f>VLOOKUP(W282,'Charged Moves'!B$2:I$96,8,FALSE)*100</f>
        <v>5</v>
      </c>
      <c r="AA282" s="32" t="str">
        <f>VLOOKUP(W282,'Charged Moves'!B$2:I$96,6,FALSE)</f>
        <v>2900</v>
      </c>
      <c r="AB282" s="32" t="str">
        <f>VLOOKUP(W282,'Charged Moves'!B$2:J$96,9,FALSE)</f>
        <v>50</v>
      </c>
      <c r="AC282" s="32" t="str">
        <f t="shared" si="6"/>
        <v>112.46875</v>
      </c>
      <c r="AD282" s="32" t="str">
        <f t="shared" si="7"/>
        <v>9000</v>
      </c>
      <c r="AE282" s="32" t="str">
        <f t="shared" si="8"/>
        <v>1243.15625</v>
      </c>
      <c r="AF282" t="str">
        <f t="shared" si="9"/>
        <v>23000</v>
      </c>
      <c r="AG282" t="str">
        <f t="shared" si="10"/>
        <v>461.875</v>
      </c>
    </row>
    <row r="283" ht="14.25" customHeight="1">
      <c r="A283" s="5">
        <v>486.0</v>
      </c>
      <c r="B283" s="20">
        <v>1.0</v>
      </c>
      <c r="C283" s="21">
        <v>1.0</v>
      </c>
      <c r="D283" s="20">
        <v>3.0</v>
      </c>
      <c r="E283" s="22">
        <v>0.88</v>
      </c>
      <c r="F283" s="5" t="str">
        <f>VLOOKUP(G283,'Species Data'!A$2:E$152,2,FALSE)</f>
        <v>85</v>
      </c>
      <c r="G283" s="5" t="s">
        <v>140</v>
      </c>
      <c r="H283" s="39" t="s">
        <v>237</v>
      </c>
      <c r="I283" s="38" t="s">
        <v>236</v>
      </c>
      <c r="J283" s="5" t="str">
        <f>VLOOKUP(G283,'Species Data'!A$2:E$152,3,FALSE)</f>
        <v>120</v>
      </c>
      <c r="K283" s="27" t="str">
        <f>VLOOKUP(G283,'Species Data'!A$2:E$152,4,FALSE)</f>
        <v>182</v>
      </c>
      <c r="L283" s="27" t="str">
        <f>VLOOKUP(G283,'Species Data'!A$2:E$152,5,FALSE)</f>
        <v>150</v>
      </c>
      <c r="M283" s="28" t="str">
        <f t="shared" si="1"/>
        <v>18000</v>
      </c>
      <c r="N283" s="29" t="str">
        <f t="shared" si="2"/>
        <v>4384107000</v>
      </c>
      <c r="O283" s="29" t="str">
        <f t="shared" si="3"/>
        <v>243562</v>
      </c>
      <c r="P283" s="30" t="str">
        <f t="shared" si="4"/>
        <v>2029482000</v>
      </c>
      <c r="Q283" s="30" t="s">
        <v>275</v>
      </c>
      <c r="R283" s="32" t="str">
        <f>VLOOKUP(Q283,'Basic Moves'!B$2:H$43,3,FALSE)</f>
        <v>12</v>
      </c>
      <c r="S283" s="32" t="str">
        <f>IF(OR(VLOOKUP(Q283,'Basic Moves'!B$2:C$43,2,FALSE)=H283,VLOOKUP(Q283,'Basic Moves'!B$2:C$43,2,FALSE)=I283),1,0)</f>
        <v>0</v>
      </c>
      <c r="T283" s="32" t="str">
        <f>VLOOKUP(Q283,'Basic Moves'!B$2:H$43,5,FALSE)</f>
        <v>1040</v>
      </c>
      <c r="U283" s="32" t="str">
        <f>VLOOKUP(Q283,'Basic Moves'!B$2:H$43,7,FALSE)</f>
        <v>10</v>
      </c>
      <c r="V283" s="31" t="str">
        <f t="shared" si="5"/>
        <v>1152</v>
      </c>
      <c r="W283" s="30" t="s">
        <v>296</v>
      </c>
      <c r="X283" s="32" t="str">
        <f>VLOOKUP(W283,'Charged Moves'!B$2:I$96,3,FALSE)</f>
        <v>40</v>
      </c>
      <c r="Y283" s="32" t="str">
        <f>IF(OR(VLOOKUP(W283,'Charged Moves'!B$2:C$96,2,FALSE)=H283,VLOOKUP(W283,'Charged Moves'!B$2:C$96,2,FALSE)=I283),1,0)</f>
        <v>1</v>
      </c>
      <c r="Z283" s="32" t="str">
        <f>VLOOKUP(W283,'Charged Moves'!B$2:I$96,8,FALSE)*100</f>
        <v>5</v>
      </c>
      <c r="AA283" s="32" t="str">
        <f>VLOOKUP(W283,'Charged Moves'!B$2:I$96,6,FALSE)</f>
        <v>2700</v>
      </c>
      <c r="AB283" s="32" t="str">
        <f>VLOOKUP(W283,'Charged Moves'!B$2:J$96,9,FALSE)</f>
        <v>33</v>
      </c>
      <c r="AC283" s="32" t="str">
        <f t="shared" si="6"/>
        <v>99.25</v>
      </c>
      <c r="AD283" s="32" t="str">
        <f t="shared" si="7"/>
        <v>7360</v>
      </c>
      <c r="AE283" s="32" t="str">
        <f t="shared" si="8"/>
        <v>1338.25</v>
      </c>
      <c r="AF283" t="str">
        <f t="shared" si="9"/>
        <v>15360</v>
      </c>
      <c r="AG283" t="str">
        <f t="shared" si="10"/>
        <v>619.5</v>
      </c>
    </row>
    <row r="284" ht="14.25" customHeight="1">
      <c r="A284" s="5">
        <v>152.0</v>
      </c>
      <c r="B284" s="20">
        <v>3.0</v>
      </c>
      <c r="C284" s="21">
        <v>0.75</v>
      </c>
      <c r="D284" s="20">
        <v>2.0</v>
      </c>
      <c r="E284" s="22">
        <v>0.99</v>
      </c>
      <c r="F284" s="5" t="str">
        <f>VLOOKUP(G284,'Species Data'!A$2:E$152,2,FALSE)</f>
        <v>28</v>
      </c>
      <c r="G284" s="5" t="s">
        <v>64</v>
      </c>
      <c r="H284" s="49" t="s">
        <v>260</v>
      </c>
      <c r="I284" s="60"/>
      <c r="J284" s="5" t="str">
        <f>VLOOKUP(G284,'Species Data'!A$2:E$152,3,FALSE)</f>
        <v>150</v>
      </c>
      <c r="K284" s="27" t="str">
        <f>VLOOKUP(G284,'Species Data'!A$2:E$152,4,FALSE)</f>
        <v>150</v>
      </c>
      <c r="L284" s="27" t="str">
        <f>VLOOKUP(G284,'Species Data'!A$2:E$152,5,FALSE)</f>
        <v>172</v>
      </c>
      <c r="M284" s="28" t="str">
        <f t="shared" si="1"/>
        <v>25800</v>
      </c>
      <c r="N284" s="29" t="str">
        <f t="shared" si="2"/>
        <v>5253525000</v>
      </c>
      <c r="O284" s="29" t="str">
        <f t="shared" si="3"/>
        <v>203625</v>
      </c>
      <c r="P284" s="30" t="str">
        <f t="shared" si="4"/>
        <v>2027517188</v>
      </c>
      <c r="Q284" s="30" t="s">
        <v>221</v>
      </c>
      <c r="R284" s="32" t="str">
        <f>VLOOKUP(Q284,'Basic Moves'!B$2:H$43,3,FALSE)</f>
        <v>6</v>
      </c>
      <c r="S284" s="32" t="str">
        <f>IF(OR(VLOOKUP(Q284,'Basic Moves'!B$2:C$43,2,FALSE)=H284,VLOOKUP(Q284,'Basic Moves'!B$2:C$43,2,FALSE)=I284),1,0)</f>
        <v>1</v>
      </c>
      <c r="T284" s="32" t="str">
        <f>VLOOKUP(Q284,'Basic Moves'!B$2:H$43,5,FALSE)</f>
        <v>550</v>
      </c>
      <c r="U284" s="32" t="str">
        <f>VLOOKUP(Q284,'Basic Moves'!B$2:H$43,7,FALSE)</f>
        <v>7</v>
      </c>
      <c r="V284" s="31" t="str">
        <f t="shared" si="5"/>
        <v>1357.5</v>
      </c>
      <c r="W284" s="30" t="s">
        <v>227</v>
      </c>
      <c r="X284" s="32" t="str">
        <f>VLOOKUP(W284,'Charged Moves'!B$2:I$96,3,FALSE)</f>
        <v>35</v>
      </c>
      <c r="Y284" s="32" t="str">
        <f>IF(OR(VLOOKUP(W284,'Charged Moves'!B$2:C$96,2,FALSE)=H284,VLOOKUP(W284,'Charged Moves'!B$2:C$96,2,FALSE)=I284),1,0)</f>
        <v>1</v>
      </c>
      <c r="Z284" s="32" t="str">
        <f>VLOOKUP(W284,'Charged Moves'!B$2:I$96,8,FALSE)*100</f>
        <v>5</v>
      </c>
      <c r="AA284" s="32" t="str">
        <f>VLOOKUP(W284,'Charged Moves'!B$2:I$96,6,FALSE)</f>
        <v>3400</v>
      </c>
      <c r="AB284" s="32" t="str">
        <f>VLOOKUP(W284,'Charged Moves'!B$2:J$96,9,FALSE)</f>
        <v>25</v>
      </c>
      <c r="AC284" s="32" t="str">
        <f t="shared" si="6"/>
        <v>74.84375</v>
      </c>
      <c r="AD284" s="32" t="str">
        <f t="shared" si="7"/>
        <v>6100</v>
      </c>
      <c r="AE284" s="32" t="str">
        <f t="shared" si="8"/>
        <v>1227.5</v>
      </c>
      <c r="AF284" t="str">
        <f t="shared" si="9"/>
        <v>14100</v>
      </c>
      <c r="AG284" t="str">
        <f t="shared" si="10"/>
        <v>523.90625</v>
      </c>
    </row>
    <row r="285" ht="14.25" customHeight="1">
      <c r="A285" s="5">
        <v>620.0</v>
      </c>
      <c r="B285" s="20">
        <v>1.0</v>
      </c>
      <c r="C285" s="21">
        <v>1.0</v>
      </c>
      <c r="D285" s="20">
        <v>1.0</v>
      </c>
      <c r="E285" s="22">
        <v>1.0</v>
      </c>
      <c r="F285" s="5" t="str">
        <f>VLOOKUP(G285,'Species Data'!A$2:E$152,2,FALSE)</f>
        <v>107</v>
      </c>
      <c r="G285" s="5" t="s">
        <v>174</v>
      </c>
      <c r="H285" s="36" t="s">
        <v>229</v>
      </c>
      <c r="I285" s="59"/>
      <c r="J285" s="5" t="str">
        <f>VLOOKUP(G285,'Species Data'!A$2:E$152,3,FALSE)</f>
        <v>100</v>
      </c>
      <c r="K285" s="27" t="str">
        <f>VLOOKUP(G285,'Species Data'!A$2:E$152,4,FALSE)</f>
        <v>138</v>
      </c>
      <c r="L285" s="27" t="str">
        <f>VLOOKUP(G285,'Species Data'!A$2:E$152,5,FALSE)</f>
        <v>204</v>
      </c>
      <c r="M285" s="28" t="str">
        <f t="shared" si="1"/>
        <v>20400</v>
      </c>
      <c r="N285" s="29" t="str">
        <f t="shared" si="2"/>
        <v>3832894800</v>
      </c>
      <c r="O285" s="29" t="str">
        <f t="shared" si="3"/>
        <v>187887</v>
      </c>
      <c r="P285" s="30" t="str">
        <f t="shared" si="4"/>
        <v>2022017400</v>
      </c>
      <c r="Q285" s="30" t="s">
        <v>276</v>
      </c>
      <c r="R285" s="32" t="str">
        <f>VLOOKUP(Q285,'Basic Moves'!B$2:H$43,3,FALSE)</f>
        <v>15</v>
      </c>
      <c r="S285" s="32" t="str">
        <f>IF(OR(VLOOKUP(Q285,'Basic Moves'!B$2:C$43,2,FALSE)=H285,VLOOKUP(Q285,'Basic Moves'!B$2:C$43,2,FALSE)=I285),1,0)</f>
        <v>1</v>
      </c>
      <c r="T285" s="32" t="str">
        <f>VLOOKUP(Q285,'Basic Moves'!B$2:H$43,5,FALSE)</f>
        <v>1410</v>
      </c>
      <c r="U285" s="32" t="str">
        <f>VLOOKUP(Q285,'Basic Moves'!B$2:H$43,7,FALSE)</f>
        <v>12</v>
      </c>
      <c r="V285" s="31" t="str">
        <f t="shared" si="5"/>
        <v>1312.5</v>
      </c>
      <c r="W285" s="30" t="s">
        <v>319</v>
      </c>
      <c r="X285" s="32" t="str">
        <f>VLOOKUP(W285,'Charged Moves'!B$2:I$96,3,FALSE)</f>
        <v>40</v>
      </c>
      <c r="Y285" s="32" t="str">
        <f>IF(OR(VLOOKUP(W285,'Charged Moves'!B$2:C$96,2,FALSE)=H285,VLOOKUP(W285,'Charged Moves'!B$2:C$96,2,FALSE)=I285),1,0)</f>
        <v>0</v>
      </c>
      <c r="Z285" s="32" t="str">
        <f>VLOOKUP(W285,'Charged Moves'!B$2:I$96,8,FALSE)*100</f>
        <v>5</v>
      </c>
      <c r="AA285" s="32" t="str">
        <f>VLOOKUP(W285,'Charged Moves'!B$2:I$96,6,FALSE)</f>
        <v>2400</v>
      </c>
      <c r="AB285" s="32" t="str">
        <f>VLOOKUP(W285,'Charged Moves'!B$2:J$96,9,FALSE)</f>
        <v>33</v>
      </c>
      <c r="AC285" s="32" t="str">
        <f t="shared" si="6"/>
        <v>97.25</v>
      </c>
      <c r="AD285" s="32" t="str">
        <f t="shared" si="7"/>
        <v>7130</v>
      </c>
      <c r="AE285" s="32" t="str">
        <f t="shared" si="8"/>
        <v>1361.5</v>
      </c>
      <c r="AF285" t="str">
        <f t="shared" si="9"/>
        <v>13130</v>
      </c>
      <c r="AG285" t="str">
        <f t="shared" si="10"/>
        <v>718.25</v>
      </c>
    </row>
    <row r="286" ht="14.25" customHeight="1">
      <c r="A286" s="5">
        <v>799.0</v>
      </c>
      <c r="B286" s="20">
        <v>1.0</v>
      </c>
      <c r="C286" s="21">
        <v>1.0</v>
      </c>
      <c r="D286" s="20">
        <v>2.0</v>
      </c>
      <c r="E286" s="22">
        <v>0.97</v>
      </c>
      <c r="F286" s="5" t="str">
        <f>VLOOKUP(G286,'Species Data'!A$2:E$152,2,FALSE)</f>
        <v>141</v>
      </c>
      <c r="G286" s="5" t="s">
        <v>218</v>
      </c>
      <c r="H286" s="51" t="s">
        <v>267</v>
      </c>
      <c r="I286" s="33" t="s">
        <v>187</v>
      </c>
      <c r="J286" s="5" t="str">
        <f>VLOOKUP(G286,'Species Data'!A$2:E$152,3,FALSE)</f>
        <v>120</v>
      </c>
      <c r="K286" s="27" t="str">
        <f>VLOOKUP(G286,'Species Data'!A$2:E$152,4,FALSE)</f>
        <v>190</v>
      </c>
      <c r="L286" s="27" t="str">
        <f>VLOOKUP(G286,'Species Data'!A$2:E$152,5,FALSE)</f>
        <v>190</v>
      </c>
      <c r="M286" s="28" t="str">
        <f t="shared" si="1"/>
        <v>22800</v>
      </c>
      <c r="N286" s="29" t="str">
        <f t="shared" si="2"/>
        <v>7684968000</v>
      </c>
      <c r="O286" s="29" t="str">
        <f t="shared" si="3"/>
        <v>337060</v>
      </c>
      <c r="P286" s="30" t="str">
        <f t="shared" si="4"/>
        <v>2018712000</v>
      </c>
      <c r="Q286" s="30" t="s">
        <v>221</v>
      </c>
      <c r="R286" s="32" t="str">
        <f>VLOOKUP(Q286,'Basic Moves'!B$2:H$43,3,FALSE)</f>
        <v>6</v>
      </c>
      <c r="S286" s="32" t="str">
        <f>IF(OR(VLOOKUP(Q286,'Basic Moves'!B$2:C$43,2,FALSE)=H286,VLOOKUP(Q286,'Basic Moves'!B$2:C$43,2,FALSE)=I286),1,0)</f>
        <v>0</v>
      </c>
      <c r="T286" s="32" t="str">
        <f>VLOOKUP(Q286,'Basic Moves'!B$2:H$43,5,FALSE)</f>
        <v>550</v>
      </c>
      <c r="U286" s="32" t="str">
        <f>VLOOKUP(Q286,'Basic Moves'!B$2:H$43,7,FALSE)</f>
        <v>7</v>
      </c>
      <c r="V286" s="31" t="str">
        <f t="shared" si="5"/>
        <v>1086</v>
      </c>
      <c r="W286" s="30" t="s">
        <v>222</v>
      </c>
      <c r="X286" s="32" t="str">
        <f>VLOOKUP(W286,'Charged Moves'!B$2:I$96,3,FALSE)</f>
        <v>80</v>
      </c>
      <c r="Y286" s="32" t="str">
        <f>IF(OR(VLOOKUP(W286,'Charged Moves'!B$2:C$96,2,FALSE)=H286,VLOOKUP(W286,'Charged Moves'!B$2:C$96,2,FALSE)=I286),1,0)</f>
        <v>1</v>
      </c>
      <c r="Z286" s="32" t="str">
        <f>VLOOKUP(W286,'Charged Moves'!B$2:I$96,8,FALSE)*100</f>
        <v>50</v>
      </c>
      <c r="AA286" s="32" t="str">
        <f>VLOOKUP(W286,'Charged Moves'!B$2:I$96,6,FALSE)</f>
        <v>3100</v>
      </c>
      <c r="AB286" s="32" t="str">
        <f>VLOOKUP(W286,'Charged Moves'!B$2:J$96,9,FALSE)</f>
        <v>100</v>
      </c>
      <c r="AC286" s="32" t="str">
        <f t="shared" si="6"/>
        <v>215</v>
      </c>
      <c r="AD286" s="32" t="str">
        <f t="shared" si="7"/>
        <v>11850</v>
      </c>
      <c r="AE286" s="32" t="str">
        <f t="shared" si="8"/>
        <v>1774</v>
      </c>
      <c r="AF286" t="str">
        <f t="shared" si="9"/>
        <v>41850</v>
      </c>
      <c r="AG286" t="str">
        <f t="shared" si="10"/>
        <v>466</v>
      </c>
    </row>
    <row r="287" ht="14.25" customHeight="1">
      <c r="A287" s="5">
        <v>619.0</v>
      </c>
      <c r="B287" s="20">
        <v>2.0</v>
      </c>
      <c r="C287" s="21">
        <v>0.96</v>
      </c>
      <c r="D287" s="20">
        <v>2.0</v>
      </c>
      <c r="E287" s="22">
        <v>1.0</v>
      </c>
      <c r="F287" s="5" t="str">
        <f>VLOOKUP(G287,'Species Data'!A$2:E$152,2,FALSE)</f>
        <v>107</v>
      </c>
      <c r="G287" s="5" t="s">
        <v>174</v>
      </c>
      <c r="H287" s="36" t="s">
        <v>229</v>
      </c>
      <c r="I287" s="59"/>
      <c r="J287" s="5" t="str">
        <f>VLOOKUP(G287,'Species Data'!A$2:E$152,3,FALSE)</f>
        <v>100</v>
      </c>
      <c r="K287" s="27" t="str">
        <f>VLOOKUP(G287,'Species Data'!A$2:E$152,4,FALSE)</f>
        <v>138</v>
      </c>
      <c r="L287" s="27" t="str">
        <f>VLOOKUP(G287,'Species Data'!A$2:E$152,5,FALSE)</f>
        <v>204</v>
      </c>
      <c r="M287" s="28" t="str">
        <f t="shared" si="1"/>
        <v>20400</v>
      </c>
      <c r="N287" s="29" t="str">
        <f t="shared" si="2"/>
        <v>3694950000</v>
      </c>
      <c r="O287" s="29" t="str">
        <f t="shared" si="3"/>
        <v>181125</v>
      </c>
      <c r="P287" s="30" t="str">
        <f t="shared" si="4"/>
        <v>2017442700</v>
      </c>
      <c r="Q287" s="30" t="s">
        <v>276</v>
      </c>
      <c r="R287" s="32" t="str">
        <f>VLOOKUP(Q287,'Basic Moves'!B$2:H$43,3,FALSE)</f>
        <v>15</v>
      </c>
      <c r="S287" s="32" t="str">
        <f>IF(OR(VLOOKUP(Q287,'Basic Moves'!B$2:C$43,2,FALSE)=H287,VLOOKUP(Q287,'Basic Moves'!B$2:C$43,2,FALSE)=I287),1,0)</f>
        <v>1</v>
      </c>
      <c r="T287" s="32" t="str">
        <f>VLOOKUP(Q287,'Basic Moves'!B$2:H$43,5,FALSE)</f>
        <v>1410</v>
      </c>
      <c r="U287" s="32" t="str">
        <f>VLOOKUP(Q287,'Basic Moves'!B$2:H$43,7,FALSE)</f>
        <v>12</v>
      </c>
      <c r="V287" s="31" t="str">
        <f t="shared" si="5"/>
        <v>1312.5</v>
      </c>
      <c r="W287" s="30" t="s">
        <v>291</v>
      </c>
      <c r="X287" s="32" t="str">
        <f>VLOOKUP(W287,'Charged Moves'!B$2:I$96,3,FALSE)</f>
        <v>45</v>
      </c>
      <c r="Y287" s="32" t="str">
        <f>IF(OR(VLOOKUP(W287,'Charged Moves'!B$2:C$96,2,FALSE)=H287,VLOOKUP(W287,'Charged Moves'!B$2:C$96,2,FALSE)=I287),1,0)</f>
        <v>0</v>
      </c>
      <c r="Z287" s="32" t="str">
        <f>VLOOKUP(W287,'Charged Moves'!B$2:I$96,8,FALSE)*100</f>
        <v>5</v>
      </c>
      <c r="AA287" s="32" t="str">
        <f>VLOOKUP(W287,'Charged Moves'!B$2:I$96,6,FALSE)</f>
        <v>3500</v>
      </c>
      <c r="AB287" s="32" t="str">
        <f>VLOOKUP(W287,'Charged Moves'!B$2:J$96,9,FALSE)</f>
        <v>33</v>
      </c>
      <c r="AC287" s="32" t="str">
        <f t="shared" si="6"/>
        <v>102.375</v>
      </c>
      <c r="AD287" s="32" t="str">
        <f t="shared" si="7"/>
        <v>8230</v>
      </c>
      <c r="AE287" s="32" t="str">
        <f t="shared" si="8"/>
        <v>1228.5</v>
      </c>
      <c r="AF287" t="str">
        <f t="shared" si="9"/>
        <v>14230</v>
      </c>
      <c r="AG287" t="str">
        <f t="shared" si="10"/>
        <v>716.625</v>
      </c>
    </row>
    <row r="288" ht="14.25" customHeight="1">
      <c r="A288" s="5">
        <v>233.0</v>
      </c>
      <c r="B288" s="20">
        <v>1.0</v>
      </c>
      <c r="C288" s="21">
        <v>1.0</v>
      </c>
      <c r="D288" s="20">
        <v>3.0</v>
      </c>
      <c r="E288" s="22">
        <v>0.88</v>
      </c>
      <c r="F288" s="5" t="str">
        <f>VLOOKUP(G288,'Species Data'!A$2:E$152,2,FALSE)</f>
        <v>42</v>
      </c>
      <c r="G288" s="5" t="s">
        <v>78</v>
      </c>
      <c r="H288" s="46" t="s">
        <v>265</v>
      </c>
      <c r="I288" s="38" t="s">
        <v>236</v>
      </c>
      <c r="J288" s="5" t="str">
        <f>VLOOKUP(G288,'Species Data'!A$2:E$152,3,FALSE)</f>
        <v>150</v>
      </c>
      <c r="K288" s="27" t="str">
        <f>VLOOKUP(G288,'Species Data'!A$2:E$152,4,FALSE)</f>
        <v>164</v>
      </c>
      <c r="L288" s="27" t="str">
        <f>VLOOKUP(G288,'Species Data'!A$2:E$152,5,FALSE)</f>
        <v>164</v>
      </c>
      <c r="M288" s="28" t="str">
        <f t="shared" si="1"/>
        <v>24600</v>
      </c>
      <c r="N288" s="29" t="str">
        <f t="shared" si="2"/>
        <v>6036471000</v>
      </c>
      <c r="O288" s="29" t="str">
        <f t="shared" si="3"/>
        <v>245385</v>
      </c>
      <c r="P288" s="30" t="str">
        <f t="shared" si="4"/>
        <v>2015182800</v>
      </c>
      <c r="Q288" s="30" t="s">
        <v>129</v>
      </c>
      <c r="R288" s="32" t="str">
        <f>VLOOKUP(Q288,'Basic Moves'!B$2:H$43,3,FALSE)</f>
        <v>9</v>
      </c>
      <c r="S288" s="32" t="str">
        <f>IF(OR(VLOOKUP(Q288,'Basic Moves'!B$2:C$43,2,FALSE)=H288,VLOOKUP(Q288,'Basic Moves'!B$2:C$43,2,FALSE)=I288),1,0)</f>
        <v>1</v>
      </c>
      <c r="T288" s="32" t="str">
        <f>VLOOKUP(Q288,'Basic Moves'!B$2:H$43,5,FALSE)</f>
        <v>750</v>
      </c>
      <c r="U288" s="32" t="str">
        <f>VLOOKUP(Q288,'Basic Moves'!B$2:H$43,7,FALSE)</f>
        <v>7</v>
      </c>
      <c r="V288" s="31" t="str">
        <f t="shared" si="5"/>
        <v>1496.25</v>
      </c>
      <c r="W288" s="30" t="s">
        <v>315</v>
      </c>
      <c r="X288" s="32" t="str">
        <f>VLOOKUP(W288,'Charged Moves'!B$2:I$96,3,FALSE)</f>
        <v>30</v>
      </c>
      <c r="Y288" s="32" t="str">
        <f>IF(OR(VLOOKUP(W288,'Charged Moves'!B$2:C$96,2,FALSE)=H288,VLOOKUP(W288,'Charged Moves'!B$2:C$96,2,FALSE)=I288),1,0)</f>
        <v>0</v>
      </c>
      <c r="Z288" s="32" t="str">
        <f>VLOOKUP(W288,'Charged Moves'!B$2:I$96,8,FALSE)*100</f>
        <v>5</v>
      </c>
      <c r="AA288" s="32" t="str">
        <f>VLOOKUP(W288,'Charged Moves'!B$2:I$96,6,FALSE)</f>
        <v>3100</v>
      </c>
      <c r="AB288" s="32" t="str">
        <f>VLOOKUP(W288,'Charged Moves'!B$2:J$96,9,FALSE)</f>
        <v>25</v>
      </c>
      <c r="AC288" s="32" t="str">
        <f t="shared" si="6"/>
        <v>75.75</v>
      </c>
      <c r="AD288" s="32" t="str">
        <f t="shared" si="7"/>
        <v>6600</v>
      </c>
      <c r="AE288" s="32" t="str">
        <f t="shared" si="8"/>
        <v>1147.5</v>
      </c>
      <c r="AF288" t="str">
        <f t="shared" si="9"/>
        <v>14600</v>
      </c>
      <c r="AG288" t="str">
        <f t="shared" si="10"/>
        <v>499.5</v>
      </c>
    </row>
    <row r="289" ht="14.25" customHeight="1">
      <c r="A289" s="5">
        <v>9.0</v>
      </c>
      <c r="B289" s="20">
        <v>5.0</v>
      </c>
      <c r="C289" s="21">
        <v>0.85</v>
      </c>
      <c r="D289" s="20">
        <v>3.0</v>
      </c>
      <c r="E289" s="22">
        <v>0.88</v>
      </c>
      <c r="F289" s="5" t="str">
        <f>VLOOKUP(G289,'Species Data'!A$2:E$152,2,FALSE)</f>
        <v>2</v>
      </c>
      <c r="G289" s="5" t="s">
        <v>35</v>
      </c>
      <c r="H289" s="45" t="s">
        <v>259</v>
      </c>
      <c r="I289" s="46" t="s">
        <v>265</v>
      </c>
      <c r="J289" s="5" t="str">
        <f>VLOOKUP(G289,'Species Data'!A$2:E$152,3,FALSE)</f>
        <v>120</v>
      </c>
      <c r="K289" s="27" t="str">
        <f>VLOOKUP(G289,'Species Data'!A$2:E$152,4,FALSE)</f>
        <v>156</v>
      </c>
      <c r="L289" s="27" t="str">
        <f>VLOOKUP(G289,'Species Data'!A$2:E$152,5,FALSE)</f>
        <v>158</v>
      </c>
      <c r="M289" s="28" t="str">
        <f t="shared" si="1"/>
        <v>18960</v>
      </c>
      <c r="N289" s="29" t="str">
        <f t="shared" si="2"/>
        <v>4603014000</v>
      </c>
      <c r="O289" s="29" t="str">
        <f t="shared" si="3"/>
        <v>242775</v>
      </c>
      <c r="P289" s="30" t="str">
        <f t="shared" si="4"/>
        <v>2014974000</v>
      </c>
      <c r="Q289" s="30" t="s">
        <v>147</v>
      </c>
      <c r="R289" s="32" t="str">
        <f>VLOOKUP(Q289,'Basic Moves'!B$2:H$43,3,FALSE)</f>
        <v>15</v>
      </c>
      <c r="S289" s="32" t="str">
        <f>IF(OR(VLOOKUP(Q289,'Basic Moves'!B$2:C$43,2,FALSE)=H289,VLOOKUP(Q289,'Basic Moves'!B$2:C$43,2,FALSE)=I289),1,0)</f>
        <v>1</v>
      </c>
      <c r="T289" s="32" t="str">
        <f>VLOOKUP(Q289,'Basic Moves'!B$2:H$43,5,FALSE)</f>
        <v>1450</v>
      </c>
      <c r="U289" s="32" t="str">
        <f>VLOOKUP(Q289,'Basic Moves'!B$2:H$43,7,FALSE)</f>
        <v>12</v>
      </c>
      <c r="V289" s="31" t="str">
        <f t="shared" si="5"/>
        <v>1275</v>
      </c>
      <c r="W289" s="30" t="s">
        <v>304</v>
      </c>
      <c r="X289" s="32" t="str">
        <f>VLOOKUP(W289,'Charged Moves'!B$2:I$96,3,FALSE)</f>
        <v>70</v>
      </c>
      <c r="Y289" s="32" t="str">
        <f>IF(OR(VLOOKUP(W289,'Charged Moves'!B$2:C$96,2,FALSE)=H289,VLOOKUP(W289,'Charged Moves'!B$2:C$96,2,FALSE)=I289),1,0)</f>
        <v>1</v>
      </c>
      <c r="Z289" s="32" t="str">
        <f>VLOOKUP(W289,'Charged Moves'!B$2:I$96,8,FALSE)*100</f>
        <v>0</v>
      </c>
      <c r="AA289" s="32" t="str">
        <f>VLOOKUP(W289,'Charged Moves'!B$2:I$96,6,FALSE)</f>
        <v>2800</v>
      </c>
      <c r="AB289" s="32" t="str">
        <f>VLOOKUP(W289,'Charged Moves'!B$2:J$96,9,FALSE)</f>
        <v>100</v>
      </c>
      <c r="AC289" s="32" t="str">
        <f t="shared" si="6"/>
        <v>256.25</v>
      </c>
      <c r="AD289" s="32" t="str">
        <f t="shared" si="7"/>
        <v>16350</v>
      </c>
      <c r="AE289" s="32" t="str">
        <f t="shared" si="8"/>
        <v>1556.25</v>
      </c>
      <c r="AF289" t="str">
        <f t="shared" si="9"/>
        <v>34350</v>
      </c>
      <c r="AG289" t="str">
        <f t="shared" si="10"/>
        <v>681.25</v>
      </c>
    </row>
    <row r="290" ht="14.25" customHeight="1">
      <c r="A290" s="5">
        <v>140.0</v>
      </c>
      <c r="B290" s="20">
        <v>1.0</v>
      </c>
      <c r="C290" s="21">
        <v>1.0</v>
      </c>
      <c r="D290" s="20">
        <v>2.0</v>
      </c>
      <c r="E290" s="22">
        <v>0.96</v>
      </c>
      <c r="F290" s="5" t="str">
        <f>VLOOKUP(G290,'Species Data'!A$2:E$152,2,FALSE)</f>
        <v>26</v>
      </c>
      <c r="G290" s="5" t="s">
        <v>62</v>
      </c>
      <c r="H290" s="52" t="s">
        <v>252</v>
      </c>
      <c r="I290" s="63"/>
      <c r="J290" s="5" t="str">
        <f>VLOOKUP(G290,'Species Data'!A$2:E$152,3,FALSE)</f>
        <v>120</v>
      </c>
      <c r="K290" s="27" t="str">
        <f>VLOOKUP(G290,'Species Data'!A$2:E$152,4,FALSE)</f>
        <v>200</v>
      </c>
      <c r="L290" s="27" t="str">
        <f>VLOOKUP(G290,'Species Data'!A$2:E$152,5,FALSE)</f>
        <v>154</v>
      </c>
      <c r="M290" s="28" t="str">
        <f t="shared" si="1"/>
        <v>18480</v>
      </c>
      <c r="N290" s="29" t="str">
        <f t="shared" si="2"/>
        <v>6354810000</v>
      </c>
      <c r="O290" s="29" t="str">
        <f t="shared" si="3"/>
        <v>343875</v>
      </c>
      <c r="P290" s="30" t="str">
        <f t="shared" si="4"/>
        <v>2014320000</v>
      </c>
      <c r="Q290" s="30" t="s">
        <v>226</v>
      </c>
      <c r="R290" s="32" t="str">
        <f>VLOOKUP(Q290,'Basic Moves'!B$2:H$43,3,FALSE)</f>
        <v>7</v>
      </c>
      <c r="S290" s="32" t="str">
        <f>IF(OR(VLOOKUP(Q290,'Basic Moves'!B$2:C$43,2,FALSE)=H290,VLOOKUP(Q290,'Basic Moves'!B$2:C$43,2,FALSE)=I290),1,0)</f>
        <v>1</v>
      </c>
      <c r="T290" s="32" t="str">
        <f>VLOOKUP(Q290,'Basic Moves'!B$2:H$43,5,FALSE)</f>
        <v>700</v>
      </c>
      <c r="U290" s="32" t="str">
        <f>VLOOKUP(Q290,'Basic Moves'!B$2:H$43,7,FALSE)</f>
        <v>8</v>
      </c>
      <c r="V290" s="31" t="str">
        <f t="shared" si="5"/>
        <v>1242.5</v>
      </c>
      <c r="W290" s="30" t="s">
        <v>160</v>
      </c>
      <c r="X290" s="32" t="str">
        <f>VLOOKUP(W290,'Charged Moves'!B$2:I$96,3,FALSE)</f>
        <v>100</v>
      </c>
      <c r="Y290" s="32" t="str">
        <f>IF(OR(VLOOKUP(W290,'Charged Moves'!B$2:C$96,2,FALSE)=H290,VLOOKUP(W290,'Charged Moves'!B$2:C$96,2,FALSE)=I290),1,0)</f>
        <v>1</v>
      </c>
      <c r="Z290" s="32" t="str">
        <f>VLOOKUP(W290,'Charged Moves'!B$2:I$96,8,FALSE)*100</f>
        <v>5</v>
      </c>
      <c r="AA290" s="32" t="str">
        <f>VLOOKUP(W290,'Charged Moves'!B$2:I$96,6,FALSE)</f>
        <v>4300</v>
      </c>
      <c r="AB290" s="32" t="str">
        <f>VLOOKUP(W290,'Charged Moves'!B$2:J$96,9,FALSE)</f>
        <v>100</v>
      </c>
      <c r="AC290" s="32" t="str">
        <f t="shared" si="6"/>
        <v>241.875</v>
      </c>
      <c r="AD290" s="32" t="str">
        <f t="shared" si="7"/>
        <v>13900</v>
      </c>
      <c r="AE290" s="32" t="str">
        <f t="shared" si="8"/>
        <v>1719.375</v>
      </c>
      <c r="AF290" t="str">
        <f t="shared" si="9"/>
        <v>39900</v>
      </c>
      <c r="AG290" t="str">
        <f t="shared" si="10"/>
        <v>545</v>
      </c>
    </row>
    <row r="291" ht="14.25" customHeight="1">
      <c r="A291" s="5">
        <v>721.0</v>
      </c>
      <c r="B291" s="20">
        <v>2.0</v>
      </c>
      <c r="C291" s="21">
        <v>0.96</v>
      </c>
      <c r="D291" s="20">
        <v>2.0</v>
      </c>
      <c r="E291" s="22">
        <v>0.97</v>
      </c>
      <c r="F291" s="5" t="str">
        <f>VLOOKUP(G291,'Species Data'!A$2:E$152,2,FALSE)</f>
        <v>125</v>
      </c>
      <c r="G291" s="5" t="s">
        <v>198</v>
      </c>
      <c r="H291" s="52" t="s">
        <v>252</v>
      </c>
      <c r="I291" s="63"/>
      <c r="J291" s="5" t="str">
        <f>VLOOKUP(G291,'Species Data'!A$2:E$152,3,FALSE)</f>
        <v>130</v>
      </c>
      <c r="K291" s="27" t="str">
        <f>VLOOKUP(G291,'Species Data'!A$2:E$152,4,FALSE)</f>
        <v>198</v>
      </c>
      <c r="L291" s="27" t="str">
        <f>VLOOKUP(G291,'Species Data'!A$2:E$152,5,FALSE)</f>
        <v>160</v>
      </c>
      <c r="M291" s="28" t="str">
        <f t="shared" si="1"/>
        <v>20800</v>
      </c>
      <c r="N291" s="29" t="str">
        <f t="shared" si="2"/>
        <v>6269620500</v>
      </c>
      <c r="O291" s="29" t="str">
        <f t="shared" si="3"/>
        <v>301424</v>
      </c>
      <c r="P291" s="30" t="str">
        <f t="shared" si="4"/>
        <v>2010294000</v>
      </c>
      <c r="Q291" s="30" t="s">
        <v>159</v>
      </c>
      <c r="R291" s="32" t="str">
        <f>VLOOKUP(Q291,'Basic Moves'!B$2:H$43,3,FALSE)</f>
        <v>5</v>
      </c>
      <c r="S291" s="32" t="str">
        <f>IF(OR(VLOOKUP(Q291,'Basic Moves'!B$2:C$43,2,FALSE)=H291,VLOOKUP(Q291,'Basic Moves'!B$2:C$43,2,FALSE)=I291),1,0)</f>
        <v>1</v>
      </c>
      <c r="T291" s="32" t="str">
        <f>VLOOKUP(Q291,'Basic Moves'!B$2:H$43,5,FALSE)</f>
        <v>600</v>
      </c>
      <c r="U291" s="32" t="str">
        <f>VLOOKUP(Q291,'Basic Moves'!B$2:H$43,7,FALSE)</f>
        <v>8</v>
      </c>
      <c r="V291" s="31" t="str">
        <f t="shared" si="5"/>
        <v>1037.5</v>
      </c>
      <c r="W291" s="30" t="s">
        <v>210</v>
      </c>
      <c r="X291" s="32" t="str">
        <f>VLOOKUP(W291,'Charged Moves'!B$2:I$96,3,FALSE)</f>
        <v>55</v>
      </c>
      <c r="Y291" s="32" t="str">
        <f>IF(OR(VLOOKUP(W291,'Charged Moves'!B$2:C$96,2,FALSE)=H291,VLOOKUP(W291,'Charged Moves'!B$2:C$96,2,FALSE)=I291),1,0)</f>
        <v>1</v>
      </c>
      <c r="Z291" s="32" t="str">
        <f>VLOOKUP(W291,'Charged Moves'!B$2:I$96,8,FALSE)*100</f>
        <v>5</v>
      </c>
      <c r="AA291" s="32" t="str">
        <f>VLOOKUP(W291,'Charged Moves'!B$2:I$96,6,FALSE)</f>
        <v>2700</v>
      </c>
      <c r="AB291" s="32" t="str">
        <f>VLOOKUP(W291,'Charged Moves'!B$2:J$96,9,FALSE)</f>
        <v>50</v>
      </c>
      <c r="AC291" s="32" t="str">
        <f t="shared" si="6"/>
        <v>114.21875</v>
      </c>
      <c r="AD291" s="32" t="str">
        <f t="shared" si="7"/>
        <v>7400</v>
      </c>
      <c r="AE291" s="32" t="str">
        <f t="shared" si="8"/>
        <v>1522.34375</v>
      </c>
      <c r="AF291" t="str">
        <f t="shared" si="9"/>
        <v>21400</v>
      </c>
      <c r="AG291" t="str">
        <f t="shared" si="10"/>
        <v>488.125</v>
      </c>
    </row>
    <row r="292" ht="14.25" customHeight="1">
      <c r="A292" s="5">
        <v>767.0</v>
      </c>
      <c r="B292" s="20">
        <v>3.0</v>
      </c>
      <c r="C292" s="21">
        <v>0.79</v>
      </c>
      <c r="D292" s="20">
        <v>3.0</v>
      </c>
      <c r="E292" s="22">
        <v>0.95</v>
      </c>
      <c r="F292" s="5" t="str">
        <f>VLOOKUP(G292,'Species Data'!A$2:E$152,2,FALSE)</f>
        <v>135</v>
      </c>
      <c r="G292" s="5" t="s">
        <v>209</v>
      </c>
      <c r="H292" s="52" t="s">
        <v>252</v>
      </c>
      <c r="I292" s="63"/>
      <c r="J292" s="5" t="str">
        <f>VLOOKUP(G292,'Species Data'!A$2:E$152,3,FALSE)</f>
        <v>130</v>
      </c>
      <c r="K292" s="27" t="str">
        <f>VLOOKUP(G292,'Species Data'!A$2:E$152,4,FALSE)</f>
        <v>192</v>
      </c>
      <c r="L292" s="27" t="str">
        <f>VLOOKUP(G292,'Species Data'!A$2:E$152,5,FALSE)</f>
        <v>174</v>
      </c>
      <c r="M292" s="28" t="str">
        <f t="shared" si="1"/>
        <v>22620</v>
      </c>
      <c r="N292" s="29" t="str">
        <f t="shared" si="2"/>
        <v>5450515200</v>
      </c>
      <c r="O292" s="29" t="str">
        <f t="shared" si="3"/>
        <v>240960</v>
      </c>
      <c r="P292" s="30" t="str">
        <f t="shared" si="4"/>
        <v>2010013200</v>
      </c>
      <c r="Q292" s="30" t="s">
        <v>159</v>
      </c>
      <c r="R292" s="32" t="str">
        <f>VLOOKUP(Q292,'Basic Moves'!B$2:H$43,3,FALSE)</f>
        <v>5</v>
      </c>
      <c r="S292" s="32" t="str">
        <f>IF(OR(VLOOKUP(Q292,'Basic Moves'!B$2:C$43,2,FALSE)=H292,VLOOKUP(Q292,'Basic Moves'!B$2:C$43,2,FALSE)=I292),1,0)</f>
        <v>1</v>
      </c>
      <c r="T292" s="32" t="str">
        <f>VLOOKUP(Q292,'Basic Moves'!B$2:H$43,5,FALSE)</f>
        <v>600</v>
      </c>
      <c r="U292" s="32" t="str">
        <f>VLOOKUP(Q292,'Basic Moves'!B$2:H$43,7,FALSE)</f>
        <v>8</v>
      </c>
      <c r="V292" s="31" t="str">
        <f t="shared" si="5"/>
        <v>1037.5</v>
      </c>
      <c r="W292" s="30" t="s">
        <v>293</v>
      </c>
      <c r="X292" s="32" t="str">
        <f>VLOOKUP(W292,'Charged Moves'!B$2:I$96,3,FALSE)</f>
        <v>35</v>
      </c>
      <c r="Y292" s="32" t="str">
        <f>IF(OR(VLOOKUP(W292,'Charged Moves'!B$2:C$96,2,FALSE)=H292,VLOOKUP(W292,'Charged Moves'!B$2:C$96,2,FALSE)=I292),1,0)</f>
        <v>1</v>
      </c>
      <c r="Z292" s="32" t="str">
        <f>VLOOKUP(W292,'Charged Moves'!B$2:I$96,8,FALSE)*100</f>
        <v>5</v>
      </c>
      <c r="AA292" s="32" t="str">
        <f>VLOOKUP(W292,'Charged Moves'!B$2:I$96,6,FALSE)</f>
        <v>2500</v>
      </c>
      <c r="AB292" s="32" t="str">
        <f>VLOOKUP(W292,'Charged Moves'!B$2:J$96,9,FALSE)</f>
        <v>33</v>
      </c>
      <c r="AC292" s="32" t="str">
        <f t="shared" si="6"/>
        <v>76.09375</v>
      </c>
      <c r="AD292" s="32" t="str">
        <f t="shared" si="7"/>
        <v>6000</v>
      </c>
      <c r="AE292" s="32" t="str">
        <f t="shared" si="8"/>
        <v>1255</v>
      </c>
      <c r="AF292" t="str">
        <f t="shared" si="9"/>
        <v>16000</v>
      </c>
      <c r="AG292" t="str">
        <f t="shared" si="10"/>
        <v>462.8125</v>
      </c>
    </row>
    <row r="293" ht="14.25" customHeight="1">
      <c r="A293" s="5">
        <v>150.0</v>
      </c>
      <c r="B293" s="20">
        <v>1.0</v>
      </c>
      <c r="C293" s="21">
        <v>1.0</v>
      </c>
      <c r="D293" s="20">
        <v>3.0</v>
      </c>
      <c r="E293" s="22">
        <v>0.98</v>
      </c>
      <c r="F293" s="5" t="str">
        <f>VLOOKUP(G293,'Species Data'!A$2:E$152,2,FALSE)</f>
        <v>28</v>
      </c>
      <c r="G293" s="5" t="s">
        <v>64</v>
      </c>
      <c r="H293" s="49" t="s">
        <v>260</v>
      </c>
      <c r="I293" s="60"/>
      <c r="J293" s="5" t="str">
        <f>VLOOKUP(G293,'Species Data'!A$2:E$152,3,FALSE)</f>
        <v>150</v>
      </c>
      <c r="K293" s="27" t="str">
        <f>VLOOKUP(G293,'Species Data'!A$2:E$152,4,FALSE)</f>
        <v>150</v>
      </c>
      <c r="L293" s="27" t="str">
        <f>VLOOKUP(G293,'Species Data'!A$2:E$152,5,FALSE)</f>
        <v>172</v>
      </c>
      <c r="M293" s="28" t="str">
        <f t="shared" si="1"/>
        <v>25800</v>
      </c>
      <c r="N293" s="29" t="str">
        <f t="shared" si="2"/>
        <v>7011956250</v>
      </c>
      <c r="O293" s="29" t="str">
        <f t="shared" si="3"/>
        <v>271781</v>
      </c>
      <c r="P293" s="30" t="str">
        <f t="shared" si="4"/>
        <v>2007562500</v>
      </c>
      <c r="Q293" s="30" t="s">
        <v>221</v>
      </c>
      <c r="R293" s="32" t="str">
        <f>VLOOKUP(Q293,'Basic Moves'!B$2:H$43,3,FALSE)</f>
        <v>6</v>
      </c>
      <c r="S293" s="32" t="str">
        <f>IF(OR(VLOOKUP(Q293,'Basic Moves'!B$2:C$43,2,FALSE)=H293,VLOOKUP(Q293,'Basic Moves'!B$2:C$43,2,FALSE)=I293),1,0)</f>
        <v>1</v>
      </c>
      <c r="T293" s="32" t="str">
        <f>VLOOKUP(Q293,'Basic Moves'!B$2:H$43,5,FALSE)</f>
        <v>550</v>
      </c>
      <c r="U293" s="32" t="str">
        <f>VLOOKUP(Q293,'Basic Moves'!B$2:H$43,7,FALSE)</f>
        <v>7</v>
      </c>
      <c r="V293" s="31" t="str">
        <f t="shared" si="5"/>
        <v>1357.5</v>
      </c>
      <c r="W293" s="30" t="s">
        <v>164</v>
      </c>
      <c r="X293" s="32" t="str">
        <f>VLOOKUP(W293,'Charged Moves'!B$2:I$96,3,FALSE)</f>
        <v>100</v>
      </c>
      <c r="Y293" s="32" t="str">
        <f>IF(OR(VLOOKUP(W293,'Charged Moves'!B$2:C$96,2,FALSE)=H293,VLOOKUP(W293,'Charged Moves'!B$2:C$96,2,FALSE)=I293),1,0)</f>
        <v>1</v>
      </c>
      <c r="Z293" s="32" t="str">
        <f>VLOOKUP(W293,'Charged Moves'!B$2:I$96,8,FALSE)*100</f>
        <v>5</v>
      </c>
      <c r="AA293" s="32" t="str">
        <f>VLOOKUP(W293,'Charged Moves'!B$2:I$96,6,FALSE)</f>
        <v>4200</v>
      </c>
      <c r="AB293" s="32" t="str">
        <f>VLOOKUP(W293,'Charged Moves'!B$2:J$96,9,FALSE)</f>
        <v>100</v>
      </c>
      <c r="AC293" s="32" t="str">
        <f t="shared" si="6"/>
        <v>240.625</v>
      </c>
      <c r="AD293" s="32" t="str">
        <f t="shared" si="7"/>
        <v>12950</v>
      </c>
      <c r="AE293" s="32" t="str">
        <f t="shared" si="8"/>
        <v>1811.875</v>
      </c>
      <c r="AF293" t="str">
        <f t="shared" si="9"/>
        <v>42950</v>
      </c>
      <c r="AG293" t="str">
        <f t="shared" si="10"/>
        <v>518.75</v>
      </c>
    </row>
    <row r="294" ht="14.25" customHeight="1">
      <c r="A294" s="5">
        <v>686.0</v>
      </c>
      <c r="B294" s="20">
        <v>3.0</v>
      </c>
      <c r="C294" s="21">
        <v>0.82</v>
      </c>
      <c r="D294" s="20">
        <v>5.0</v>
      </c>
      <c r="E294" s="22">
        <v>0.71</v>
      </c>
      <c r="F294" s="5" t="str">
        <f>VLOOKUP(G294,'Species Data'!A$2:E$152,2,FALSE)</f>
        <v>119</v>
      </c>
      <c r="G294" s="5" t="s">
        <v>192</v>
      </c>
      <c r="H294" s="33" t="s">
        <v>187</v>
      </c>
      <c r="I294" s="50"/>
      <c r="J294" s="5" t="str">
        <f>VLOOKUP(G294,'Species Data'!A$2:E$152,3,FALSE)</f>
        <v>160</v>
      </c>
      <c r="K294" s="27" t="str">
        <f>VLOOKUP(G294,'Species Data'!A$2:E$152,4,FALSE)</f>
        <v>172</v>
      </c>
      <c r="L294" s="27" t="str">
        <f>VLOOKUP(G294,'Species Data'!A$2:E$152,5,FALSE)</f>
        <v>160</v>
      </c>
      <c r="M294" s="28" t="str">
        <f t="shared" si="1"/>
        <v>25600</v>
      </c>
      <c r="N294" s="29" t="str">
        <f t="shared" si="2"/>
        <v>5116518400</v>
      </c>
      <c r="O294" s="29" t="str">
        <f t="shared" si="3"/>
        <v>199864</v>
      </c>
      <c r="P294" s="30" t="str">
        <f t="shared" si="4"/>
        <v>1999052800</v>
      </c>
      <c r="Q294" s="30" t="s">
        <v>256</v>
      </c>
      <c r="R294" s="32" t="str">
        <f>VLOOKUP(Q294,'Basic Moves'!B$2:H$43,3,FALSE)</f>
        <v>10</v>
      </c>
      <c r="S294" s="32" t="str">
        <f>IF(OR(VLOOKUP(Q294,'Basic Moves'!B$2:C$43,2,FALSE)=H294,VLOOKUP(Q294,'Basic Moves'!B$2:C$43,2,FALSE)=I294),1,0)</f>
        <v>0</v>
      </c>
      <c r="T294" s="32" t="str">
        <f>VLOOKUP(Q294,'Basic Moves'!B$2:H$43,5,FALSE)</f>
        <v>1150</v>
      </c>
      <c r="U294" s="32" t="str">
        <f>VLOOKUP(Q294,'Basic Moves'!B$2:H$43,7,FALSE)</f>
        <v>10</v>
      </c>
      <c r="V294" s="31" t="str">
        <f t="shared" si="5"/>
        <v>860</v>
      </c>
      <c r="W294" s="30" t="s">
        <v>233</v>
      </c>
      <c r="X294" s="32" t="str">
        <f>VLOOKUP(W294,'Charged Moves'!B$2:I$96,3,FALSE)</f>
        <v>80</v>
      </c>
      <c r="Y294" s="32" t="str">
        <f>IF(OR(VLOOKUP(W294,'Charged Moves'!B$2:C$96,2,FALSE)=H294,VLOOKUP(W294,'Charged Moves'!B$2:C$96,2,FALSE)=I294),1,0)</f>
        <v>0</v>
      </c>
      <c r="Z294" s="32" t="str">
        <f>VLOOKUP(W294,'Charged Moves'!B$2:I$96,8,FALSE)*100</f>
        <v>5</v>
      </c>
      <c r="AA294" s="32" t="str">
        <f>VLOOKUP(W294,'Charged Moves'!B$2:I$96,6,FALSE)</f>
        <v>3200</v>
      </c>
      <c r="AB294" s="32" t="str">
        <f>VLOOKUP(W294,'Charged Moves'!B$2:J$96,9,FALSE)</f>
        <v>100</v>
      </c>
      <c r="AC294" s="32" t="str">
        <f t="shared" si="6"/>
        <v>182</v>
      </c>
      <c r="AD294" s="32" t="str">
        <f t="shared" si="7"/>
        <v>15200</v>
      </c>
      <c r="AE294" s="32" t="str">
        <f t="shared" si="8"/>
        <v>1162</v>
      </c>
      <c r="AF294" t="str">
        <f t="shared" si="9"/>
        <v>35200</v>
      </c>
      <c r="AG294" t="str">
        <f t="shared" si="10"/>
        <v>454</v>
      </c>
    </row>
    <row r="295" ht="14.25" customHeight="1">
      <c r="A295" s="5">
        <v>664.0</v>
      </c>
      <c r="B295" s="20">
        <v>3.0</v>
      </c>
      <c r="C295" s="21">
        <v>0.94</v>
      </c>
      <c r="D295" s="20">
        <v>5.0</v>
      </c>
      <c r="E295" s="22">
        <v>0.6</v>
      </c>
      <c r="F295" s="5" t="str">
        <f>VLOOKUP(G295,'Species Data'!A$2:E$152,2,FALSE)</f>
        <v>115</v>
      </c>
      <c r="G295" s="5" t="s">
        <v>185</v>
      </c>
      <c r="H295" s="39" t="s">
        <v>237</v>
      </c>
      <c r="I295" s="40"/>
      <c r="J295" s="5" t="str">
        <f>VLOOKUP(G295,'Species Data'!A$2:E$152,3,FALSE)</f>
        <v>210</v>
      </c>
      <c r="K295" s="27" t="str">
        <f>VLOOKUP(G295,'Species Data'!A$2:E$152,4,FALSE)</f>
        <v>142</v>
      </c>
      <c r="L295" s="27" t="str">
        <f>VLOOKUP(G295,'Species Data'!A$2:E$152,5,FALSE)</f>
        <v>178</v>
      </c>
      <c r="M295" s="28" t="str">
        <f t="shared" si="1"/>
        <v>37380</v>
      </c>
      <c r="N295" s="29" t="str">
        <f t="shared" si="2"/>
        <v>6754379100</v>
      </c>
      <c r="O295" s="29" t="str">
        <f t="shared" si="3"/>
        <v>180695</v>
      </c>
      <c r="P295" s="30" t="str">
        <f t="shared" si="4"/>
        <v>1990485000</v>
      </c>
      <c r="Q295" s="30" t="s">
        <v>253</v>
      </c>
      <c r="R295" s="32" t="str">
        <f>VLOOKUP(Q295,'Basic Moves'!B$2:H$43,3,FALSE)</f>
        <v>5</v>
      </c>
      <c r="S295" s="32" t="str">
        <f>IF(OR(VLOOKUP(Q295,'Basic Moves'!B$2:C$43,2,FALSE)=H295,VLOOKUP(Q295,'Basic Moves'!B$2:C$43,2,FALSE)=I295),1,0)</f>
        <v>0</v>
      </c>
      <c r="T295" s="32" t="str">
        <f>VLOOKUP(Q295,'Basic Moves'!B$2:H$43,5,FALSE)</f>
        <v>600</v>
      </c>
      <c r="U295" s="32" t="str">
        <f>VLOOKUP(Q295,'Basic Moves'!B$2:H$43,7,FALSE)</f>
        <v>7</v>
      </c>
      <c r="V295" s="31" t="str">
        <f t="shared" si="5"/>
        <v>830</v>
      </c>
      <c r="W295" s="30" t="s">
        <v>164</v>
      </c>
      <c r="X295" s="32" t="str">
        <f>VLOOKUP(W295,'Charged Moves'!B$2:I$96,3,FALSE)</f>
        <v>100</v>
      </c>
      <c r="Y295" s="32" t="str">
        <f>IF(OR(VLOOKUP(W295,'Charged Moves'!B$2:C$96,2,FALSE)=H295,VLOOKUP(W295,'Charged Moves'!B$2:C$96,2,FALSE)=I295),1,0)</f>
        <v>0</v>
      </c>
      <c r="Z295" s="32" t="str">
        <f>VLOOKUP(W295,'Charged Moves'!B$2:I$96,8,FALSE)*100</f>
        <v>5</v>
      </c>
      <c r="AA295" s="32" t="str">
        <f>VLOOKUP(W295,'Charged Moves'!B$2:I$96,6,FALSE)</f>
        <v>4200</v>
      </c>
      <c r="AB295" s="32" t="str">
        <f>VLOOKUP(W295,'Charged Moves'!B$2:J$96,9,FALSE)</f>
        <v>100</v>
      </c>
      <c r="AC295" s="32" t="str">
        <f t="shared" si="6"/>
        <v>177.5</v>
      </c>
      <c r="AD295" s="32" t="str">
        <f t="shared" si="7"/>
        <v>13700</v>
      </c>
      <c r="AE295" s="32" t="str">
        <f t="shared" si="8"/>
        <v>1272.5</v>
      </c>
      <c r="AF295" t="str">
        <f t="shared" si="9"/>
        <v>43700</v>
      </c>
      <c r="AG295" t="str">
        <f t="shared" si="10"/>
        <v>375</v>
      </c>
    </row>
    <row r="296" ht="14.25" customHeight="1">
      <c r="A296" s="5">
        <v>62.0</v>
      </c>
      <c r="B296" s="20">
        <v>4.0</v>
      </c>
      <c r="C296" s="21">
        <v>0.83</v>
      </c>
      <c r="D296" s="20">
        <v>1.0</v>
      </c>
      <c r="E296" s="22">
        <v>1.0</v>
      </c>
      <c r="F296" s="5" t="str">
        <f>VLOOKUP(G296,'Species Data'!A$2:E$152,2,FALSE)</f>
        <v>12</v>
      </c>
      <c r="G296" s="5" t="s">
        <v>46</v>
      </c>
      <c r="H296" s="58" t="s">
        <v>249</v>
      </c>
      <c r="I296" s="38" t="s">
        <v>236</v>
      </c>
      <c r="J296" s="5" t="str">
        <f>VLOOKUP(G296,'Species Data'!A$2:E$152,3,FALSE)</f>
        <v>120</v>
      </c>
      <c r="K296" s="27" t="str">
        <f>VLOOKUP(G296,'Species Data'!A$2:E$152,4,FALSE)</f>
        <v>144</v>
      </c>
      <c r="L296" s="27" t="str">
        <f>VLOOKUP(G296,'Species Data'!A$2:E$152,5,FALSE)</f>
        <v>144</v>
      </c>
      <c r="M296" s="28" t="str">
        <f t="shared" si="1"/>
        <v>17280</v>
      </c>
      <c r="N296" s="29" t="str">
        <f t="shared" si="2"/>
        <v>3533025600</v>
      </c>
      <c r="O296" s="29" t="str">
        <f t="shared" si="3"/>
        <v>204458</v>
      </c>
      <c r="P296" s="30" t="str">
        <f t="shared" si="4"/>
        <v>1979380800</v>
      </c>
      <c r="Q296" s="30" t="s">
        <v>88</v>
      </c>
      <c r="R296" s="32" t="str">
        <f>VLOOKUP(Q296,'Basic Moves'!B$2:H$43,3,FALSE)</f>
        <v>15</v>
      </c>
      <c r="S296" s="32" t="str">
        <f>IF(OR(VLOOKUP(Q296,'Basic Moves'!B$2:C$43,2,FALSE)=H296,VLOOKUP(Q296,'Basic Moves'!B$2:C$43,2,FALSE)=I296),1,0)</f>
        <v>0</v>
      </c>
      <c r="T296" s="32" t="str">
        <f>VLOOKUP(Q296,'Basic Moves'!B$2:H$43,5,FALSE)</f>
        <v>1510</v>
      </c>
      <c r="U296" s="32" t="str">
        <f>VLOOKUP(Q296,'Basic Moves'!B$2:H$43,7,FALSE)</f>
        <v>14</v>
      </c>
      <c r="V296" s="31" t="str">
        <f t="shared" si="5"/>
        <v>990</v>
      </c>
      <c r="W296" s="30" t="s">
        <v>299</v>
      </c>
      <c r="X296" s="32" t="str">
        <f>VLOOKUP(W296,'Charged Moves'!B$2:I$96,3,FALSE)</f>
        <v>75</v>
      </c>
      <c r="Y296" s="32" t="str">
        <f>IF(OR(VLOOKUP(W296,'Charged Moves'!B$2:C$96,2,FALSE)=H296,VLOOKUP(W296,'Charged Moves'!B$2:C$96,2,FALSE)=I296),1,0)</f>
        <v>1</v>
      </c>
      <c r="Z296" s="32" t="str">
        <f>VLOOKUP(W296,'Charged Moves'!B$2:I$96,8,FALSE)*100</f>
        <v>5</v>
      </c>
      <c r="AA296" s="32" t="str">
        <f>VLOOKUP(W296,'Charged Moves'!B$2:I$96,6,FALSE)</f>
        <v>4250</v>
      </c>
      <c r="AB296" s="32" t="str">
        <f>VLOOKUP(W296,'Charged Moves'!B$2:J$96,9,FALSE)</f>
        <v>50</v>
      </c>
      <c r="AC296" s="32" t="str">
        <f t="shared" si="6"/>
        <v>156.09375</v>
      </c>
      <c r="AD296" s="32" t="str">
        <f t="shared" si="7"/>
        <v>10790</v>
      </c>
      <c r="AE296" s="32" t="str">
        <f t="shared" si="8"/>
        <v>1419.84375</v>
      </c>
      <c r="AF296" t="str">
        <f t="shared" si="9"/>
        <v>18790</v>
      </c>
      <c r="AG296" t="str">
        <f t="shared" si="10"/>
        <v>795.46875</v>
      </c>
    </row>
    <row r="297" ht="14.25" customHeight="1">
      <c r="A297" s="5">
        <v>776.0</v>
      </c>
      <c r="B297" s="20">
        <v>1.0</v>
      </c>
      <c r="C297" s="21">
        <v>1.0</v>
      </c>
      <c r="D297" s="20">
        <v>2.0</v>
      </c>
      <c r="E297" s="22">
        <v>0.95</v>
      </c>
      <c r="F297" s="5" t="str">
        <f>VLOOKUP(G297,'Species Data'!A$2:E$152,2,FALSE)</f>
        <v>137</v>
      </c>
      <c r="G297" s="5" t="s">
        <v>211</v>
      </c>
      <c r="H297" s="39" t="s">
        <v>237</v>
      </c>
      <c r="I297" s="40"/>
      <c r="J297" s="5" t="str">
        <f>VLOOKUP(G297,'Species Data'!A$2:E$152,3,FALSE)</f>
        <v>130</v>
      </c>
      <c r="K297" s="27" t="str">
        <f>VLOOKUP(G297,'Species Data'!A$2:E$152,4,FALSE)</f>
        <v>156</v>
      </c>
      <c r="L297" s="27" t="str">
        <f>VLOOKUP(G297,'Species Data'!A$2:E$152,5,FALSE)</f>
        <v>158</v>
      </c>
      <c r="M297" s="28" t="str">
        <f t="shared" si="1"/>
        <v>20540</v>
      </c>
      <c r="N297" s="29" t="str">
        <f t="shared" si="2"/>
        <v>4325724000</v>
      </c>
      <c r="O297" s="29" t="str">
        <f t="shared" si="3"/>
        <v>210600</v>
      </c>
      <c r="P297" s="30" t="str">
        <f t="shared" si="4"/>
        <v>1977016080</v>
      </c>
      <c r="Q297" s="30" t="s">
        <v>263</v>
      </c>
      <c r="R297" s="32" t="str">
        <f>VLOOKUP(Q297,'Basic Moves'!B$2:H$43,3,FALSE)</f>
        <v>12</v>
      </c>
      <c r="S297" s="32" t="str">
        <f>IF(OR(VLOOKUP(Q297,'Basic Moves'!B$2:C$43,2,FALSE)=H297,VLOOKUP(Q297,'Basic Moves'!B$2:C$43,2,FALSE)=I297),1,0)</f>
        <v>1</v>
      </c>
      <c r="T297" s="32" t="str">
        <f>VLOOKUP(Q297,'Basic Moves'!B$2:H$43,5,FALSE)</f>
        <v>1100</v>
      </c>
      <c r="U297" s="32" t="str">
        <f>VLOOKUP(Q297,'Basic Moves'!B$2:H$43,7,FALSE)</f>
        <v>10</v>
      </c>
      <c r="V297" s="31" t="str">
        <f t="shared" si="5"/>
        <v>1350</v>
      </c>
      <c r="W297" s="30" t="s">
        <v>290</v>
      </c>
      <c r="X297" s="32" t="str">
        <f>VLOOKUP(W297,'Charged Moves'!B$2:I$96,3,FALSE)</f>
        <v>40</v>
      </c>
      <c r="Y297" s="32" t="str">
        <f>IF(OR(VLOOKUP(W297,'Charged Moves'!B$2:C$96,2,FALSE)=H297,VLOOKUP(W297,'Charged Moves'!B$2:C$96,2,FALSE)=I297),1,0)</f>
        <v>0</v>
      </c>
      <c r="Z297" s="32" t="str">
        <f>VLOOKUP(W297,'Charged Moves'!B$2:I$96,8,FALSE)*100</f>
        <v>5</v>
      </c>
      <c r="AA297" s="32" t="str">
        <f>VLOOKUP(W297,'Charged Moves'!B$2:I$96,6,FALSE)</f>
        <v>3800</v>
      </c>
      <c r="AB297" s="32" t="str">
        <f>VLOOKUP(W297,'Charged Moves'!B$2:J$96,9,FALSE)</f>
        <v>25</v>
      </c>
      <c r="AC297" s="32" t="str">
        <f t="shared" si="6"/>
        <v>86</v>
      </c>
      <c r="AD297" s="32" t="str">
        <f t="shared" si="7"/>
        <v>7600</v>
      </c>
      <c r="AE297" s="32" t="str">
        <f t="shared" si="8"/>
        <v>1133</v>
      </c>
      <c r="AF297" t="str">
        <f t="shared" si="9"/>
        <v>13600</v>
      </c>
      <c r="AG297" t="str">
        <f t="shared" si="10"/>
        <v>617</v>
      </c>
    </row>
    <row r="298" ht="14.25" customHeight="1">
      <c r="A298" s="5">
        <v>729.0</v>
      </c>
      <c r="B298" s="20">
        <v>4.0</v>
      </c>
      <c r="C298" s="21">
        <v>0.81</v>
      </c>
      <c r="D298" s="20">
        <v>5.0</v>
      </c>
      <c r="E298" s="22">
        <v>0.65</v>
      </c>
      <c r="F298" s="5" t="str">
        <f>VLOOKUP(G298,'Species Data'!A$2:E$152,2,FALSE)</f>
        <v>126</v>
      </c>
      <c r="G298" s="5" t="s">
        <v>200</v>
      </c>
      <c r="H298" s="44" t="s">
        <v>255</v>
      </c>
      <c r="I298" s="47"/>
      <c r="J298" s="5" t="str">
        <f>VLOOKUP(G298,'Species Data'!A$2:E$152,3,FALSE)</f>
        <v>130</v>
      </c>
      <c r="K298" s="27" t="str">
        <f>VLOOKUP(G298,'Species Data'!A$2:E$152,4,FALSE)</f>
        <v>214</v>
      </c>
      <c r="L298" s="27" t="str">
        <f>VLOOKUP(G298,'Species Data'!A$2:E$152,5,FALSE)</f>
        <v>158</v>
      </c>
      <c r="M298" s="28" t="str">
        <f t="shared" si="1"/>
        <v>20540</v>
      </c>
      <c r="N298" s="29" t="str">
        <f t="shared" si="2"/>
        <v>5752689150</v>
      </c>
      <c r="O298" s="29" t="str">
        <f t="shared" si="3"/>
        <v>280073</v>
      </c>
      <c r="P298" s="30" t="str">
        <f t="shared" si="4"/>
        <v>1970309770</v>
      </c>
      <c r="Q298" s="30" t="s">
        <v>254</v>
      </c>
      <c r="R298" s="32" t="str">
        <f>VLOOKUP(Q298,'Basic Moves'!B$2:H$43,3,FALSE)</f>
        <v>6</v>
      </c>
      <c r="S298" s="32" t="str">
        <f>IF(OR(VLOOKUP(Q298,'Basic Moves'!B$2:C$43,2,FALSE)=H298,VLOOKUP(Q298,'Basic Moves'!B$2:C$43,2,FALSE)=I298),1,0)</f>
        <v>0</v>
      </c>
      <c r="T298" s="32" t="str">
        <f>VLOOKUP(Q298,'Basic Moves'!B$2:H$43,5,FALSE)</f>
        <v>800</v>
      </c>
      <c r="U298" s="32" t="str">
        <f>VLOOKUP(Q298,'Basic Moves'!B$2:H$43,7,FALSE)</f>
        <v>8</v>
      </c>
      <c r="V298" s="31" t="str">
        <f t="shared" si="5"/>
        <v>750</v>
      </c>
      <c r="W298" s="30" t="s">
        <v>117</v>
      </c>
      <c r="X298" s="32" t="str">
        <f>VLOOKUP(W298,'Charged Moves'!B$2:I$96,3,FALSE)</f>
        <v>100</v>
      </c>
      <c r="Y298" s="32" t="str">
        <f>IF(OR(VLOOKUP(W298,'Charged Moves'!B$2:C$96,2,FALSE)=H298,VLOOKUP(W298,'Charged Moves'!B$2:C$96,2,FALSE)=I298),1,0)</f>
        <v>1</v>
      </c>
      <c r="Z298" s="32" t="str">
        <f>VLOOKUP(W298,'Charged Moves'!B$2:I$96,8,FALSE)*100</f>
        <v>5</v>
      </c>
      <c r="AA298" s="32" t="str">
        <f>VLOOKUP(W298,'Charged Moves'!B$2:I$96,6,FALSE)</f>
        <v>4100</v>
      </c>
      <c r="AB298" s="32" t="str">
        <f>VLOOKUP(W298,'Charged Moves'!B$2:J$96,9,FALSE)</f>
        <v>100</v>
      </c>
      <c r="AC298" s="32" t="str">
        <f t="shared" si="6"/>
        <v>206.125</v>
      </c>
      <c r="AD298" s="32" t="str">
        <f t="shared" si="7"/>
        <v>15000</v>
      </c>
      <c r="AE298" s="32" t="str">
        <f t="shared" si="8"/>
        <v>1308.75</v>
      </c>
      <c r="AF298" t="str">
        <f t="shared" si="9"/>
        <v>41000</v>
      </c>
      <c r="AG298" t="str">
        <f t="shared" si="10"/>
        <v>448.25</v>
      </c>
    </row>
    <row r="299" ht="14.25" customHeight="1">
      <c r="A299" s="5">
        <v>618.0</v>
      </c>
      <c r="B299" s="20">
        <v>2.0</v>
      </c>
      <c r="C299" s="21">
        <v>0.96</v>
      </c>
      <c r="D299" s="20">
        <v>3.0</v>
      </c>
      <c r="E299" s="22">
        <v>0.97</v>
      </c>
      <c r="F299" s="5" t="str">
        <f>VLOOKUP(G299,'Species Data'!A$2:E$152,2,FALSE)</f>
        <v>107</v>
      </c>
      <c r="G299" s="5" t="s">
        <v>174</v>
      </c>
      <c r="H299" s="36" t="s">
        <v>229</v>
      </c>
      <c r="I299" s="59"/>
      <c r="J299" s="5" t="str">
        <f>VLOOKUP(G299,'Species Data'!A$2:E$152,3,FALSE)</f>
        <v>100</v>
      </c>
      <c r="K299" s="27" t="str">
        <f>VLOOKUP(G299,'Species Data'!A$2:E$152,4,FALSE)</f>
        <v>138</v>
      </c>
      <c r="L299" s="27" t="str">
        <f>VLOOKUP(G299,'Species Data'!A$2:E$152,5,FALSE)</f>
        <v>204</v>
      </c>
      <c r="M299" s="28" t="str">
        <f t="shared" si="1"/>
        <v>20400</v>
      </c>
      <c r="N299" s="29" t="str">
        <f t="shared" si="2"/>
        <v>3694950000</v>
      </c>
      <c r="O299" s="29" t="str">
        <f t="shared" si="3"/>
        <v>181125</v>
      </c>
      <c r="P299" s="30" t="str">
        <f t="shared" si="4"/>
        <v>1969232400</v>
      </c>
      <c r="Q299" s="30" t="s">
        <v>276</v>
      </c>
      <c r="R299" s="32" t="str">
        <f>VLOOKUP(Q299,'Basic Moves'!B$2:H$43,3,FALSE)</f>
        <v>15</v>
      </c>
      <c r="S299" s="32" t="str">
        <f>IF(OR(VLOOKUP(Q299,'Basic Moves'!B$2:C$43,2,FALSE)=H299,VLOOKUP(Q299,'Basic Moves'!B$2:C$43,2,FALSE)=I299),1,0)</f>
        <v>1</v>
      </c>
      <c r="T299" s="32" t="str">
        <f>VLOOKUP(Q299,'Basic Moves'!B$2:H$43,5,FALSE)</f>
        <v>1410</v>
      </c>
      <c r="U299" s="32" t="str">
        <f>VLOOKUP(Q299,'Basic Moves'!B$2:H$43,7,FALSE)</f>
        <v>12</v>
      </c>
      <c r="V299" s="31" t="str">
        <f t="shared" si="5"/>
        <v>1312.5</v>
      </c>
      <c r="W299" s="30" t="s">
        <v>339</v>
      </c>
      <c r="X299" s="32" t="str">
        <f>VLOOKUP(W299,'Charged Moves'!B$2:I$96,3,FALSE)</f>
        <v>40</v>
      </c>
      <c r="Y299" s="32" t="str">
        <f>IF(OR(VLOOKUP(W299,'Charged Moves'!B$2:C$96,2,FALSE)=H299,VLOOKUP(W299,'Charged Moves'!B$2:C$96,2,FALSE)=I299),1,0)</f>
        <v>0</v>
      </c>
      <c r="Z299" s="32" t="str">
        <f>VLOOKUP(W299,'Charged Moves'!B$2:I$96,8,FALSE)*100</f>
        <v>5</v>
      </c>
      <c r="AA299" s="32" t="str">
        <f>VLOOKUP(W299,'Charged Moves'!B$2:I$96,6,FALSE)</f>
        <v>2800</v>
      </c>
      <c r="AB299" s="32" t="str">
        <f>VLOOKUP(W299,'Charged Moves'!B$2:J$96,9,FALSE)</f>
        <v>33</v>
      </c>
      <c r="AC299" s="32" t="str">
        <f t="shared" si="6"/>
        <v>97.25</v>
      </c>
      <c r="AD299" s="32" t="str">
        <f t="shared" si="7"/>
        <v>7530</v>
      </c>
      <c r="AE299" s="32" t="str">
        <f t="shared" si="8"/>
        <v>1283</v>
      </c>
      <c r="AF299" t="str">
        <f t="shared" si="9"/>
        <v>13530</v>
      </c>
      <c r="AG299" t="str">
        <f t="shared" si="10"/>
        <v>699.5</v>
      </c>
    </row>
    <row r="300" ht="14.25" customHeight="1">
      <c r="A300" s="5">
        <v>426.0</v>
      </c>
      <c r="B300" s="20">
        <v>6.0</v>
      </c>
      <c r="C300" s="21">
        <v>0.65</v>
      </c>
      <c r="D300" s="20">
        <v>1.0</v>
      </c>
      <c r="E300" s="22">
        <v>1.0</v>
      </c>
      <c r="F300" s="5" t="str">
        <f>VLOOKUP(G300,'Species Data'!A$2:E$152,2,FALSE)</f>
        <v>75</v>
      </c>
      <c r="G300" s="5" t="s">
        <v>124</v>
      </c>
      <c r="H300" s="51" t="s">
        <v>267</v>
      </c>
      <c r="I300" s="49" t="s">
        <v>260</v>
      </c>
      <c r="J300" s="5" t="str">
        <f>VLOOKUP(G300,'Species Data'!A$2:E$152,3,FALSE)</f>
        <v>110</v>
      </c>
      <c r="K300" s="27" t="str">
        <f>VLOOKUP(G300,'Species Data'!A$2:E$152,4,FALSE)</f>
        <v>142</v>
      </c>
      <c r="L300" s="27" t="str">
        <f>VLOOKUP(G300,'Species Data'!A$2:E$152,5,FALSE)</f>
        <v>156</v>
      </c>
      <c r="M300" s="28" t="str">
        <f t="shared" si="1"/>
        <v>17160</v>
      </c>
      <c r="N300" s="29" t="str">
        <f t="shared" si="2"/>
        <v>3099964725</v>
      </c>
      <c r="O300" s="29" t="str">
        <f t="shared" si="3"/>
        <v>180651</v>
      </c>
      <c r="P300" s="30" t="str">
        <f t="shared" si="4"/>
        <v>1969174350</v>
      </c>
      <c r="Q300" s="30" t="s">
        <v>266</v>
      </c>
      <c r="R300" s="32" t="str">
        <f>VLOOKUP(Q300,'Basic Moves'!B$2:H$43,3,FALSE)</f>
        <v>12</v>
      </c>
      <c r="S300" s="32" t="str">
        <f>IF(OR(VLOOKUP(Q300,'Basic Moves'!B$2:C$43,2,FALSE)=H300,VLOOKUP(Q300,'Basic Moves'!B$2:C$43,2,FALSE)=I300),1,0)</f>
        <v>1</v>
      </c>
      <c r="T300" s="32" t="str">
        <f>VLOOKUP(Q300,'Basic Moves'!B$2:H$43,5,FALSE)</f>
        <v>1360</v>
      </c>
      <c r="U300" s="32" t="str">
        <f>VLOOKUP(Q300,'Basic Moves'!B$2:H$43,7,FALSE)</f>
        <v>15</v>
      </c>
      <c r="V300" s="31" t="str">
        <f t="shared" si="5"/>
        <v>1095</v>
      </c>
      <c r="W300" s="30" t="s">
        <v>288</v>
      </c>
      <c r="X300" s="32" t="str">
        <f>VLOOKUP(W300,'Charged Moves'!B$2:I$96,3,FALSE)</f>
        <v>70</v>
      </c>
      <c r="Y300" s="32" t="str">
        <f>IF(OR(VLOOKUP(W300,'Charged Moves'!B$2:C$96,2,FALSE)=H300,VLOOKUP(W300,'Charged Moves'!B$2:C$96,2,FALSE)=I300),1,0)</f>
        <v>1</v>
      </c>
      <c r="Z300" s="32" t="str">
        <f>VLOOKUP(W300,'Charged Moves'!B$2:I$96,8,FALSE)*100</f>
        <v>5</v>
      </c>
      <c r="AA300" s="32" t="str">
        <f>VLOOKUP(W300,'Charged Moves'!B$2:I$96,6,FALSE)</f>
        <v>5800</v>
      </c>
      <c r="AB300" s="32" t="str">
        <f>VLOOKUP(W300,'Charged Moves'!B$2:J$96,9,FALSE)</f>
        <v>33</v>
      </c>
      <c r="AC300" s="32" t="str">
        <f t="shared" si="6"/>
        <v>134.6875</v>
      </c>
      <c r="AD300" s="32" t="str">
        <f t="shared" si="7"/>
        <v>10380</v>
      </c>
      <c r="AE300" s="32" t="str">
        <f t="shared" si="8"/>
        <v>1272.1875</v>
      </c>
      <c r="AF300" t="str">
        <f t="shared" si="9"/>
        <v>16380</v>
      </c>
      <c r="AG300" t="str">
        <f t="shared" si="10"/>
        <v>808.125</v>
      </c>
    </row>
    <row r="301" ht="14.25" customHeight="1">
      <c r="A301" s="5">
        <v>347.0</v>
      </c>
      <c r="B301" s="20">
        <v>3.0</v>
      </c>
      <c r="C301" s="21">
        <v>0.94</v>
      </c>
      <c r="D301" s="20">
        <v>2.0</v>
      </c>
      <c r="E301" s="22">
        <v>0.9</v>
      </c>
      <c r="F301" s="5" t="str">
        <f>VLOOKUP(G301,'Species Data'!A$2:E$152,2,FALSE)</f>
        <v>61</v>
      </c>
      <c r="G301" s="5" t="s">
        <v>103</v>
      </c>
      <c r="H301" s="33" t="s">
        <v>187</v>
      </c>
      <c r="I301" s="50"/>
      <c r="J301" s="5" t="str">
        <f>VLOOKUP(G301,'Species Data'!A$2:E$152,3,FALSE)</f>
        <v>130</v>
      </c>
      <c r="K301" s="27" t="str">
        <f>VLOOKUP(G301,'Species Data'!A$2:E$152,4,FALSE)</f>
        <v>132</v>
      </c>
      <c r="L301" s="27" t="str">
        <f>VLOOKUP(G301,'Species Data'!A$2:E$152,5,FALSE)</f>
        <v>132</v>
      </c>
      <c r="M301" s="28" t="str">
        <f t="shared" si="1"/>
        <v>17160</v>
      </c>
      <c r="N301" s="29" t="str">
        <f t="shared" si="2"/>
        <v>3043755000</v>
      </c>
      <c r="O301" s="29" t="str">
        <f t="shared" si="3"/>
        <v>177375</v>
      </c>
      <c r="P301" s="30" t="str">
        <f t="shared" si="4"/>
        <v>1964991600</v>
      </c>
      <c r="Q301" s="30" t="s">
        <v>230</v>
      </c>
      <c r="R301" s="32" t="str">
        <f>VLOOKUP(Q301,'Basic Moves'!B$2:H$43,3,FALSE)</f>
        <v>25</v>
      </c>
      <c r="S301" s="32" t="str">
        <f>IF(OR(VLOOKUP(Q301,'Basic Moves'!B$2:C$43,2,FALSE)=H301,VLOOKUP(Q301,'Basic Moves'!B$2:C$43,2,FALSE)=I301),1,0)</f>
        <v>1</v>
      </c>
      <c r="T301" s="32" t="str">
        <f>VLOOKUP(Q301,'Basic Moves'!B$2:H$43,5,FALSE)</f>
        <v>2300</v>
      </c>
      <c r="U301" s="32" t="str">
        <f>VLOOKUP(Q301,'Basic Moves'!B$2:H$43,7,FALSE)</f>
        <v>25</v>
      </c>
      <c r="V301" s="31" t="str">
        <f t="shared" si="5"/>
        <v>1343.75</v>
      </c>
      <c r="W301" s="30" t="s">
        <v>303</v>
      </c>
      <c r="X301" s="32" t="str">
        <f>VLOOKUP(W301,'Charged Moves'!B$2:I$96,3,FALSE)</f>
        <v>30</v>
      </c>
      <c r="Y301" s="32" t="str">
        <f>IF(OR(VLOOKUP(W301,'Charged Moves'!B$2:C$96,2,FALSE)=H301,VLOOKUP(W301,'Charged Moves'!B$2:C$96,2,FALSE)=I301),1,0)</f>
        <v>1</v>
      </c>
      <c r="Z301" s="32" t="str">
        <f>VLOOKUP(W301,'Charged Moves'!B$2:I$96,8,FALSE)*100</f>
        <v>5</v>
      </c>
      <c r="AA301" s="32" t="str">
        <f>VLOOKUP(W301,'Charged Moves'!B$2:I$96,6,FALSE)</f>
        <v>2900</v>
      </c>
      <c r="AB301" s="32" t="str">
        <f>VLOOKUP(W301,'Charged Moves'!B$2:J$96,9,FALSE)</f>
        <v>25</v>
      </c>
      <c r="AC301" s="32" t="str">
        <f t="shared" si="6"/>
        <v>69.6875</v>
      </c>
      <c r="AD301" s="32" t="str">
        <f t="shared" si="7"/>
        <v>5700</v>
      </c>
      <c r="AE301" s="32" t="str">
        <f t="shared" si="8"/>
        <v>1215.9375</v>
      </c>
      <c r="AF301" t="str">
        <f t="shared" si="9"/>
        <v>7700</v>
      </c>
      <c r="AG301" t="str">
        <f t="shared" si="10"/>
        <v>867.5</v>
      </c>
    </row>
    <row r="302" ht="14.25" customHeight="1">
      <c r="A302" s="5">
        <v>490.0</v>
      </c>
      <c r="B302" s="20">
        <v>5.0</v>
      </c>
      <c r="C302" s="21">
        <v>0.84</v>
      </c>
      <c r="D302" s="20">
        <v>4.0</v>
      </c>
      <c r="E302" s="22">
        <v>0.85</v>
      </c>
      <c r="F302" s="5" t="str">
        <f>VLOOKUP(G302,'Species Data'!A$2:E$152,2,FALSE)</f>
        <v>85</v>
      </c>
      <c r="G302" s="5" t="s">
        <v>140</v>
      </c>
      <c r="H302" s="39" t="s">
        <v>237</v>
      </c>
      <c r="I302" s="38" t="s">
        <v>236</v>
      </c>
      <c r="J302" s="5" t="str">
        <f>VLOOKUP(G302,'Species Data'!A$2:E$152,3,FALSE)</f>
        <v>120</v>
      </c>
      <c r="K302" s="27" t="str">
        <f>VLOOKUP(G302,'Species Data'!A$2:E$152,4,FALSE)</f>
        <v>182</v>
      </c>
      <c r="L302" s="27" t="str">
        <f>VLOOKUP(G302,'Species Data'!A$2:E$152,5,FALSE)</f>
        <v>150</v>
      </c>
      <c r="M302" s="28" t="str">
        <f t="shared" si="1"/>
        <v>18000</v>
      </c>
      <c r="N302" s="29" t="str">
        <f t="shared" si="2"/>
        <v>3685500000</v>
      </c>
      <c r="O302" s="29" t="str">
        <f t="shared" si="3"/>
        <v>204750</v>
      </c>
      <c r="P302" s="30" t="str">
        <f t="shared" si="4"/>
        <v>1962528750</v>
      </c>
      <c r="Q302" s="30" t="s">
        <v>169</v>
      </c>
      <c r="R302" s="32" t="str">
        <f>VLOOKUP(Q302,'Basic Moves'!B$2:H$43,3,FALSE)</f>
        <v>15</v>
      </c>
      <c r="S302" s="32" t="str">
        <f>IF(OR(VLOOKUP(Q302,'Basic Moves'!B$2:C$43,2,FALSE)=H302,VLOOKUP(Q302,'Basic Moves'!B$2:C$43,2,FALSE)=I302),1,0)</f>
        <v>0</v>
      </c>
      <c r="T302" s="32" t="str">
        <f>VLOOKUP(Q302,'Basic Moves'!B$2:H$43,5,FALSE)</f>
        <v>1330</v>
      </c>
      <c r="U302" s="32" t="str">
        <f>VLOOKUP(Q302,'Basic Moves'!B$2:H$43,7,FALSE)</f>
        <v>12</v>
      </c>
      <c r="V302" s="31" t="str">
        <f t="shared" si="5"/>
        <v>1125</v>
      </c>
      <c r="W302" s="30" t="s">
        <v>297</v>
      </c>
      <c r="X302" s="32" t="str">
        <f>VLOOKUP(W302,'Charged Moves'!B$2:I$96,3,FALSE)</f>
        <v>30</v>
      </c>
      <c r="Y302" s="32" t="str">
        <f>IF(OR(VLOOKUP(W302,'Charged Moves'!B$2:C$96,2,FALSE)=H302,VLOOKUP(W302,'Charged Moves'!B$2:C$96,2,FALSE)=I302),1,0)</f>
        <v>1</v>
      </c>
      <c r="Z302" s="32" t="str">
        <f>VLOOKUP(W302,'Charged Moves'!B$2:I$96,8,FALSE)*100</f>
        <v>5</v>
      </c>
      <c r="AA302" s="32" t="str">
        <f>VLOOKUP(W302,'Charged Moves'!B$2:I$96,6,FALSE)</f>
        <v>2900</v>
      </c>
      <c r="AB302" s="32" t="str">
        <f>VLOOKUP(W302,'Charged Moves'!B$2:J$96,9,FALSE)</f>
        <v>25</v>
      </c>
      <c r="AC302" s="32" t="str">
        <f t="shared" si="6"/>
        <v>83.4375</v>
      </c>
      <c r="AD302" s="32" t="str">
        <f t="shared" si="7"/>
        <v>7390</v>
      </c>
      <c r="AE302" s="32" t="str">
        <f t="shared" si="8"/>
        <v>1114.6875</v>
      </c>
      <c r="AF302" t="str">
        <f t="shared" si="9"/>
        <v>13390</v>
      </c>
      <c r="AG302" t="str">
        <f t="shared" si="10"/>
        <v>599.0625</v>
      </c>
    </row>
    <row r="303" ht="14.25" customHeight="1">
      <c r="A303" s="5">
        <v>663.0</v>
      </c>
      <c r="B303" s="20">
        <v>6.0</v>
      </c>
      <c r="C303" s="21">
        <v>0.84</v>
      </c>
      <c r="D303" s="20">
        <v>6.0</v>
      </c>
      <c r="E303" s="22">
        <v>0.58</v>
      </c>
      <c r="F303" s="5" t="str">
        <f>VLOOKUP(G303,'Species Data'!A$2:E$152,2,FALSE)</f>
        <v>115</v>
      </c>
      <c r="G303" s="5" t="s">
        <v>185</v>
      </c>
      <c r="H303" s="39" t="s">
        <v>237</v>
      </c>
      <c r="I303" s="40"/>
      <c r="J303" s="5" t="str">
        <f>VLOOKUP(G303,'Species Data'!A$2:E$152,3,FALSE)</f>
        <v>210</v>
      </c>
      <c r="K303" s="27" t="str">
        <f>VLOOKUP(G303,'Species Data'!A$2:E$152,4,FALSE)</f>
        <v>142</v>
      </c>
      <c r="L303" s="27" t="str">
        <f>VLOOKUP(G303,'Species Data'!A$2:E$152,5,FALSE)</f>
        <v>178</v>
      </c>
      <c r="M303" s="28" t="str">
        <f t="shared" si="1"/>
        <v>37380</v>
      </c>
      <c r="N303" s="29" t="str">
        <f t="shared" si="2"/>
        <v>6057709350</v>
      </c>
      <c r="O303" s="29" t="str">
        <f t="shared" si="3"/>
        <v>162058</v>
      </c>
      <c r="P303" s="30" t="str">
        <f t="shared" si="4"/>
        <v>1950675300</v>
      </c>
      <c r="Q303" s="30" t="s">
        <v>253</v>
      </c>
      <c r="R303" s="32" t="str">
        <f>VLOOKUP(Q303,'Basic Moves'!B$2:H$43,3,FALSE)</f>
        <v>5</v>
      </c>
      <c r="S303" s="32" t="str">
        <f>IF(OR(VLOOKUP(Q303,'Basic Moves'!B$2:C$43,2,FALSE)=H303,VLOOKUP(Q303,'Basic Moves'!B$2:C$43,2,FALSE)=I303),1,0)</f>
        <v>0</v>
      </c>
      <c r="T303" s="32" t="str">
        <f>VLOOKUP(Q303,'Basic Moves'!B$2:H$43,5,FALSE)</f>
        <v>600</v>
      </c>
      <c r="U303" s="32" t="str">
        <f>VLOOKUP(Q303,'Basic Moves'!B$2:H$43,7,FALSE)</f>
        <v>7</v>
      </c>
      <c r="V303" s="31" t="str">
        <f t="shared" si="5"/>
        <v>830</v>
      </c>
      <c r="W303" s="30" t="s">
        <v>341</v>
      </c>
      <c r="X303" s="32" t="str">
        <f>VLOOKUP(W303,'Charged Moves'!B$2:I$96,3,FALSE)</f>
        <v>30</v>
      </c>
      <c r="Y303" s="32" t="str">
        <f>IF(OR(VLOOKUP(W303,'Charged Moves'!B$2:C$96,2,FALSE)=H303,VLOOKUP(W303,'Charged Moves'!B$2:C$96,2,FALSE)=I303),1,0)</f>
        <v>0</v>
      </c>
      <c r="Z303" s="32" t="str">
        <f>VLOOKUP(W303,'Charged Moves'!B$2:I$96,8,FALSE)*100</f>
        <v>25</v>
      </c>
      <c r="AA303" s="32" t="str">
        <f>VLOOKUP(W303,'Charged Moves'!B$2:I$96,6,FALSE)</f>
        <v>1600</v>
      </c>
      <c r="AB303" s="32" t="str">
        <f>VLOOKUP(W303,'Charged Moves'!B$2:J$96,9,FALSE)</f>
        <v>33</v>
      </c>
      <c r="AC303" s="32" t="str">
        <f t="shared" si="6"/>
        <v>58.75</v>
      </c>
      <c r="AD303" s="32" t="str">
        <f t="shared" si="7"/>
        <v>5100</v>
      </c>
      <c r="AE303" s="32" t="str">
        <f t="shared" si="8"/>
        <v>1141.25</v>
      </c>
      <c r="AF303" t="str">
        <f t="shared" si="9"/>
        <v>15100</v>
      </c>
      <c r="AG303" t="str">
        <f t="shared" si="10"/>
        <v>367.5</v>
      </c>
    </row>
    <row r="304" ht="14.25" customHeight="1">
      <c r="A304" s="5">
        <v>778.0</v>
      </c>
      <c r="B304" s="20">
        <v>1.0</v>
      </c>
      <c r="C304" s="21">
        <v>1.0</v>
      </c>
      <c r="D304" s="20">
        <v>3.0</v>
      </c>
      <c r="E304" s="22">
        <v>0.93</v>
      </c>
      <c r="F304" s="5" t="str">
        <f>VLOOKUP(G304,'Species Data'!A$2:E$152,2,FALSE)</f>
        <v>137</v>
      </c>
      <c r="G304" s="5" t="s">
        <v>211</v>
      </c>
      <c r="H304" s="39" t="s">
        <v>237</v>
      </c>
      <c r="I304" s="40"/>
      <c r="J304" s="5" t="str">
        <f>VLOOKUP(G304,'Species Data'!A$2:E$152,3,FALSE)</f>
        <v>130</v>
      </c>
      <c r="K304" s="27" t="str">
        <f>VLOOKUP(G304,'Species Data'!A$2:E$152,4,FALSE)</f>
        <v>156</v>
      </c>
      <c r="L304" s="27" t="str">
        <f>VLOOKUP(G304,'Species Data'!A$2:E$152,5,FALSE)</f>
        <v>158</v>
      </c>
      <c r="M304" s="28" t="str">
        <f t="shared" si="1"/>
        <v>20540</v>
      </c>
      <c r="N304" s="29" t="str">
        <f t="shared" si="2"/>
        <v>4325724000</v>
      </c>
      <c r="O304" s="29" t="str">
        <f t="shared" si="3"/>
        <v>210600</v>
      </c>
      <c r="P304" s="30" t="str">
        <f t="shared" si="4"/>
        <v>1939366260</v>
      </c>
      <c r="Q304" s="30" t="s">
        <v>263</v>
      </c>
      <c r="R304" s="32" t="str">
        <f>VLOOKUP(Q304,'Basic Moves'!B$2:H$43,3,FALSE)</f>
        <v>12</v>
      </c>
      <c r="S304" s="32" t="str">
        <f>IF(OR(VLOOKUP(Q304,'Basic Moves'!B$2:C$43,2,FALSE)=H304,VLOOKUP(Q304,'Basic Moves'!B$2:C$43,2,FALSE)=I304),1,0)</f>
        <v>1</v>
      </c>
      <c r="T304" s="32" t="str">
        <f>VLOOKUP(Q304,'Basic Moves'!B$2:H$43,5,FALSE)</f>
        <v>1100</v>
      </c>
      <c r="U304" s="32" t="str">
        <f>VLOOKUP(Q304,'Basic Moves'!B$2:H$43,7,FALSE)</f>
        <v>10</v>
      </c>
      <c r="V304" s="31" t="str">
        <f t="shared" si="5"/>
        <v>1350</v>
      </c>
      <c r="W304" s="30" t="s">
        <v>293</v>
      </c>
      <c r="X304" s="32" t="str">
        <f>VLOOKUP(W304,'Charged Moves'!B$2:I$96,3,FALSE)</f>
        <v>35</v>
      </c>
      <c r="Y304" s="32" t="str">
        <f>IF(OR(VLOOKUP(W304,'Charged Moves'!B$2:C$96,2,FALSE)=H304,VLOOKUP(W304,'Charged Moves'!B$2:C$96,2,FALSE)=I304),1,0)</f>
        <v>0</v>
      </c>
      <c r="Z304" s="32" t="str">
        <f>VLOOKUP(W304,'Charged Moves'!B$2:I$96,8,FALSE)*100</f>
        <v>5</v>
      </c>
      <c r="AA304" s="32" t="str">
        <f>VLOOKUP(W304,'Charged Moves'!B$2:I$96,6,FALSE)</f>
        <v>2500</v>
      </c>
      <c r="AB304" s="32" t="str">
        <f>VLOOKUP(W304,'Charged Moves'!B$2:J$96,9,FALSE)</f>
        <v>33</v>
      </c>
      <c r="AC304" s="32" t="str">
        <f t="shared" si="6"/>
        <v>95.875</v>
      </c>
      <c r="AD304" s="32" t="str">
        <f t="shared" si="7"/>
        <v>7400</v>
      </c>
      <c r="AE304" s="32" t="str">
        <f t="shared" si="8"/>
        <v>1291.375</v>
      </c>
      <c r="AF304" t="str">
        <f t="shared" si="9"/>
        <v>15400</v>
      </c>
      <c r="AG304" t="str">
        <f t="shared" si="10"/>
        <v>605.25</v>
      </c>
    </row>
    <row r="305" ht="14.25" customHeight="1">
      <c r="A305" s="5">
        <v>149.0</v>
      </c>
      <c r="B305" s="20">
        <v>5.0</v>
      </c>
      <c r="C305" s="21">
        <v>0.7</v>
      </c>
      <c r="D305" s="20">
        <v>4.0</v>
      </c>
      <c r="E305" s="22">
        <v>0.95</v>
      </c>
      <c r="F305" s="5" t="str">
        <f>VLOOKUP(G305,'Species Data'!A$2:E$152,2,FALSE)</f>
        <v>28</v>
      </c>
      <c r="G305" s="5" t="s">
        <v>64</v>
      </c>
      <c r="H305" s="49" t="s">
        <v>260</v>
      </c>
      <c r="I305" s="60"/>
      <c r="J305" s="5" t="str">
        <f>VLOOKUP(G305,'Species Data'!A$2:E$152,3,FALSE)</f>
        <v>150</v>
      </c>
      <c r="K305" s="27" t="str">
        <f>VLOOKUP(G305,'Species Data'!A$2:E$152,4,FALSE)</f>
        <v>150</v>
      </c>
      <c r="L305" s="27" t="str">
        <f>VLOOKUP(G305,'Species Data'!A$2:E$152,5,FALSE)</f>
        <v>172</v>
      </c>
      <c r="M305" s="28" t="str">
        <f t="shared" si="1"/>
        <v>25800</v>
      </c>
      <c r="N305" s="29" t="str">
        <f t="shared" si="2"/>
        <v>4891680000</v>
      </c>
      <c r="O305" s="29" t="str">
        <f t="shared" si="3"/>
        <v>189600</v>
      </c>
      <c r="P305" s="30" t="str">
        <f t="shared" si="4"/>
        <v>1939111875</v>
      </c>
      <c r="Q305" s="30" t="s">
        <v>268</v>
      </c>
      <c r="R305" s="32" t="str">
        <f>VLOOKUP(Q305,'Basic Moves'!B$2:H$43,3,FALSE)</f>
        <v>8</v>
      </c>
      <c r="S305" s="32" t="str">
        <f>IF(OR(VLOOKUP(Q305,'Basic Moves'!B$2:C$43,2,FALSE)=H305,VLOOKUP(Q305,'Basic Moves'!B$2:C$43,2,FALSE)=I305),1,0)</f>
        <v>0</v>
      </c>
      <c r="T305" s="32" t="str">
        <f>VLOOKUP(Q305,'Basic Moves'!B$2:H$43,5,FALSE)</f>
        <v>630</v>
      </c>
      <c r="U305" s="32" t="str">
        <f>VLOOKUP(Q305,'Basic Moves'!B$2:H$43,7,FALSE)</f>
        <v>7</v>
      </c>
      <c r="V305" s="31" t="str">
        <f t="shared" si="5"/>
        <v>1264</v>
      </c>
      <c r="W305" s="30" t="s">
        <v>227</v>
      </c>
      <c r="X305" s="32" t="str">
        <f>VLOOKUP(W305,'Charged Moves'!B$2:I$96,3,FALSE)</f>
        <v>35</v>
      </c>
      <c r="Y305" s="32" t="str">
        <f>IF(OR(VLOOKUP(W305,'Charged Moves'!B$2:C$96,2,FALSE)=H305,VLOOKUP(W305,'Charged Moves'!B$2:C$96,2,FALSE)=I305),1,0)</f>
        <v>1</v>
      </c>
      <c r="Z305" s="32" t="str">
        <f>VLOOKUP(W305,'Charged Moves'!B$2:I$96,8,FALSE)*100</f>
        <v>5</v>
      </c>
      <c r="AA305" s="32" t="str">
        <f>VLOOKUP(W305,'Charged Moves'!B$2:I$96,6,FALSE)</f>
        <v>3400</v>
      </c>
      <c r="AB305" s="32" t="str">
        <f>VLOOKUP(W305,'Charged Moves'!B$2:J$96,9,FALSE)</f>
        <v>25</v>
      </c>
      <c r="AC305" s="32" t="str">
        <f t="shared" si="6"/>
        <v>76.84375</v>
      </c>
      <c r="AD305" s="32" t="str">
        <f t="shared" si="7"/>
        <v>6420</v>
      </c>
      <c r="AE305" s="32" t="str">
        <f t="shared" si="8"/>
        <v>1192.65625</v>
      </c>
      <c r="AF305" t="str">
        <f t="shared" si="9"/>
        <v>14420</v>
      </c>
      <c r="AG305" t="str">
        <f t="shared" si="10"/>
        <v>501.0625</v>
      </c>
    </row>
    <row r="306" ht="14.25" customHeight="1">
      <c r="A306" s="5">
        <v>659.0</v>
      </c>
      <c r="B306" s="20">
        <v>1.0</v>
      </c>
      <c r="C306" s="21">
        <v>1.0</v>
      </c>
      <c r="D306" s="20">
        <v>1.0</v>
      </c>
      <c r="E306" s="22">
        <v>1.0</v>
      </c>
      <c r="F306" s="5" t="str">
        <f>VLOOKUP(G306,'Species Data'!A$2:E$152,2,FALSE)</f>
        <v>114</v>
      </c>
      <c r="G306" s="5" t="s">
        <v>184</v>
      </c>
      <c r="H306" s="45" t="s">
        <v>259</v>
      </c>
      <c r="I306" s="65"/>
      <c r="J306" s="5" t="str">
        <f>VLOOKUP(G306,'Species Data'!A$2:E$152,3,FALSE)</f>
        <v>130</v>
      </c>
      <c r="K306" s="27" t="str">
        <f>VLOOKUP(G306,'Species Data'!A$2:E$152,4,FALSE)</f>
        <v>164</v>
      </c>
      <c r="L306" s="27" t="str">
        <f>VLOOKUP(G306,'Species Data'!A$2:E$152,5,FALSE)</f>
        <v>152</v>
      </c>
      <c r="M306" s="28" t="str">
        <f t="shared" si="1"/>
        <v>19760</v>
      </c>
      <c r="N306" s="29" t="str">
        <f t="shared" si="2"/>
        <v>5938472800</v>
      </c>
      <c r="O306" s="29" t="str">
        <f t="shared" si="3"/>
        <v>300530</v>
      </c>
      <c r="P306" s="30" t="str">
        <f t="shared" si="4"/>
        <v>1932231600</v>
      </c>
      <c r="Q306" s="30" t="s">
        <v>176</v>
      </c>
      <c r="R306" s="32" t="str">
        <f>VLOOKUP(Q306,'Basic Moves'!B$2:H$43,3,FALSE)</f>
        <v>7</v>
      </c>
      <c r="S306" s="32" t="str">
        <f>IF(OR(VLOOKUP(Q306,'Basic Moves'!B$2:C$43,2,FALSE)=H306,VLOOKUP(Q306,'Basic Moves'!B$2:C$43,2,FALSE)=I306),1,0)</f>
        <v>1</v>
      </c>
      <c r="T306" s="32" t="str">
        <f>VLOOKUP(Q306,'Basic Moves'!B$2:H$43,5,FALSE)</f>
        <v>650</v>
      </c>
      <c r="U306" s="32" t="str">
        <f>VLOOKUP(Q306,'Basic Moves'!B$2:H$43,7,FALSE)</f>
        <v>7</v>
      </c>
      <c r="V306" s="31" t="str">
        <f t="shared" si="5"/>
        <v>1338.75</v>
      </c>
      <c r="W306" s="30" t="s">
        <v>122</v>
      </c>
      <c r="X306" s="32" t="str">
        <f>VLOOKUP(W306,'Charged Moves'!B$2:I$96,3,FALSE)</f>
        <v>120</v>
      </c>
      <c r="Y306" s="32" t="str">
        <f>IF(OR(VLOOKUP(W306,'Charged Moves'!B$2:C$96,2,FALSE)=H306,VLOOKUP(W306,'Charged Moves'!B$2:C$96,2,FALSE)=I306),1,0)</f>
        <v>1</v>
      </c>
      <c r="Z306" s="32" t="str">
        <f>VLOOKUP(W306,'Charged Moves'!B$2:I$96,8,FALSE)*100</f>
        <v>5</v>
      </c>
      <c r="AA306" s="32" t="str">
        <f>VLOOKUP(W306,'Charged Moves'!B$2:I$96,6,FALSE)</f>
        <v>4900</v>
      </c>
      <c r="AB306" s="32" t="str">
        <f>VLOOKUP(W306,'Charged Moves'!B$2:J$96,9,FALSE)</f>
        <v>100</v>
      </c>
      <c r="AC306" s="32" t="str">
        <f t="shared" si="6"/>
        <v>285</v>
      </c>
      <c r="AD306" s="32" t="str">
        <f t="shared" si="7"/>
        <v>15150</v>
      </c>
      <c r="AE306" s="32" t="str">
        <f t="shared" si="8"/>
        <v>1832.5</v>
      </c>
      <c r="AF306" t="str">
        <f t="shared" si="9"/>
        <v>45150</v>
      </c>
      <c r="AG306" t="str">
        <f t="shared" si="10"/>
        <v>596.25</v>
      </c>
    </row>
    <row r="307" ht="14.25" customHeight="1">
      <c r="A307" s="5">
        <v>722.0</v>
      </c>
      <c r="B307" s="20">
        <v>1.0</v>
      </c>
      <c r="C307" s="21">
        <v>1.0</v>
      </c>
      <c r="D307" s="20">
        <v>3.0</v>
      </c>
      <c r="E307" s="22">
        <v>0.94</v>
      </c>
      <c r="F307" s="5" t="str">
        <f>VLOOKUP(G307,'Species Data'!A$2:E$152,2,FALSE)</f>
        <v>125</v>
      </c>
      <c r="G307" s="5" t="s">
        <v>198</v>
      </c>
      <c r="H307" s="52" t="s">
        <v>252</v>
      </c>
      <c r="I307" s="63"/>
      <c r="J307" s="5" t="str">
        <f>VLOOKUP(G307,'Species Data'!A$2:E$152,3,FALSE)</f>
        <v>130</v>
      </c>
      <c r="K307" s="27" t="str">
        <f>VLOOKUP(G307,'Species Data'!A$2:E$152,4,FALSE)</f>
        <v>198</v>
      </c>
      <c r="L307" s="27" t="str">
        <f>VLOOKUP(G307,'Species Data'!A$2:E$152,5,FALSE)</f>
        <v>160</v>
      </c>
      <c r="M307" s="28" t="str">
        <f t="shared" si="1"/>
        <v>20800</v>
      </c>
      <c r="N307" s="29" t="str">
        <f t="shared" si="2"/>
        <v>6525090000</v>
      </c>
      <c r="O307" s="29" t="str">
        <f t="shared" si="3"/>
        <v>313706</v>
      </c>
      <c r="P307" s="30" t="str">
        <f t="shared" si="4"/>
        <v>1930500000</v>
      </c>
      <c r="Q307" s="30" t="s">
        <v>159</v>
      </c>
      <c r="R307" s="32" t="str">
        <f>VLOOKUP(Q307,'Basic Moves'!B$2:H$43,3,FALSE)</f>
        <v>5</v>
      </c>
      <c r="S307" s="32" t="str">
        <f>IF(OR(VLOOKUP(Q307,'Basic Moves'!B$2:C$43,2,FALSE)=H307,VLOOKUP(Q307,'Basic Moves'!B$2:C$43,2,FALSE)=I307),1,0)</f>
        <v>1</v>
      </c>
      <c r="T307" s="32" t="str">
        <f>VLOOKUP(Q307,'Basic Moves'!B$2:H$43,5,FALSE)</f>
        <v>600</v>
      </c>
      <c r="U307" s="32" t="str">
        <f>VLOOKUP(Q307,'Basic Moves'!B$2:H$43,7,FALSE)</f>
        <v>8</v>
      </c>
      <c r="V307" s="31" t="str">
        <f t="shared" si="5"/>
        <v>1037.5</v>
      </c>
      <c r="W307" s="30" t="s">
        <v>160</v>
      </c>
      <c r="X307" s="32" t="str">
        <f>VLOOKUP(W307,'Charged Moves'!B$2:I$96,3,FALSE)</f>
        <v>100</v>
      </c>
      <c r="Y307" s="32" t="str">
        <f>IF(OR(VLOOKUP(W307,'Charged Moves'!B$2:C$96,2,FALSE)=H307,VLOOKUP(W307,'Charged Moves'!B$2:C$96,2,FALSE)=I307),1,0)</f>
        <v>1</v>
      </c>
      <c r="Z307" s="32" t="str">
        <f>VLOOKUP(W307,'Charged Moves'!B$2:I$96,8,FALSE)*100</f>
        <v>5</v>
      </c>
      <c r="AA307" s="32" t="str">
        <f>VLOOKUP(W307,'Charged Moves'!B$2:I$96,6,FALSE)</f>
        <v>4300</v>
      </c>
      <c r="AB307" s="32" t="str">
        <f>VLOOKUP(W307,'Charged Moves'!B$2:J$96,9,FALSE)</f>
        <v>100</v>
      </c>
      <c r="AC307" s="32" t="str">
        <f t="shared" si="6"/>
        <v>209.375</v>
      </c>
      <c r="AD307" s="32" t="str">
        <f t="shared" si="7"/>
        <v>12600</v>
      </c>
      <c r="AE307" s="32" t="str">
        <f t="shared" si="8"/>
        <v>1584.375</v>
      </c>
      <c r="AF307" t="str">
        <f t="shared" si="9"/>
        <v>38600</v>
      </c>
      <c r="AG307" t="str">
        <f t="shared" si="10"/>
        <v>468.75</v>
      </c>
    </row>
    <row r="308" ht="14.25" customHeight="1">
      <c r="A308" s="5">
        <v>797.0</v>
      </c>
      <c r="B308" s="20">
        <v>4.0</v>
      </c>
      <c r="C308" s="21">
        <v>0.62</v>
      </c>
      <c r="D308" s="20">
        <v>3.0</v>
      </c>
      <c r="E308" s="22">
        <v>0.92</v>
      </c>
      <c r="F308" s="5" t="str">
        <f>VLOOKUP(G308,'Species Data'!A$2:E$152,2,FALSE)</f>
        <v>141</v>
      </c>
      <c r="G308" s="5" t="s">
        <v>218</v>
      </c>
      <c r="H308" s="51" t="s">
        <v>267</v>
      </c>
      <c r="I308" s="33" t="s">
        <v>187</v>
      </c>
      <c r="J308" s="5" t="str">
        <f>VLOOKUP(G308,'Species Data'!A$2:E$152,3,FALSE)</f>
        <v>120</v>
      </c>
      <c r="K308" s="27" t="str">
        <f>VLOOKUP(G308,'Species Data'!A$2:E$152,4,FALSE)</f>
        <v>190</v>
      </c>
      <c r="L308" s="27" t="str">
        <f>VLOOKUP(G308,'Species Data'!A$2:E$152,5,FALSE)</f>
        <v>190</v>
      </c>
      <c r="M308" s="28" t="str">
        <f t="shared" si="1"/>
        <v>22800</v>
      </c>
      <c r="N308" s="29" t="str">
        <f t="shared" si="2"/>
        <v>4733386875</v>
      </c>
      <c r="O308" s="29" t="str">
        <f t="shared" si="3"/>
        <v>207605</v>
      </c>
      <c r="P308" s="30" t="str">
        <f t="shared" si="4"/>
        <v>1919346750</v>
      </c>
      <c r="Q308" s="30" t="s">
        <v>221</v>
      </c>
      <c r="R308" s="32" t="str">
        <f>VLOOKUP(Q308,'Basic Moves'!B$2:H$43,3,FALSE)</f>
        <v>6</v>
      </c>
      <c r="S308" s="32" t="str">
        <f>IF(OR(VLOOKUP(Q308,'Basic Moves'!B$2:C$43,2,FALSE)=H308,VLOOKUP(Q308,'Basic Moves'!B$2:C$43,2,FALSE)=I308),1,0)</f>
        <v>0</v>
      </c>
      <c r="T308" s="32" t="str">
        <f>VLOOKUP(Q308,'Basic Moves'!B$2:H$43,5,FALSE)</f>
        <v>550</v>
      </c>
      <c r="U308" s="32" t="str">
        <f>VLOOKUP(Q308,'Basic Moves'!B$2:H$43,7,FALSE)</f>
        <v>7</v>
      </c>
      <c r="V308" s="31" t="str">
        <f t="shared" si="5"/>
        <v>1086</v>
      </c>
      <c r="W308" s="30" t="s">
        <v>309</v>
      </c>
      <c r="X308" s="32" t="str">
        <f>VLOOKUP(W308,'Charged Moves'!B$2:I$96,3,FALSE)</f>
        <v>35</v>
      </c>
      <c r="Y308" s="32" t="str">
        <f>IF(OR(VLOOKUP(W308,'Charged Moves'!B$2:C$96,2,FALSE)=H308,VLOOKUP(W308,'Charged Moves'!B$2:C$96,2,FALSE)=I308),1,0)</f>
        <v>1</v>
      </c>
      <c r="Z308" s="32" t="str">
        <f>VLOOKUP(W308,'Charged Moves'!B$2:I$96,8,FALSE)*100</f>
        <v>5</v>
      </c>
      <c r="AA308" s="32" t="str">
        <f>VLOOKUP(W308,'Charged Moves'!B$2:I$96,6,FALSE)</f>
        <v>3600</v>
      </c>
      <c r="AB308" s="32" t="str">
        <f>VLOOKUP(W308,'Charged Moves'!B$2:J$96,9,FALSE)</f>
        <v>25</v>
      </c>
      <c r="AC308" s="32" t="str">
        <f t="shared" si="6"/>
        <v>68.84375</v>
      </c>
      <c r="AD308" s="32" t="str">
        <f t="shared" si="7"/>
        <v>6300</v>
      </c>
      <c r="AE308" s="32" t="str">
        <f t="shared" si="8"/>
        <v>1092.65625</v>
      </c>
      <c r="AF308" t="str">
        <f t="shared" si="9"/>
        <v>14300</v>
      </c>
      <c r="AG308" t="str">
        <f t="shared" si="10"/>
        <v>443.0625</v>
      </c>
    </row>
    <row r="309" ht="14.25" customHeight="1">
      <c r="A309" s="5">
        <v>774.0</v>
      </c>
      <c r="B309" s="20">
        <v>4.0</v>
      </c>
      <c r="C309" s="21">
        <v>0.81</v>
      </c>
      <c r="D309" s="20">
        <v>4.0</v>
      </c>
      <c r="E309" s="22">
        <v>0.92</v>
      </c>
      <c r="F309" s="5" t="str">
        <f>VLOOKUP(G309,'Species Data'!A$2:E$152,2,FALSE)</f>
        <v>137</v>
      </c>
      <c r="G309" s="5" t="s">
        <v>211</v>
      </c>
      <c r="H309" s="39" t="s">
        <v>237</v>
      </c>
      <c r="I309" s="40"/>
      <c r="J309" s="5" t="str">
        <f>VLOOKUP(G309,'Species Data'!A$2:E$152,3,FALSE)</f>
        <v>130</v>
      </c>
      <c r="K309" s="27" t="str">
        <f>VLOOKUP(G309,'Species Data'!A$2:E$152,4,FALSE)</f>
        <v>156</v>
      </c>
      <c r="L309" s="27" t="str">
        <f>VLOOKUP(G309,'Species Data'!A$2:E$152,5,FALSE)</f>
        <v>158</v>
      </c>
      <c r="M309" s="28" t="str">
        <f t="shared" si="1"/>
        <v>20540</v>
      </c>
      <c r="N309" s="29" t="str">
        <f t="shared" si="2"/>
        <v>3523462410</v>
      </c>
      <c r="O309" s="29" t="str">
        <f t="shared" si="3"/>
        <v>171542</v>
      </c>
      <c r="P309" s="30" t="str">
        <f t="shared" si="4"/>
        <v>1915734990</v>
      </c>
      <c r="Q309" s="30" t="s">
        <v>261</v>
      </c>
      <c r="R309" s="32" t="str">
        <f>VLOOKUP(Q309,'Basic Moves'!B$2:H$43,3,FALSE)</f>
        <v>10</v>
      </c>
      <c r="S309" s="32" t="str">
        <f>IF(OR(VLOOKUP(Q309,'Basic Moves'!B$2:C$43,2,FALSE)=H309,VLOOKUP(Q309,'Basic Moves'!B$2:C$43,2,FALSE)=I309),1,0)</f>
        <v>1</v>
      </c>
      <c r="T309" s="32" t="str">
        <f>VLOOKUP(Q309,'Basic Moves'!B$2:H$43,5,FALSE)</f>
        <v>1330</v>
      </c>
      <c r="U309" s="32" t="str">
        <f>VLOOKUP(Q309,'Basic Moves'!B$2:H$43,7,FALSE)</f>
        <v>12</v>
      </c>
      <c r="V309" s="31" t="str">
        <f t="shared" si="5"/>
        <v>937.5</v>
      </c>
      <c r="W309" s="30" t="s">
        <v>329</v>
      </c>
      <c r="X309" s="32" t="str">
        <f>VLOOKUP(W309,'Charged Moves'!B$2:I$96,3,FALSE)</f>
        <v>45</v>
      </c>
      <c r="Y309" s="32" t="str">
        <f>IF(OR(VLOOKUP(W309,'Charged Moves'!B$2:C$96,2,FALSE)=H309,VLOOKUP(W309,'Charged Moves'!B$2:C$96,2,FALSE)=I309),1,0)</f>
        <v>0</v>
      </c>
      <c r="Z309" s="32" t="str">
        <f>VLOOKUP(W309,'Charged Moves'!B$2:I$96,8,FALSE)*100</f>
        <v>5</v>
      </c>
      <c r="AA309" s="32" t="str">
        <f>VLOOKUP(W309,'Charged Moves'!B$2:I$96,6,FALSE)</f>
        <v>3100</v>
      </c>
      <c r="AB309" s="32" t="str">
        <f>VLOOKUP(W309,'Charged Moves'!B$2:J$96,9,FALSE)</f>
        <v>33</v>
      </c>
      <c r="AC309" s="32" t="str">
        <f t="shared" si="6"/>
        <v>83.625</v>
      </c>
      <c r="AD309" s="32" t="str">
        <f t="shared" si="7"/>
        <v>7590</v>
      </c>
      <c r="AE309" s="32" t="str">
        <f t="shared" si="8"/>
        <v>1099.625</v>
      </c>
      <c r="AF309" t="str">
        <f t="shared" si="9"/>
        <v>13590</v>
      </c>
      <c r="AG309" t="str">
        <f t="shared" si="10"/>
        <v>597.875</v>
      </c>
    </row>
    <row r="310" ht="14.25" customHeight="1">
      <c r="A310" s="5">
        <v>473.0</v>
      </c>
      <c r="B310" s="20">
        <v>2.0</v>
      </c>
      <c r="C310" s="21">
        <v>0.96</v>
      </c>
      <c r="D310" s="20">
        <v>2.0</v>
      </c>
      <c r="E310" s="22">
        <v>0.91</v>
      </c>
      <c r="F310" s="5" t="str">
        <f>VLOOKUP(G310,'Species Data'!A$2:E$152,2,FALSE)</f>
        <v>82</v>
      </c>
      <c r="G310" s="5" t="s">
        <v>136</v>
      </c>
      <c r="H310" s="52" t="s">
        <v>252</v>
      </c>
      <c r="I310" s="64" t="s">
        <v>269</v>
      </c>
      <c r="J310" s="5" t="str">
        <f>VLOOKUP(G310,'Species Data'!A$2:E$152,3,FALSE)</f>
        <v>100</v>
      </c>
      <c r="K310" s="27" t="str">
        <f>VLOOKUP(G310,'Species Data'!A$2:E$152,4,FALSE)</f>
        <v>186</v>
      </c>
      <c r="L310" s="27" t="str">
        <f>VLOOKUP(G310,'Species Data'!A$2:E$152,5,FALSE)</f>
        <v>180</v>
      </c>
      <c r="M310" s="28" t="str">
        <f t="shared" si="1"/>
        <v>18000</v>
      </c>
      <c r="N310" s="29" t="str">
        <f t="shared" si="2"/>
        <v>4831582500</v>
      </c>
      <c r="O310" s="29" t="str">
        <f t="shared" si="3"/>
        <v>268421</v>
      </c>
      <c r="P310" s="30" t="str">
        <f t="shared" si="4"/>
        <v>1914637500</v>
      </c>
      <c r="Q310" s="30" t="s">
        <v>159</v>
      </c>
      <c r="R310" s="32" t="str">
        <f>VLOOKUP(Q310,'Basic Moves'!B$2:H$43,3,FALSE)</f>
        <v>5</v>
      </c>
      <c r="S310" s="32" t="str">
        <f>IF(OR(VLOOKUP(Q310,'Basic Moves'!B$2:C$43,2,FALSE)=H310,VLOOKUP(Q310,'Basic Moves'!B$2:C$43,2,FALSE)=I310),1,0)</f>
        <v>1</v>
      </c>
      <c r="T310" s="32" t="str">
        <f>VLOOKUP(Q310,'Basic Moves'!B$2:H$43,5,FALSE)</f>
        <v>600</v>
      </c>
      <c r="U310" s="32" t="str">
        <f>VLOOKUP(Q310,'Basic Moves'!B$2:H$43,7,FALSE)</f>
        <v>8</v>
      </c>
      <c r="V310" s="31" t="str">
        <f t="shared" si="5"/>
        <v>1037.5</v>
      </c>
      <c r="W310" s="30" t="s">
        <v>295</v>
      </c>
      <c r="X310" s="32" t="str">
        <f>VLOOKUP(W310,'Charged Moves'!B$2:I$96,3,FALSE)</f>
        <v>60</v>
      </c>
      <c r="Y310" s="32" t="str">
        <f>IF(OR(VLOOKUP(W310,'Charged Moves'!B$2:C$96,2,FALSE)=H310,VLOOKUP(W310,'Charged Moves'!B$2:C$96,2,FALSE)=I310),1,0)</f>
        <v>1</v>
      </c>
      <c r="Z310" s="32" t="str">
        <f>VLOOKUP(W310,'Charged Moves'!B$2:I$96,8,FALSE)*100</f>
        <v>5</v>
      </c>
      <c r="AA310" s="32" t="str">
        <f>VLOOKUP(W310,'Charged Moves'!B$2:I$96,6,FALSE)</f>
        <v>3900</v>
      </c>
      <c r="AB310" s="32" t="str">
        <f>VLOOKUP(W310,'Charged Moves'!B$2:J$96,9,FALSE)</f>
        <v>33</v>
      </c>
      <c r="AC310" s="32" t="str">
        <f t="shared" si="6"/>
        <v>108.125</v>
      </c>
      <c r="AD310" s="32" t="str">
        <f t="shared" si="7"/>
        <v>7400</v>
      </c>
      <c r="AE310" s="32" t="str">
        <f t="shared" si="8"/>
        <v>1443.125</v>
      </c>
      <c r="AF310" t="str">
        <f t="shared" si="9"/>
        <v>17400</v>
      </c>
      <c r="AG310" t="str">
        <f t="shared" si="10"/>
        <v>571.875</v>
      </c>
    </row>
    <row r="311" ht="14.25" customHeight="1">
      <c r="A311" s="5">
        <v>488.0</v>
      </c>
      <c r="B311" s="20">
        <v>3.0</v>
      </c>
      <c r="C311" s="21">
        <v>0.86</v>
      </c>
      <c r="D311" s="20">
        <v>5.0</v>
      </c>
      <c r="E311" s="22">
        <v>0.83</v>
      </c>
      <c r="F311" s="5" t="str">
        <f>VLOOKUP(G311,'Species Data'!A$2:E$152,2,FALSE)</f>
        <v>85</v>
      </c>
      <c r="G311" s="5" t="s">
        <v>140</v>
      </c>
      <c r="H311" s="39" t="s">
        <v>237</v>
      </c>
      <c r="I311" s="38" t="s">
        <v>236</v>
      </c>
      <c r="J311" s="5" t="str">
        <f>VLOOKUP(G311,'Species Data'!A$2:E$152,3,FALSE)</f>
        <v>120</v>
      </c>
      <c r="K311" s="27" t="str">
        <f>VLOOKUP(G311,'Species Data'!A$2:E$152,4,FALSE)</f>
        <v>182</v>
      </c>
      <c r="L311" s="27" t="str">
        <f>VLOOKUP(G311,'Species Data'!A$2:E$152,5,FALSE)</f>
        <v>150</v>
      </c>
      <c r="M311" s="28" t="str">
        <f t="shared" si="1"/>
        <v>18000</v>
      </c>
      <c r="N311" s="29" t="str">
        <f t="shared" si="2"/>
        <v>3773952000</v>
      </c>
      <c r="O311" s="29" t="str">
        <f t="shared" si="3"/>
        <v>209664</v>
      </c>
      <c r="P311" s="30" t="str">
        <f t="shared" si="4"/>
        <v>1910931750</v>
      </c>
      <c r="Q311" s="30" t="s">
        <v>275</v>
      </c>
      <c r="R311" s="32" t="str">
        <f>VLOOKUP(Q311,'Basic Moves'!B$2:H$43,3,FALSE)</f>
        <v>12</v>
      </c>
      <c r="S311" s="32" t="str">
        <f>IF(OR(VLOOKUP(Q311,'Basic Moves'!B$2:C$43,2,FALSE)=H311,VLOOKUP(Q311,'Basic Moves'!B$2:C$43,2,FALSE)=I311),1,0)</f>
        <v>0</v>
      </c>
      <c r="T311" s="32" t="str">
        <f>VLOOKUP(Q311,'Basic Moves'!B$2:H$43,5,FALSE)</f>
        <v>1040</v>
      </c>
      <c r="U311" s="32" t="str">
        <f>VLOOKUP(Q311,'Basic Moves'!B$2:H$43,7,FALSE)</f>
        <v>10</v>
      </c>
      <c r="V311" s="31" t="str">
        <f t="shared" si="5"/>
        <v>1152</v>
      </c>
      <c r="W311" s="30" t="s">
        <v>340</v>
      </c>
      <c r="X311" s="32" t="str">
        <f>VLOOKUP(W311,'Charged Moves'!B$2:I$96,3,FALSE)</f>
        <v>30</v>
      </c>
      <c r="Y311" s="32" t="str">
        <f>IF(OR(VLOOKUP(W311,'Charged Moves'!B$2:C$96,2,FALSE)=H311,VLOOKUP(W311,'Charged Moves'!B$2:C$96,2,FALSE)=I311),1,0)</f>
        <v>1</v>
      </c>
      <c r="Z311" s="32" t="str">
        <f>VLOOKUP(W311,'Charged Moves'!B$2:I$96,8,FALSE)*100</f>
        <v>25</v>
      </c>
      <c r="AA311" s="32" t="str">
        <f>VLOOKUP(W311,'Charged Moves'!B$2:I$96,6,FALSE)</f>
        <v>3300</v>
      </c>
      <c r="AB311" s="32" t="str">
        <f>VLOOKUP(W311,'Charged Moves'!B$2:J$96,9,FALSE)</f>
        <v>25</v>
      </c>
      <c r="AC311" s="32" t="str">
        <f t="shared" si="6"/>
        <v>78.1875</v>
      </c>
      <c r="AD311" s="32" t="str">
        <f t="shared" si="7"/>
        <v>6920</v>
      </c>
      <c r="AE311" s="32" t="str">
        <f t="shared" si="8"/>
        <v>1130.625</v>
      </c>
      <c r="AF311" t="str">
        <f t="shared" si="9"/>
        <v>12920</v>
      </c>
      <c r="AG311" t="str">
        <f t="shared" si="10"/>
        <v>583.3125</v>
      </c>
    </row>
    <row r="312" ht="14.25" customHeight="1">
      <c r="A312" s="5">
        <v>114.0</v>
      </c>
      <c r="B312" s="20">
        <v>3.0</v>
      </c>
      <c r="C312" s="21">
        <v>0.88</v>
      </c>
      <c r="D312" s="20">
        <v>3.0</v>
      </c>
      <c r="E312" s="22">
        <v>0.85</v>
      </c>
      <c r="F312" s="5" t="str">
        <f>VLOOKUP(G312,'Species Data'!A$2:E$152,2,FALSE)</f>
        <v>22</v>
      </c>
      <c r="G312" s="5" t="s">
        <v>58</v>
      </c>
      <c r="H312" s="39" t="s">
        <v>237</v>
      </c>
      <c r="I312" s="38" t="s">
        <v>236</v>
      </c>
      <c r="J312" s="5" t="str">
        <f>VLOOKUP(G312,'Species Data'!A$2:E$152,3,FALSE)</f>
        <v>130</v>
      </c>
      <c r="K312" s="27" t="str">
        <f>VLOOKUP(G312,'Species Data'!A$2:E$152,4,FALSE)</f>
        <v>168</v>
      </c>
      <c r="L312" s="27" t="str">
        <f>VLOOKUP(G312,'Species Data'!A$2:E$152,5,FALSE)</f>
        <v>146</v>
      </c>
      <c r="M312" s="28" t="str">
        <f t="shared" si="1"/>
        <v>18980</v>
      </c>
      <c r="N312" s="29" t="str">
        <f t="shared" si="2"/>
        <v>3587220000</v>
      </c>
      <c r="O312" s="29" t="str">
        <f t="shared" si="3"/>
        <v>189000</v>
      </c>
      <c r="P312" s="30" t="str">
        <f t="shared" si="4"/>
        <v>1910194650</v>
      </c>
      <c r="Q312" s="30" t="s">
        <v>169</v>
      </c>
      <c r="R312" s="32" t="str">
        <f>VLOOKUP(Q312,'Basic Moves'!B$2:H$43,3,FALSE)</f>
        <v>15</v>
      </c>
      <c r="S312" s="32" t="str">
        <f>IF(OR(VLOOKUP(Q312,'Basic Moves'!B$2:C$43,2,FALSE)=H312,VLOOKUP(Q312,'Basic Moves'!B$2:C$43,2,FALSE)=I312),1,0)</f>
        <v>0</v>
      </c>
      <c r="T312" s="32" t="str">
        <f>VLOOKUP(Q312,'Basic Moves'!B$2:H$43,5,FALSE)</f>
        <v>1330</v>
      </c>
      <c r="U312" s="32" t="str">
        <f>VLOOKUP(Q312,'Basic Moves'!B$2:H$43,7,FALSE)</f>
        <v>12</v>
      </c>
      <c r="V312" s="31" t="str">
        <f t="shared" si="5"/>
        <v>1125</v>
      </c>
      <c r="W312" s="30" t="s">
        <v>297</v>
      </c>
      <c r="X312" s="32" t="str">
        <f>VLOOKUP(W312,'Charged Moves'!B$2:I$96,3,FALSE)</f>
        <v>30</v>
      </c>
      <c r="Y312" s="32" t="str">
        <f>IF(OR(VLOOKUP(W312,'Charged Moves'!B$2:C$96,2,FALSE)=H312,VLOOKUP(W312,'Charged Moves'!B$2:C$96,2,FALSE)=I312),1,0)</f>
        <v>1</v>
      </c>
      <c r="Z312" s="32" t="str">
        <f>VLOOKUP(W312,'Charged Moves'!B$2:I$96,8,FALSE)*100</f>
        <v>5</v>
      </c>
      <c r="AA312" s="32" t="str">
        <f>VLOOKUP(W312,'Charged Moves'!B$2:I$96,6,FALSE)</f>
        <v>2900</v>
      </c>
      <c r="AB312" s="32" t="str">
        <f>VLOOKUP(W312,'Charged Moves'!B$2:J$96,9,FALSE)</f>
        <v>25</v>
      </c>
      <c r="AC312" s="32" t="str">
        <f t="shared" si="6"/>
        <v>83.4375</v>
      </c>
      <c r="AD312" s="32" t="str">
        <f t="shared" si="7"/>
        <v>7390</v>
      </c>
      <c r="AE312" s="32" t="str">
        <f t="shared" si="8"/>
        <v>1114.6875</v>
      </c>
      <c r="AF312" t="str">
        <f t="shared" si="9"/>
        <v>13390</v>
      </c>
      <c r="AG312" t="str">
        <f t="shared" si="10"/>
        <v>599.0625</v>
      </c>
    </row>
    <row r="313" ht="14.25" customHeight="1">
      <c r="A313" s="5">
        <v>126.0</v>
      </c>
      <c r="B313" s="20">
        <v>6.0</v>
      </c>
      <c r="C313" s="21">
        <v>0.76</v>
      </c>
      <c r="D313" s="20">
        <v>1.0</v>
      </c>
      <c r="E313" s="22">
        <v>1.0</v>
      </c>
      <c r="F313" s="5" t="str">
        <f>VLOOKUP(G313,'Species Data'!A$2:E$152,2,FALSE)</f>
        <v>24</v>
      </c>
      <c r="G313" s="5" t="s">
        <v>60</v>
      </c>
      <c r="H313" s="46" t="s">
        <v>265</v>
      </c>
      <c r="I313" s="48"/>
      <c r="J313" s="5" t="str">
        <f>VLOOKUP(G313,'Species Data'!A$2:E$152,3,FALSE)</f>
        <v>120</v>
      </c>
      <c r="K313" s="27" t="str">
        <f>VLOOKUP(G313,'Species Data'!A$2:E$152,4,FALSE)</f>
        <v>166</v>
      </c>
      <c r="L313" s="27" t="str">
        <f>VLOOKUP(G313,'Species Data'!A$2:E$152,5,FALSE)</f>
        <v>166</v>
      </c>
      <c r="M313" s="28" t="str">
        <f t="shared" si="1"/>
        <v>19920</v>
      </c>
      <c r="N313" s="29" t="str">
        <f t="shared" si="2"/>
        <v>3926730000</v>
      </c>
      <c r="O313" s="29" t="str">
        <f t="shared" si="3"/>
        <v>197125</v>
      </c>
      <c r="P313" s="30" t="str">
        <f t="shared" si="4"/>
        <v>1907150760</v>
      </c>
      <c r="Q313" s="30" t="s">
        <v>144</v>
      </c>
      <c r="R313" s="32" t="str">
        <f>VLOOKUP(Q313,'Basic Moves'!B$2:H$43,3,FALSE)</f>
        <v>10</v>
      </c>
      <c r="S313" s="32" t="str">
        <f>IF(OR(VLOOKUP(Q313,'Basic Moves'!B$2:C$43,2,FALSE)=H313,VLOOKUP(Q313,'Basic Moves'!B$2:C$43,2,FALSE)=I313),1,0)</f>
        <v>1</v>
      </c>
      <c r="T313" s="32" t="str">
        <f>VLOOKUP(Q313,'Basic Moves'!B$2:H$43,5,FALSE)</f>
        <v>1050</v>
      </c>
      <c r="U313" s="32" t="str">
        <f>VLOOKUP(Q313,'Basic Moves'!B$2:H$43,7,FALSE)</f>
        <v>10</v>
      </c>
      <c r="V313" s="31" t="str">
        <f t="shared" si="5"/>
        <v>1187.5</v>
      </c>
      <c r="W313" s="30" t="s">
        <v>284</v>
      </c>
      <c r="X313" s="32" t="str">
        <f>VLOOKUP(W313,'Charged Moves'!B$2:I$96,3,FALSE)</f>
        <v>45</v>
      </c>
      <c r="Y313" s="32" t="str">
        <f>IF(OR(VLOOKUP(W313,'Charged Moves'!B$2:C$96,2,FALSE)=H313,VLOOKUP(W313,'Charged Moves'!B$2:C$96,2,FALSE)=I313),1,0)</f>
        <v>0</v>
      </c>
      <c r="Z313" s="32" t="str">
        <f>VLOOKUP(W313,'Charged Moves'!B$2:I$96,8,FALSE)*100</f>
        <v>5</v>
      </c>
      <c r="AA313" s="32" t="str">
        <f>VLOOKUP(W313,'Charged Moves'!B$2:I$96,6,FALSE)</f>
        <v>3500</v>
      </c>
      <c r="AB313" s="32" t="str">
        <f>VLOOKUP(W313,'Charged Moves'!B$2:J$96,9,FALSE)</f>
        <v>33</v>
      </c>
      <c r="AC313" s="32" t="str">
        <f t="shared" si="6"/>
        <v>96.125</v>
      </c>
      <c r="AD313" s="32" t="str">
        <f t="shared" si="7"/>
        <v>8200</v>
      </c>
      <c r="AE313" s="32" t="str">
        <f t="shared" si="8"/>
        <v>1166</v>
      </c>
      <c r="AF313" t="str">
        <f t="shared" si="9"/>
        <v>16200</v>
      </c>
      <c r="AG313" t="str">
        <f t="shared" si="10"/>
        <v>576.75</v>
      </c>
    </row>
    <row r="314" ht="14.25" customHeight="1">
      <c r="A314" s="5">
        <v>445.0</v>
      </c>
      <c r="B314" s="20">
        <v>6.0</v>
      </c>
      <c r="C314" s="21">
        <v>0.72</v>
      </c>
      <c r="D314" s="20">
        <v>4.0</v>
      </c>
      <c r="E314" s="22">
        <v>0.66</v>
      </c>
      <c r="F314" s="5" t="str">
        <f>VLOOKUP(G314,'Species Data'!A$2:E$152,2,FALSE)</f>
        <v>78</v>
      </c>
      <c r="G314" s="5" t="s">
        <v>128</v>
      </c>
      <c r="H314" s="44" t="s">
        <v>255</v>
      </c>
      <c r="I314" s="47"/>
      <c r="J314" s="5" t="str">
        <f>VLOOKUP(G314,'Species Data'!A$2:E$152,3,FALSE)</f>
        <v>130</v>
      </c>
      <c r="K314" s="27" t="str">
        <f>VLOOKUP(G314,'Species Data'!A$2:E$152,4,FALSE)</f>
        <v>200</v>
      </c>
      <c r="L314" s="27" t="str">
        <f>VLOOKUP(G314,'Species Data'!A$2:E$152,5,FALSE)</f>
        <v>170</v>
      </c>
      <c r="M314" s="28" t="str">
        <f t="shared" si="1"/>
        <v>22100</v>
      </c>
      <c r="N314" s="29" t="str">
        <f t="shared" si="2"/>
        <v>5138250000</v>
      </c>
      <c r="O314" s="29" t="str">
        <f t="shared" si="3"/>
        <v>232500</v>
      </c>
      <c r="P314" s="30" t="str">
        <f t="shared" si="4"/>
        <v>1906125000</v>
      </c>
      <c r="Q314" s="30" t="s">
        <v>253</v>
      </c>
      <c r="R314" s="32" t="str">
        <f>VLOOKUP(Q314,'Basic Moves'!B$2:H$43,3,FALSE)</f>
        <v>5</v>
      </c>
      <c r="S314" s="32" t="str">
        <f>IF(OR(VLOOKUP(Q314,'Basic Moves'!B$2:C$43,2,FALSE)=H314,VLOOKUP(Q314,'Basic Moves'!B$2:C$43,2,FALSE)=I314),1,0)</f>
        <v>0</v>
      </c>
      <c r="T314" s="32" t="str">
        <f>VLOOKUP(Q314,'Basic Moves'!B$2:H$43,5,FALSE)</f>
        <v>600</v>
      </c>
      <c r="U314" s="32" t="str">
        <f>VLOOKUP(Q314,'Basic Moves'!B$2:H$43,7,FALSE)</f>
        <v>7</v>
      </c>
      <c r="V314" s="31" t="str">
        <f t="shared" si="5"/>
        <v>830</v>
      </c>
      <c r="W314" s="30" t="s">
        <v>298</v>
      </c>
      <c r="X314" s="32" t="str">
        <f>VLOOKUP(W314,'Charged Moves'!B$2:I$96,3,FALSE)</f>
        <v>50</v>
      </c>
      <c r="Y314" s="32" t="str">
        <f>IF(OR(VLOOKUP(W314,'Charged Moves'!B$2:C$96,2,FALSE)=H314,VLOOKUP(W314,'Charged Moves'!B$2:C$96,2,FALSE)=I314),1,0)</f>
        <v>0</v>
      </c>
      <c r="Z314" s="32" t="str">
        <f>VLOOKUP(W314,'Charged Moves'!B$2:I$96,8,FALSE)*100</f>
        <v>25</v>
      </c>
      <c r="AA314" s="32" t="str">
        <f>VLOOKUP(W314,'Charged Moves'!B$2:I$96,6,FALSE)</f>
        <v>3400</v>
      </c>
      <c r="AB314" s="32" t="str">
        <f>VLOOKUP(W314,'Charged Moves'!B$2:J$96,9,FALSE)</f>
        <v>33</v>
      </c>
      <c r="AC314" s="32" t="str">
        <f t="shared" si="6"/>
        <v>81.25</v>
      </c>
      <c r="AD314" s="32" t="str">
        <f t="shared" si="7"/>
        <v>6900</v>
      </c>
      <c r="AE314" s="32" t="str">
        <f t="shared" si="8"/>
        <v>1162.5</v>
      </c>
      <c r="AF314" t="str">
        <f t="shared" si="9"/>
        <v>16900</v>
      </c>
      <c r="AG314" t="str">
        <f t="shared" si="10"/>
        <v>431.25</v>
      </c>
    </row>
    <row r="315" ht="14.25" customHeight="1">
      <c r="A315" s="5">
        <v>723.0</v>
      </c>
      <c r="B315" s="20">
        <v>6.0</v>
      </c>
      <c r="C315" s="21">
        <v>0.8</v>
      </c>
      <c r="D315" s="20">
        <v>4.0</v>
      </c>
      <c r="E315" s="22">
        <v>0.92</v>
      </c>
      <c r="F315" s="5" t="str">
        <f>VLOOKUP(G315,'Species Data'!A$2:E$152,2,FALSE)</f>
        <v>125</v>
      </c>
      <c r="G315" s="5" t="s">
        <v>198</v>
      </c>
      <c r="H315" s="52" t="s">
        <v>252</v>
      </c>
      <c r="I315" s="63"/>
      <c r="J315" s="5" t="str">
        <f>VLOOKUP(G315,'Species Data'!A$2:E$152,3,FALSE)</f>
        <v>130</v>
      </c>
      <c r="K315" s="27" t="str">
        <f>VLOOKUP(G315,'Species Data'!A$2:E$152,4,FALSE)</f>
        <v>198</v>
      </c>
      <c r="L315" s="27" t="str">
        <f>VLOOKUP(G315,'Species Data'!A$2:E$152,5,FALSE)</f>
        <v>160</v>
      </c>
      <c r="M315" s="28" t="str">
        <f t="shared" si="1"/>
        <v>20800</v>
      </c>
      <c r="N315" s="29" t="str">
        <f t="shared" si="2"/>
        <v>5209776000</v>
      </c>
      <c r="O315" s="29" t="str">
        <f t="shared" si="3"/>
        <v>250470</v>
      </c>
      <c r="P315" s="30" t="str">
        <f t="shared" si="4"/>
        <v>1904760000</v>
      </c>
      <c r="Q315" s="30" t="s">
        <v>253</v>
      </c>
      <c r="R315" s="32" t="str">
        <f>VLOOKUP(Q315,'Basic Moves'!B$2:H$43,3,FALSE)</f>
        <v>5</v>
      </c>
      <c r="S315" s="32" t="str">
        <f>IF(OR(VLOOKUP(Q315,'Basic Moves'!B$2:C$43,2,FALSE)=H315,VLOOKUP(Q315,'Basic Moves'!B$2:C$43,2,FALSE)=I315),1,0)</f>
        <v>0</v>
      </c>
      <c r="T315" s="32" t="str">
        <f>VLOOKUP(Q315,'Basic Moves'!B$2:H$43,5,FALSE)</f>
        <v>600</v>
      </c>
      <c r="U315" s="32" t="str">
        <f>VLOOKUP(Q315,'Basic Moves'!B$2:H$43,7,FALSE)</f>
        <v>7</v>
      </c>
      <c r="V315" s="31" t="str">
        <f t="shared" si="5"/>
        <v>830</v>
      </c>
      <c r="W315" s="30" t="s">
        <v>319</v>
      </c>
      <c r="X315" s="32" t="str">
        <f>VLOOKUP(W315,'Charged Moves'!B$2:I$96,3,FALSE)</f>
        <v>40</v>
      </c>
      <c r="Y315" s="32" t="str">
        <f>IF(OR(VLOOKUP(W315,'Charged Moves'!B$2:C$96,2,FALSE)=H315,VLOOKUP(W315,'Charged Moves'!B$2:C$96,2,FALSE)=I315),1,0)</f>
        <v>1</v>
      </c>
      <c r="Z315" s="32" t="str">
        <f>VLOOKUP(W315,'Charged Moves'!B$2:I$96,8,FALSE)*100</f>
        <v>5</v>
      </c>
      <c r="AA315" s="32" t="str">
        <f>VLOOKUP(W315,'Charged Moves'!B$2:I$96,6,FALSE)</f>
        <v>2400</v>
      </c>
      <c r="AB315" s="32" t="str">
        <f>VLOOKUP(W315,'Charged Moves'!B$2:J$96,9,FALSE)</f>
        <v>33</v>
      </c>
      <c r="AC315" s="32" t="str">
        <f t="shared" si="6"/>
        <v>76.25</v>
      </c>
      <c r="AD315" s="32" t="str">
        <f t="shared" si="7"/>
        <v>5900</v>
      </c>
      <c r="AE315" s="32" t="str">
        <f t="shared" si="8"/>
        <v>1265</v>
      </c>
      <c r="AF315" t="str">
        <f t="shared" si="9"/>
        <v>15900</v>
      </c>
      <c r="AG315" t="str">
        <f t="shared" si="10"/>
        <v>462.5</v>
      </c>
    </row>
    <row r="316" ht="14.25" customHeight="1">
      <c r="A316" s="5">
        <v>522.0</v>
      </c>
      <c r="B316" s="20">
        <v>5.0</v>
      </c>
      <c r="C316" s="21">
        <v>0.78</v>
      </c>
      <c r="D316" s="20">
        <v>6.0</v>
      </c>
      <c r="E316" s="22">
        <v>0.66</v>
      </c>
      <c r="F316" s="5" t="str">
        <f>VLOOKUP(G316,'Species Data'!A$2:E$152,2,FALSE)</f>
        <v>91</v>
      </c>
      <c r="G316" s="5" t="s">
        <v>148</v>
      </c>
      <c r="H316" s="33" t="s">
        <v>187</v>
      </c>
      <c r="I316" s="34" t="s">
        <v>191</v>
      </c>
      <c r="J316" s="5" t="str">
        <f>VLOOKUP(G316,'Species Data'!A$2:E$152,3,FALSE)</f>
        <v>100</v>
      </c>
      <c r="K316" s="27" t="str">
        <f>VLOOKUP(G316,'Species Data'!A$2:E$152,4,FALSE)</f>
        <v>196</v>
      </c>
      <c r="L316" s="27" t="str">
        <f>VLOOKUP(G316,'Species Data'!A$2:E$152,5,FALSE)</f>
        <v>196</v>
      </c>
      <c r="M316" s="28" t="str">
        <f t="shared" si="1"/>
        <v>19600</v>
      </c>
      <c r="N316" s="29" t="str">
        <f t="shared" si="2"/>
        <v>5315814000</v>
      </c>
      <c r="O316" s="29" t="str">
        <f t="shared" si="3"/>
        <v>271215</v>
      </c>
      <c r="P316" s="30" t="str">
        <f t="shared" si="4"/>
        <v>1898590750</v>
      </c>
      <c r="Q316" s="30" t="s">
        <v>214</v>
      </c>
      <c r="R316" s="32" t="str">
        <f>VLOOKUP(Q316,'Basic Moves'!B$2:H$43,3,FALSE)</f>
        <v>9</v>
      </c>
      <c r="S316" s="32" t="str">
        <f>IF(OR(VLOOKUP(Q316,'Basic Moves'!B$2:C$43,2,FALSE)=H316,VLOOKUP(Q316,'Basic Moves'!B$2:C$43,2,FALSE)=I316),1,0)</f>
        <v>1</v>
      </c>
      <c r="T316" s="32" t="str">
        <f>VLOOKUP(Q316,'Basic Moves'!B$2:H$43,5,FALSE)</f>
        <v>810</v>
      </c>
      <c r="U316" s="32" t="str">
        <f>VLOOKUP(Q316,'Basic Moves'!B$2:H$43,7,FALSE)</f>
        <v>7</v>
      </c>
      <c r="V316" s="31" t="str">
        <f t="shared" si="5"/>
        <v>1383.75</v>
      </c>
      <c r="W316" s="30" t="s">
        <v>337</v>
      </c>
      <c r="X316" s="32" t="str">
        <f>VLOOKUP(W316,'Charged Moves'!B$2:I$96,3,FALSE)</f>
        <v>25</v>
      </c>
      <c r="Y316" s="32" t="str">
        <f>IF(OR(VLOOKUP(W316,'Charged Moves'!B$2:C$96,2,FALSE)=H316,VLOOKUP(W316,'Charged Moves'!B$2:C$96,2,FALSE)=I316),1,0)</f>
        <v>1</v>
      </c>
      <c r="Z316" s="32" t="str">
        <f>VLOOKUP(W316,'Charged Moves'!B$2:I$96,8,FALSE)*100</f>
        <v>5</v>
      </c>
      <c r="AA316" s="32" t="str">
        <f>VLOOKUP(W316,'Charged Moves'!B$2:I$96,6,FALSE)</f>
        <v>3800</v>
      </c>
      <c r="AB316" s="32" t="str">
        <f>VLOOKUP(W316,'Charged Moves'!B$2:J$96,9,FALSE)</f>
        <v>20</v>
      </c>
      <c r="AC316" s="32" t="str">
        <f t="shared" si="6"/>
        <v>65.78125</v>
      </c>
      <c r="AD316" s="32" t="str">
        <f t="shared" si="7"/>
        <v>6730</v>
      </c>
      <c r="AE316" s="32" t="str">
        <f t="shared" si="8"/>
        <v>999.6875</v>
      </c>
      <c r="AF316" t="str">
        <f t="shared" si="9"/>
        <v>12730</v>
      </c>
      <c r="AG316" t="str">
        <f t="shared" si="10"/>
        <v>494.21875</v>
      </c>
    </row>
    <row r="317" ht="14.25" customHeight="1">
      <c r="A317" s="5">
        <v>428.0</v>
      </c>
      <c r="B317" s="20">
        <v>5.0</v>
      </c>
      <c r="C317" s="21">
        <v>0.7</v>
      </c>
      <c r="D317" s="20">
        <v>2.0</v>
      </c>
      <c r="E317" s="22">
        <v>0.96</v>
      </c>
      <c r="F317" s="5" t="str">
        <f>VLOOKUP(G317,'Species Data'!A$2:E$152,2,FALSE)</f>
        <v>75</v>
      </c>
      <c r="G317" s="5" t="s">
        <v>124</v>
      </c>
      <c r="H317" s="51" t="s">
        <v>267</v>
      </c>
      <c r="I317" s="49" t="s">
        <v>260</v>
      </c>
      <c r="J317" s="5" t="str">
        <f>VLOOKUP(G317,'Species Data'!A$2:E$152,3,FALSE)</f>
        <v>110</v>
      </c>
      <c r="K317" s="27" t="str">
        <f>VLOOKUP(G317,'Species Data'!A$2:E$152,4,FALSE)</f>
        <v>142</v>
      </c>
      <c r="L317" s="27" t="str">
        <f>VLOOKUP(G317,'Species Data'!A$2:E$152,5,FALSE)</f>
        <v>156</v>
      </c>
      <c r="M317" s="28" t="str">
        <f t="shared" si="1"/>
        <v>17160</v>
      </c>
      <c r="N317" s="29" t="str">
        <f t="shared" si="2"/>
        <v>3335260500</v>
      </c>
      <c r="O317" s="29" t="str">
        <f t="shared" si="3"/>
        <v>194363</v>
      </c>
      <c r="P317" s="30" t="str">
        <f t="shared" si="4"/>
        <v>1896834225</v>
      </c>
      <c r="Q317" s="30" t="s">
        <v>266</v>
      </c>
      <c r="R317" s="32" t="str">
        <f>VLOOKUP(Q317,'Basic Moves'!B$2:H$43,3,FALSE)</f>
        <v>12</v>
      </c>
      <c r="S317" s="32" t="str">
        <f>IF(OR(VLOOKUP(Q317,'Basic Moves'!B$2:C$43,2,FALSE)=H317,VLOOKUP(Q317,'Basic Moves'!B$2:C$43,2,FALSE)=I317),1,0)</f>
        <v>1</v>
      </c>
      <c r="T317" s="32" t="str">
        <f>VLOOKUP(Q317,'Basic Moves'!B$2:H$43,5,FALSE)</f>
        <v>1360</v>
      </c>
      <c r="U317" s="32" t="str">
        <f>VLOOKUP(Q317,'Basic Moves'!B$2:H$43,7,FALSE)</f>
        <v>15</v>
      </c>
      <c r="V317" s="31" t="str">
        <f t="shared" si="5"/>
        <v>1095</v>
      </c>
      <c r="W317" s="30" t="s">
        <v>311</v>
      </c>
      <c r="X317" s="32" t="str">
        <f>VLOOKUP(W317,'Charged Moves'!B$2:I$96,3,FALSE)</f>
        <v>50</v>
      </c>
      <c r="Y317" s="32" t="str">
        <f>IF(OR(VLOOKUP(W317,'Charged Moves'!B$2:C$96,2,FALSE)=H317,VLOOKUP(W317,'Charged Moves'!B$2:C$96,2,FALSE)=I317),1,0)</f>
        <v>1</v>
      </c>
      <c r="Z317" s="32" t="str">
        <f>VLOOKUP(W317,'Charged Moves'!B$2:I$96,8,FALSE)*100</f>
        <v>5</v>
      </c>
      <c r="AA317" s="32" t="str">
        <f>VLOOKUP(W317,'Charged Moves'!B$2:I$96,6,FALSE)</f>
        <v>3200</v>
      </c>
      <c r="AB317" s="32" t="str">
        <f>VLOOKUP(W317,'Charged Moves'!B$2:J$96,9,FALSE)</f>
        <v>33</v>
      </c>
      <c r="AC317" s="32" t="str">
        <f t="shared" si="6"/>
        <v>109.0625</v>
      </c>
      <c r="AD317" s="32" t="str">
        <f t="shared" si="7"/>
        <v>7780</v>
      </c>
      <c r="AE317" s="32" t="str">
        <f t="shared" si="8"/>
        <v>1368.75</v>
      </c>
      <c r="AF317" t="str">
        <f t="shared" si="9"/>
        <v>13780</v>
      </c>
      <c r="AG317" t="str">
        <f t="shared" si="10"/>
        <v>778.4375</v>
      </c>
    </row>
    <row r="318" ht="14.25" customHeight="1">
      <c r="A318" s="5">
        <v>235.0</v>
      </c>
      <c r="B318" s="20">
        <v>4.0</v>
      </c>
      <c r="C318" s="21">
        <v>0.8</v>
      </c>
      <c r="D318" s="20">
        <v>4.0</v>
      </c>
      <c r="E318" s="22">
        <v>0.83</v>
      </c>
      <c r="F318" s="5" t="str">
        <f>VLOOKUP(G318,'Species Data'!A$2:E$152,2,FALSE)</f>
        <v>42</v>
      </c>
      <c r="G318" s="5" t="s">
        <v>78</v>
      </c>
      <c r="H318" s="46" t="s">
        <v>265</v>
      </c>
      <c r="I318" s="38" t="s">
        <v>236</v>
      </c>
      <c r="J318" s="5" t="str">
        <f>VLOOKUP(G318,'Species Data'!A$2:E$152,3,FALSE)</f>
        <v>150</v>
      </c>
      <c r="K318" s="27" t="str">
        <f>VLOOKUP(G318,'Species Data'!A$2:E$152,4,FALSE)</f>
        <v>164</v>
      </c>
      <c r="L318" s="27" t="str">
        <f>VLOOKUP(G318,'Species Data'!A$2:E$152,5,FALSE)</f>
        <v>164</v>
      </c>
      <c r="M318" s="28" t="str">
        <f t="shared" si="1"/>
        <v>24600</v>
      </c>
      <c r="N318" s="29" t="str">
        <f t="shared" si="2"/>
        <v>4841280000</v>
      </c>
      <c r="O318" s="29" t="str">
        <f t="shared" si="3"/>
        <v>196800</v>
      </c>
      <c r="P318" s="30" t="str">
        <f t="shared" si="4"/>
        <v>1893394350</v>
      </c>
      <c r="Q318" s="30" t="s">
        <v>126</v>
      </c>
      <c r="R318" s="32" t="str">
        <f>VLOOKUP(Q318,'Basic Moves'!B$2:H$43,3,FALSE)</f>
        <v>6</v>
      </c>
      <c r="S318" s="32" t="str">
        <f>IF(OR(VLOOKUP(Q318,'Basic Moves'!B$2:C$43,2,FALSE)=H318,VLOOKUP(Q318,'Basic Moves'!B$2:C$43,2,FALSE)=I318),1,0)</f>
        <v>0</v>
      </c>
      <c r="T318" s="32" t="str">
        <f>VLOOKUP(Q318,'Basic Moves'!B$2:H$43,5,FALSE)</f>
        <v>500</v>
      </c>
      <c r="U318" s="32" t="str">
        <f>VLOOKUP(Q318,'Basic Moves'!B$2:H$43,7,FALSE)</f>
        <v>7</v>
      </c>
      <c r="V318" s="31" t="str">
        <f t="shared" si="5"/>
        <v>1200</v>
      </c>
      <c r="W318" s="30" t="s">
        <v>340</v>
      </c>
      <c r="X318" s="32" t="str">
        <f>VLOOKUP(W318,'Charged Moves'!B$2:I$96,3,FALSE)</f>
        <v>30</v>
      </c>
      <c r="Y318" s="32" t="str">
        <f>IF(OR(VLOOKUP(W318,'Charged Moves'!B$2:C$96,2,FALSE)=H318,VLOOKUP(W318,'Charged Moves'!B$2:C$96,2,FALSE)=I318),1,0)</f>
        <v>1</v>
      </c>
      <c r="Z318" s="32" t="str">
        <f>VLOOKUP(W318,'Charged Moves'!B$2:I$96,8,FALSE)*100</f>
        <v>25</v>
      </c>
      <c r="AA318" s="32" t="str">
        <f>VLOOKUP(W318,'Charged Moves'!B$2:I$96,6,FALSE)</f>
        <v>3300</v>
      </c>
      <c r="AB318" s="32" t="str">
        <f>VLOOKUP(W318,'Charged Moves'!B$2:J$96,9,FALSE)</f>
        <v>25</v>
      </c>
      <c r="AC318" s="32" t="str">
        <f t="shared" si="6"/>
        <v>66.1875</v>
      </c>
      <c r="AD318" s="32" t="str">
        <f t="shared" si="7"/>
        <v>5800</v>
      </c>
      <c r="AE318" s="32" t="str">
        <f t="shared" si="8"/>
        <v>1137.1875</v>
      </c>
      <c r="AF318" t="str">
        <f t="shared" si="9"/>
        <v>13800</v>
      </c>
      <c r="AG318" t="str">
        <f t="shared" si="10"/>
        <v>469.3125</v>
      </c>
    </row>
    <row r="319" ht="14.25" customHeight="1">
      <c r="A319" s="5">
        <v>703.0</v>
      </c>
      <c r="B319" s="20">
        <v>2.0</v>
      </c>
      <c r="C319" s="21">
        <v>0.93</v>
      </c>
      <c r="D319" s="20">
        <v>1.0</v>
      </c>
      <c r="E319" s="22">
        <v>1.0</v>
      </c>
      <c r="F319" s="5" t="str">
        <f>VLOOKUP(G319,'Species Data'!A$2:E$152,2,FALSE)</f>
        <v>122</v>
      </c>
      <c r="G319" s="5" t="s">
        <v>194</v>
      </c>
      <c r="H319" s="24" t="s">
        <v>50</v>
      </c>
      <c r="I319" s="25"/>
      <c r="J319" s="5" t="str">
        <f>VLOOKUP(G319,'Species Data'!A$2:E$152,3,FALSE)</f>
        <v>80</v>
      </c>
      <c r="K319" s="27" t="str">
        <f>VLOOKUP(G319,'Species Data'!A$2:E$152,4,FALSE)</f>
        <v>154</v>
      </c>
      <c r="L319" s="27" t="str">
        <f>VLOOKUP(G319,'Species Data'!A$2:E$152,5,FALSE)</f>
        <v>196</v>
      </c>
      <c r="M319" s="28" t="str">
        <f t="shared" si="1"/>
        <v>15680</v>
      </c>
      <c r="N319" s="29" t="str">
        <f t="shared" si="2"/>
        <v>3693767000</v>
      </c>
      <c r="O319" s="29" t="str">
        <f t="shared" si="3"/>
        <v>235572</v>
      </c>
      <c r="P319" s="30" t="str">
        <f t="shared" si="4"/>
        <v>1892159500</v>
      </c>
      <c r="Q319" s="30" t="s">
        <v>88</v>
      </c>
      <c r="R319" s="32" t="str">
        <f>VLOOKUP(Q319,'Basic Moves'!B$2:H$43,3,FALSE)</f>
        <v>15</v>
      </c>
      <c r="S319" s="32" t="str">
        <f>IF(OR(VLOOKUP(Q319,'Basic Moves'!B$2:C$43,2,FALSE)=H319,VLOOKUP(Q319,'Basic Moves'!B$2:C$43,2,FALSE)=I319),1,0)</f>
        <v>1</v>
      </c>
      <c r="T319" s="32" t="str">
        <f>VLOOKUP(Q319,'Basic Moves'!B$2:H$43,5,FALSE)</f>
        <v>1510</v>
      </c>
      <c r="U319" s="32" t="str">
        <f>VLOOKUP(Q319,'Basic Moves'!B$2:H$43,7,FALSE)</f>
        <v>14</v>
      </c>
      <c r="V319" s="31" t="str">
        <f t="shared" si="5"/>
        <v>1237.5</v>
      </c>
      <c r="W319" s="30" t="s">
        <v>50</v>
      </c>
      <c r="X319" s="32" t="str">
        <f>VLOOKUP(W319,'Charged Moves'!B$2:I$96,3,FALSE)</f>
        <v>55</v>
      </c>
      <c r="Y319" s="32" t="str">
        <f>IF(OR(VLOOKUP(W319,'Charged Moves'!B$2:C$96,2,FALSE)=H319,VLOOKUP(W319,'Charged Moves'!B$2:C$96,2,FALSE)=I319),1,0)</f>
        <v>1</v>
      </c>
      <c r="Z319" s="32" t="str">
        <f>VLOOKUP(W319,'Charged Moves'!B$2:I$96,8,FALSE)*100</f>
        <v>5</v>
      </c>
      <c r="AA319" s="32" t="str">
        <f>VLOOKUP(W319,'Charged Moves'!B$2:I$96,6,FALSE)</f>
        <v>2800</v>
      </c>
      <c r="AB319" s="32" t="str">
        <f>VLOOKUP(W319,'Charged Moves'!B$2:J$96,9,FALSE)</f>
        <v>50</v>
      </c>
      <c r="AC319" s="32" t="str">
        <f t="shared" si="6"/>
        <v>145.46875</v>
      </c>
      <c r="AD319" s="32" t="str">
        <f t="shared" si="7"/>
        <v>9340</v>
      </c>
      <c r="AE319" s="32" t="str">
        <f t="shared" si="8"/>
        <v>1529.6875</v>
      </c>
      <c r="AF319" t="str">
        <f t="shared" si="9"/>
        <v>17340</v>
      </c>
      <c r="AG319" t="str">
        <f t="shared" si="10"/>
        <v>783.59375</v>
      </c>
    </row>
    <row r="320" ht="14.25" customHeight="1">
      <c r="A320" s="5">
        <v>730.0</v>
      </c>
      <c r="B320" s="20">
        <v>6.0</v>
      </c>
      <c r="C320" s="21">
        <v>0.67</v>
      </c>
      <c r="D320" s="20">
        <v>6.0</v>
      </c>
      <c r="E320" s="22">
        <v>0.62</v>
      </c>
      <c r="F320" s="5" t="str">
        <f>VLOOKUP(G320,'Species Data'!A$2:E$152,2,FALSE)</f>
        <v>126</v>
      </c>
      <c r="G320" s="5" t="s">
        <v>200</v>
      </c>
      <c r="H320" s="44" t="s">
        <v>255</v>
      </c>
      <c r="I320" s="47"/>
      <c r="J320" s="5" t="str">
        <f>VLOOKUP(G320,'Species Data'!A$2:E$152,3,FALSE)</f>
        <v>130</v>
      </c>
      <c r="K320" s="27" t="str">
        <f>VLOOKUP(G320,'Species Data'!A$2:E$152,4,FALSE)</f>
        <v>214</v>
      </c>
      <c r="L320" s="27" t="str">
        <f>VLOOKUP(G320,'Species Data'!A$2:E$152,5,FALSE)</f>
        <v>158</v>
      </c>
      <c r="M320" s="28" t="str">
        <f t="shared" si="1"/>
        <v>20540</v>
      </c>
      <c r="N320" s="29" t="str">
        <f t="shared" si="2"/>
        <v>4801050410</v>
      </c>
      <c r="O320" s="29" t="str">
        <f t="shared" si="3"/>
        <v>233742</v>
      </c>
      <c r="P320" s="30" t="str">
        <f t="shared" si="4"/>
        <v>1891189690</v>
      </c>
      <c r="Q320" s="30" t="s">
        <v>254</v>
      </c>
      <c r="R320" s="32" t="str">
        <f>VLOOKUP(Q320,'Basic Moves'!B$2:H$43,3,FALSE)</f>
        <v>6</v>
      </c>
      <c r="S320" s="32" t="str">
        <f>IF(OR(VLOOKUP(Q320,'Basic Moves'!B$2:C$43,2,FALSE)=H320,VLOOKUP(Q320,'Basic Moves'!B$2:C$43,2,FALSE)=I320),1,0)</f>
        <v>0</v>
      </c>
      <c r="T320" s="32" t="str">
        <f>VLOOKUP(Q320,'Basic Moves'!B$2:H$43,5,FALSE)</f>
        <v>800</v>
      </c>
      <c r="U320" s="32" t="str">
        <f>VLOOKUP(Q320,'Basic Moves'!B$2:H$43,7,FALSE)</f>
        <v>8</v>
      </c>
      <c r="V320" s="31" t="str">
        <f t="shared" si="5"/>
        <v>750</v>
      </c>
      <c r="W320" s="30" t="s">
        <v>339</v>
      </c>
      <c r="X320" s="32" t="str">
        <f>VLOOKUP(W320,'Charged Moves'!B$2:I$96,3,FALSE)</f>
        <v>40</v>
      </c>
      <c r="Y320" s="32" t="str">
        <f>IF(OR(VLOOKUP(W320,'Charged Moves'!B$2:C$96,2,FALSE)=H320,VLOOKUP(W320,'Charged Moves'!B$2:C$96,2,FALSE)=I320),1,0)</f>
        <v>1</v>
      </c>
      <c r="Z320" s="32" t="str">
        <f>VLOOKUP(W320,'Charged Moves'!B$2:I$96,8,FALSE)*100</f>
        <v>5</v>
      </c>
      <c r="AA320" s="32" t="str">
        <f>VLOOKUP(W320,'Charged Moves'!B$2:I$96,6,FALSE)</f>
        <v>2800</v>
      </c>
      <c r="AB320" s="32" t="str">
        <f>VLOOKUP(W320,'Charged Moves'!B$2:J$96,9,FALSE)</f>
        <v>33</v>
      </c>
      <c r="AC320" s="32" t="str">
        <f t="shared" si="6"/>
        <v>81.25</v>
      </c>
      <c r="AD320" s="32" t="str">
        <f t="shared" si="7"/>
        <v>7300</v>
      </c>
      <c r="AE320" s="32" t="str">
        <f t="shared" si="8"/>
        <v>1092.25</v>
      </c>
      <c r="AF320" t="str">
        <f t="shared" si="9"/>
        <v>17300</v>
      </c>
      <c r="AG320" t="str">
        <f t="shared" si="10"/>
        <v>430.25</v>
      </c>
    </row>
    <row r="321" ht="14.25" customHeight="1">
      <c r="A321" s="5">
        <v>444.0</v>
      </c>
      <c r="B321" s="20">
        <v>3.0</v>
      </c>
      <c r="C321" s="21">
        <v>0.9</v>
      </c>
      <c r="D321" s="20">
        <v>5.0</v>
      </c>
      <c r="E321" s="22">
        <v>0.66</v>
      </c>
      <c r="F321" s="5" t="str">
        <f>VLOOKUP(G321,'Species Data'!A$2:E$152,2,FALSE)</f>
        <v>78</v>
      </c>
      <c r="G321" s="5" t="s">
        <v>128</v>
      </c>
      <c r="H321" s="44" t="s">
        <v>255</v>
      </c>
      <c r="I321" s="47"/>
      <c r="J321" s="5" t="str">
        <f>VLOOKUP(G321,'Species Data'!A$2:E$152,3,FALSE)</f>
        <v>130</v>
      </c>
      <c r="K321" s="27" t="str">
        <f>VLOOKUP(G321,'Species Data'!A$2:E$152,4,FALSE)</f>
        <v>200</v>
      </c>
      <c r="L321" s="27" t="str">
        <f>VLOOKUP(G321,'Species Data'!A$2:E$152,5,FALSE)</f>
        <v>170</v>
      </c>
      <c r="M321" s="28" t="str">
        <f t="shared" si="1"/>
        <v>22100</v>
      </c>
      <c r="N321" s="29" t="str">
        <f t="shared" si="2"/>
        <v>6461487500</v>
      </c>
      <c r="O321" s="29" t="str">
        <f t="shared" si="3"/>
        <v>292375</v>
      </c>
      <c r="P321" s="30" t="str">
        <f t="shared" si="4"/>
        <v>1884025000</v>
      </c>
      <c r="Q321" s="30" t="s">
        <v>253</v>
      </c>
      <c r="R321" s="32" t="str">
        <f>VLOOKUP(Q321,'Basic Moves'!B$2:H$43,3,FALSE)</f>
        <v>5</v>
      </c>
      <c r="S321" s="32" t="str">
        <f>IF(OR(VLOOKUP(Q321,'Basic Moves'!B$2:C$43,2,FALSE)=H321,VLOOKUP(Q321,'Basic Moves'!B$2:C$43,2,FALSE)=I321),1,0)</f>
        <v>0</v>
      </c>
      <c r="T321" s="32" t="str">
        <f>VLOOKUP(Q321,'Basic Moves'!B$2:H$43,5,FALSE)</f>
        <v>600</v>
      </c>
      <c r="U321" s="32" t="str">
        <f>VLOOKUP(Q321,'Basic Moves'!B$2:H$43,7,FALSE)</f>
        <v>7</v>
      </c>
      <c r="V321" s="31" t="str">
        <f t="shared" si="5"/>
        <v>830</v>
      </c>
      <c r="W321" s="30" t="s">
        <v>117</v>
      </c>
      <c r="X321" s="32" t="str">
        <f>VLOOKUP(W321,'Charged Moves'!B$2:I$96,3,FALSE)</f>
        <v>100</v>
      </c>
      <c r="Y321" s="32" t="str">
        <f>IF(OR(VLOOKUP(W321,'Charged Moves'!B$2:C$96,2,FALSE)=H321,VLOOKUP(W321,'Charged Moves'!B$2:C$96,2,FALSE)=I321),1,0)</f>
        <v>1</v>
      </c>
      <c r="Z321" s="32" t="str">
        <f>VLOOKUP(W321,'Charged Moves'!B$2:I$96,8,FALSE)*100</f>
        <v>5</v>
      </c>
      <c r="AA321" s="32" t="str">
        <f>VLOOKUP(W321,'Charged Moves'!B$2:I$96,6,FALSE)</f>
        <v>4100</v>
      </c>
      <c r="AB321" s="32" t="str">
        <f>VLOOKUP(W321,'Charged Moves'!B$2:J$96,9,FALSE)</f>
        <v>100</v>
      </c>
      <c r="AC321" s="32" t="str">
        <f t="shared" si="6"/>
        <v>203.125</v>
      </c>
      <c r="AD321" s="32" t="str">
        <f t="shared" si="7"/>
        <v>13600</v>
      </c>
      <c r="AE321" s="32" t="str">
        <f t="shared" si="8"/>
        <v>1461.875</v>
      </c>
      <c r="AF321" t="str">
        <f t="shared" si="9"/>
        <v>43600</v>
      </c>
      <c r="AG321" t="str">
        <f t="shared" si="10"/>
        <v>426.25</v>
      </c>
    </row>
    <row r="322" ht="14.25" customHeight="1">
      <c r="A322" s="5">
        <v>400.0</v>
      </c>
      <c r="B322" s="20">
        <v>3.0</v>
      </c>
      <c r="C322" s="21">
        <v>1.0</v>
      </c>
      <c r="D322" s="20">
        <v>3.0</v>
      </c>
      <c r="E322" s="22">
        <v>0.87</v>
      </c>
      <c r="F322" s="5" t="str">
        <f>VLOOKUP(G322,'Species Data'!A$2:E$152,2,FALSE)</f>
        <v>70</v>
      </c>
      <c r="G322" s="5" t="s">
        <v>114</v>
      </c>
      <c r="H322" s="45" t="s">
        <v>259</v>
      </c>
      <c r="I322" s="46" t="s">
        <v>265</v>
      </c>
      <c r="J322" s="5" t="str">
        <f>VLOOKUP(G322,'Species Data'!A$2:E$152,3,FALSE)</f>
        <v>130</v>
      </c>
      <c r="K322" s="27" t="str">
        <f>VLOOKUP(G322,'Species Data'!A$2:E$152,4,FALSE)</f>
        <v>190</v>
      </c>
      <c r="L322" s="27" t="str">
        <f>VLOOKUP(G322,'Species Data'!A$2:E$152,5,FALSE)</f>
        <v>110</v>
      </c>
      <c r="M322" s="28" t="str">
        <f t="shared" si="1"/>
        <v>14300</v>
      </c>
      <c r="N322" s="29" t="str">
        <f t="shared" si="2"/>
        <v>4211774531</v>
      </c>
      <c r="O322" s="29" t="str">
        <f t="shared" si="3"/>
        <v>294530</v>
      </c>
      <c r="P322" s="30" t="str">
        <f t="shared" si="4"/>
        <v>1874305469</v>
      </c>
      <c r="Q322" s="30" t="s">
        <v>144</v>
      </c>
      <c r="R322" s="32" t="str">
        <f>VLOOKUP(Q322,'Basic Moves'!B$2:H$43,3,FALSE)</f>
        <v>10</v>
      </c>
      <c r="S322" s="32" t="str">
        <f>IF(OR(VLOOKUP(Q322,'Basic Moves'!B$2:C$43,2,FALSE)=H322,VLOOKUP(Q322,'Basic Moves'!B$2:C$43,2,FALSE)=I322),1,0)</f>
        <v>1</v>
      </c>
      <c r="T322" s="32" t="str">
        <f>VLOOKUP(Q322,'Basic Moves'!B$2:H$43,5,FALSE)</f>
        <v>1050</v>
      </c>
      <c r="U322" s="32" t="str">
        <f>VLOOKUP(Q322,'Basic Moves'!B$2:H$43,7,FALSE)</f>
        <v>10</v>
      </c>
      <c r="V322" s="31" t="str">
        <f t="shared" si="5"/>
        <v>1187.5</v>
      </c>
      <c r="W322" s="30" t="s">
        <v>224</v>
      </c>
      <c r="X322" s="32" t="str">
        <f>VLOOKUP(W322,'Charged Moves'!B$2:I$96,3,FALSE)</f>
        <v>55</v>
      </c>
      <c r="Y322" s="32" t="str">
        <f>IF(OR(VLOOKUP(W322,'Charged Moves'!B$2:C$96,2,FALSE)=H322,VLOOKUP(W322,'Charged Moves'!B$2:C$96,2,FALSE)=I322),1,0)</f>
        <v>1</v>
      </c>
      <c r="Z322" s="32" t="str">
        <f>VLOOKUP(W322,'Charged Moves'!B$2:I$96,8,FALSE)*100</f>
        <v>5</v>
      </c>
      <c r="AA322" s="32" t="str">
        <f>VLOOKUP(W322,'Charged Moves'!B$2:I$96,6,FALSE)</f>
        <v>2600</v>
      </c>
      <c r="AB322" s="32" t="str">
        <f>VLOOKUP(W322,'Charged Moves'!B$2:J$96,9,FALSE)</f>
        <v>50</v>
      </c>
      <c r="AC322" s="32" t="str">
        <f t="shared" si="6"/>
        <v>132.96875</v>
      </c>
      <c r="AD322" s="32" t="str">
        <f t="shared" si="7"/>
        <v>8350</v>
      </c>
      <c r="AE322" s="32" t="str">
        <f t="shared" si="8"/>
        <v>1550.15625</v>
      </c>
      <c r="AF322" t="str">
        <f t="shared" si="9"/>
        <v>18350</v>
      </c>
      <c r="AG322" t="str">
        <f t="shared" si="10"/>
        <v>689.84375</v>
      </c>
    </row>
    <row r="323" ht="14.25" customHeight="1">
      <c r="A323" s="5">
        <v>234.0</v>
      </c>
      <c r="B323" s="20">
        <v>4.0</v>
      </c>
      <c r="C323" s="21">
        <v>0.8</v>
      </c>
      <c r="D323" s="20">
        <v>5.0</v>
      </c>
      <c r="E323" s="22">
        <v>0.81</v>
      </c>
      <c r="F323" s="5" t="str">
        <f>VLOOKUP(G323,'Species Data'!A$2:E$152,2,FALSE)</f>
        <v>42</v>
      </c>
      <c r="G323" s="5" t="s">
        <v>78</v>
      </c>
      <c r="H323" s="46" t="s">
        <v>265</v>
      </c>
      <c r="I323" s="38" t="s">
        <v>236</v>
      </c>
      <c r="J323" s="5" t="str">
        <f>VLOOKUP(G323,'Species Data'!A$2:E$152,3,FALSE)</f>
        <v>150</v>
      </c>
      <c r="K323" s="27" t="str">
        <f>VLOOKUP(G323,'Species Data'!A$2:E$152,4,FALSE)</f>
        <v>164</v>
      </c>
      <c r="L323" s="27" t="str">
        <f>VLOOKUP(G323,'Species Data'!A$2:E$152,5,FALSE)</f>
        <v>164</v>
      </c>
      <c r="M323" s="28" t="str">
        <f t="shared" si="1"/>
        <v>24600</v>
      </c>
      <c r="N323" s="29" t="str">
        <f t="shared" si="2"/>
        <v>4841280000</v>
      </c>
      <c r="O323" s="29" t="str">
        <f t="shared" si="3"/>
        <v>196800</v>
      </c>
      <c r="P323" s="30" t="str">
        <f t="shared" si="4"/>
        <v>1865027475</v>
      </c>
      <c r="Q323" s="30" t="s">
        <v>126</v>
      </c>
      <c r="R323" s="32" t="str">
        <f>VLOOKUP(Q323,'Basic Moves'!B$2:H$43,3,FALSE)</f>
        <v>6</v>
      </c>
      <c r="S323" s="32" t="str">
        <f>IF(OR(VLOOKUP(Q323,'Basic Moves'!B$2:C$43,2,FALSE)=H323,VLOOKUP(Q323,'Basic Moves'!B$2:C$43,2,FALSE)=I323),1,0)</f>
        <v>0</v>
      </c>
      <c r="T323" s="32" t="str">
        <f>VLOOKUP(Q323,'Basic Moves'!B$2:H$43,5,FALSE)</f>
        <v>500</v>
      </c>
      <c r="U323" s="32" t="str">
        <f>VLOOKUP(Q323,'Basic Moves'!B$2:H$43,7,FALSE)</f>
        <v>7</v>
      </c>
      <c r="V323" s="31" t="str">
        <f t="shared" si="5"/>
        <v>1200</v>
      </c>
      <c r="W323" s="30" t="s">
        <v>301</v>
      </c>
      <c r="X323" s="32" t="str">
        <f>VLOOKUP(W323,'Charged Moves'!B$2:I$96,3,FALSE)</f>
        <v>25</v>
      </c>
      <c r="Y323" s="32" t="str">
        <f>IF(OR(VLOOKUP(W323,'Charged Moves'!B$2:C$96,2,FALSE)=H323,VLOOKUP(W323,'Charged Moves'!B$2:C$96,2,FALSE)=I323),1,0)</f>
        <v>1</v>
      </c>
      <c r="Z323" s="32" t="str">
        <f>VLOOKUP(W323,'Charged Moves'!B$2:I$96,8,FALSE)*100</f>
        <v>5</v>
      </c>
      <c r="AA323" s="32" t="str">
        <f>VLOOKUP(W323,'Charged Moves'!B$2:I$96,6,FALSE)</f>
        <v>2400</v>
      </c>
      <c r="AB323" s="32" t="str">
        <f>VLOOKUP(W323,'Charged Moves'!B$2:J$96,9,FALSE)</f>
        <v>20</v>
      </c>
      <c r="AC323" s="32" t="str">
        <f t="shared" si="6"/>
        <v>50.03125</v>
      </c>
      <c r="AD323" s="32" t="str">
        <f t="shared" si="7"/>
        <v>4400</v>
      </c>
      <c r="AE323" s="32" t="str">
        <f t="shared" si="8"/>
        <v>1136.6875</v>
      </c>
      <c r="AF323" t="str">
        <f t="shared" si="9"/>
        <v>10400</v>
      </c>
      <c r="AG323" t="str">
        <f t="shared" si="10"/>
        <v>462.28125</v>
      </c>
    </row>
    <row r="324" ht="14.25" customHeight="1">
      <c r="A324" s="5">
        <v>487.0</v>
      </c>
      <c r="B324" s="20">
        <v>3.0</v>
      </c>
      <c r="C324" s="21">
        <v>0.86</v>
      </c>
      <c r="D324" s="20">
        <v>6.0</v>
      </c>
      <c r="E324" s="22">
        <v>0.81</v>
      </c>
      <c r="F324" s="5" t="str">
        <f>VLOOKUP(G324,'Species Data'!A$2:E$152,2,FALSE)</f>
        <v>85</v>
      </c>
      <c r="G324" s="5" t="s">
        <v>140</v>
      </c>
      <c r="H324" s="39" t="s">
        <v>237</v>
      </c>
      <c r="I324" s="38" t="s">
        <v>236</v>
      </c>
      <c r="J324" s="5" t="str">
        <f>VLOOKUP(G324,'Species Data'!A$2:E$152,3,FALSE)</f>
        <v>120</v>
      </c>
      <c r="K324" s="27" t="str">
        <f>VLOOKUP(G324,'Species Data'!A$2:E$152,4,FALSE)</f>
        <v>182</v>
      </c>
      <c r="L324" s="27" t="str">
        <f>VLOOKUP(G324,'Species Data'!A$2:E$152,5,FALSE)</f>
        <v>150</v>
      </c>
      <c r="M324" s="28" t="str">
        <f t="shared" si="1"/>
        <v>18000</v>
      </c>
      <c r="N324" s="29" t="str">
        <f t="shared" si="2"/>
        <v>3773952000</v>
      </c>
      <c r="O324" s="29" t="str">
        <f t="shared" si="3"/>
        <v>209664</v>
      </c>
      <c r="P324" s="30" t="str">
        <f t="shared" si="4"/>
        <v>1864248750</v>
      </c>
      <c r="Q324" s="30" t="s">
        <v>275</v>
      </c>
      <c r="R324" s="32" t="str">
        <f>VLOOKUP(Q324,'Basic Moves'!B$2:H$43,3,FALSE)</f>
        <v>12</v>
      </c>
      <c r="S324" s="32" t="str">
        <f>IF(OR(VLOOKUP(Q324,'Basic Moves'!B$2:C$43,2,FALSE)=H324,VLOOKUP(Q324,'Basic Moves'!B$2:C$43,2,FALSE)=I324),1,0)</f>
        <v>0</v>
      </c>
      <c r="T324" s="32" t="str">
        <f>VLOOKUP(Q324,'Basic Moves'!B$2:H$43,5,FALSE)</f>
        <v>1040</v>
      </c>
      <c r="U324" s="32" t="str">
        <f>VLOOKUP(Q324,'Basic Moves'!B$2:H$43,7,FALSE)</f>
        <v>10</v>
      </c>
      <c r="V324" s="31" t="str">
        <f t="shared" si="5"/>
        <v>1152</v>
      </c>
      <c r="W324" s="30" t="s">
        <v>297</v>
      </c>
      <c r="X324" s="32" t="str">
        <f>VLOOKUP(W324,'Charged Moves'!B$2:I$96,3,FALSE)</f>
        <v>30</v>
      </c>
      <c r="Y324" s="32" t="str">
        <f>IF(OR(VLOOKUP(W324,'Charged Moves'!B$2:C$96,2,FALSE)=H324,VLOOKUP(W324,'Charged Moves'!B$2:C$96,2,FALSE)=I324),1,0)</f>
        <v>1</v>
      </c>
      <c r="Z324" s="32" t="str">
        <f>VLOOKUP(W324,'Charged Moves'!B$2:I$96,8,FALSE)*100</f>
        <v>5</v>
      </c>
      <c r="AA324" s="32" t="str">
        <f>VLOOKUP(W324,'Charged Moves'!B$2:I$96,6,FALSE)</f>
        <v>2900</v>
      </c>
      <c r="AB324" s="32" t="str">
        <f>VLOOKUP(W324,'Charged Moves'!B$2:J$96,9,FALSE)</f>
        <v>25</v>
      </c>
      <c r="AC324" s="32" t="str">
        <f t="shared" si="6"/>
        <v>74.4375</v>
      </c>
      <c r="AD324" s="32" t="str">
        <f t="shared" si="7"/>
        <v>6520</v>
      </c>
      <c r="AE324" s="32" t="str">
        <f t="shared" si="8"/>
        <v>1140.5625</v>
      </c>
      <c r="AF324" t="str">
        <f t="shared" si="9"/>
        <v>12520</v>
      </c>
      <c r="AG324" t="str">
        <f t="shared" si="10"/>
        <v>569.0625</v>
      </c>
    </row>
    <row r="325" ht="14.25" customHeight="1">
      <c r="A325" s="5">
        <v>427.0</v>
      </c>
      <c r="B325" s="20">
        <v>2.0</v>
      </c>
      <c r="C325" s="21">
        <v>0.86</v>
      </c>
      <c r="D325" s="20">
        <v>3.0</v>
      </c>
      <c r="E325" s="22">
        <v>0.95</v>
      </c>
      <c r="F325" s="5" t="str">
        <f>VLOOKUP(G325,'Species Data'!A$2:E$152,2,FALSE)</f>
        <v>75</v>
      </c>
      <c r="G325" s="5" t="s">
        <v>124</v>
      </c>
      <c r="H325" s="51" t="s">
        <v>267</v>
      </c>
      <c r="I325" s="49" t="s">
        <v>260</v>
      </c>
      <c r="J325" s="5" t="str">
        <f>VLOOKUP(G325,'Species Data'!A$2:E$152,3,FALSE)</f>
        <v>110</v>
      </c>
      <c r="K325" s="27" t="str">
        <f>VLOOKUP(G325,'Species Data'!A$2:E$152,4,FALSE)</f>
        <v>142</v>
      </c>
      <c r="L325" s="27" t="str">
        <f>VLOOKUP(G325,'Species Data'!A$2:E$152,5,FALSE)</f>
        <v>156</v>
      </c>
      <c r="M325" s="28" t="str">
        <f t="shared" si="1"/>
        <v>17160</v>
      </c>
      <c r="N325" s="29" t="str">
        <f t="shared" si="2"/>
        <v>4142424000</v>
      </c>
      <c r="O325" s="29" t="str">
        <f t="shared" si="3"/>
        <v>241400</v>
      </c>
      <c r="P325" s="30" t="str">
        <f t="shared" si="4"/>
        <v>1864090800</v>
      </c>
      <c r="Q325" s="30" t="s">
        <v>266</v>
      </c>
      <c r="R325" s="32" t="str">
        <f>VLOOKUP(Q325,'Basic Moves'!B$2:H$43,3,FALSE)</f>
        <v>12</v>
      </c>
      <c r="S325" s="32" t="str">
        <f>IF(OR(VLOOKUP(Q325,'Basic Moves'!B$2:C$43,2,FALSE)=H325,VLOOKUP(Q325,'Basic Moves'!B$2:C$43,2,FALSE)=I325),1,0)</f>
        <v>1</v>
      </c>
      <c r="T325" s="32" t="str">
        <f>VLOOKUP(Q325,'Basic Moves'!B$2:H$43,5,FALSE)</f>
        <v>1360</v>
      </c>
      <c r="U325" s="32" t="str">
        <f>VLOOKUP(Q325,'Basic Moves'!B$2:H$43,7,FALSE)</f>
        <v>15</v>
      </c>
      <c r="V325" s="31" t="str">
        <f t="shared" si="5"/>
        <v>1095</v>
      </c>
      <c r="W325" s="30" t="s">
        <v>222</v>
      </c>
      <c r="X325" s="32" t="str">
        <f>VLOOKUP(W325,'Charged Moves'!B$2:I$96,3,FALSE)</f>
        <v>80</v>
      </c>
      <c r="Y325" s="32" t="str">
        <f>IF(OR(VLOOKUP(W325,'Charged Moves'!B$2:C$96,2,FALSE)=H325,VLOOKUP(W325,'Charged Moves'!B$2:C$96,2,FALSE)=I325),1,0)</f>
        <v>1</v>
      </c>
      <c r="Z325" s="32" t="str">
        <f>VLOOKUP(W325,'Charged Moves'!B$2:I$96,8,FALSE)*100</f>
        <v>50</v>
      </c>
      <c r="AA325" s="32" t="str">
        <f>VLOOKUP(W325,'Charged Moves'!B$2:I$96,6,FALSE)</f>
        <v>3100</v>
      </c>
      <c r="AB325" s="32" t="str">
        <f>VLOOKUP(W325,'Charged Moves'!B$2:J$96,9,FALSE)</f>
        <v>100</v>
      </c>
      <c r="AC325" s="32" t="str">
        <f t="shared" si="6"/>
        <v>230</v>
      </c>
      <c r="AD325" s="32" t="str">
        <f t="shared" si="7"/>
        <v>13120</v>
      </c>
      <c r="AE325" s="32" t="str">
        <f t="shared" si="8"/>
        <v>1700</v>
      </c>
      <c r="AF325" t="str">
        <f t="shared" si="9"/>
        <v>27120</v>
      </c>
      <c r="AG325" t="str">
        <f t="shared" si="10"/>
        <v>765</v>
      </c>
    </row>
    <row r="326" ht="14.25" customHeight="1">
      <c r="A326" s="5">
        <v>710.0</v>
      </c>
      <c r="B326" s="20">
        <v>1.0</v>
      </c>
      <c r="C326" s="21">
        <v>1.0</v>
      </c>
      <c r="D326" s="20">
        <v>4.0</v>
      </c>
      <c r="E326" s="22">
        <v>0.56</v>
      </c>
      <c r="F326" s="5" t="str">
        <f>VLOOKUP(G326,'Species Data'!A$2:E$152,2,FALSE)</f>
        <v>123</v>
      </c>
      <c r="G326" s="5" t="s">
        <v>195</v>
      </c>
      <c r="H326" s="58" t="s">
        <v>249</v>
      </c>
      <c r="I326" s="38" t="s">
        <v>236</v>
      </c>
      <c r="J326" s="5" t="str">
        <f>VLOOKUP(G326,'Species Data'!A$2:E$152,3,FALSE)</f>
        <v>140</v>
      </c>
      <c r="K326" s="27" t="str">
        <f>VLOOKUP(G326,'Species Data'!A$2:E$152,4,FALSE)</f>
        <v>176</v>
      </c>
      <c r="L326" s="27" t="str">
        <f>VLOOKUP(G326,'Species Data'!A$2:E$152,5,FALSE)</f>
        <v>180</v>
      </c>
      <c r="M326" s="28" t="str">
        <f t="shared" si="1"/>
        <v>25200</v>
      </c>
      <c r="N326" s="29" t="str">
        <f t="shared" si="2"/>
        <v>6667353000</v>
      </c>
      <c r="O326" s="29" t="str">
        <f t="shared" si="3"/>
        <v>264578</v>
      </c>
      <c r="P326" s="30" t="str">
        <f t="shared" si="4"/>
        <v>1860705000</v>
      </c>
      <c r="Q326" s="30" t="s">
        <v>248</v>
      </c>
      <c r="R326" s="32" t="str">
        <f>VLOOKUP(Q326,'Basic Moves'!B$2:H$43,3,FALSE)</f>
        <v>3</v>
      </c>
      <c r="S326" s="32" t="str">
        <f>IF(OR(VLOOKUP(Q326,'Basic Moves'!B$2:C$43,2,FALSE)=H326,VLOOKUP(Q326,'Basic Moves'!B$2:C$43,2,FALSE)=I326),1,0)</f>
        <v>1</v>
      </c>
      <c r="T326" s="32" t="str">
        <f>VLOOKUP(Q326,'Basic Moves'!B$2:H$43,5,FALSE)</f>
        <v>400</v>
      </c>
      <c r="U326" s="32" t="str">
        <f>VLOOKUP(Q326,'Basic Moves'!B$2:H$43,7,FALSE)</f>
        <v>6</v>
      </c>
      <c r="V326" s="31" t="str">
        <f t="shared" si="5"/>
        <v>937.5</v>
      </c>
      <c r="W326" s="30" t="s">
        <v>299</v>
      </c>
      <c r="X326" s="32" t="str">
        <f>VLOOKUP(W326,'Charged Moves'!B$2:I$96,3,FALSE)</f>
        <v>75</v>
      </c>
      <c r="Y326" s="32" t="str">
        <f>IF(OR(VLOOKUP(W326,'Charged Moves'!B$2:C$96,2,FALSE)=H326,VLOOKUP(W326,'Charged Moves'!B$2:C$96,2,FALSE)=I326),1,0)</f>
        <v>1</v>
      </c>
      <c r="Z326" s="32" t="str">
        <f>VLOOKUP(W326,'Charged Moves'!B$2:I$96,8,FALSE)*100</f>
        <v>5</v>
      </c>
      <c r="AA326" s="32" t="str">
        <f>VLOOKUP(W326,'Charged Moves'!B$2:I$96,6,FALSE)</f>
        <v>4250</v>
      </c>
      <c r="AB326" s="32" t="str">
        <f>VLOOKUP(W326,'Charged Moves'!B$2:J$96,9,FALSE)</f>
        <v>50</v>
      </c>
      <c r="AC326" s="32" t="str">
        <f t="shared" si="6"/>
        <v>129.84375</v>
      </c>
      <c r="AD326" s="32" t="str">
        <f t="shared" si="7"/>
        <v>8350</v>
      </c>
      <c r="AE326" s="32" t="str">
        <f t="shared" si="8"/>
        <v>1503.28125</v>
      </c>
      <c r="AF326" t="str">
        <f t="shared" si="9"/>
        <v>26350</v>
      </c>
      <c r="AG326" t="str">
        <f t="shared" si="10"/>
        <v>419.53125</v>
      </c>
    </row>
    <row r="327" ht="14.25" customHeight="1">
      <c r="A327" s="5">
        <v>136.0</v>
      </c>
      <c r="B327" s="20">
        <v>4.0</v>
      </c>
      <c r="C327" s="21">
        <v>0.8</v>
      </c>
      <c r="D327" s="20">
        <v>3.0</v>
      </c>
      <c r="E327" s="22">
        <v>0.88</v>
      </c>
      <c r="F327" s="5" t="str">
        <f>VLOOKUP(G327,'Species Data'!A$2:E$152,2,FALSE)</f>
        <v>26</v>
      </c>
      <c r="G327" s="5" t="s">
        <v>62</v>
      </c>
      <c r="H327" s="52" t="s">
        <v>252</v>
      </c>
      <c r="I327" s="63"/>
      <c r="J327" s="5" t="str">
        <f>VLOOKUP(G327,'Species Data'!A$2:E$152,3,FALSE)</f>
        <v>120</v>
      </c>
      <c r="K327" s="27" t="str">
        <f>VLOOKUP(G327,'Species Data'!A$2:E$152,4,FALSE)</f>
        <v>200</v>
      </c>
      <c r="L327" s="27" t="str">
        <f>VLOOKUP(G327,'Species Data'!A$2:E$152,5,FALSE)</f>
        <v>154</v>
      </c>
      <c r="M327" s="28" t="str">
        <f t="shared" si="1"/>
        <v>18480</v>
      </c>
      <c r="N327" s="29" t="str">
        <f t="shared" si="2"/>
        <v>5086620000</v>
      </c>
      <c r="O327" s="29" t="str">
        <f t="shared" si="3"/>
        <v>275250</v>
      </c>
      <c r="P327" s="30" t="str">
        <f t="shared" si="4"/>
        <v>1852620000</v>
      </c>
      <c r="Q327" s="30" t="s">
        <v>159</v>
      </c>
      <c r="R327" s="32" t="str">
        <f>VLOOKUP(Q327,'Basic Moves'!B$2:H$43,3,FALSE)</f>
        <v>5</v>
      </c>
      <c r="S327" s="32" t="str">
        <f>IF(OR(VLOOKUP(Q327,'Basic Moves'!B$2:C$43,2,FALSE)=H327,VLOOKUP(Q327,'Basic Moves'!B$2:C$43,2,FALSE)=I327),1,0)</f>
        <v>1</v>
      </c>
      <c r="T327" s="32" t="str">
        <f>VLOOKUP(Q327,'Basic Moves'!B$2:H$43,5,FALSE)</f>
        <v>600</v>
      </c>
      <c r="U327" s="32" t="str">
        <f>VLOOKUP(Q327,'Basic Moves'!B$2:H$43,7,FALSE)</f>
        <v>8</v>
      </c>
      <c r="V327" s="31" t="str">
        <f t="shared" si="5"/>
        <v>1037.5</v>
      </c>
      <c r="W327" s="30" t="s">
        <v>319</v>
      </c>
      <c r="X327" s="32" t="str">
        <f>VLOOKUP(W327,'Charged Moves'!B$2:I$96,3,FALSE)</f>
        <v>40</v>
      </c>
      <c r="Y327" s="32" t="str">
        <f>IF(OR(VLOOKUP(W327,'Charged Moves'!B$2:C$96,2,FALSE)=H327,VLOOKUP(W327,'Charged Moves'!B$2:C$96,2,FALSE)=I327),1,0)</f>
        <v>1</v>
      </c>
      <c r="Z327" s="32" t="str">
        <f>VLOOKUP(W327,'Charged Moves'!B$2:I$96,8,FALSE)*100</f>
        <v>5</v>
      </c>
      <c r="AA327" s="32" t="str">
        <f>VLOOKUP(W327,'Charged Moves'!B$2:I$96,6,FALSE)</f>
        <v>2400</v>
      </c>
      <c r="AB327" s="32" t="str">
        <f>VLOOKUP(W327,'Charged Moves'!B$2:J$96,9,FALSE)</f>
        <v>33</v>
      </c>
      <c r="AC327" s="32" t="str">
        <f t="shared" si="6"/>
        <v>82.5</v>
      </c>
      <c r="AD327" s="32" t="str">
        <f t="shared" si="7"/>
        <v>5900</v>
      </c>
      <c r="AE327" s="32" t="str">
        <f t="shared" si="8"/>
        <v>1376.25</v>
      </c>
      <c r="AF327" t="str">
        <f t="shared" si="9"/>
        <v>15900</v>
      </c>
      <c r="AG327" t="str">
        <f t="shared" si="10"/>
        <v>501.25</v>
      </c>
    </row>
    <row r="328" ht="14.25" customHeight="1">
      <c r="A328" s="5">
        <v>684.0</v>
      </c>
      <c r="B328" s="20">
        <v>6.0</v>
      </c>
      <c r="C328" s="21">
        <v>0.61</v>
      </c>
      <c r="D328" s="20">
        <v>6.0</v>
      </c>
      <c r="E328" s="22">
        <v>0.66</v>
      </c>
      <c r="F328" s="5" t="str">
        <f>VLOOKUP(G328,'Species Data'!A$2:E$152,2,FALSE)</f>
        <v>119</v>
      </c>
      <c r="G328" s="5" t="s">
        <v>192</v>
      </c>
      <c r="H328" s="33" t="s">
        <v>187</v>
      </c>
      <c r="I328" s="50"/>
      <c r="J328" s="5" t="str">
        <f>VLOOKUP(G328,'Species Data'!A$2:E$152,3,FALSE)</f>
        <v>160</v>
      </c>
      <c r="K328" s="27" t="str">
        <f>VLOOKUP(G328,'Species Data'!A$2:E$152,4,FALSE)</f>
        <v>172</v>
      </c>
      <c r="L328" s="27" t="str">
        <f>VLOOKUP(G328,'Species Data'!A$2:E$152,5,FALSE)</f>
        <v>160</v>
      </c>
      <c r="M328" s="28" t="str">
        <f t="shared" si="1"/>
        <v>25600</v>
      </c>
      <c r="N328" s="29" t="str">
        <f t="shared" si="2"/>
        <v>3786752000</v>
      </c>
      <c r="O328" s="29" t="str">
        <f t="shared" si="3"/>
        <v>147920</v>
      </c>
      <c r="P328" s="30" t="str">
        <f t="shared" si="4"/>
        <v>1852096000</v>
      </c>
      <c r="Q328" s="30" t="s">
        <v>256</v>
      </c>
      <c r="R328" s="32" t="str">
        <f>VLOOKUP(Q328,'Basic Moves'!B$2:H$43,3,FALSE)</f>
        <v>10</v>
      </c>
      <c r="S328" s="32" t="str">
        <f>IF(OR(VLOOKUP(Q328,'Basic Moves'!B$2:C$43,2,FALSE)=H328,VLOOKUP(Q328,'Basic Moves'!B$2:C$43,2,FALSE)=I328),1,0)</f>
        <v>0</v>
      </c>
      <c r="T328" s="32" t="str">
        <f>VLOOKUP(Q328,'Basic Moves'!B$2:H$43,5,FALSE)</f>
        <v>1150</v>
      </c>
      <c r="U328" s="32" t="str">
        <f>VLOOKUP(Q328,'Basic Moves'!B$2:H$43,7,FALSE)</f>
        <v>10</v>
      </c>
      <c r="V328" s="31" t="str">
        <f t="shared" si="5"/>
        <v>860</v>
      </c>
      <c r="W328" s="30" t="s">
        <v>337</v>
      </c>
      <c r="X328" s="32" t="str">
        <f>VLOOKUP(W328,'Charged Moves'!B$2:I$96,3,FALSE)</f>
        <v>25</v>
      </c>
      <c r="Y328" s="32" t="str">
        <f>IF(OR(VLOOKUP(W328,'Charged Moves'!B$2:C$96,2,FALSE)=H328,VLOOKUP(W328,'Charged Moves'!B$2:C$96,2,FALSE)=I328),1,0)</f>
        <v>0</v>
      </c>
      <c r="Z328" s="32" t="str">
        <f>VLOOKUP(W328,'Charged Moves'!B$2:I$96,8,FALSE)*100</f>
        <v>5</v>
      </c>
      <c r="AA328" s="32" t="str">
        <f>VLOOKUP(W328,'Charged Moves'!B$2:I$96,6,FALSE)</f>
        <v>3800</v>
      </c>
      <c r="AB328" s="32" t="str">
        <f>VLOOKUP(W328,'Charged Moves'!B$2:J$96,9,FALSE)</f>
        <v>20</v>
      </c>
      <c r="AC328" s="32" t="str">
        <f t="shared" si="6"/>
        <v>45.625</v>
      </c>
      <c r="AD328" s="32" t="str">
        <f t="shared" si="7"/>
        <v>6600</v>
      </c>
      <c r="AE328" s="32" t="str">
        <f t="shared" si="8"/>
        <v>684.375</v>
      </c>
      <c r="AF328" t="str">
        <f t="shared" si="9"/>
        <v>10600</v>
      </c>
      <c r="AG328" t="str">
        <f t="shared" si="10"/>
        <v>420.625</v>
      </c>
    </row>
    <row r="329" ht="14.25" customHeight="1">
      <c r="A329" s="5">
        <v>396.0</v>
      </c>
      <c r="B329" s="20">
        <v>1.0</v>
      </c>
      <c r="C329" s="21">
        <v>1.0</v>
      </c>
      <c r="D329" s="20">
        <v>4.0</v>
      </c>
      <c r="E329" s="22">
        <v>0.86</v>
      </c>
      <c r="F329" s="5" t="str">
        <f>VLOOKUP(G329,'Species Data'!A$2:E$152,2,FALSE)</f>
        <v>70</v>
      </c>
      <c r="G329" s="5" t="s">
        <v>114</v>
      </c>
      <c r="H329" s="45" t="s">
        <v>259</v>
      </c>
      <c r="I329" s="46" t="s">
        <v>265</v>
      </c>
      <c r="J329" s="5" t="str">
        <f>VLOOKUP(G329,'Species Data'!A$2:E$152,3,FALSE)</f>
        <v>130</v>
      </c>
      <c r="K329" s="27" t="str">
        <f>VLOOKUP(G329,'Species Data'!A$2:E$152,4,FALSE)</f>
        <v>190</v>
      </c>
      <c r="L329" s="27" t="str">
        <f>VLOOKUP(G329,'Species Data'!A$2:E$152,5,FALSE)</f>
        <v>110</v>
      </c>
      <c r="M329" s="28" t="str">
        <f t="shared" si="1"/>
        <v>14300</v>
      </c>
      <c r="N329" s="29" t="str">
        <f t="shared" si="2"/>
        <v>4228331250</v>
      </c>
      <c r="O329" s="29" t="str">
        <f t="shared" si="3"/>
        <v>295688</v>
      </c>
      <c r="P329" s="30" t="str">
        <f t="shared" si="4"/>
        <v>1850956250</v>
      </c>
      <c r="Q329" s="30" t="s">
        <v>147</v>
      </c>
      <c r="R329" s="32" t="str">
        <f>VLOOKUP(Q329,'Basic Moves'!B$2:H$43,3,FALSE)</f>
        <v>15</v>
      </c>
      <c r="S329" s="32" t="str">
        <f>IF(OR(VLOOKUP(Q329,'Basic Moves'!B$2:C$43,2,FALSE)=H329,VLOOKUP(Q329,'Basic Moves'!B$2:C$43,2,FALSE)=I329),1,0)</f>
        <v>1</v>
      </c>
      <c r="T329" s="32" t="str">
        <f>VLOOKUP(Q329,'Basic Moves'!B$2:H$43,5,FALSE)</f>
        <v>1450</v>
      </c>
      <c r="U329" s="32" t="str">
        <f>VLOOKUP(Q329,'Basic Moves'!B$2:H$43,7,FALSE)</f>
        <v>12</v>
      </c>
      <c r="V329" s="31" t="str">
        <f t="shared" si="5"/>
        <v>1275</v>
      </c>
      <c r="W329" s="30" t="s">
        <v>304</v>
      </c>
      <c r="X329" s="32" t="str">
        <f>VLOOKUP(W329,'Charged Moves'!B$2:I$96,3,FALSE)</f>
        <v>70</v>
      </c>
      <c r="Y329" s="32" t="str">
        <f>IF(OR(VLOOKUP(W329,'Charged Moves'!B$2:C$96,2,FALSE)=H329,VLOOKUP(W329,'Charged Moves'!B$2:C$96,2,FALSE)=I329),1,0)</f>
        <v>1</v>
      </c>
      <c r="Z329" s="32" t="str">
        <f>VLOOKUP(W329,'Charged Moves'!B$2:I$96,8,FALSE)*100</f>
        <v>0</v>
      </c>
      <c r="AA329" s="32" t="str">
        <f>VLOOKUP(W329,'Charged Moves'!B$2:I$96,6,FALSE)</f>
        <v>2800</v>
      </c>
      <c r="AB329" s="32" t="str">
        <f>VLOOKUP(W329,'Charged Moves'!B$2:J$96,9,FALSE)</f>
        <v>100</v>
      </c>
      <c r="AC329" s="32" t="str">
        <f t="shared" si="6"/>
        <v>256.25</v>
      </c>
      <c r="AD329" s="32" t="str">
        <f t="shared" si="7"/>
        <v>16350</v>
      </c>
      <c r="AE329" s="32" t="str">
        <f t="shared" si="8"/>
        <v>1556.25</v>
      </c>
      <c r="AF329" t="str">
        <f t="shared" si="9"/>
        <v>34350</v>
      </c>
      <c r="AG329" t="str">
        <f t="shared" si="10"/>
        <v>681.25</v>
      </c>
    </row>
    <row r="330" ht="14.25" customHeight="1">
      <c r="A330" s="5">
        <v>72.0</v>
      </c>
      <c r="B330" s="20">
        <v>2.0</v>
      </c>
      <c r="C330" s="21">
        <v>0.96</v>
      </c>
      <c r="D330" s="20">
        <v>1.0</v>
      </c>
      <c r="E330" s="22">
        <v>1.0</v>
      </c>
      <c r="F330" s="5" t="str">
        <f>VLOOKUP(G330,'Species Data'!A$2:E$152,2,FALSE)</f>
        <v>15</v>
      </c>
      <c r="G330" s="5" t="s">
        <v>51</v>
      </c>
      <c r="H330" s="58" t="s">
        <v>249</v>
      </c>
      <c r="I330" s="46" t="s">
        <v>265</v>
      </c>
      <c r="J330" s="5" t="str">
        <f>VLOOKUP(G330,'Species Data'!A$2:E$152,3,FALSE)</f>
        <v>130</v>
      </c>
      <c r="K330" s="27" t="str">
        <f>VLOOKUP(G330,'Species Data'!A$2:E$152,4,FALSE)</f>
        <v>144</v>
      </c>
      <c r="L330" s="27" t="str">
        <f>VLOOKUP(G330,'Species Data'!A$2:E$152,5,FALSE)</f>
        <v>130</v>
      </c>
      <c r="M330" s="28" t="str">
        <f t="shared" si="1"/>
        <v>16900</v>
      </c>
      <c r="N330" s="29" t="str">
        <f t="shared" si="2"/>
        <v>4149668250</v>
      </c>
      <c r="O330" s="29" t="str">
        <f t="shared" si="3"/>
        <v>245543</v>
      </c>
      <c r="P330" s="30" t="str">
        <f t="shared" si="4"/>
        <v>1843071750</v>
      </c>
      <c r="Q330" s="30" t="s">
        <v>163</v>
      </c>
      <c r="R330" s="32" t="str">
        <f>VLOOKUP(Q330,'Basic Moves'!B$2:H$43,3,FALSE)</f>
        <v>12</v>
      </c>
      <c r="S330" s="32" t="str">
        <f>IF(OR(VLOOKUP(Q330,'Basic Moves'!B$2:C$43,2,FALSE)=H330,VLOOKUP(Q330,'Basic Moves'!B$2:C$43,2,FALSE)=I330),1,0)</f>
        <v>1</v>
      </c>
      <c r="T330" s="32" t="str">
        <f>VLOOKUP(Q330,'Basic Moves'!B$2:H$43,5,FALSE)</f>
        <v>1050</v>
      </c>
      <c r="U330" s="32" t="str">
        <f>VLOOKUP(Q330,'Basic Moves'!B$2:H$43,7,FALSE)</f>
        <v>10</v>
      </c>
      <c r="V330" s="31" t="str">
        <f t="shared" si="5"/>
        <v>1425</v>
      </c>
      <c r="W330" s="30" t="s">
        <v>224</v>
      </c>
      <c r="X330" s="32" t="str">
        <f>VLOOKUP(W330,'Charged Moves'!B$2:I$96,3,FALSE)</f>
        <v>55</v>
      </c>
      <c r="Y330" s="32" t="str">
        <f>IF(OR(VLOOKUP(W330,'Charged Moves'!B$2:C$96,2,FALSE)=H330,VLOOKUP(W330,'Charged Moves'!B$2:C$96,2,FALSE)=I330),1,0)</f>
        <v>1</v>
      </c>
      <c r="Z330" s="32" t="str">
        <f>VLOOKUP(W330,'Charged Moves'!B$2:I$96,8,FALSE)*100</f>
        <v>5</v>
      </c>
      <c r="AA330" s="32" t="str">
        <f>VLOOKUP(W330,'Charged Moves'!B$2:I$96,6,FALSE)</f>
        <v>2600</v>
      </c>
      <c r="AB330" s="32" t="str">
        <f>VLOOKUP(W330,'Charged Moves'!B$2:J$96,9,FALSE)</f>
        <v>50</v>
      </c>
      <c r="AC330" s="32" t="str">
        <f t="shared" si="6"/>
        <v>145.46875</v>
      </c>
      <c r="AD330" s="32" t="str">
        <f t="shared" si="7"/>
        <v>8350</v>
      </c>
      <c r="AE330" s="32" t="str">
        <f t="shared" si="8"/>
        <v>1705.15625</v>
      </c>
      <c r="AF330" t="str">
        <f t="shared" si="9"/>
        <v>18350</v>
      </c>
      <c r="AG330" t="str">
        <f t="shared" si="10"/>
        <v>757.34375</v>
      </c>
    </row>
    <row r="331" ht="14.25" customHeight="1">
      <c r="A331" s="5">
        <v>724.0</v>
      </c>
      <c r="B331" s="20">
        <v>5.0</v>
      </c>
      <c r="C331" s="21">
        <v>0.86</v>
      </c>
      <c r="D331" s="20">
        <v>5.0</v>
      </c>
      <c r="E331" s="22">
        <v>0.89</v>
      </c>
      <c r="F331" s="5" t="str">
        <f>VLOOKUP(G331,'Species Data'!A$2:E$152,2,FALSE)</f>
        <v>125</v>
      </c>
      <c r="G331" s="5" t="s">
        <v>198</v>
      </c>
      <c r="H331" s="52" t="s">
        <v>252</v>
      </c>
      <c r="I331" s="63"/>
      <c r="J331" s="5" t="str">
        <f>VLOOKUP(G331,'Species Data'!A$2:E$152,3,FALSE)</f>
        <v>130</v>
      </c>
      <c r="K331" s="27" t="str">
        <f>VLOOKUP(G331,'Species Data'!A$2:E$152,4,FALSE)</f>
        <v>198</v>
      </c>
      <c r="L331" s="27" t="str">
        <f>VLOOKUP(G331,'Species Data'!A$2:E$152,5,FALSE)</f>
        <v>160</v>
      </c>
      <c r="M331" s="28" t="str">
        <f t="shared" si="1"/>
        <v>20800</v>
      </c>
      <c r="N331" s="29" t="str">
        <f t="shared" si="2"/>
        <v>5583006000</v>
      </c>
      <c r="O331" s="29" t="str">
        <f t="shared" si="3"/>
        <v>268414</v>
      </c>
      <c r="P331" s="30" t="str">
        <f t="shared" si="4"/>
        <v>1840410000</v>
      </c>
      <c r="Q331" s="30" t="s">
        <v>253</v>
      </c>
      <c r="R331" s="32" t="str">
        <f>VLOOKUP(Q331,'Basic Moves'!B$2:H$43,3,FALSE)</f>
        <v>5</v>
      </c>
      <c r="S331" s="32" t="str">
        <f>IF(OR(VLOOKUP(Q331,'Basic Moves'!B$2:C$43,2,FALSE)=H331,VLOOKUP(Q331,'Basic Moves'!B$2:C$43,2,FALSE)=I331),1,0)</f>
        <v>0</v>
      </c>
      <c r="T331" s="32" t="str">
        <f>VLOOKUP(Q331,'Basic Moves'!B$2:H$43,5,FALSE)</f>
        <v>600</v>
      </c>
      <c r="U331" s="32" t="str">
        <f>VLOOKUP(Q331,'Basic Moves'!B$2:H$43,7,FALSE)</f>
        <v>7</v>
      </c>
      <c r="V331" s="31" t="str">
        <f t="shared" si="5"/>
        <v>830</v>
      </c>
      <c r="W331" s="30" t="s">
        <v>210</v>
      </c>
      <c r="X331" s="32" t="str">
        <f>VLOOKUP(W331,'Charged Moves'!B$2:I$96,3,FALSE)</f>
        <v>55</v>
      </c>
      <c r="Y331" s="32" t="str">
        <f>IF(OR(VLOOKUP(W331,'Charged Moves'!B$2:C$96,2,FALSE)=H331,VLOOKUP(W331,'Charged Moves'!B$2:C$96,2,FALSE)=I331),1,0)</f>
        <v>1</v>
      </c>
      <c r="Z331" s="32" t="str">
        <f>VLOOKUP(W331,'Charged Moves'!B$2:I$96,8,FALSE)*100</f>
        <v>5</v>
      </c>
      <c r="AA331" s="32" t="str">
        <f>VLOOKUP(W331,'Charged Moves'!B$2:I$96,6,FALSE)</f>
        <v>2700</v>
      </c>
      <c r="AB331" s="32" t="str">
        <f>VLOOKUP(W331,'Charged Moves'!B$2:J$96,9,FALSE)</f>
        <v>50</v>
      </c>
      <c r="AC331" s="32" t="str">
        <f t="shared" si="6"/>
        <v>110.46875</v>
      </c>
      <c r="AD331" s="32" t="str">
        <f t="shared" si="7"/>
        <v>8000</v>
      </c>
      <c r="AE331" s="32" t="str">
        <f t="shared" si="8"/>
        <v>1355.625</v>
      </c>
      <c r="AF331" t="str">
        <f t="shared" si="9"/>
        <v>24000</v>
      </c>
      <c r="AG331" t="str">
        <f t="shared" si="10"/>
        <v>446.875</v>
      </c>
    </row>
    <row r="332" ht="14.25" customHeight="1">
      <c r="A332" s="5">
        <v>127.0</v>
      </c>
      <c r="B332" s="20">
        <v>4.0</v>
      </c>
      <c r="C332" s="21">
        <v>0.92</v>
      </c>
      <c r="D332" s="20">
        <v>2.0</v>
      </c>
      <c r="E332" s="22">
        <v>0.96</v>
      </c>
      <c r="F332" s="5" t="str">
        <f>VLOOKUP(G332,'Species Data'!A$2:E$152,2,FALSE)</f>
        <v>24</v>
      </c>
      <c r="G332" s="5" t="s">
        <v>60</v>
      </c>
      <c r="H332" s="46" t="s">
        <v>265</v>
      </c>
      <c r="I332" s="48"/>
      <c r="J332" s="5" t="str">
        <f>VLOOKUP(G332,'Species Data'!A$2:E$152,3,FALSE)</f>
        <v>120</v>
      </c>
      <c r="K332" s="27" t="str">
        <f>VLOOKUP(G332,'Species Data'!A$2:E$152,4,FALSE)</f>
        <v>166</v>
      </c>
      <c r="L332" s="27" t="str">
        <f>VLOOKUP(G332,'Species Data'!A$2:E$152,5,FALSE)</f>
        <v>166</v>
      </c>
      <c r="M332" s="28" t="str">
        <f t="shared" si="1"/>
        <v>19920</v>
      </c>
      <c r="N332" s="29" t="str">
        <f t="shared" si="2"/>
        <v>4755476700</v>
      </c>
      <c r="O332" s="29" t="str">
        <f t="shared" si="3"/>
        <v>238729</v>
      </c>
      <c r="P332" s="30" t="str">
        <f t="shared" si="4"/>
        <v>1833162900</v>
      </c>
      <c r="Q332" s="30" t="s">
        <v>144</v>
      </c>
      <c r="R332" s="32" t="str">
        <f>VLOOKUP(Q332,'Basic Moves'!B$2:H$43,3,FALSE)</f>
        <v>10</v>
      </c>
      <c r="S332" s="32" t="str">
        <f>IF(OR(VLOOKUP(Q332,'Basic Moves'!B$2:C$43,2,FALSE)=H332,VLOOKUP(Q332,'Basic Moves'!B$2:C$43,2,FALSE)=I332),1,0)</f>
        <v>1</v>
      </c>
      <c r="T332" s="32" t="str">
        <f>VLOOKUP(Q332,'Basic Moves'!B$2:H$43,5,FALSE)</f>
        <v>1050</v>
      </c>
      <c r="U332" s="32" t="str">
        <f>VLOOKUP(Q332,'Basic Moves'!B$2:H$43,7,FALSE)</f>
        <v>10</v>
      </c>
      <c r="V332" s="31" t="str">
        <f t="shared" si="5"/>
        <v>1187.5</v>
      </c>
      <c r="W332" s="30" t="s">
        <v>232</v>
      </c>
      <c r="X332" s="32" t="str">
        <f>VLOOKUP(W332,'Charged Moves'!B$2:I$96,3,FALSE)</f>
        <v>70</v>
      </c>
      <c r="Y332" s="32" t="str">
        <f>IF(OR(VLOOKUP(W332,'Charged Moves'!B$2:C$96,2,FALSE)=H332,VLOOKUP(W332,'Charged Moves'!B$2:C$96,2,FALSE)=I332),1,0)</f>
        <v>1</v>
      </c>
      <c r="Z332" s="32" t="str">
        <f>VLOOKUP(W332,'Charged Moves'!B$2:I$96,8,FALSE)*100</f>
        <v>5</v>
      </c>
      <c r="AA332" s="32" t="str">
        <f>VLOOKUP(W332,'Charged Moves'!B$2:I$96,6,FALSE)</f>
        <v>3400</v>
      </c>
      <c r="AB332" s="32" t="str">
        <f>VLOOKUP(W332,'Charged Moves'!B$2:J$96,9,FALSE)</f>
        <v>100</v>
      </c>
      <c r="AC332" s="32" t="str">
        <f t="shared" si="6"/>
        <v>214.6875</v>
      </c>
      <c r="AD332" s="32" t="str">
        <f t="shared" si="7"/>
        <v>14400</v>
      </c>
      <c r="AE332" s="32" t="str">
        <f t="shared" si="8"/>
        <v>1438.125</v>
      </c>
      <c r="AF332" t="str">
        <f t="shared" si="9"/>
        <v>34400</v>
      </c>
      <c r="AG332" t="str">
        <f t="shared" si="10"/>
        <v>554.375</v>
      </c>
    </row>
    <row r="333" ht="14.25" customHeight="1">
      <c r="A333" s="5">
        <v>807.0</v>
      </c>
      <c r="B333" s="20">
        <v>3.0</v>
      </c>
      <c r="C333" s="21">
        <v>0.76</v>
      </c>
      <c r="D333" s="20">
        <v>6.0</v>
      </c>
      <c r="E333" s="22">
        <v>0.61</v>
      </c>
      <c r="F333" s="5" t="str">
        <f>VLOOKUP(G333,'Species Data'!A$2:E$152,2,FALSE)</f>
        <v>142</v>
      </c>
      <c r="G333" s="5" t="s">
        <v>219</v>
      </c>
      <c r="H333" s="51" t="s">
        <v>267</v>
      </c>
      <c r="I333" s="38" t="s">
        <v>236</v>
      </c>
      <c r="J333" s="5" t="str">
        <f>VLOOKUP(G333,'Species Data'!A$2:E$152,3,FALSE)</f>
        <v>160</v>
      </c>
      <c r="K333" s="27" t="str">
        <f>VLOOKUP(G333,'Species Data'!A$2:E$152,4,FALSE)</f>
        <v>182</v>
      </c>
      <c r="L333" s="27" t="str">
        <f>VLOOKUP(G333,'Species Data'!A$2:E$152,5,FALSE)</f>
        <v>162</v>
      </c>
      <c r="M333" s="28" t="str">
        <f t="shared" si="1"/>
        <v>25920</v>
      </c>
      <c r="N333" s="29" t="str">
        <f t="shared" si="2"/>
        <v>5731689600</v>
      </c>
      <c r="O333" s="29" t="str">
        <f t="shared" si="3"/>
        <v>221130</v>
      </c>
      <c r="P333" s="30" t="str">
        <f t="shared" si="4"/>
        <v>1832725440</v>
      </c>
      <c r="Q333" s="30" t="s">
        <v>126</v>
      </c>
      <c r="R333" s="32" t="str">
        <f>VLOOKUP(Q333,'Basic Moves'!B$2:H$43,3,FALSE)</f>
        <v>6</v>
      </c>
      <c r="S333" s="32" t="str">
        <f>IF(OR(VLOOKUP(Q333,'Basic Moves'!B$2:C$43,2,FALSE)=H333,VLOOKUP(Q333,'Basic Moves'!B$2:C$43,2,FALSE)=I333),1,0)</f>
        <v>0</v>
      </c>
      <c r="T333" s="32" t="str">
        <f>VLOOKUP(Q333,'Basic Moves'!B$2:H$43,5,FALSE)</f>
        <v>500</v>
      </c>
      <c r="U333" s="32" t="str">
        <f>VLOOKUP(Q333,'Basic Moves'!B$2:H$43,7,FALSE)</f>
        <v>7</v>
      </c>
      <c r="V333" s="31" t="str">
        <f t="shared" si="5"/>
        <v>1200</v>
      </c>
      <c r="W333" s="30" t="s">
        <v>317</v>
      </c>
      <c r="X333" s="32" t="str">
        <f>VLOOKUP(W333,'Charged Moves'!B$2:I$96,3,FALSE)</f>
        <v>30</v>
      </c>
      <c r="Y333" s="32" t="str">
        <f>IF(OR(VLOOKUP(W333,'Charged Moves'!B$2:C$96,2,FALSE)=H333,VLOOKUP(W333,'Charged Moves'!B$2:C$96,2,FALSE)=I333),1,0)</f>
        <v>0</v>
      </c>
      <c r="Z333" s="32" t="str">
        <f>VLOOKUP(W333,'Charged Moves'!B$2:I$96,8,FALSE)*100</f>
        <v>5</v>
      </c>
      <c r="AA333" s="32" t="str">
        <f>VLOOKUP(W333,'Charged Moves'!B$2:I$96,6,FALSE)</f>
        <v>2000</v>
      </c>
      <c r="AB333" s="32" t="str">
        <f>VLOOKUP(W333,'Charged Moves'!B$2:J$96,9,FALSE)</f>
        <v>33</v>
      </c>
      <c r="AC333" s="32" t="str">
        <f t="shared" si="6"/>
        <v>60.75</v>
      </c>
      <c r="AD333" s="32" t="str">
        <f t="shared" si="7"/>
        <v>5000</v>
      </c>
      <c r="AE333" s="32" t="str">
        <f t="shared" si="8"/>
        <v>1215</v>
      </c>
      <c r="AF333" t="str">
        <f t="shared" si="9"/>
        <v>15000</v>
      </c>
      <c r="AG333" t="str">
        <f t="shared" si="10"/>
        <v>388.5</v>
      </c>
    </row>
    <row r="334" ht="14.25" customHeight="1">
      <c r="A334" s="5">
        <v>829.0</v>
      </c>
      <c r="B334" s="20">
        <v>1.0</v>
      </c>
      <c r="C334" s="21">
        <v>1.0</v>
      </c>
      <c r="D334" s="20">
        <v>1.0</v>
      </c>
      <c r="E334" s="22">
        <v>1.0</v>
      </c>
      <c r="F334" s="5" t="str">
        <f>VLOOKUP(G334,'Species Data'!A$2:E$152,2,FALSE)</f>
        <v>148</v>
      </c>
      <c r="G334" s="5" t="s">
        <v>225</v>
      </c>
      <c r="H334" s="37" t="s">
        <v>235</v>
      </c>
      <c r="I334" s="66"/>
      <c r="J334" s="5" t="str">
        <f>VLOOKUP(G334,'Species Data'!A$2:E$152,3,FALSE)</f>
        <v>122</v>
      </c>
      <c r="K334" s="27" t="str">
        <f>VLOOKUP(G334,'Species Data'!A$2:E$152,4,FALSE)</f>
        <v>170</v>
      </c>
      <c r="L334" s="27" t="str">
        <f>VLOOKUP(G334,'Species Data'!A$2:E$152,5,FALSE)</f>
        <v>152</v>
      </c>
      <c r="M334" s="28" t="str">
        <f t="shared" si="1"/>
        <v>18544</v>
      </c>
      <c r="N334" s="29" t="str">
        <f t="shared" si="2"/>
        <v>5538513300</v>
      </c>
      <c r="O334" s="29" t="str">
        <f t="shared" si="3"/>
        <v>298669</v>
      </c>
      <c r="P334" s="30" t="str">
        <f t="shared" si="4"/>
        <v>1830408700</v>
      </c>
      <c r="Q334" s="30" t="s">
        <v>100</v>
      </c>
      <c r="R334" s="32" t="str">
        <f>VLOOKUP(Q334,'Basic Moves'!B$2:H$43,3,FALSE)</f>
        <v>6</v>
      </c>
      <c r="S334" s="32" t="str">
        <f>IF(OR(VLOOKUP(Q334,'Basic Moves'!B$2:C$43,2,FALSE)=H334,VLOOKUP(Q334,'Basic Moves'!B$2:C$43,2,FALSE)=I334),1,0)</f>
        <v>1</v>
      </c>
      <c r="T334" s="32" t="str">
        <f>VLOOKUP(Q334,'Basic Moves'!B$2:H$43,5,FALSE)</f>
        <v>500</v>
      </c>
      <c r="U334" s="32" t="str">
        <f>VLOOKUP(Q334,'Basic Moves'!B$2:H$43,7,FALSE)</f>
        <v>7</v>
      </c>
      <c r="V334" s="31" t="str">
        <f t="shared" si="5"/>
        <v>1500</v>
      </c>
      <c r="W334" s="30" t="s">
        <v>107</v>
      </c>
      <c r="X334" s="32" t="str">
        <f>VLOOKUP(W334,'Charged Moves'!B$2:I$96,3,FALSE)</f>
        <v>65</v>
      </c>
      <c r="Y334" s="32" t="str">
        <f>IF(OR(VLOOKUP(W334,'Charged Moves'!B$2:C$96,2,FALSE)=H334,VLOOKUP(W334,'Charged Moves'!B$2:C$96,2,FALSE)=I334),1,0)</f>
        <v>1</v>
      </c>
      <c r="Z334" s="32" t="str">
        <f>VLOOKUP(W334,'Charged Moves'!B$2:I$96,8,FALSE)*100</f>
        <v>5</v>
      </c>
      <c r="AA334" s="32" t="str">
        <f>VLOOKUP(W334,'Charged Moves'!B$2:I$96,6,FALSE)</f>
        <v>3600</v>
      </c>
      <c r="AB334" s="32" t="str">
        <f>VLOOKUP(W334,'Charged Moves'!B$2:J$96,9,FALSE)</f>
        <v>50</v>
      </c>
      <c r="AC334" s="32" t="str">
        <f t="shared" si="6"/>
        <v>143.28125</v>
      </c>
      <c r="AD334" s="32" t="str">
        <f t="shared" si="7"/>
        <v>8100</v>
      </c>
      <c r="AE334" s="32" t="str">
        <f t="shared" si="8"/>
        <v>1756.875</v>
      </c>
      <c r="AF334" t="str">
        <f t="shared" si="9"/>
        <v>24100</v>
      </c>
      <c r="AG334" t="str">
        <f t="shared" si="10"/>
        <v>580.625</v>
      </c>
    </row>
    <row r="335" ht="14.25" customHeight="1">
      <c r="A335" s="5">
        <v>346.0</v>
      </c>
      <c r="B335" s="20">
        <v>3.0</v>
      </c>
      <c r="C335" s="21">
        <v>0.94</v>
      </c>
      <c r="D335" s="20">
        <v>3.0</v>
      </c>
      <c r="E335" s="22">
        <v>0.84</v>
      </c>
      <c r="F335" s="5" t="str">
        <f>VLOOKUP(G335,'Species Data'!A$2:E$152,2,FALSE)</f>
        <v>61</v>
      </c>
      <c r="G335" s="5" t="s">
        <v>103</v>
      </c>
      <c r="H335" s="33" t="s">
        <v>187</v>
      </c>
      <c r="I335" s="50"/>
      <c r="J335" s="5" t="str">
        <f>VLOOKUP(G335,'Species Data'!A$2:E$152,3,FALSE)</f>
        <v>130</v>
      </c>
      <c r="K335" s="27" t="str">
        <f>VLOOKUP(G335,'Species Data'!A$2:E$152,4,FALSE)</f>
        <v>132</v>
      </c>
      <c r="L335" s="27" t="str">
        <f>VLOOKUP(G335,'Species Data'!A$2:E$152,5,FALSE)</f>
        <v>132</v>
      </c>
      <c r="M335" s="28" t="str">
        <f t="shared" si="1"/>
        <v>17160</v>
      </c>
      <c r="N335" s="29" t="str">
        <f t="shared" si="2"/>
        <v>3043755000</v>
      </c>
      <c r="O335" s="29" t="str">
        <f t="shared" si="3"/>
        <v>177375</v>
      </c>
      <c r="P335" s="30" t="str">
        <f t="shared" si="4"/>
        <v>1825686720</v>
      </c>
      <c r="Q335" s="30" t="s">
        <v>230</v>
      </c>
      <c r="R335" s="32" t="str">
        <f>VLOOKUP(Q335,'Basic Moves'!B$2:H$43,3,FALSE)</f>
        <v>25</v>
      </c>
      <c r="S335" s="32" t="str">
        <f>IF(OR(VLOOKUP(Q335,'Basic Moves'!B$2:C$43,2,FALSE)=H335,VLOOKUP(Q335,'Basic Moves'!B$2:C$43,2,FALSE)=I335),1,0)</f>
        <v>1</v>
      </c>
      <c r="T335" s="32" t="str">
        <f>VLOOKUP(Q335,'Basic Moves'!B$2:H$43,5,FALSE)</f>
        <v>2300</v>
      </c>
      <c r="U335" s="32" t="str">
        <f>VLOOKUP(Q335,'Basic Moves'!B$2:H$43,7,FALSE)</f>
        <v>25</v>
      </c>
      <c r="V335" s="31" t="str">
        <f t="shared" si="5"/>
        <v>1343.75</v>
      </c>
      <c r="W335" s="30" t="s">
        <v>328</v>
      </c>
      <c r="X335" s="32" t="str">
        <f>VLOOKUP(W335,'Charged Moves'!B$2:I$96,3,FALSE)</f>
        <v>30</v>
      </c>
      <c r="Y335" s="32" t="str">
        <f>IF(OR(VLOOKUP(W335,'Charged Moves'!B$2:C$96,2,FALSE)=H335,VLOOKUP(W335,'Charged Moves'!B$2:C$96,2,FALSE)=I335),1,0)</f>
        <v>0</v>
      </c>
      <c r="Z335" s="32" t="str">
        <f>VLOOKUP(W335,'Charged Moves'!B$2:I$96,8,FALSE)*100</f>
        <v>5</v>
      </c>
      <c r="AA335" s="32" t="str">
        <f>VLOOKUP(W335,'Charged Moves'!B$2:I$96,6,FALSE)</f>
        <v>2600</v>
      </c>
      <c r="AB335" s="32" t="str">
        <f>VLOOKUP(W335,'Charged Moves'!B$2:J$96,9,FALSE)</f>
        <v>25</v>
      </c>
      <c r="AC335" s="32" t="str">
        <f t="shared" si="6"/>
        <v>62</v>
      </c>
      <c r="AD335" s="32" t="str">
        <f t="shared" si="7"/>
        <v>5400</v>
      </c>
      <c r="AE335" s="32" t="str">
        <f t="shared" si="8"/>
        <v>1147.25</v>
      </c>
      <c r="AF335" t="str">
        <f t="shared" si="9"/>
        <v>7400</v>
      </c>
      <c r="AG335" t="str">
        <f t="shared" si="10"/>
        <v>806</v>
      </c>
    </row>
    <row r="336" ht="14.25" customHeight="1">
      <c r="A336" s="5">
        <v>587.0</v>
      </c>
      <c r="B336" s="20">
        <v>4.0</v>
      </c>
      <c r="C336" s="21">
        <v>0.9</v>
      </c>
      <c r="D336" s="20">
        <v>2.0</v>
      </c>
      <c r="E336" s="22">
        <v>0.86</v>
      </c>
      <c r="F336" s="5" t="str">
        <f>VLOOKUP(G336,'Species Data'!A$2:E$152,2,FALSE)</f>
        <v>101</v>
      </c>
      <c r="G336" s="5" t="s">
        <v>166</v>
      </c>
      <c r="H336" s="52" t="s">
        <v>252</v>
      </c>
      <c r="I336" s="63"/>
      <c r="J336" s="5" t="str">
        <f>VLOOKUP(G336,'Species Data'!A$2:E$152,3,FALSE)</f>
        <v>120</v>
      </c>
      <c r="K336" s="27" t="str">
        <f>VLOOKUP(G336,'Species Data'!A$2:E$152,4,FALSE)</f>
        <v>150</v>
      </c>
      <c r="L336" s="27" t="str">
        <f>VLOOKUP(G336,'Species Data'!A$2:E$152,5,FALSE)</f>
        <v>174</v>
      </c>
      <c r="M336" s="28" t="str">
        <f t="shared" si="1"/>
        <v>20880</v>
      </c>
      <c r="N336" s="29" t="str">
        <f t="shared" si="2"/>
        <v>4566456000</v>
      </c>
      <c r="O336" s="29" t="str">
        <f t="shared" si="3"/>
        <v>218700</v>
      </c>
      <c r="P336" s="30" t="str">
        <f t="shared" si="4"/>
        <v>1822824000</v>
      </c>
      <c r="Q336" s="30" t="s">
        <v>263</v>
      </c>
      <c r="R336" s="32" t="str">
        <f>VLOOKUP(Q336,'Basic Moves'!B$2:H$43,3,FALSE)</f>
        <v>12</v>
      </c>
      <c r="S336" s="32" t="str">
        <f>IF(OR(VLOOKUP(Q336,'Basic Moves'!B$2:C$43,2,FALSE)=H336,VLOOKUP(Q336,'Basic Moves'!B$2:C$43,2,FALSE)=I336),1,0)</f>
        <v>0</v>
      </c>
      <c r="T336" s="32" t="str">
        <f>VLOOKUP(Q336,'Basic Moves'!B$2:H$43,5,FALSE)</f>
        <v>1100</v>
      </c>
      <c r="U336" s="32" t="str">
        <f>VLOOKUP(Q336,'Basic Moves'!B$2:H$43,7,FALSE)</f>
        <v>10</v>
      </c>
      <c r="V336" s="31" t="str">
        <f t="shared" si="5"/>
        <v>1080</v>
      </c>
      <c r="W336" s="30" t="s">
        <v>91</v>
      </c>
      <c r="X336" s="32" t="str">
        <f>VLOOKUP(W336,'Charged Moves'!B$2:I$96,3,FALSE)</f>
        <v>120</v>
      </c>
      <c r="Y336" s="32" t="str">
        <f>IF(OR(VLOOKUP(W336,'Charged Moves'!B$2:C$96,2,FALSE)=H336,VLOOKUP(W336,'Charged Moves'!B$2:C$96,2,FALSE)=I336),1,0)</f>
        <v>0</v>
      </c>
      <c r="Z336" s="32" t="str">
        <f>VLOOKUP(W336,'Charged Moves'!B$2:I$96,8,FALSE)*100</f>
        <v>5</v>
      </c>
      <c r="AA336" s="32" t="str">
        <f>VLOOKUP(W336,'Charged Moves'!B$2:I$96,6,FALSE)</f>
        <v>5000</v>
      </c>
      <c r="AB336" s="32" t="str">
        <f>VLOOKUP(W336,'Charged Moves'!B$2:J$96,9,FALSE)</f>
        <v>100</v>
      </c>
      <c r="AC336" s="32" t="str">
        <f t="shared" si="6"/>
        <v>243</v>
      </c>
      <c r="AD336" s="32" t="str">
        <f t="shared" si="7"/>
        <v>16500</v>
      </c>
      <c r="AE336" s="32" t="str">
        <f t="shared" si="8"/>
        <v>1458</v>
      </c>
      <c r="AF336" t="str">
        <f t="shared" si="9"/>
        <v>36500</v>
      </c>
      <c r="AG336" t="str">
        <f t="shared" si="10"/>
        <v>582</v>
      </c>
    </row>
    <row r="337" ht="14.25" customHeight="1">
      <c r="A337" s="5">
        <v>585.0</v>
      </c>
      <c r="B337" s="20">
        <v>6.0</v>
      </c>
      <c r="C337" s="21">
        <v>0.77</v>
      </c>
      <c r="D337" s="20">
        <v>3.0</v>
      </c>
      <c r="E337" s="22">
        <v>0.86</v>
      </c>
      <c r="F337" s="5" t="str">
        <f>VLOOKUP(G337,'Species Data'!A$2:E$152,2,FALSE)</f>
        <v>101</v>
      </c>
      <c r="G337" s="5" t="s">
        <v>166</v>
      </c>
      <c r="H337" s="52" t="s">
        <v>252</v>
      </c>
      <c r="I337" s="63"/>
      <c r="J337" s="5" t="str">
        <f>VLOOKUP(G337,'Species Data'!A$2:E$152,3,FALSE)</f>
        <v>120</v>
      </c>
      <c r="K337" s="27" t="str">
        <f>VLOOKUP(G337,'Species Data'!A$2:E$152,4,FALSE)</f>
        <v>150</v>
      </c>
      <c r="L337" s="27" t="str">
        <f>VLOOKUP(G337,'Species Data'!A$2:E$152,5,FALSE)</f>
        <v>174</v>
      </c>
      <c r="M337" s="28" t="str">
        <f t="shared" si="1"/>
        <v>20880</v>
      </c>
      <c r="N337" s="29" t="str">
        <f t="shared" si="2"/>
        <v>3892978125</v>
      </c>
      <c r="O337" s="29" t="str">
        <f t="shared" si="3"/>
        <v>186445</v>
      </c>
      <c r="P337" s="30" t="str">
        <f t="shared" si="4"/>
        <v>1819887750</v>
      </c>
      <c r="Q337" s="30" t="s">
        <v>263</v>
      </c>
      <c r="R337" s="32" t="str">
        <f>VLOOKUP(Q337,'Basic Moves'!B$2:H$43,3,FALSE)</f>
        <v>12</v>
      </c>
      <c r="S337" s="32" t="str">
        <f>IF(OR(VLOOKUP(Q337,'Basic Moves'!B$2:C$43,2,FALSE)=H337,VLOOKUP(Q337,'Basic Moves'!B$2:C$43,2,FALSE)=I337),1,0)</f>
        <v>0</v>
      </c>
      <c r="T337" s="32" t="str">
        <f>VLOOKUP(Q337,'Basic Moves'!B$2:H$43,5,FALSE)</f>
        <v>1100</v>
      </c>
      <c r="U337" s="32" t="str">
        <f>VLOOKUP(Q337,'Basic Moves'!B$2:H$43,7,FALSE)</f>
        <v>10</v>
      </c>
      <c r="V337" s="31" t="str">
        <f t="shared" si="5"/>
        <v>1080</v>
      </c>
      <c r="W337" s="30" t="s">
        <v>293</v>
      </c>
      <c r="X337" s="32" t="str">
        <f>VLOOKUP(W337,'Charged Moves'!B$2:I$96,3,FALSE)</f>
        <v>35</v>
      </c>
      <c r="Y337" s="32" t="str">
        <f>IF(OR(VLOOKUP(W337,'Charged Moves'!B$2:C$96,2,FALSE)=H337,VLOOKUP(W337,'Charged Moves'!B$2:C$96,2,FALSE)=I337),1,0)</f>
        <v>1</v>
      </c>
      <c r="Z337" s="32" t="str">
        <f>VLOOKUP(W337,'Charged Moves'!B$2:I$96,8,FALSE)*100</f>
        <v>5</v>
      </c>
      <c r="AA337" s="32" t="str">
        <f>VLOOKUP(W337,'Charged Moves'!B$2:I$96,6,FALSE)</f>
        <v>2500</v>
      </c>
      <c r="AB337" s="32" t="str">
        <f>VLOOKUP(W337,'Charged Moves'!B$2:J$96,9,FALSE)</f>
        <v>33</v>
      </c>
      <c r="AC337" s="32" t="str">
        <f t="shared" si="6"/>
        <v>92.84375</v>
      </c>
      <c r="AD337" s="32" t="str">
        <f t="shared" si="7"/>
        <v>7400</v>
      </c>
      <c r="AE337" s="32" t="str">
        <f t="shared" si="8"/>
        <v>1242.96875</v>
      </c>
      <c r="AF337" t="str">
        <f t="shared" si="9"/>
        <v>15400</v>
      </c>
      <c r="AG337" t="str">
        <f t="shared" si="10"/>
        <v>581.0625</v>
      </c>
    </row>
    <row r="338" ht="14.25" customHeight="1">
      <c r="A338" s="5">
        <v>111.0</v>
      </c>
      <c r="B338" s="20">
        <v>5.0</v>
      </c>
      <c r="C338" s="21">
        <v>0.86</v>
      </c>
      <c r="D338" s="20">
        <v>4.0</v>
      </c>
      <c r="E338" s="22">
        <v>0.8</v>
      </c>
      <c r="F338" s="5" t="str">
        <f>VLOOKUP(G338,'Species Data'!A$2:E$152,2,FALSE)</f>
        <v>22</v>
      </c>
      <c r="G338" s="5" t="s">
        <v>58</v>
      </c>
      <c r="H338" s="39" t="s">
        <v>237</v>
      </c>
      <c r="I338" s="38" t="s">
        <v>236</v>
      </c>
      <c r="J338" s="5" t="str">
        <f>VLOOKUP(G338,'Species Data'!A$2:E$152,3,FALSE)</f>
        <v>130</v>
      </c>
      <c r="K338" s="27" t="str">
        <f>VLOOKUP(G338,'Species Data'!A$2:E$152,4,FALSE)</f>
        <v>168</v>
      </c>
      <c r="L338" s="27" t="str">
        <f>VLOOKUP(G338,'Species Data'!A$2:E$152,5,FALSE)</f>
        <v>146</v>
      </c>
      <c r="M338" s="28" t="str">
        <f t="shared" si="1"/>
        <v>18980</v>
      </c>
      <c r="N338" s="29" t="str">
        <f t="shared" si="2"/>
        <v>3509496900</v>
      </c>
      <c r="O338" s="29" t="str">
        <f t="shared" si="3"/>
        <v>184905</v>
      </c>
      <c r="P338" s="30" t="str">
        <f t="shared" si="4"/>
        <v>1814535450</v>
      </c>
      <c r="Q338" s="30" t="s">
        <v>256</v>
      </c>
      <c r="R338" s="32" t="str">
        <f>VLOOKUP(Q338,'Basic Moves'!B$2:H$43,3,FALSE)</f>
        <v>10</v>
      </c>
      <c r="S338" s="32" t="str">
        <f>IF(OR(VLOOKUP(Q338,'Basic Moves'!B$2:C$43,2,FALSE)=H338,VLOOKUP(Q338,'Basic Moves'!B$2:C$43,2,FALSE)=I338),1,0)</f>
        <v>1</v>
      </c>
      <c r="T338" s="32" t="str">
        <f>VLOOKUP(Q338,'Basic Moves'!B$2:H$43,5,FALSE)</f>
        <v>1150</v>
      </c>
      <c r="U338" s="32" t="str">
        <f>VLOOKUP(Q338,'Basic Moves'!B$2:H$43,7,FALSE)</f>
        <v>10</v>
      </c>
      <c r="V338" s="31" t="str">
        <f t="shared" si="5"/>
        <v>1075</v>
      </c>
      <c r="W338" s="30" t="s">
        <v>297</v>
      </c>
      <c r="X338" s="32" t="str">
        <f>VLOOKUP(W338,'Charged Moves'!B$2:I$96,3,FALSE)</f>
        <v>30</v>
      </c>
      <c r="Y338" s="32" t="str">
        <f>IF(OR(VLOOKUP(W338,'Charged Moves'!B$2:C$96,2,FALSE)=H338,VLOOKUP(W338,'Charged Moves'!B$2:C$96,2,FALSE)=I338),1,0)</f>
        <v>1</v>
      </c>
      <c r="Z338" s="32" t="str">
        <f>VLOOKUP(W338,'Charged Moves'!B$2:I$96,8,FALSE)*100</f>
        <v>5</v>
      </c>
      <c r="AA338" s="32" t="str">
        <f>VLOOKUP(W338,'Charged Moves'!B$2:I$96,6,FALSE)</f>
        <v>2900</v>
      </c>
      <c r="AB338" s="32" t="str">
        <f>VLOOKUP(W338,'Charged Moves'!B$2:J$96,9,FALSE)</f>
        <v>25</v>
      </c>
      <c r="AC338" s="32" t="str">
        <f t="shared" si="6"/>
        <v>75.9375</v>
      </c>
      <c r="AD338" s="32" t="str">
        <f t="shared" si="7"/>
        <v>6850</v>
      </c>
      <c r="AE338" s="32" t="str">
        <f t="shared" si="8"/>
        <v>1100.625</v>
      </c>
      <c r="AF338" t="str">
        <f t="shared" si="9"/>
        <v>12850</v>
      </c>
      <c r="AG338" t="str">
        <f t="shared" si="10"/>
        <v>569.0625</v>
      </c>
    </row>
    <row r="339" ht="14.25" customHeight="1">
      <c r="A339" s="5">
        <v>626.0</v>
      </c>
      <c r="B339" s="20">
        <v>3.0</v>
      </c>
      <c r="C339" s="21">
        <v>0.79</v>
      </c>
      <c r="D339" s="20">
        <v>3.0</v>
      </c>
      <c r="E339" s="22">
        <v>0.76</v>
      </c>
      <c r="F339" s="5" t="str">
        <f>VLOOKUP(G339,'Species Data'!A$2:E$152,2,FALSE)</f>
        <v>108</v>
      </c>
      <c r="G339" s="5" t="s">
        <v>175</v>
      </c>
      <c r="H339" s="39" t="s">
        <v>237</v>
      </c>
      <c r="I339" s="40"/>
      <c r="J339" s="5" t="str">
        <f>VLOOKUP(G339,'Species Data'!A$2:E$152,3,FALSE)</f>
        <v>180</v>
      </c>
      <c r="K339" s="27" t="str">
        <f>VLOOKUP(G339,'Species Data'!A$2:E$152,4,FALSE)</f>
        <v>126</v>
      </c>
      <c r="L339" s="27" t="str">
        <f>VLOOKUP(G339,'Species Data'!A$2:E$152,5,FALSE)</f>
        <v>160</v>
      </c>
      <c r="M339" s="28" t="str">
        <f t="shared" si="1"/>
        <v>28800</v>
      </c>
      <c r="N339" s="29" t="str">
        <f t="shared" si="2"/>
        <v>4833561600</v>
      </c>
      <c r="O339" s="29" t="str">
        <f t="shared" si="3"/>
        <v>167832</v>
      </c>
      <c r="P339" s="30" t="str">
        <f t="shared" si="4"/>
        <v>1814400000</v>
      </c>
      <c r="Q339" s="30" t="s">
        <v>121</v>
      </c>
      <c r="R339" s="32" t="str">
        <f>VLOOKUP(Q339,'Basic Moves'!B$2:H$43,3,FALSE)</f>
        <v>12</v>
      </c>
      <c r="S339" s="32" t="str">
        <f>IF(OR(VLOOKUP(Q339,'Basic Moves'!B$2:C$43,2,FALSE)=H339,VLOOKUP(Q339,'Basic Moves'!B$2:C$43,2,FALSE)=I339),1,0)</f>
        <v>0</v>
      </c>
      <c r="T339" s="32" t="str">
        <f>VLOOKUP(Q339,'Basic Moves'!B$2:H$43,5,FALSE)</f>
        <v>1050</v>
      </c>
      <c r="U339" s="32" t="str">
        <f>VLOOKUP(Q339,'Basic Moves'!B$2:H$43,7,FALSE)</f>
        <v>9</v>
      </c>
      <c r="V339" s="31" t="str">
        <f t="shared" si="5"/>
        <v>1140</v>
      </c>
      <c r="W339" s="30" t="s">
        <v>304</v>
      </c>
      <c r="X339" s="32" t="str">
        <f>VLOOKUP(W339,'Charged Moves'!B$2:I$96,3,FALSE)</f>
        <v>70</v>
      </c>
      <c r="Y339" s="32" t="str">
        <f>IF(OR(VLOOKUP(W339,'Charged Moves'!B$2:C$96,2,FALSE)=H339,VLOOKUP(W339,'Charged Moves'!B$2:C$96,2,FALSE)=I339),1,0)</f>
        <v>0</v>
      </c>
      <c r="Z339" s="32" t="str">
        <f>VLOOKUP(W339,'Charged Moves'!B$2:I$96,8,FALSE)*100</f>
        <v>0</v>
      </c>
      <c r="AA339" s="32" t="str">
        <f>VLOOKUP(W339,'Charged Moves'!B$2:I$96,6,FALSE)</f>
        <v>2800</v>
      </c>
      <c r="AB339" s="32" t="str">
        <f>VLOOKUP(W339,'Charged Moves'!B$2:J$96,9,FALSE)</f>
        <v>100</v>
      </c>
      <c r="AC339" s="32" t="str">
        <f t="shared" si="6"/>
        <v>214</v>
      </c>
      <c r="AD339" s="32" t="str">
        <f t="shared" si="7"/>
        <v>15900</v>
      </c>
      <c r="AE339" s="32" t="str">
        <f t="shared" si="8"/>
        <v>1332</v>
      </c>
      <c r="AF339" t="str">
        <f t="shared" si="9"/>
        <v>39900</v>
      </c>
      <c r="AG339" t="str">
        <f t="shared" si="10"/>
        <v>500</v>
      </c>
    </row>
    <row r="340" ht="14.25" customHeight="1">
      <c r="A340" s="5">
        <v>715.0</v>
      </c>
      <c r="B340" s="20">
        <v>3.0</v>
      </c>
      <c r="C340" s="21">
        <v>0.96</v>
      </c>
      <c r="D340" s="20">
        <v>1.0</v>
      </c>
      <c r="E340" s="22">
        <v>1.0</v>
      </c>
      <c r="F340" s="5" t="str">
        <f>VLOOKUP(G340,'Species Data'!A$2:E$152,2,FALSE)</f>
        <v>124</v>
      </c>
      <c r="G340" s="5" t="s">
        <v>196</v>
      </c>
      <c r="H340" s="34" t="s">
        <v>191</v>
      </c>
      <c r="I340" s="24" t="s">
        <v>50</v>
      </c>
      <c r="J340" s="5" t="str">
        <f>VLOOKUP(G340,'Species Data'!A$2:E$152,3,FALSE)</f>
        <v>130</v>
      </c>
      <c r="K340" s="27" t="str">
        <f>VLOOKUP(G340,'Species Data'!A$2:E$152,4,FALSE)</f>
        <v>172</v>
      </c>
      <c r="L340" s="27" t="str">
        <f>VLOOKUP(G340,'Species Data'!A$2:E$152,5,FALSE)</f>
        <v>134</v>
      </c>
      <c r="M340" s="28" t="str">
        <f t="shared" si="1"/>
        <v>17420</v>
      </c>
      <c r="N340" s="29" t="str">
        <f t="shared" si="2"/>
        <v>4230316350</v>
      </c>
      <c r="O340" s="29" t="str">
        <f t="shared" si="3"/>
        <v>242843</v>
      </c>
      <c r="P340" s="30" t="str">
        <f t="shared" si="4"/>
        <v>1807575413</v>
      </c>
      <c r="Q340" s="30" t="s">
        <v>214</v>
      </c>
      <c r="R340" s="32" t="str">
        <f>VLOOKUP(Q340,'Basic Moves'!B$2:H$43,3,FALSE)</f>
        <v>9</v>
      </c>
      <c r="S340" s="32" t="str">
        <f>IF(OR(VLOOKUP(Q340,'Basic Moves'!B$2:C$43,2,FALSE)=H340,VLOOKUP(Q340,'Basic Moves'!B$2:C$43,2,FALSE)=I340),1,0)</f>
        <v>1</v>
      </c>
      <c r="T340" s="32" t="str">
        <f>VLOOKUP(Q340,'Basic Moves'!B$2:H$43,5,FALSE)</f>
        <v>810</v>
      </c>
      <c r="U340" s="32" t="str">
        <f>VLOOKUP(Q340,'Basic Moves'!B$2:H$43,7,FALSE)</f>
        <v>7</v>
      </c>
      <c r="V340" s="31" t="str">
        <f t="shared" si="5"/>
        <v>1383.75</v>
      </c>
      <c r="W340" s="30" t="s">
        <v>291</v>
      </c>
      <c r="X340" s="32" t="str">
        <f>VLOOKUP(W340,'Charged Moves'!B$2:I$96,3,FALSE)</f>
        <v>45</v>
      </c>
      <c r="Y340" s="32" t="str">
        <f>IF(OR(VLOOKUP(W340,'Charged Moves'!B$2:C$96,2,FALSE)=H340,VLOOKUP(W340,'Charged Moves'!B$2:C$96,2,FALSE)=I340),1,0)</f>
        <v>1</v>
      </c>
      <c r="Z340" s="32" t="str">
        <f>VLOOKUP(W340,'Charged Moves'!B$2:I$96,8,FALSE)*100</f>
        <v>5</v>
      </c>
      <c r="AA340" s="32" t="str">
        <f>VLOOKUP(W340,'Charged Moves'!B$2:I$96,6,FALSE)</f>
        <v>3500</v>
      </c>
      <c r="AB340" s="32" t="str">
        <f>VLOOKUP(W340,'Charged Moves'!B$2:J$96,9,FALSE)</f>
        <v>33</v>
      </c>
      <c r="AC340" s="32" t="str">
        <f t="shared" si="6"/>
        <v>113.90625</v>
      </c>
      <c r="AD340" s="32" t="str">
        <f t="shared" si="7"/>
        <v>8050</v>
      </c>
      <c r="AE340" s="32" t="str">
        <f t="shared" si="8"/>
        <v>1411.875</v>
      </c>
      <c r="AF340" t="str">
        <f t="shared" si="9"/>
        <v>18050</v>
      </c>
      <c r="AG340" t="str">
        <f t="shared" si="10"/>
        <v>603.28125</v>
      </c>
    </row>
    <row r="341" ht="14.25" customHeight="1">
      <c r="A341" s="5">
        <v>541.0</v>
      </c>
      <c r="B341" s="20">
        <v>6.0</v>
      </c>
      <c r="C341" s="21">
        <v>0.66</v>
      </c>
      <c r="D341" s="20">
        <v>5.0</v>
      </c>
      <c r="E341" s="22">
        <v>0.72</v>
      </c>
      <c r="F341" s="5" t="str">
        <f>VLOOKUP(G341,'Species Data'!A$2:E$152,2,FALSE)</f>
        <v>94</v>
      </c>
      <c r="G341" s="5" t="s">
        <v>153</v>
      </c>
      <c r="H341" s="62" t="s">
        <v>258</v>
      </c>
      <c r="I341" s="46" t="s">
        <v>265</v>
      </c>
      <c r="J341" s="5" t="str">
        <f>VLOOKUP(G341,'Species Data'!A$2:E$152,3,FALSE)</f>
        <v>120</v>
      </c>
      <c r="K341" s="27" t="str">
        <f>VLOOKUP(G341,'Species Data'!A$2:E$152,4,FALSE)</f>
        <v>204</v>
      </c>
      <c r="L341" s="27" t="str">
        <f>VLOOKUP(G341,'Species Data'!A$2:E$152,5,FALSE)</f>
        <v>156</v>
      </c>
      <c r="M341" s="28" t="str">
        <f t="shared" si="1"/>
        <v>18720</v>
      </c>
      <c r="N341" s="29" t="str">
        <f t="shared" si="2"/>
        <v>4123435680</v>
      </c>
      <c r="O341" s="29" t="str">
        <f t="shared" si="3"/>
        <v>220269</v>
      </c>
      <c r="P341" s="30" t="str">
        <f t="shared" si="4"/>
        <v>1805375520</v>
      </c>
      <c r="Q341" s="30" t="s">
        <v>251</v>
      </c>
      <c r="R341" s="32" t="str">
        <f>VLOOKUP(Q341,'Basic Moves'!B$2:H$43,3,FALSE)</f>
        <v>7</v>
      </c>
      <c r="S341" s="32" t="str">
        <f>IF(OR(VLOOKUP(Q341,'Basic Moves'!B$2:C$43,2,FALSE)=H341,VLOOKUP(Q341,'Basic Moves'!B$2:C$43,2,FALSE)=I341),1,0)</f>
        <v>0</v>
      </c>
      <c r="T341" s="32" t="str">
        <f>VLOOKUP(Q341,'Basic Moves'!B$2:H$43,5,FALSE)</f>
        <v>700</v>
      </c>
      <c r="U341" s="32" t="str">
        <f>VLOOKUP(Q341,'Basic Moves'!B$2:H$43,7,FALSE)</f>
        <v>9</v>
      </c>
      <c r="V341" s="31" t="str">
        <f t="shared" si="5"/>
        <v>994</v>
      </c>
      <c r="W341" s="30" t="s">
        <v>284</v>
      </c>
      <c r="X341" s="32" t="str">
        <f>VLOOKUP(W341,'Charged Moves'!B$2:I$96,3,FALSE)</f>
        <v>45</v>
      </c>
      <c r="Y341" s="32" t="str">
        <f>IF(OR(VLOOKUP(W341,'Charged Moves'!B$2:C$96,2,FALSE)=H341,VLOOKUP(W341,'Charged Moves'!B$2:C$96,2,FALSE)=I341),1,0)</f>
        <v>0</v>
      </c>
      <c r="Z341" s="32" t="str">
        <f>VLOOKUP(W341,'Charged Moves'!B$2:I$96,8,FALSE)*100</f>
        <v>5</v>
      </c>
      <c r="AA341" s="32" t="str">
        <f>VLOOKUP(W341,'Charged Moves'!B$2:I$96,6,FALSE)</f>
        <v>3500</v>
      </c>
      <c r="AB341" s="32" t="str">
        <f>VLOOKUP(W341,'Charged Moves'!B$2:J$96,9,FALSE)</f>
        <v>33</v>
      </c>
      <c r="AC341" s="32" t="str">
        <f t="shared" si="6"/>
        <v>74.125</v>
      </c>
      <c r="AD341" s="32" t="str">
        <f t="shared" si="7"/>
        <v>6800</v>
      </c>
      <c r="AE341" s="32" t="str">
        <f t="shared" si="8"/>
        <v>1079.75</v>
      </c>
      <c r="AF341" t="str">
        <f t="shared" si="9"/>
        <v>14800</v>
      </c>
      <c r="AG341" t="str">
        <f t="shared" si="10"/>
        <v>472.75</v>
      </c>
    </row>
    <row r="342" ht="14.25" customHeight="1">
      <c r="A342" s="5">
        <v>702.0</v>
      </c>
      <c r="B342" s="20">
        <v>6.0</v>
      </c>
      <c r="C342" s="21">
        <v>0.75</v>
      </c>
      <c r="D342" s="20">
        <v>2.0</v>
      </c>
      <c r="E342" s="22">
        <v>0.95</v>
      </c>
      <c r="F342" s="5" t="str">
        <f>VLOOKUP(G342,'Species Data'!A$2:E$152,2,FALSE)</f>
        <v>122</v>
      </c>
      <c r="G342" s="5" t="s">
        <v>194</v>
      </c>
      <c r="H342" s="24" t="s">
        <v>50</v>
      </c>
      <c r="I342" s="25"/>
      <c r="J342" s="5" t="str">
        <f>VLOOKUP(G342,'Species Data'!A$2:E$152,3,FALSE)</f>
        <v>80</v>
      </c>
      <c r="K342" s="27" t="str">
        <f>VLOOKUP(G342,'Species Data'!A$2:E$152,4,FALSE)</f>
        <v>154</v>
      </c>
      <c r="L342" s="27" t="str">
        <f>VLOOKUP(G342,'Species Data'!A$2:E$152,5,FALSE)</f>
        <v>196</v>
      </c>
      <c r="M342" s="28" t="str">
        <f t="shared" si="1"/>
        <v>15680</v>
      </c>
      <c r="N342" s="29" t="str">
        <f t="shared" si="2"/>
        <v>2988216000</v>
      </c>
      <c r="O342" s="29" t="str">
        <f t="shared" si="3"/>
        <v>190575</v>
      </c>
      <c r="P342" s="30" t="str">
        <f t="shared" si="4"/>
        <v>1805003200</v>
      </c>
      <c r="Q342" s="30" t="s">
        <v>88</v>
      </c>
      <c r="R342" s="32" t="str">
        <f>VLOOKUP(Q342,'Basic Moves'!B$2:H$43,3,FALSE)</f>
        <v>15</v>
      </c>
      <c r="S342" s="32" t="str">
        <f>IF(OR(VLOOKUP(Q342,'Basic Moves'!B$2:C$43,2,FALSE)=H342,VLOOKUP(Q342,'Basic Moves'!B$2:C$43,2,FALSE)=I342),1,0)</f>
        <v>1</v>
      </c>
      <c r="T342" s="32" t="str">
        <f>VLOOKUP(Q342,'Basic Moves'!B$2:H$43,5,FALSE)</f>
        <v>1510</v>
      </c>
      <c r="U342" s="32" t="str">
        <f>VLOOKUP(Q342,'Basic Moves'!B$2:H$43,7,FALSE)</f>
        <v>14</v>
      </c>
      <c r="V342" s="31" t="str">
        <f t="shared" si="5"/>
        <v>1237.5</v>
      </c>
      <c r="W342" s="30" t="s">
        <v>290</v>
      </c>
      <c r="X342" s="32" t="str">
        <f>VLOOKUP(W342,'Charged Moves'!B$2:I$96,3,FALSE)</f>
        <v>40</v>
      </c>
      <c r="Y342" s="32" t="str">
        <f>IF(OR(VLOOKUP(W342,'Charged Moves'!B$2:C$96,2,FALSE)=H342,VLOOKUP(W342,'Charged Moves'!B$2:C$96,2,FALSE)=I342),1,0)</f>
        <v>1</v>
      </c>
      <c r="Z342" s="32" t="str">
        <f>VLOOKUP(W342,'Charged Moves'!B$2:I$96,8,FALSE)*100</f>
        <v>5</v>
      </c>
      <c r="AA342" s="32" t="str">
        <f>VLOOKUP(W342,'Charged Moves'!B$2:I$96,6,FALSE)</f>
        <v>3800</v>
      </c>
      <c r="AB342" s="32" t="str">
        <f>VLOOKUP(W342,'Charged Moves'!B$2:J$96,9,FALSE)</f>
        <v>25</v>
      </c>
      <c r="AC342" s="32" t="str">
        <f t="shared" si="6"/>
        <v>88.75</v>
      </c>
      <c r="AD342" s="32" t="str">
        <f t="shared" si="7"/>
        <v>7320</v>
      </c>
      <c r="AE342" s="32" t="str">
        <f t="shared" si="8"/>
        <v>1210</v>
      </c>
      <c r="AF342" t="str">
        <f t="shared" si="9"/>
        <v>11320</v>
      </c>
      <c r="AG342" t="str">
        <f t="shared" si="10"/>
        <v>747.5</v>
      </c>
    </row>
    <row r="343" ht="14.25" customHeight="1">
      <c r="A343" s="5">
        <v>614.0</v>
      </c>
      <c r="B343" s="20">
        <v>1.0</v>
      </c>
      <c r="C343" s="21">
        <v>1.0</v>
      </c>
      <c r="D343" s="20">
        <v>1.0</v>
      </c>
      <c r="E343" s="22">
        <v>1.0</v>
      </c>
      <c r="F343" s="5" t="str">
        <f>VLOOKUP(G343,'Species Data'!A$2:E$152,2,FALSE)</f>
        <v>106</v>
      </c>
      <c r="G343" s="5" t="s">
        <v>171</v>
      </c>
      <c r="H343" s="36" t="s">
        <v>229</v>
      </c>
      <c r="I343" s="59"/>
      <c r="J343" s="5" t="str">
        <f>VLOOKUP(G343,'Species Data'!A$2:E$152,3,FALSE)</f>
        <v>100</v>
      </c>
      <c r="K343" s="27" t="str">
        <f>VLOOKUP(G343,'Species Data'!A$2:E$152,4,FALSE)</f>
        <v>148</v>
      </c>
      <c r="L343" s="27" t="str">
        <f>VLOOKUP(G343,'Species Data'!A$2:E$152,5,FALSE)</f>
        <v>172</v>
      </c>
      <c r="M343" s="28" t="str">
        <f t="shared" si="1"/>
        <v>17200</v>
      </c>
      <c r="N343" s="29" t="str">
        <f t="shared" si="2"/>
        <v>4152510000</v>
      </c>
      <c r="O343" s="29" t="str">
        <f t="shared" si="3"/>
        <v>241425</v>
      </c>
      <c r="P343" s="30" t="str">
        <f t="shared" si="4"/>
        <v>1797830000</v>
      </c>
      <c r="Q343" s="30" t="s">
        <v>276</v>
      </c>
      <c r="R343" s="32" t="str">
        <f>VLOOKUP(Q343,'Basic Moves'!B$2:H$43,3,FALSE)</f>
        <v>15</v>
      </c>
      <c r="S343" s="32" t="str">
        <f>IF(OR(VLOOKUP(Q343,'Basic Moves'!B$2:C$43,2,FALSE)=H343,VLOOKUP(Q343,'Basic Moves'!B$2:C$43,2,FALSE)=I343),1,0)</f>
        <v>1</v>
      </c>
      <c r="T343" s="32" t="str">
        <f>VLOOKUP(Q343,'Basic Moves'!B$2:H$43,5,FALSE)</f>
        <v>1410</v>
      </c>
      <c r="U343" s="32" t="str">
        <f>VLOOKUP(Q343,'Basic Moves'!B$2:H$43,7,FALSE)</f>
        <v>12</v>
      </c>
      <c r="V343" s="31" t="str">
        <f t="shared" si="5"/>
        <v>1312.5</v>
      </c>
      <c r="W343" s="30" t="s">
        <v>222</v>
      </c>
      <c r="X343" s="32" t="str">
        <f>VLOOKUP(W343,'Charged Moves'!B$2:I$96,3,FALSE)</f>
        <v>80</v>
      </c>
      <c r="Y343" s="32" t="str">
        <f>IF(OR(VLOOKUP(W343,'Charged Moves'!B$2:C$96,2,FALSE)=H343,VLOOKUP(W343,'Charged Moves'!B$2:C$96,2,FALSE)=I343),1,0)</f>
        <v>0</v>
      </c>
      <c r="Z343" s="32" t="str">
        <f>VLOOKUP(W343,'Charged Moves'!B$2:I$96,8,FALSE)*100</f>
        <v>50</v>
      </c>
      <c r="AA343" s="32" t="str">
        <f>VLOOKUP(W343,'Charged Moves'!B$2:I$96,6,FALSE)</f>
        <v>3100</v>
      </c>
      <c r="AB343" s="32" t="str">
        <f>VLOOKUP(W343,'Charged Moves'!B$2:J$96,9,FALSE)</f>
        <v>100</v>
      </c>
      <c r="AC343" s="32" t="str">
        <f t="shared" si="6"/>
        <v>268.75</v>
      </c>
      <c r="AD343" s="32" t="str">
        <f t="shared" si="7"/>
        <v>16290</v>
      </c>
      <c r="AE343" s="32" t="str">
        <f t="shared" si="8"/>
        <v>1631.25</v>
      </c>
      <c r="AF343" t="str">
        <f t="shared" si="9"/>
        <v>34290</v>
      </c>
      <c r="AG343" t="str">
        <f t="shared" si="10"/>
        <v>706.25</v>
      </c>
    </row>
    <row r="344" ht="14.25" customHeight="1">
      <c r="A344" s="5">
        <v>302.0</v>
      </c>
      <c r="B344" s="20">
        <v>4.0</v>
      </c>
      <c r="C344" s="21">
        <v>0.86</v>
      </c>
      <c r="D344" s="20">
        <v>1.0</v>
      </c>
      <c r="E344" s="22">
        <v>1.0</v>
      </c>
      <c r="F344" s="5" t="str">
        <f>VLOOKUP(G344,'Species Data'!A$2:E$152,2,FALSE)</f>
        <v>53</v>
      </c>
      <c r="G344" s="5" t="s">
        <v>92</v>
      </c>
      <c r="H344" s="39" t="s">
        <v>237</v>
      </c>
      <c r="I344" s="40"/>
      <c r="J344" s="5" t="str">
        <f>VLOOKUP(G344,'Species Data'!A$2:E$152,3,FALSE)</f>
        <v>130</v>
      </c>
      <c r="K344" s="27" t="str">
        <f>VLOOKUP(G344,'Species Data'!A$2:E$152,4,FALSE)</f>
        <v>156</v>
      </c>
      <c r="L344" s="27" t="str">
        <f>VLOOKUP(G344,'Species Data'!A$2:E$152,5,FALSE)</f>
        <v>146</v>
      </c>
      <c r="M344" s="28" t="str">
        <f t="shared" si="1"/>
        <v>18980</v>
      </c>
      <c r="N344" s="29" t="str">
        <f t="shared" si="2"/>
        <v>3967949310</v>
      </c>
      <c r="O344" s="29" t="str">
        <f t="shared" si="3"/>
        <v>209060</v>
      </c>
      <c r="P344" s="30" t="str">
        <f t="shared" si="4"/>
        <v>1793923170</v>
      </c>
      <c r="Q344" s="30" t="s">
        <v>275</v>
      </c>
      <c r="R344" s="32" t="str">
        <f>VLOOKUP(Q344,'Basic Moves'!B$2:H$43,3,FALSE)</f>
        <v>12</v>
      </c>
      <c r="S344" s="32" t="str">
        <f>IF(OR(VLOOKUP(Q344,'Basic Moves'!B$2:C$43,2,FALSE)=H344,VLOOKUP(Q344,'Basic Moves'!B$2:C$43,2,FALSE)=I344),1,0)</f>
        <v>0</v>
      </c>
      <c r="T344" s="32" t="str">
        <f>VLOOKUP(Q344,'Basic Moves'!B$2:H$43,5,FALSE)</f>
        <v>1040</v>
      </c>
      <c r="U344" s="32" t="str">
        <f>VLOOKUP(Q344,'Basic Moves'!B$2:H$43,7,FALSE)</f>
        <v>10</v>
      </c>
      <c r="V344" s="31" t="str">
        <f t="shared" si="5"/>
        <v>1152</v>
      </c>
      <c r="W344" s="30" t="s">
        <v>277</v>
      </c>
      <c r="X344" s="32" t="str">
        <f>VLOOKUP(W344,'Charged Moves'!B$2:I$96,3,FALSE)</f>
        <v>55</v>
      </c>
      <c r="Y344" s="32" t="str">
        <f>IF(OR(VLOOKUP(W344,'Charged Moves'!B$2:C$96,2,FALSE)=H344,VLOOKUP(W344,'Charged Moves'!B$2:C$96,2,FALSE)=I344),1,0)</f>
        <v>0</v>
      </c>
      <c r="Z344" s="32" t="str">
        <f>VLOOKUP(W344,'Charged Moves'!B$2:I$96,8,FALSE)*100</f>
        <v>5</v>
      </c>
      <c r="AA344" s="32" t="str">
        <f>VLOOKUP(W344,'Charged Moves'!B$2:I$96,6,FALSE)</f>
        <v>2900</v>
      </c>
      <c r="AB344" s="32" t="str">
        <f>VLOOKUP(W344,'Charged Moves'!B$2:J$96,9,FALSE)</f>
        <v>50</v>
      </c>
      <c r="AC344" s="32" t="str">
        <f t="shared" si="6"/>
        <v>116.375</v>
      </c>
      <c r="AD344" s="32" t="str">
        <f t="shared" si="7"/>
        <v>8600</v>
      </c>
      <c r="AE344" s="32" t="str">
        <f t="shared" si="8"/>
        <v>1340.125</v>
      </c>
      <c r="AF344" t="str">
        <f t="shared" si="9"/>
        <v>18600</v>
      </c>
      <c r="AG344" t="str">
        <f t="shared" si="10"/>
        <v>605.875</v>
      </c>
    </row>
    <row r="345" ht="14.25" customHeight="1">
      <c r="A345" s="5">
        <v>27.0</v>
      </c>
      <c r="B345" s="20">
        <v>2.0</v>
      </c>
      <c r="C345" s="21">
        <v>0.96</v>
      </c>
      <c r="D345" s="20">
        <v>1.0</v>
      </c>
      <c r="E345" s="22">
        <v>1.0</v>
      </c>
      <c r="F345" s="5" t="str">
        <f>VLOOKUP(G345,'Species Data'!A$2:E$152,2,FALSE)</f>
        <v>5</v>
      </c>
      <c r="G345" s="5" t="s">
        <v>39</v>
      </c>
      <c r="H345" s="44" t="s">
        <v>255</v>
      </c>
      <c r="I345" s="47"/>
      <c r="J345" s="5" t="str">
        <f>VLOOKUP(G345,'Species Data'!A$2:E$152,3,FALSE)</f>
        <v>116</v>
      </c>
      <c r="K345" s="27" t="str">
        <f>VLOOKUP(G345,'Species Data'!A$2:E$152,4,FALSE)</f>
        <v>160</v>
      </c>
      <c r="L345" s="27" t="str">
        <f>VLOOKUP(G345,'Species Data'!A$2:E$152,5,FALSE)</f>
        <v>140</v>
      </c>
      <c r="M345" s="28" t="str">
        <f t="shared" si="1"/>
        <v>16240</v>
      </c>
      <c r="N345" s="29" t="str">
        <f t="shared" si="2"/>
        <v>3930486000</v>
      </c>
      <c r="O345" s="29" t="str">
        <f t="shared" si="3"/>
        <v>242025</v>
      </c>
      <c r="P345" s="30" t="str">
        <f t="shared" si="4"/>
        <v>1792490000</v>
      </c>
      <c r="Q345" s="30" t="s">
        <v>132</v>
      </c>
      <c r="R345" s="32" t="str">
        <f>VLOOKUP(Q345,'Basic Moves'!B$2:H$43,3,FALSE)</f>
        <v>10</v>
      </c>
      <c r="S345" s="32" t="str">
        <f>IF(OR(VLOOKUP(Q345,'Basic Moves'!B$2:C$43,2,FALSE)=H345,VLOOKUP(Q345,'Basic Moves'!B$2:C$43,2,FALSE)=I345),1,0)</f>
        <v>1</v>
      </c>
      <c r="T345" s="32" t="str">
        <f>VLOOKUP(Q345,'Basic Moves'!B$2:H$43,5,FALSE)</f>
        <v>1050</v>
      </c>
      <c r="U345" s="32" t="str">
        <f>VLOOKUP(Q345,'Basic Moves'!B$2:H$43,7,FALSE)</f>
        <v>10</v>
      </c>
      <c r="V345" s="31" t="str">
        <f t="shared" si="5"/>
        <v>1187.5</v>
      </c>
      <c r="W345" s="30" t="s">
        <v>135</v>
      </c>
      <c r="X345" s="32" t="str">
        <f>VLOOKUP(W345,'Charged Moves'!B$2:I$96,3,FALSE)</f>
        <v>55</v>
      </c>
      <c r="Y345" s="32" t="str">
        <f>IF(OR(VLOOKUP(W345,'Charged Moves'!B$2:C$96,2,FALSE)=H345,VLOOKUP(W345,'Charged Moves'!B$2:C$96,2,FALSE)=I345),1,0)</f>
        <v>1</v>
      </c>
      <c r="Z345" s="32" t="str">
        <f>VLOOKUP(W345,'Charged Moves'!B$2:I$96,8,FALSE)*100</f>
        <v>5</v>
      </c>
      <c r="AA345" s="32" t="str">
        <f>VLOOKUP(W345,'Charged Moves'!B$2:I$96,6,FALSE)</f>
        <v>2900</v>
      </c>
      <c r="AB345" s="32" t="str">
        <f>VLOOKUP(W345,'Charged Moves'!B$2:J$96,9,FALSE)</f>
        <v>50</v>
      </c>
      <c r="AC345" s="32" t="str">
        <f t="shared" si="6"/>
        <v>132.96875</v>
      </c>
      <c r="AD345" s="32" t="str">
        <f t="shared" si="7"/>
        <v>8650</v>
      </c>
      <c r="AE345" s="32" t="str">
        <f t="shared" si="8"/>
        <v>1512.65625</v>
      </c>
      <c r="AF345" t="str">
        <f t="shared" si="9"/>
        <v>18650</v>
      </c>
      <c r="AG345" t="str">
        <f t="shared" si="10"/>
        <v>689.84375</v>
      </c>
    </row>
    <row r="346" ht="14.25" customHeight="1">
      <c r="A346" s="5">
        <v>128.0</v>
      </c>
      <c r="B346" s="20">
        <v>3.0</v>
      </c>
      <c r="C346" s="21">
        <v>0.94</v>
      </c>
      <c r="D346" s="20">
        <v>3.0</v>
      </c>
      <c r="E346" s="22">
        <v>0.94</v>
      </c>
      <c r="F346" s="5" t="str">
        <f>VLOOKUP(G346,'Species Data'!A$2:E$152,2,FALSE)</f>
        <v>24</v>
      </c>
      <c r="G346" s="5" t="s">
        <v>60</v>
      </c>
      <c r="H346" s="46" t="s">
        <v>265</v>
      </c>
      <c r="I346" s="48"/>
      <c r="J346" s="5" t="str">
        <f>VLOOKUP(G346,'Species Data'!A$2:E$152,3,FALSE)</f>
        <v>120</v>
      </c>
      <c r="K346" s="27" t="str">
        <f>VLOOKUP(G346,'Species Data'!A$2:E$152,4,FALSE)</f>
        <v>166</v>
      </c>
      <c r="L346" s="27" t="str">
        <f>VLOOKUP(G346,'Species Data'!A$2:E$152,5,FALSE)</f>
        <v>166</v>
      </c>
      <c r="M346" s="28" t="str">
        <f t="shared" si="1"/>
        <v>19920</v>
      </c>
      <c r="N346" s="29" t="str">
        <f t="shared" si="2"/>
        <v>4862428425</v>
      </c>
      <c r="O346" s="29" t="str">
        <f t="shared" si="3"/>
        <v>244098</v>
      </c>
      <c r="P346" s="30" t="str">
        <f t="shared" si="4"/>
        <v>1790795550</v>
      </c>
      <c r="Q346" s="30" t="s">
        <v>144</v>
      </c>
      <c r="R346" s="32" t="str">
        <f>VLOOKUP(Q346,'Basic Moves'!B$2:H$43,3,FALSE)</f>
        <v>10</v>
      </c>
      <c r="S346" s="32" t="str">
        <f>IF(OR(VLOOKUP(Q346,'Basic Moves'!B$2:C$43,2,FALSE)=H346,VLOOKUP(Q346,'Basic Moves'!B$2:C$43,2,FALSE)=I346),1,0)</f>
        <v>1</v>
      </c>
      <c r="T346" s="32" t="str">
        <f>VLOOKUP(Q346,'Basic Moves'!B$2:H$43,5,FALSE)</f>
        <v>1050</v>
      </c>
      <c r="U346" s="32" t="str">
        <f>VLOOKUP(Q346,'Basic Moves'!B$2:H$43,7,FALSE)</f>
        <v>10</v>
      </c>
      <c r="V346" s="31" t="str">
        <f t="shared" si="5"/>
        <v>1187.5</v>
      </c>
      <c r="W346" s="30" t="s">
        <v>294</v>
      </c>
      <c r="X346" s="32" t="str">
        <f>VLOOKUP(W346,'Charged Moves'!B$2:I$96,3,FALSE)</f>
        <v>65</v>
      </c>
      <c r="Y346" s="32" t="str">
        <f>IF(OR(VLOOKUP(W346,'Charged Moves'!B$2:C$96,2,FALSE)=H346,VLOOKUP(W346,'Charged Moves'!B$2:C$96,2,FALSE)=I346),1,0)</f>
        <v>1</v>
      </c>
      <c r="Z346" s="32" t="str">
        <f>VLOOKUP(W346,'Charged Moves'!B$2:I$96,8,FALSE)*100</f>
        <v>5</v>
      </c>
      <c r="AA346" s="32" t="str">
        <f>VLOOKUP(W346,'Charged Moves'!B$2:I$96,6,FALSE)</f>
        <v>3000</v>
      </c>
      <c r="AB346" s="32" t="str">
        <f>VLOOKUP(W346,'Charged Moves'!B$2:J$96,9,FALSE)</f>
        <v>100</v>
      </c>
      <c r="AC346" s="32" t="str">
        <f t="shared" si="6"/>
        <v>208.28125</v>
      </c>
      <c r="AD346" s="32" t="str">
        <f t="shared" si="7"/>
        <v>14000</v>
      </c>
      <c r="AE346" s="32" t="str">
        <f t="shared" si="8"/>
        <v>1470.46875</v>
      </c>
      <c r="AF346" t="str">
        <f t="shared" si="9"/>
        <v>34000</v>
      </c>
      <c r="AG346" t="str">
        <f t="shared" si="10"/>
        <v>541.5625</v>
      </c>
    </row>
    <row r="347" ht="14.25" customHeight="1">
      <c r="A347" s="5">
        <v>64.0</v>
      </c>
      <c r="B347" s="20">
        <v>5.0</v>
      </c>
      <c r="C347" s="21">
        <v>0.73</v>
      </c>
      <c r="D347" s="20">
        <v>2.0</v>
      </c>
      <c r="E347" s="22">
        <v>0.9</v>
      </c>
      <c r="F347" s="5" t="str">
        <f>VLOOKUP(G347,'Species Data'!A$2:E$152,2,FALSE)</f>
        <v>12</v>
      </c>
      <c r="G347" s="5" t="s">
        <v>46</v>
      </c>
      <c r="H347" s="58" t="s">
        <v>249</v>
      </c>
      <c r="I347" s="38" t="s">
        <v>236</v>
      </c>
      <c r="J347" s="5" t="str">
        <f>VLOOKUP(G347,'Species Data'!A$2:E$152,3,FALSE)</f>
        <v>120</v>
      </c>
      <c r="K347" s="27" t="str">
        <f>VLOOKUP(G347,'Species Data'!A$2:E$152,4,FALSE)</f>
        <v>144</v>
      </c>
      <c r="L347" s="27" t="str">
        <f>VLOOKUP(G347,'Species Data'!A$2:E$152,5,FALSE)</f>
        <v>144</v>
      </c>
      <c r="M347" s="28" t="str">
        <f t="shared" si="1"/>
        <v>17280</v>
      </c>
      <c r="N347" s="29" t="str">
        <f t="shared" si="2"/>
        <v>3102624000</v>
      </c>
      <c r="O347" s="29" t="str">
        <f t="shared" si="3"/>
        <v>179550</v>
      </c>
      <c r="P347" s="30" t="str">
        <f t="shared" si="4"/>
        <v>1788091200</v>
      </c>
      <c r="Q347" s="30" t="s">
        <v>88</v>
      </c>
      <c r="R347" s="32" t="str">
        <f>VLOOKUP(Q347,'Basic Moves'!B$2:H$43,3,FALSE)</f>
        <v>15</v>
      </c>
      <c r="S347" s="32" t="str">
        <f>IF(OR(VLOOKUP(Q347,'Basic Moves'!B$2:C$43,2,FALSE)=H347,VLOOKUP(Q347,'Basic Moves'!B$2:C$43,2,FALSE)=I347),1,0)</f>
        <v>0</v>
      </c>
      <c r="T347" s="32" t="str">
        <f>VLOOKUP(Q347,'Basic Moves'!B$2:H$43,5,FALSE)</f>
        <v>1510</v>
      </c>
      <c r="U347" s="32" t="str">
        <f>VLOOKUP(Q347,'Basic Moves'!B$2:H$43,7,FALSE)</f>
        <v>14</v>
      </c>
      <c r="V347" s="31" t="str">
        <f t="shared" si="5"/>
        <v>990</v>
      </c>
      <c r="W347" s="30" t="s">
        <v>329</v>
      </c>
      <c r="X347" s="32" t="str">
        <f>VLOOKUP(W347,'Charged Moves'!B$2:I$96,3,FALSE)</f>
        <v>45</v>
      </c>
      <c r="Y347" s="32" t="str">
        <f>IF(OR(VLOOKUP(W347,'Charged Moves'!B$2:C$96,2,FALSE)=H347,VLOOKUP(W347,'Charged Moves'!B$2:C$96,2,FALSE)=I347),1,0)</f>
        <v>1</v>
      </c>
      <c r="Z347" s="32" t="str">
        <f>VLOOKUP(W347,'Charged Moves'!B$2:I$96,8,FALSE)*100</f>
        <v>5</v>
      </c>
      <c r="AA347" s="32" t="str">
        <f>VLOOKUP(W347,'Charged Moves'!B$2:I$96,6,FALSE)</f>
        <v>3100</v>
      </c>
      <c r="AB347" s="32" t="str">
        <f>VLOOKUP(W347,'Charged Moves'!B$2:J$96,9,FALSE)</f>
        <v>33</v>
      </c>
      <c r="AC347" s="32" t="str">
        <f t="shared" si="6"/>
        <v>102.65625</v>
      </c>
      <c r="AD347" s="32" t="str">
        <f t="shared" si="7"/>
        <v>8130</v>
      </c>
      <c r="AE347" s="32" t="str">
        <f t="shared" si="8"/>
        <v>1246.875</v>
      </c>
      <c r="AF347" t="str">
        <f t="shared" si="9"/>
        <v>14130</v>
      </c>
      <c r="AG347" t="str">
        <f t="shared" si="10"/>
        <v>718.59375</v>
      </c>
    </row>
    <row r="348" ht="14.25" customHeight="1">
      <c r="A348" s="5">
        <v>138.0</v>
      </c>
      <c r="B348" s="20">
        <v>5.0</v>
      </c>
      <c r="C348" s="21">
        <v>0.8</v>
      </c>
      <c r="D348" s="20">
        <v>4.0</v>
      </c>
      <c r="E348" s="22">
        <v>0.85</v>
      </c>
      <c r="F348" s="5" t="str">
        <f>VLOOKUP(G348,'Species Data'!A$2:E$152,2,FALSE)</f>
        <v>26</v>
      </c>
      <c r="G348" s="5" t="s">
        <v>62</v>
      </c>
      <c r="H348" s="52" t="s">
        <v>252</v>
      </c>
      <c r="I348" s="63"/>
      <c r="J348" s="5" t="str">
        <f>VLOOKUP(G348,'Species Data'!A$2:E$152,3,FALSE)</f>
        <v>120</v>
      </c>
      <c r="K348" s="27" t="str">
        <f>VLOOKUP(G348,'Species Data'!A$2:E$152,4,FALSE)</f>
        <v>200</v>
      </c>
      <c r="L348" s="27" t="str">
        <f>VLOOKUP(G348,'Species Data'!A$2:E$152,5,FALSE)</f>
        <v>154</v>
      </c>
      <c r="M348" s="28" t="str">
        <f t="shared" si="1"/>
        <v>18480</v>
      </c>
      <c r="N348" s="29" t="str">
        <f t="shared" si="2"/>
        <v>5063520000</v>
      </c>
      <c r="O348" s="29" t="str">
        <f t="shared" si="3"/>
        <v>274000</v>
      </c>
      <c r="P348" s="30" t="str">
        <f t="shared" si="4"/>
        <v>1783320000</v>
      </c>
      <c r="Q348" s="30" t="s">
        <v>226</v>
      </c>
      <c r="R348" s="32" t="str">
        <f>VLOOKUP(Q348,'Basic Moves'!B$2:H$43,3,FALSE)</f>
        <v>7</v>
      </c>
      <c r="S348" s="32" t="str">
        <f>IF(OR(VLOOKUP(Q348,'Basic Moves'!B$2:C$43,2,FALSE)=H348,VLOOKUP(Q348,'Basic Moves'!B$2:C$43,2,FALSE)=I348),1,0)</f>
        <v>1</v>
      </c>
      <c r="T348" s="32" t="str">
        <f>VLOOKUP(Q348,'Basic Moves'!B$2:H$43,5,FALSE)</f>
        <v>700</v>
      </c>
      <c r="U348" s="32" t="str">
        <f>VLOOKUP(Q348,'Basic Moves'!B$2:H$43,7,FALSE)</f>
        <v>8</v>
      </c>
      <c r="V348" s="31" t="str">
        <f t="shared" si="5"/>
        <v>1242.5</v>
      </c>
      <c r="W348" s="30" t="s">
        <v>341</v>
      </c>
      <c r="X348" s="32" t="str">
        <f>VLOOKUP(W348,'Charged Moves'!B$2:I$96,3,FALSE)</f>
        <v>30</v>
      </c>
      <c r="Y348" s="32" t="str">
        <f>IF(OR(VLOOKUP(W348,'Charged Moves'!B$2:C$96,2,FALSE)=H348,VLOOKUP(W348,'Charged Moves'!B$2:C$96,2,FALSE)=I348),1,0)</f>
        <v>0</v>
      </c>
      <c r="Z348" s="32" t="str">
        <f>VLOOKUP(W348,'Charged Moves'!B$2:I$96,8,FALSE)*100</f>
        <v>25</v>
      </c>
      <c r="AA348" s="32" t="str">
        <f>VLOOKUP(W348,'Charged Moves'!B$2:I$96,6,FALSE)</f>
        <v>1600</v>
      </c>
      <c r="AB348" s="32" t="str">
        <f>VLOOKUP(W348,'Charged Moves'!B$2:J$96,9,FALSE)</f>
        <v>33</v>
      </c>
      <c r="AC348" s="32" t="str">
        <f t="shared" si="6"/>
        <v>77.5</v>
      </c>
      <c r="AD348" s="32" t="str">
        <f t="shared" si="7"/>
        <v>5600</v>
      </c>
      <c r="AE348" s="32" t="str">
        <f t="shared" si="8"/>
        <v>1370</v>
      </c>
      <c r="AF348" t="str">
        <f t="shared" si="9"/>
        <v>15600</v>
      </c>
      <c r="AG348" t="str">
        <f t="shared" si="10"/>
        <v>482.5</v>
      </c>
    </row>
    <row r="349" ht="14.25" customHeight="1">
      <c r="A349" s="5">
        <v>613.0</v>
      </c>
      <c r="B349" s="20">
        <v>3.0</v>
      </c>
      <c r="C349" s="21">
        <v>0.82</v>
      </c>
      <c r="D349" s="20">
        <v>2.0</v>
      </c>
      <c r="E349" s="22">
        <v>0.99</v>
      </c>
      <c r="F349" s="5" t="str">
        <f>VLOOKUP(G349,'Species Data'!A$2:E$152,2,FALSE)</f>
        <v>106</v>
      </c>
      <c r="G349" s="5" t="s">
        <v>171</v>
      </c>
      <c r="H349" s="36" t="s">
        <v>229</v>
      </c>
      <c r="I349" s="59"/>
      <c r="J349" s="5" t="str">
        <f>VLOOKUP(G349,'Species Data'!A$2:E$152,3,FALSE)</f>
        <v>100</v>
      </c>
      <c r="K349" s="27" t="str">
        <f>VLOOKUP(G349,'Species Data'!A$2:E$152,4,FALSE)</f>
        <v>148</v>
      </c>
      <c r="L349" s="27" t="str">
        <f>VLOOKUP(G349,'Species Data'!A$2:E$152,5,FALSE)</f>
        <v>172</v>
      </c>
      <c r="M349" s="28" t="str">
        <f t="shared" si="1"/>
        <v>17200</v>
      </c>
      <c r="N349" s="29" t="str">
        <f t="shared" si="2"/>
        <v>3422241000</v>
      </c>
      <c r="O349" s="29" t="str">
        <f t="shared" si="3"/>
        <v>198968</v>
      </c>
      <c r="P349" s="30" t="str">
        <f t="shared" si="4"/>
        <v>1782715500</v>
      </c>
      <c r="Q349" s="30" t="s">
        <v>276</v>
      </c>
      <c r="R349" s="32" t="str">
        <f>VLOOKUP(Q349,'Basic Moves'!B$2:H$43,3,FALSE)</f>
        <v>15</v>
      </c>
      <c r="S349" s="32" t="str">
        <f>IF(OR(VLOOKUP(Q349,'Basic Moves'!B$2:C$43,2,FALSE)=H349,VLOOKUP(Q349,'Basic Moves'!B$2:C$43,2,FALSE)=I349),1,0)</f>
        <v>1</v>
      </c>
      <c r="T349" s="32" t="str">
        <f>VLOOKUP(Q349,'Basic Moves'!B$2:H$43,5,FALSE)</f>
        <v>1410</v>
      </c>
      <c r="U349" s="32" t="str">
        <f>VLOOKUP(Q349,'Basic Moves'!B$2:H$43,7,FALSE)</f>
        <v>12</v>
      </c>
      <c r="V349" s="31" t="str">
        <f t="shared" si="5"/>
        <v>1312.5</v>
      </c>
      <c r="W349" s="30" t="s">
        <v>306</v>
      </c>
      <c r="X349" s="32" t="str">
        <f>VLOOKUP(W349,'Charged Moves'!B$2:I$96,3,FALSE)</f>
        <v>30</v>
      </c>
      <c r="Y349" s="32" t="str">
        <f>IF(OR(VLOOKUP(W349,'Charged Moves'!B$2:C$96,2,FALSE)=H349,VLOOKUP(W349,'Charged Moves'!B$2:C$96,2,FALSE)=I349),1,0)</f>
        <v>1</v>
      </c>
      <c r="Z349" s="32" t="str">
        <f>VLOOKUP(W349,'Charged Moves'!B$2:I$96,8,FALSE)*100</f>
        <v>5</v>
      </c>
      <c r="AA349" s="32" t="str">
        <f>VLOOKUP(W349,'Charged Moves'!B$2:I$96,6,FALSE)</f>
        <v>2250</v>
      </c>
      <c r="AB349" s="32" t="str">
        <f>VLOOKUP(W349,'Charged Moves'!B$2:J$96,9,FALSE)</f>
        <v>25</v>
      </c>
      <c r="AC349" s="32" t="str">
        <f t="shared" si="6"/>
        <v>94.6875</v>
      </c>
      <c r="AD349" s="32" t="str">
        <f t="shared" si="7"/>
        <v>6980</v>
      </c>
      <c r="AE349" s="32" t="str">
        <f t="shared" si="8"/>
        <v>1344.375</v>
      </c>
      <c r="AF349" t="str">
        <f t="shared" si="9"/>
        <v>12980</v>
      </c>
      <c r="AG349" t="str">
        <f t="shared" si="10"/>
        <v>700.3125</v>
      </c>
    </row>
    <row r="350" ht="14.25" customHeight="1">
      <c r="A350" s="5">
        <v>468.0</v>
      </c>
      <c r="B350" s="20">
        <v>3.0</v>
      </c>
      <c r="C350" s="21">
        <v>0.9</v>
      </c>
      <c r="D350" s="20">
        <v>3.0</v>
      </c>
      <c r="E350" s="22">
        <v>0.84</v>
      </c>
      <c r="F350" s="5" t="str">
        <f>VLOOKUP(G350,'Species Data'!A$2:E$152,2,FALSE)</f>
        <v>82</v>
      </c>
      <c r="G350" s="5" t="s">
        <v>136</v>
      </c>
      <c r="H350" s="52" t="s">
        <v>252</v>
      </c>
      <c r="I350" s="64" t="s">
        <v>269</v>
      </c>
      <c r="J350" s="5" t="str">
        <f>VLOOKUP(G350,'Species Data'!A$2:E$152,3,FALSE)</f>
        <v>100</v>
      </c>
      <c r="K350" s="27" t="str">
        <f>VLOOKUP(G350,'Species Data'!A$2:E$152,4,FALSE)</f>
        <v>186</v>
      </c>
      <c r="L350" s="27" t="str">
        <f>VLOOKUP(G350,'Species Data'!A$2:E$152,5,FALSE)</f>
        <v>180</v>
      </c>
      <c r="M350" s="28" t="str">
        <f t="shared" si="1"/>
        <v>18000</v>
      </c>
      <c r="N350" s="29" t="str">
        <f t="shared" si="2"/>
        <v>4537063125</v>
      </c>
      <c r="O350" s="29" t="str">
        <f t="shared" si="3"/>
        <v>252059</v>
      </c>
      <c r="P350" s="30" t="str">
        <f t="shared" si="4"/>
        <v>1779671250</v>
      </c>
      <c r="Q350" s="30" t="s">
        <v>226</v>
      </c>
      <c r="R350" s="32" t="str">
        <f>VLOOKUP(Q350,'Basic Moves'!B$2:H$43,3,FALSE)</f>
        <v>7</v>
      </c>
      <c r="S350" s="32" t="str">
        <f>IF(OR(VLOOKUP(Q350,'Basic Moves'!B$2:C$43,2,FALSE)=H350,VLOOKUP(Q350,'Basic Moves'!B$2:C$43,2,FALSE)=I350),1,0)</f>
        <v>1</v>
      </c>
      <c r="T350" s="32" t="str">
        <f>VLOOKUP(Q350,'Basic Moves'!B$2:H$43,5,FALSE)</f>
        <v>700</v>
      </c>
      <c r="U350" s="32" t="str">
        <f>VLOOKUP(Q350,'Basic Moves'!B$2:H$43,7,FALSE)</f>
        <v>8</v>
      </c>
      <c r="V350" s="31" t="str">
        <f t="shared" si="5"/>
        <v>1242.5</v>
      </c>
      <c r="W350" s="30" t="s">
        <v>293</v>
      </c>
      <c r="X350" s="32" t="str">
        <f>VLOOKUP(W350,'Charged Moves'!B$2:I$96,3,FALSE)</f>
        <v>35</v>
      </c>
      <c r="Y350" s="32" t="str">
        <f>IF(OR(VLOOKUP(W350,'Charged Moves'!B$2:C$96,2,FALSE)=H350,VLOOKUP(W350,'Charged Moves'!B$2:C$96,2,FALSE)=I350),1,0)</f>
        <v>1</v>
      </c>
      <c r="Z350" s="32" t="str">
        <f>VLOOKUP(W350,'Charged Moves'!B$2:I$96,8,FALSE)*100</f>
        <v>5</v>
      </c>
      <c r="AA350" s="32" t="str">
        <f>VLOOKUP(W350,'Charged Moves'!B$2:I$96,6,FALSE)</f>
        <v>2500</v>
      </c>
      <c r="AB350" s="32" t="str">
        <f>VLOOKUP(W350,'Charged Moves'!B$2:J$96,9,FALSE)</f>
        <v>33</v>
      </c>
      <c r="AC350" s="32" t="str">
        <f t="shared" si="6"/>
        <v>88.59375</v>
      </c>
      <c r="AD350" s="32" t="str">
        <f t="shared" si="7"/>
        <v>6500</v>
      </c>
      <c r="AE350" s="32" t="str">
        <f t="shared" si="8"/>
        <v>1355.15625</v>
      </c>
      <c r="AF350" t="str">
        <f t="shared" si="9"/>
        <v>16500</v>
      </c>
      <c r="AG350" t="str">
        <f t="shared" si="10"/>
        <v>531.5625</v>
      </c>
    </row>
    <row r="351" ht="14.25" customHeight="1">
      <c r="A351" s="5">
        <v>366.0</v>
      </c>
      <c r="B351" s="20">
        <v>1.0</v>
      </c>
      <c r="C351" s="21">
        <v>1.0</v>
      </c>
      <c r="D351" s="20">
        <v>4.0</v>
      </c>
      <c r="E351" s="22">
        <v>0.73</v>
      </c>
      <c r="F351" s="5" t="str">
        <f>VLOOKUP(G351,'Species Data'!A$2:E$152,2,FALSE)</f>
        <v>65</v>
      </c>
      <c r="G351" s="5" t="s">
        <v>108</v>
      </c>
      <c r="H351" s="24" t="s">
        <v>50</v>
      </c>
      <c r="I351" s="25"/>
      <c r="J351" s="5" t="str">
        <f>VLOOKUP(G351,'Species Data'!A$2:E$152,3,FALSE)</f>
        <v>110</v>
      </c>
      <c r="K351" s="27" t="str">
        <f>VLOOKUP(G351,'Species Data'!A$2:E$152,4,FALSE)</f>
        <v>186</v>
      </c>
      <c r="L351" s="27" t="str">
        <f>VLOOKUP(G351,'Species Data'!A$2:E$152,5,FALSE)</f>
        <v>152</v>
      </c>
      <c r="M351" s="28" t="str">
        <f t="shared" si="1"/>
        <v>16720</v>
      </c>
      <c r="N351" s="29" t="str">
        <f t="shared" si="2"/>
        <v>5487065100</v>
      </c>
      <c r="O351" s="29" t="str">
        <f t="shared" si="3"/>
        <v>328174</v>
      </c>
      <c r="P351" s="30" t="str">
        <f t="shared" si="4"/>
        <v>1774598100</v>
      </c>
      <c r="Q351" s="30" t="s">
        <v>82</v>
      </c>
      <c r="R351" s="32" t="str">
        <f>VLOOKUP(Q351,'Basic Moves'!B$2:H$43,3,FALSE)</f>
        <v>7</v>
      </c>
      <c r="S351" s="32" t="str">
        <f>IF(OR(VLOOKUP(Q351,'Basic Moves'!B$2:C$43,2,FALSE)=H351,VLOOKUP(Q351,'Basic Moves'!B$2:C$43,2,FALSE)=I351),1,0)</f>
        <v>1</v>
      </c>
      <c r="T351" s="32" t="str">
        <f>VLOOKUP(Q351,'Basic Moves'!B$2:H$43,5,FALSE)</f>
        <v>570</v>
      </c>
      <c r="U351" s="32" t="str">
        <f>VLOOKUP(Q351,'Basic Moves'!B$2:H$43,7,FALSE)</f>
        <v>7</v>
      </c>
      <c r="V351" s="31" t="str">
        <f t="shared" si="5"/>
        <v>1531.25</v>
      </c>
      <c r="W351" s="30" t="s">
        <v>50</v>
      </c>
      <c r="X351" s="32" t="str">
        <f>VLOOKUP(W351,'Charged Moves'!B$2:I$96,3,FALSE)</f>
        <v>55</v>
      </c>
      <c r="Y351" s="32" t="str">
        <f>IF(OR(VLOOKUP(W351,'Charged Moves'!B$2:C$96,2,FALSE)=H351,VLOOKUP(W351,'Charged Moves'!B$2:C$96,2,FALSE)=I351),1,0)</f>
        <v>1</v>
      </c>
      <c r="Z351" s="32" t="str">
        <f>VLOOKUP(W351,'Charged Moves'!B$2:I$96,8,FALSE)*100</f>
        <v>5</v>
      </c>
      <c r="AA351" s="32" t="str">
        <f>VLOOKUP(W351,'Charged Moves'!B$2:I$96,6,FALSE)</f>
        <v>2800</v>
      </c>
      <c r="AB351" s="32" t="str">
        <f>VLOOKUP(W351,'Charged Moves'!B$2:J$96,9,FALSE)</f>
        <v>50</v>
      </c>
      <c r="AC351" s="32" t="str">
        <f t="shared" si="6"/>
        <v>140.46875</v>
      </c>
      <c r="AD351" s="32" t="str">
        <f t="shared" si="7"/>
        <v>7860</v>
      </c>
      <c r="AE351" s="32" t="str">
        <f t="shared" si="8"/>
        <v>1764.375</v>
      </c>
      <c r="AF351" t="str">
        <f t="shared" si="9"/>
        <v>23860</v>
      </c>
      <c r="AG351" t="str">
        <f t="shared" si="10"/>
        <v>570.625</v>
      </c>
    </row>
    <row r="352" ht="14.25" customHeight="1">
      <c r="A352" s="5">
        <v>116.0</v>
      </c>
      <c r="B352" s="20">
        <v>3.0</v>
      </c>
      <c r="C352" s="21">
        <v>0.88</v>
      </c>
      <c r="D352" s="20">
        <v>5.0</v>
      </c>
      <c r="E352" s="22">
        <v>0.78</v>
      </c>
      <c r="F352" s="5" t="str">
        <f>VLOOKUP(G352,'Species Data'!A$2:E$152,2,FALSE)</f>
        <v>22</v>
      </c>
      <c r="G352" s="5" t="s">
        <v>58</v>
      </c>
      <c r="H352" s="39" t="s">
        <v>237</v>
      </c>
      <c r="I352" s="38" t="s">
        <v>236</v>
      </c>
      <c r="J352" s="5" t="str">
        <f>VLOOKUP(G352,'Species Data'!A$2:E$152,3,FALSE)</f>
        <v>130</v>
      </c>
      <c r="K352" s="27" t="str">
        <f>VLOOKUP(G352,'Species Data'!A$2:E$152,4,FALSE)</f>
        <v>168</v>
      </c>
      <c r="L352" s="27" t="str">
        <f>VLOOKUP(G352,'Species Data'!A$2:E$152,5,FALSE)</f>
        <v>146</v>
      </c>
      <c r="M352" s="28" t="str">
        <f t="shared" si="1"/>
        <v>18980</v>
      </c>
      <c r="N352" s="29" t="str">
        <f t="shared" si="2"/>
        <v>3587220000</v>
      </c>
      <c r="O352" s="29" t="str">
        <f t="shared" si="3"/>
        <v>189000</v>
      </c>
      <c r="P352" s="30" t="str">
        <f t="shared" si="4"/>
        <v>1773681000</v>
      </c>
      <c r="Q352" s="30" t="s">
        <v>169</v>
      </c>
      <c r="R352" s="32" t="str">
        <f>VLOOKUP(Q352,'Basic Moves'!B$2:H$43,3,FALSE)</f>
        <v>15</v>
      </c>
      <c r="S352" s="32" t="str">
        <f>IF(OR(VLOOKUP(Q352,'Basic Moves'!B$2:C$43,2,FALSE)=H352,VLOOKUP(Q352,'Basic Moves'!B$2:C$43,2,FALSE)=I352),1,0)</f>
        <v>0</v>
      </c>
      <c r="T352" s="32" t="str">
        <f>VLOOKUP(Q352,'Basic Moves'!B$2:H$43,5,FALSE)</f>
        <v>1330</v>
      </c>
      <c r="U352" s="32" t="str">
        <f>VLOOKUP(Q352,'Basic Moves'!B$2:H$43,7,FALSE)</f>
        <v>12</v>
      </c>
      <c r="V352" s="31" t="str">
        <f t="shared" si="5"/>
        <v>1125</v>
      </c>
      <c r="W352" s="30" t="s">
        <v>320</v>
      </c>
      <c r="X352" s="32" t="str">
        <f>VLOOKUP(W352,'Charged Moves'!B$2:I$96,3,FALSE)</f>
        <v>25</v>
      </c>
      <c r="Y352" s="32" t="str">
        <f>IF(OR(VLOOKUP(W352,'Charged Moves'!B$2:C$96,2,FALSE)=H352,VLOOKUP(W352,'Charged Moves'!B$2:C$96,2,FALSE)=I352),1,0)</f>
        <v>0</v>
      </c>
      <c r="Z352" s="32" t="str">
        <f>VLOOKUP(W352,'Charged Moves'!B$2:I$96,8,FALSE)*100</f>
        <v>5</v>
      </c>
      <c r="AA352" s="32" t="str">
        <f>VLOOKUP(W352,'Charged Moves'!B$2:I$96,6,FALSE)</f>
        <v>2700</v>
      </c>
      <c r="AB352" s="32" t="str">
        <f>VLOOKUP(W352,'Charged Moves'!B$2:J$96,9,FALSE)</f>
        <v>20</v>
      </c>
      <c r="AC352" s="32" t="str">
        <f t="shared" si="6"/>
        <v>55.625</v>
      </c>
      <c r="AD352" s="32" t="str">
        <f t="shared" si="7"/>
        <v>5860</v>
      </c>
      <c r="AE352" s="32" t="str">
        <f t="shared" si="8"/>
        <v>945.625</v>
      </c>
      <c r="AF352" t="str">
        <f t="shared" si="9"/>
        <v>9860</v>
      </c>
      <c r="AG352" t="str">
        <f t="shared" si="10"/>
        <v>556.25</v>
      </c>
    </row>
    <row r="353" ht="14.25" customHeight="1">
      <c r="A353" s="5">
        <v>273.0</v>
      </c>
      <c r="B353" s="20">
        <v>4.0</v>
      </c>
      <c r="C353" s="21">
        <v>0.81</v>
      </c>
      <c r="D353" s="20">
        <v>5.0</v>
      </c>
      <c r="E353" s="22">
        <v>0.6</v>
      </c>
      <c r="F353" s="5" t="str">
        <f>VLOOKUP(G353,'Species Data'!A$2:E$152,2,FALSE)</f>
        <v>49</v>
      </c>
      <c r="G353" s="5" t="s">
        <v>86</v>
      </c>
      <c r="H353" s="58" t="s">
        <v>249</v>
      </c>
      <c r="I353" s="46" t="s">
        <v>265</v>
      </c>
      <c r="J353" s="5" t="str">
        <f>VLOOKUP(G353,'Species Data'!A$2:E$152,3,FALSE)</f>
        <v>140</v>
      </c>
      <c r="K353" s="27" t="str">
        <f>VLOOKUP(G353,'Species Data'!A$2:E$152,4,FALSE)</f>
        <v>172</v>
      </c>
      <c r="L353" s="27" t="str">
        <f>VLOOKUP(G353,'Species Data'!A$2:E$152,5,FALSE)</f>
        <v>154</v>
      </c>
      <c r="M353" s="28" t="str">
        <f t="shared" si="1"/>
        <v>21560</v>
      </c>
      <c r="N353" s="29" t="str">
        <f t="shared" si="2"/>
        <v>5145294000</v>
      </c>
      <c r="O353" s="29" t="str">
        <f t="shared" si="3"/>
        <v>238650</v>
      </c>
      <c r="P353" s="30" t="str">
        <f t="shared" si="4"/>
        <v>1764349125</v>
      </c>
      <c r="Q353" s="30" t="s">
        <v>234</v>
      </c>
      <c r="R353" s="32" t="str">
        <f>VLOOKUP(Q353,'Basic Moves'!B$2:H$43,3,FALSE)</f>
        <v>5</v>
      </c>
      <c r="S353" s="32" t="str">
        <f>IF(OR(VLOOKUP(Q353,'Basic Moves'!B$2:C$43,2,FALSE)=H353,VLOOKUP(Q353,'Basic Moves'!B$2:C$43,2,FALSE)=I353),1,0)</f>
        <v>1</v>
      </c>
      <c r="T353" s="32" t="str">
        <f>VLOOKUP(Q353,'Basic Moves'!B$2:H$43,5,FALSE)</f>
        <v>450</v>
      </c>
      <c r="U353" s="32" t="str">
        <f>VLOOKUP(Q353,'Basic Moves'!B$2:H$43,7,FALSE)</f>
        <v>7</v>
      </c>
      <c r="V353" s="31" t="str">
        <f t="shared" si="5"/>
        <v>1387.5</v>
      </c>
      <c r="W353" s="30" t="s">
        <v>301</v>
      </c>
      <c r="X353" s="32" t="str">
        <f>VLOOKUP(W353,'Charged Moves'!B$2:I$96,3,FALSE)</f>
        <v>25</v>
      </c>
      <c r="Y353" s="32" t="str">
        <f>IF(OR(VLOOKUP(W353,'Charged Moves'!B$2:C$96,2,FALSE)=H353,VLOOKUP(W353,'Charged Moves'!B$2:C$96,2,FALSE)=I353),1,0)</f>
        <v>1</v>
      </c>
      <c r="Z353" s="32" t="str">
        <f>VLOOKUP(W353,'Charged Moves'!B$2:I$96,8,FALSE)*100</f>
        <v>5</v>
      </c>
      <c r="AA353" s="32" t="str">
        <f>VLOOKUP(W353,'Charged Moves'!B$2:I$96,6,FALSE)</f>
        <v>2400</v>
      </c>
      <c r="AB353" s="32" t="str">
        <f>VLOOKUP(W353,'Charged Moves'!B$2:J$96,9,FALSE)</f>
        <v>20</v>
      </c>
      <c r="AC353" s="32" t="str">
        <f t="shared" si="6"/>
        <v>50.78125</v>
      </c>
      <c r="AD353" s="32" t="str">
        <f t="shared" si="7"/>
        <v>4250</v>
      </c>
      <c r="AE353" s="32" t="str">
        <f t="shared" si="8"/>
        <v>1199.21875</v>
      </c>
      <c r="AF353" t="str">
        <f t="shared" si="9"/>
        <v>10250</v>
      </c>
      <c r="AG353" t="str">
        <f t="shared" si="10"/>
        <v>475.78125</v>
      </c>
    </row>
    <row r="354" ht="14.25" customHeight="1">
      <c r="A354" s="5">
        <v>11.0</v>
      </c>
      <c r="B354" s="20">
        <v>1.0</v>
      </c>
      <c r="C354" s="21">
        <v>1.0</v>
      </c>
      <c r="D354" s="20">
        <v>4.0</v>
      </c>
      <c r="E354" s="22">
        <v>0.77</v>
      </c>
      <c r="F354" s="5" t="str">
        <f>VLOOKUP(G354,'Species Data'!A$2:E$152,2,FALSE)</f>
        <v>2</v>
      </c>
      <c r="G354" s="5" t="s">
        <v>35</v>
      </c>
      <c r="H354" s="45" t="s">
        <v>259</v>
      </c>
      <c r="I354" s="46" t="s">
        <v>265</v>
      </c>
      <c r="J354" s="5" t="str">
        <f>VLOOKUP(G354,'Species Data'!A$2:E$152,3,FALSE)</f>
        <v>120</v>
      </c>
      <c r="K354" s="27" t="str">
        <f>VLOOKUP(G354,'Species Data'!A$2:E$152,4,FALSE)</f>
        <v>156</v>
      </c>
      <c r="L354" s="27" t="str">
        <f>VLOOKUP(G354,'Species Data'!A$2:E$152,5,FALSE)</f>
        <v>158</v>
      </c>
      <c r="M354" s="28" t="str">
        <f t="shared" si="1"/>
        <v>18960</v>
      </c>
      <c r="N354" s="29" t="str">
        <f t="shared" si="2"/>
        <v>5420095200</v>
      </c>
      <c r="O354" s="29" t="str">
        <f t="shared" si="3"/>
        <v>285870</v>
      </c>
      <c r="P354" s="30" t="str">
        <f t="shared" si="4"/>
        <v>1763564400</v>
      </c>
      <c r="Q354" s="30" t="s">
        <v>176</v>
      </c>
      <c r="R354" s="32" t="str">
        <f>VLOOKUP(Q354,'Basic Moves'!B$2:H$43,3,FALSE)</f>
        <v>7</v>
      </c>
      <c r="S354" s="32" t="str">
        <f>IF(OR(VLOOKUP(Q354,'Basic Moves'!B$2:C$43,2,FALSE)=H354,VLOOKUP(Q354,'Basic Moves'!B$2:C$43,2,FALSE)=I354),1,0)</f>
        <v>1</v>
      </c>
      <c r="T354" s="32" t="str">
        <f>VLOOKUP(Q354,'Basic Moves'!B$2:H$43,5,FALSE)</f>
        <v>650</v>
      </c>
      <c r="U354" s="32" t="str">
        <f>VLOOKUP(Q354,'Basic Moves'!B$2:H$43,7,FALSE)</f>
        <v>7</v>
      </c>
      <c r="V354" s="31" t="str">
        <f t="shared" si="5"/>
        <v>1338.75</v>
      </c>
      <c r="W354" s="30" t="s">
        <v>122</v>
      </c>
      <c r="X354" s="32" t="str">
        <f>VLOOKUP(W354,'Charged Moves'!B$2:I$96,3,FALSE)</f>
        <v>120</v>
      </c>
      <c r="Y354" s="32" t="str">
        <f>IF(OR(VLOOKUP(W354,'Charged Moves'!B$2:C$96,2,FALSE)=H354,VLOOKUP(W354,'Charged Moves'!B$2:C$96,2,FALSE)=I354),1,0)</f>
        <v>1</v>
      </c>
      <c r="Z354" s="32" t="str">
        <f>VLOOKUP(W354,'Charged Moves'!B$2:I$96,8,FALSE)*100</f>
        <v>5</v>
      </c>
      <c r="AA354" s="32" t="str">
        <f>VLOOKUP(W354,'Charged Moves'!B$2:I$96,6,FALSE)</f>
        <v>4900</v>
      </c>
      <c r="AB354" s="32" t="str">
        <f>VLOOKUP(W354,'Charged Moves'!B$2:J$96,9,FALSE)</f>
        <v>100</v>
      </c>
      <c r="AC354" s="32" t="str">
        <f t="shared" si="6"/>
        <v>285</v>
      </c>
      <c r="AD354" s="32" t="str">
        <f t="shared" si="7"/>
        <v>15150</v>
      </c>
      <c r="AE354" s="32" t="str">
        <f t="shared" si="8"/>
        <v>1832.5</v>
      </c>
      <c r="AF354" t="str">
        <f t="shared" si="9"/>
        <v>45150</v>
      </c>
      <c r="AG354" t="str">
        <f t="shared" si="10"/>
        <v>596.25</v>
      </c>
    </row>
    <row r="355" ht="14.25" customHeight="1">
      <c r="A355" s="5">
        <v>263.0</v>
      </c>
      <c r="B355" s="20">
        <v>1.0</v>
      </c>
      <c r="C355" s="21">
        <v>1.0</v>
      </c>
      <c r="D355" s="20">
        <v>1.0</v>
      </c>
      <c r="E355" s="22">
        <v>1.0</v>
      </c>
      <c r="F355" s="5" t="str">
        <f>VLOOKUP(G355,'Species Data'!A$2:E$152,2,FALSE)</f>
        <v>47</v>
      </c>
      <c r="G355" s="5" t="s">
        <v>84</v>
      </c>
      <c r="H355" s="58" t="s">
        <v>249</v>
      </c>
      <c r="I355" s="45" t="s">
        <v>259</v>
      </c>
      <c r="J355" s="5" t="str">
        <f>VLOOKUP(G355,'Species Data'!A$2:E$152,3,FALSE)</f>
        <v>120</v>
      </c>
      <c r="K355" s="27" t="str">
        <f>VLOOKUP(G355,'Species Data'!A$2:E$152,4,FALSE)</f>
        <v>162</v>
      </c>
      <c r="L355" s="27" t="str">
        <f>VLOOKUP(G355,'Species Data'!A$2:E$152,5,FALSE)</f>
        <v>170</v>
      </c>
      <c r="M355" s="28" t="str">
        <f t="shared" si="1"/>
        <v>20400</v>
      </c>
      <c r="N355" s="29" t="str">
        <f t="shared" si="2"/>
        <v>6667434000</v>
      </c>
      <c r="O355" s="29" t="str">
        <f t="shared" si="3"/>
        <v>326835</v>
      </c>
      <c r="P355" s="30" t="str">
        <f t="shared" si="4"/>
        <v>1759806000</v>
      </c>
      <c r="Q355" s="30" t="s">
        <v>234</v>
      </c>
      <c r="R355" s="32" t="str">
        <f>VLOOKUP(Q355,'Basic Moves'!B$2:H$43,3,FALSE)</f>
        <v>5</v>
      </c>
      <c r="S355" s="32" t="str">
        <f>IF(OR(VLOOKUP(Q355,'Basic Moves'!B$2:C$43,2,FALSE)=H355,VLOOKUP(Q355,'Basic Moves'!B$2:C$43,2,FALSE)=I355),1,0)</f>
        <v>1</v>
      </c>
      <c r="T355" s="32" t="str">
        <f>VLOOKUP(Q355,'Basic Moves'!B$2:H$43,5,FALSE)</f>
        <v>450</v>
      </c>
      <c r="U355" s="32" t="str">
        <f>VLOOKUP(Q355,'Basic Moves'!B$2:H$43,7,FALSE)</f>
        <v>7</v>
      </c>
      <c r="V355" s="31" t="str">
        <f t="shared" si="5"/>
        <v>1387.5</v>
      </c>
      <c r="W355" s="30" t="s">
        <v>122</v>
      </c>
      <c r="X355" s="32" t="str">
        <f>VLOOKUP(W355,'Charged Moves'!B$2:I$96,3,FALSE)</f>
        <v>120</v>
      </c>
      <c r="Y355" s="32" t="str">
        <f>IF(OR(VLOOKUP(W355,'Charged Moves'!B$2:C$96,2,FALSE)=H355,VLOOKUP(W355,'Charged Moves'!B$2:C$96,2,FALSE)=I355),1,0)</f>
        <v>1</v>
      </c>
      <c r="Z355" s="32" t="str">
        <f>VLOOKUP(W355,'Charged Moves'!B$2:I$96,8,FALSE)*100</f>
        <v>5</v>
      </c>
      <c r="AA355" s="32" t="str">
        <f>VLOOKUP(W355,'Charged Moves'!B$2:I$96,6,FALSE)</f>
        <v>4900</v>
      </c>
      <c r="AB355" s="32" t="str">
        <f>VLOOKUP(W355,'Charged Moves'!B$2:J$96,9,FALSE)</f>
        <v>100</v>
      </c>
      <c r="AC355" s="32" t="str">
        <f t="shared" si="6"/>
        <v>247.5</v>
      </c>
      <c r="AD355" s="32" t="str">
        <f t="shared" si="7"/>
        <v>12150</v>
      </c>
      <c r="AE355" s="32" t="str">
        <f t="shared" si="8"/>
        <v>2017.5</v>
      </c>
      <c r="AF355" t="str">
        <f t="shared" si="9"/>
        <v>42150</v>
      </c>
      <c r="AG355" t="str">
        <f t="shared" si="10"/>
        <v>532.5</v>
      </c>
    </row>
    <row r="356" ht="14.25" customHeight="1">
      <c r="A356" s="5">
        <v>583.0</v>
      </c>
      <c r="B356" s="20">
        <v>1.0</v>
      </c>
      <c r="C356" s="21">
        <v>1.0</v>
      </c>
      <c r="D356" s="20">
        <v>4.0</v>
      </c>
      <c r="E356" s="22">
        <v>0.83</v>
      </c>
      <c r="F356" s="5" t="str">
        <f>VLOOKUP(G356,'Species Data'!A$2:E$152,2,FALSE)</f>
        <v>101</v>
      </c>
      <c r="G356" s="5" t="s">
        <v>166</v>
      </c>
      <c r="H356" s="52" t="s">
        <v>252</v>
      </c>
      <c r="I356" s="63"/>
      <c r="J356" s="5" t="str">
        <f>VLOOKUP(G356,'Species Data'!A$2:E$152,3,FALSE)</f>
        <v>120</v>
      </c>
      <c r="K356" s="27" t="str">
        <f>VLOOKUP(G356,'Species Data'!A$2:E$152,4,FALSE)</f>
        <v>150</v>
      </c>
      <c r="L356" s="27" t="str">
        <f>VLOOKUP(G356,'Species Data'!A$2:E$152,5,FALSE)</f>
        <v>174</v>
      </c>
      <c r="M356" s="28" t="str">
        <f t="shared" si="1"/>
        <v>20880</v>
      </c>
      <c r="N356" s="29" t="str">
        <f t="shared" si="2"/>
        <v>5060137500</v>
      </c>
      <c r="O356" s="29" t="str">
        <f t="shared" si="3"/>
        <v>242344</v>
      </c>
      <c r="P356" s="30" t="str">
        <f t="shared" si="4"/>
        <v>1759792500</v>
      </c>
      <c r="Q356" s="30" t="s">
        <v>226</v>
      </c>
      <c r="R356" s="32" t="str">
        <f>VLOOKUP(Q356,'Basic Moves'!B$2:H$43,3,FALSE)</f>
        <v>7</v>
      </c>
      <c r="S356" s="32" t="str">
        <f>IF(OR(VLOOKUP(Q356,'Basic Moves'!B$2:C$43,2,FALSE)=H356,VLOOKUP(Q356,'Basic Moves'!B$2:C$43,2,FALSE)=I356),1,0)</f>
        <v>1</v>
      </c>
      <c r="T356" s="32" t="str">
        <f>VLOOKUP(Q356,'Basic Moves'!B$2:H$43,5,FALSE)</f>
        <v>700</v>
      </c>
      <c r="U356" s="32" t="str">
        <f>VLOOKUP(Q356,'Basic Moves'!B$2:H$43,7,FALSE)</f>
        <v>8</v>
      </c>
      <c r="V356" s="31" t="str">
        <f t="shared" si="5"/>
        <v>1242.5</v>
      </c>
      <c r="W356" s="30" t="s">
        <v>210</v>
      </c>
      <c r="X356" s="32" t="str">
        <f>VLOOKUP(W356,'Charged Moves'!B$2:I$96,3,FALSE)</f>
        <v>55</v>
      </c>
      <c r="Y356" s="32" t="str">
        <f>IF(OR(VLOOKUP(W356,'Charged Moves'!B$2:C$96,2,FALSE)=H356,VLOOKUP(W356,'Charged Moves'!B$2:C$96,2,FALSE)=I356),1,0)</f>
        <v>1</v>
      </c>
      <c r="Z356" s="32" t="str">
        <f>VLOOKUP(W356,'Charged Moves'!B$2:I$96,8,FALSE)*100</f>
        <v>5</v>
      </c>
      <c r="AA356" s="32" t="str">
        <f>VLOOKUP(W356,'Charged Moves'!B$2:I$96,6,FALSE)</f>
        <v>2700</v>
      </c>
      <c r="AB356" s="32" t="str">
        <f>VLOOKUP(W356,'Charged Moves'!B$2:J$96,9,FALSE)</f>
        <v>50</v>
      </c>
      <c r="AC356" s="32" t="str">
        <f t="shared" si="6"/>
        <v>131.71875</v>
      </c>
      <c r="AD356" s="32" t="str">
        <f t="shared" si="7"/>
        <v>8100</v>
      </c>
      <c r="AE356" s="32" t="str">
        <f t="shared" si="8"/>
        <v>1615.625</v>
      </c>
      <c r="AF356" t="str">
        <f t="shared" si="9"/>
        <v>22100</v>
      </c>
      <c r="AG356" t="str">
        <f t="shared" si="10"/>
        <v>561.875</v>
      </c>
    </row>
    <row r="357" ht="14.25" customHeight="1">
      <c r="A357" s="5">
        <v>725.0</v>
      </c>
      <c r="B357" s="20">
        <v>3.0</v>
      </c>
      <c r="C357" s="21">
        <v>0.91</v>
      </c>
      <c r="D357" s="20">
        <v>6.0</v>
      </c>
      <c r="E357" s="22">
        <v>0.85</v>
      </c>
      <c r="F357" s="5" t="str">
        <f>VLOOKUP(G357,'Species Data'!A$2:E$152,2,FALSE)</f>
        <v>125</v>
      </c>
      <c r="G357" s="5" t="s">
        <v>198</v>
      </c>
      <c r="H357" s="52" t="s">
        <v>252</v>
      </c>
      <c r="I357" s="63"/>
      <c r="J357" s="5" t="str">
        <f>VLOOKUP(G357,'Species Data'!A$2:E$152,3,FALSE)</f>
        <v>130</v>
      </c>
      <c r="K357" s="27" t="str">
        <f>VLOOKUP(G357,'Species Data'!A$2:E$152,4,FALSE)</f>
        <v>198</v>
      </c>
      <c r="L357" s="27" t="str">
        <f>VLOOKUP(G357,'Species Data'!A$2:E$152,5,FALSE)</f>
        <v>160</v>
      </c>
      <c r="M357" s="28" t="str">
        <f t="shared" si="1"/>
        <v>20800</v>
      </c>
      <c r="N357" s="29" t="str">
        <f t="shared" si="2"/>
        <v>5958810000</v>
      </c>
      <c r="O357" s="29" t="str">
        <f t="shared" si="3"/>
        <v>286481</v>
      </c>
      <c r="P357" s="30" t="str">
        <f t="shared" si="4"/>
        <v>1755468000</v>
      </c>
      <c r="Q357" s="30" t="s">
        <v>253</v>
      </c>
      <c r="R357" s="32" t="str">
        <f>VLOOKUP(Q357,'Basic Moves'!B$2:H$43,3,FALSE)</f>
        <v>5</v>
      </c>
      <c r="S357" s="32" t="str">
        <f>IF(OR(VLOOKUP(Q357,'Basic Moves'!B$2:C$43,2,FALSE)=H357,VLOOKUP(Q357,'Basic Moves'!B$2:C$43,2,FALSE)=I357),1,0)</f>
        <v>0</v>
      </c>
      <c r="T357" s="32" t="str">
        <f>VLOOKUP(Q357,'Basic Moves'!B$2:H$43,5,FALSE)</f>
        <v>600</v>
      </c>
      <c r="U357" s="32" t="str">
        <f>VLOOKUP(Q357,'Basic Moves'!B$2:H$43,7,FALSE)</f>
        <v>7</v>
      </c>
      <c r="V357" s="31" t="str">
        <f t="shared" si="5"/>
        <v>830</v>
      </c>
      <c r="W357" s="30" t="s">
        <v>160</v>
      </c>
      <c r="X357" s="32" t="str">
        <f>VLOOKUP(W357,'Charged Moves'!B$2:I$96,3,FALSE)</f>
        <v>100</v>
      </c>
      <c r="Y357" s="32" t="str">
        <f>IF(OR(VLOOKUP(W357,'Charged Moves'!B$2:C$96,2,FALSE)=H357,VLOOKUP(W357,'Charged Moves'!B$2:C$96,2,FALSE)=I357),1,0)</f>
        <v>1</v>
      </c>
      <c r="Z357" s="32" t="str">
        <f>VLOOKUP(W357,'Charged Moves'!B$2:I$96,8,FALSE)*100</f>
        <v>5</v>
      </c>
      <c r="AA357" s="32" t="str">
        <f>VLOOKUP(W357,'Charged Moves'!B$2:I$96,6,FALSE)</f>
        <v>4300</v>
      </c>
      <c r="AB357" s="32" t="str">
        <f>VLOOKUP(W357,'Charged Moves'!B$2:J$96,9,FALSE)</f>
        <v>100</v>
      </c>
      <c r="AC357" s="32" t="str">
        <f t="shared" si="6"/>
        <v>203.125</v>
      </c>
      <c r="AD357" s="32" t="str">
        <f t="shared" si="7"/>
        <v>13800</v>
      </c>
      <c r="AE357" s="32" t="str">
        <f t="shared" si="8"/>
        <v>1446.875</v>
      </c>
      <c r="AF357" t="str">
        <f t="shared" si="9"/>
        <v>43800</v>
      </c>
      <c r="AG357" t="str">
        <f t="shared" si="10"/>
        <v>426.25</v>
      </c>
    </row>
    <row r="358" ht="14.25" customHeight="1">
      <c r="A358" s="5">
        <v>401.0</v>
      </c>
      <c r="B358" s="20">
        <v>6.0</v>
      </c>
      <c r="C358" s="21">
        <v>0.91</v>
      </c>
      <c r="D358" s="20">
        <v>5.0</v>
      </c>
      <c r="E358" s="22">
        <v>0.82</v>
      </c>
      <c r="F358" s="5" t="str">
        <f>VLOOKUP(G358,'Species Data'!A$2:E$152,2,FALSE)</f>
        <v>70</v>
      </c>
      <c r="G358" s="5" t="s">
        <v>114</v>
      </c>
      <c r="H358" s="45" t="s">
        <v>259</v>
      </c>
      <c r="I358" s="46" t="s">
        <v>265</v>
      </c>
      <c r="J358" s="5" t="str">
        <f>VLOOKUP(G358,'Species Data'!A$2:E$152,3,FALSE)</f>
        <v>130</v>
      </c>
      <c r="K358" s="27" t="str">
        <f>VLOOKUP(G358,'Species Data'!A$2:E$152,4,FALSE)</f>
        <v>190</v>
      </c>
      <c r="L358" s="27" t="str">
        <f>VLOOKUP(G358,'Species Data'!A$2:E$152,5,FALSE)</f>
        <v>110</v>
      </c>
      <c r="M358" s="28" t="str">
        <f t="shared" si="1"/>
        <v>14300</v>
      </c>
      <c r="N358" s="29" t="str">
        <f t="shared" si="2"/>
        <v>3851347500</v>
      </c>
      <c r="O358" s="29" t="str">
        <f t="shared" si="3"/>
        <v>269325</v>
      </c>
      <c r="P358" s="30" t="str">
        <f t="shared" si="4"/>
        <v>1752465000</v>
      </c>
      <c r="Q358" s="30" t="s">
        <v>144</v>
      </c>
      <c r="R358" s="32" t="str">
        <f>VLOOKUP(Q358,'Basic Moves'!B$2:H$43,3,FALSE)</f>
        <v>10</v>
      </c>
      <c r="S358" s="32" t="str">
        <f>IF(OR(VLOOKUP(Q358,'Basic Moves'!B$2:C$43,2,FALSE)=H358,VLOOKUP(Q358,'Basic Moves'!B$2:C$43,2,FALSE)=I358),1,0)</f>
        <v>1</v>
      </c>
      <c r="T358" s="32" t="str">
        <f>VLOOKUP(Q358,'Basic Moves'!B$2:H$43,5,FALSE)</f>
        <v>1050</v>
      </c>
      <c r="U358" s="32" t="str">
        <f>VLOOKUP(Q358,'Basic Moves'!B$2:H$43,7,FALSE)</f>
        <v>10</v>
      </c>
      <c r="V358" s="31" t="str">
        <f t="shared" si="5"/>
        <v>1187.5</v>
      </c>
      <c r="W358" s="30" t="s">
        <v>180</v>
      </c>
      <c r="X358" s="32" t="str">
        <f>VLOOKUP(W358,'Charged Moves'!B$2:I$96,3,FALSE)</f>
        <v>40</v>
      </c>
      <c r="Y358" s="32" t="str">
        <f>IF(OR(VLOOKUP(W358,'Charged Moves'!B$2:C$96,2,FALSE)=H358,VLOOKUP(W358,'Charged Moves'!B$2:C$96,2,FALSE)=I358),1,0)</f>
        <v>1</v>
      </c>
      <c r="Z358" s="32" t="str">
        <f>VLOOKUP(W358,'Charged Moves'!B$2:I$96,8,FALSE)*100</f>
        <v>5</v>
      </c>
      <c r="AA358" s="32" t="str">
        <f>VLOOKUP(W358,'Charged Moves'!B$2:I$96,6,FALSE)</f>
        <v>2400</v>
      </c>
      <c r="AB358" s="32" t="str">
        <f>VLOOKUP(W358,'Charged Moves'!B$2:J$96,9,FALSE)</f>
        <v>33</v>
      </c>
      <c r="AC358" s="32" t="str">
        <f t="shared" si="6"/>
        <v>101.25</v>
      </c>
      <c r="AD358" s="32" t="str">
        <f t="shared" si="7"/>
        <v>7100</v>
      </c>
      <c r="AE358" s="32" t="str">
        <f t="shared" si="8"/>
        <v>1417.5</v>
      </c>
      <c r="AF358" t="str">
        <f t="shared" si="9"/>
        <v>15100</v>
      </c>
      <c r="AG358" t="str">
        <f t="shared" si="10"/>
        <v>645</v>
      </c>
    </row>
    <row r="359" ht="14.25" customHeight="1">
      <c r="A359" s="5">
        <v>621.0</v>
      </c>
      <c r="B359" s="20">
        <v>1.0</v>
      </c>
      <c r="C359" s="21">
        <v>1.0</v>
      </c>
      <c r="D359" s="20">
        <v>4.0</v>
      </c>
      <c r="E359" s="22">
        <v>0.74</v>
      </c>
      <c r="F359" s="5" t="str">
        <f>VLOOKUP(G359,'Species Data'!A$2:E$152,2,FALSE)</f>
        <v>108</v>
      </c>
      <c r="G359" s="5" t="s">
        <v>175</v>
      </c>
      <c r="H359" s="39" t="s">
        <v>237</v>
      </c>
      <c r="I359" s="40"/>
      <c r="J359" s="5" t="str">
        <f>VLOOKUP(G359,'Species Data'!A$2:E$152,3,FALSE)</f>
        <v>180</v>
      </c>
      <c r="K359" s="27" t="str">
        <f>VLOOKUP(G359,'Species Data'!A$2:E$152,4,FALSE)</f>
        <v>126</v>
      </c>
      <c r="L359" s="27" t="str">
        <f>VLOOKUP(G359,'Species Data'!A$2:E$152,5,FALSE)</f>
        <v>160</v>
      </c>
      <c r="M359" s="28" t="str">
        <f t="shared" si="1"/>
        <v>28800</v>
      </c>
      <c r="N359" s="29" t="str">
        <f t="shared" si="2"/>
        <v>6137208000</v>
      </c>
      <c r="O359" s="29" t="str">
        <f t="shared" si="3"/>
        <v>213098</v>
      </c>
      <c r="P359" s="30" t="str">
        <f t="shared" si="4"/>
        <v>1750896000</v>
      </c>
      <c r="Q359" s="30" t="s">
        <v>257</v>
      </c>
      <c r="R359" s="32" t="str">
        <f>VLOOKUP(Q359,'Basic Moves'!B$2:H$43,3,FALSE)</f>
        <v>5</v>
      </c>
      <c r="S359" s="32" t="str">
        <f>IF(OR(VLOOKUP(Q359,'Basic Moves'!B$2:C$43,2,FALSE)=H359,VLOOKUP(Q359,'Basic Moves'!B$2:C$43,2,FALSE)=I359),1,0)</f>
        <v>0</v>
      </c>
      <c r="T359" s="32" t="str">
        <f>VLOOKUP(Q359,'Basic Moves'!B$2:H$43,5,FALSE)</f>
        <v>500</v>
      </c>
      <c r="U359" s="32" t="str">
        <f>VLOOKUP(Q359,'Basic Moves'!B$2:H$43,7,FALSE)</f>
        <v>6</v>
      </c>
      <c r="V359" s="31" t="str">
        <f t="shared" si="5"/>
        <v>1000</v>
      </c>
      <c r="W359" s="30" t="s">
        <v>91</v>
      </c>
      <c r="X359" s="32" t="str">
        <f>VLOOKUP(W359,'Charged Moves'!B$2:I$96,3,FALSE)</f>
        <v>120</v>
      </c>
      <c r="Y359" s="32" t="str">
        <f>IF(OR(VLOOKUP(W359,'Charged Moves'!B$2:C$96,2,FALSE)=H359,VLOOKUP(W359,'Charged Moves'!B$2:C$96,2,FALSE)=I359),1,0)</f>
        <v>1</v>
      </c>
      <c r="Z359" s="32" t="str">
        <f>VLOOKUP(W359,'Charged Moves'!B$2:I$96,8,FALSE)*100</f>
        <v>5</v>
      </c>
      <c r="AA359" s="32" t="str">
        <f>VLOOKUP(W359,'Charged Moves'!B$2:I$96,6,FALSE)</f>
        <v>5000</v>
      </c>
      <c r="AB359" s="32" t="str">
        <f>VLOOKUP(W359,'Charged Moves'!B$2:J$96,9,FALSE)</f>
        <v>100</v>
      </c>
      <c r="AC359" s="32" t="str">
        <f t="shared" si="6"/>
        <v>238.75</v>
      </c>
      <c r="AD359" s="32" t="str">
        <f t="shared" si="7"/>
        <v>14000</v>
      </c>
      <c r="AE359" s="32" t="str">
        <f t="shared" si="8"/>
        <v>1691.25</v>
      </c>
      <c r="AF359" t="str">
        <f t="shared" si="9"/>
        <v>48000</v>
      </c>
      <c r="AG359" t="str">
        <f t="shared" si="10"/>
        <v>482.5</v>
      </c>
    </row>
    <row r="360" ht="14.25" customHeight="1">
      <c r="A360" s="5">
        <v>716.0</v>
      </c>
      <c r="B360" s="20">
        <v>1.0</v>
      </c>
      <c r="C360" s="21">
        <v>1.0</v>
      </c>
      <c r="D360" s="20">
        <v>2.0</v>
      </c>
      <c r="E360" s="22">
        <v>0.97</v>
      </c>
      <c r="F360" s="5" t="str">
        <f>VLOOKUP(G360,'Species Data'!A$2:E$152,2,FALSE)</f>
        <v>124</v>
      </c>
      <c r="G360" s="5" t="s">
        <v>196</v>
      </c>
      <c r="H360" s="34" t="s">
        <v>191</v>
      </c>
      <c r="I360" s="24" t="s">
        <v>50</v>
      </c>
      <c r="J360" s="5" t="str">
        <f>VLOOKUP(G360,'Species Data'!A$2:E$152,3,FALSE)</f>
        <v>130</v>
      </c>
      <c r="K360" s="27" t="str">
        <f>VLOOKUP(G360,'Species Data'!A$2:E$152,4,FALSE)</f>
        <v>172</v>
      </c>
      <c r="L360" s="27" t="str">
        <f>VLOOKUP(G360,'Species Data'!A$2:E$152,5,FALSE)</f>
        <v>134</v>
      </c>
      <c r="M360" s="28" t="str">
        <f t="shared" si="1"/>
        <v>17420</v>
      </c>
      <c r="N360" s="29" t="str">
        <f t="shared" si="2"/>
        <v>4423199300</v>
      </c>
      <c r="O360" s="29" t="str">
        <f t="shared" si="3"/>
        <v>253915</v>
      </c>
      <c r="P360" s="30" t="str">
        <f t="shared" si="4"/>
        <v>1745309800</v>
      </c>
      <c r="Q360" s="30" t="s">
        <v>214</v>
      </c>
      <c r="R360" s="32" t="str">
        <f>VLOOKUP(Q360,'Basic Moves'!B$2:H$43,3,FALSE)</f>
        <v>9</v>
      </c>
      <c r="S360" s="32" t="str">
        <f>IF(OR(VLOOKUP(Q360,'Basic Moves'!B$2:C$43,2,FALSE)=H360,VLOOKUP(Q360,'Basic Moves'!B$2:C$43,2,FALSE)=I360),1,0)</f>
        <v>1</v>
      </c>
      <c r="T360" s="32" t="str">
        <f>VLOOKUP(Q360,'Basic Moves'!B$2:H$43,5,FALSE)</f>
        <v>810</v>
      </c>
      <c r="U360" s="32" t="str">
        <f>VLOOKUP(Q360,'Basic Moves'!B$2:H$43,7,FALSE)</f>
        <v>7</v>
      </c>
      <c r="V360" s="31" t="str">
        <f t="shared" si="5"/>
        <v>1383.75</v>
      </c>
      <c r="W360" s="30" t="s">
        <v>308</v>
      </c>
      <c r="X360" s="32" t="str">
        <f>VLOOKUP(W360,'Charged Moves'!B$2:I$96,3,FALSE)</f>
        <v>40</v>
      </c>
      <c r="Y360" s="32" t="str">
        <f>IF(OR(VLOOKUP(W360,'Charged Moves'!B$2:C$96,2,FALSE)=H360,VLOOKUP(W360,'Charged Moves'!B$2:C$96,2,FALSE)=I360),1,0)</f>
        <v>1</v>
      </c>
      <c r="Z360" s="32" t="str">
        <f>VLOOKUP(W360,'Charged Moves'!B$2:I$96,8,FALSE)*100</f>
        <v>5</v>
      </c>
      <c r="AA360" s="32" t="str">
        <f>VLOOKUP(W360,'Charged Moves'!B$2:I$96,6,FALSE)</f>
        <v>2700</v>
      </c>
      <c r="AB360" s="32" t="str">
        <f>VLOOKUP(W360,'Charged Moves'!B$2:J$96,9,FALSE)</f>
        <v>33</v>
      </c>
      <c r="AC360" s="32" t="str">
        <f t="shared" si="6"/>
        <v>107.5</v>
      </c>
      <c r="AD360" s="32" t="str">
        <f t="shared" si="7"/>
        <v>7250</v>
      </c>
      <c r="AE360" s="32" t="str">
        <f t="shared" si="8"/>
        <v>1476.25</v>
      </c>
      <c r="AF360" t="str">
        <f t="shared" si="9"/>
        <v>17250</v>
      </c>
      <c r="AG360" t="str">
        <f t="shared" si="10"/>
        <v>582.5</v>
      </c>
    </row>
    <row r="361" ht="14.25" customHeight="1">
      <c r="A361" s="5">
        <v>137.0</v>
      </c>
      <c r="B361" s="20">
        <v>2.0</v>
      </c>
      <c r="C361" s="21">
        <v>0.92</v>
      </c>
      <c r="D361" s="20">
        <v>5.0</v>
      </c>
      <c r="E361" s="22">
        <v>0.82</v>
      </c>
      <c r="F361" s="5" t="str">
        <f>VLOOKUP(G361,'Species Data'!A$2:E$152,2,FALSE)</f>
        <v>26</v>
      </c>
      <c r="G361" s="5" t="s">
        <v>62</v>
      </c>
      <c r="H361" s="52" t="s">
        <v>252</v>
      </c>
      <c r="I361" s="63"/>
      <c r="J361" s="5" t="str">
        <f>VLOOKUP(G361,'Species Data'!A$2:E$152,3,FALSE)</f>
        <v>120</v>
      </c>
      <c r="K361" s="27" t="str">
        <f>VLOOKUP(G361,'Species Data'!A$2:E$152,4,FALSE)</f>
        <v>200</v>
      </c>
      <c r="L361" s="27" t="str">
        <f>VLOOKUP(G361,'Species Data'!A$2:E$152,5,FALSE)</f>
        <v>154</v>
      </c>
      <c r="M361" s="28" t="str">
        <f t="shared" si="1"/>
        <v>18480</v>
      </c>
      <c r="N361" s="29" t="str">
        <f t="shared" si="2"/>
        <v>5855850000</v>
      </c>
      <c r="O361" s="29" t="str">
        <f t="shared" si="3"/>
        <v>316875</v>
      </c>
      <c r="P361" s="30" t="str">
        <f t="shared" si="4"/>
        <v>1732500000</v>
      </c>
      <c r="Q361" s="30" t="s">
        <v>159</v>
      </c>
      <c r="R361" s="32" t="str">
        <f>VLOOKUP(Q361,'Basic Moves'!B$2:H$43,3,FALSE)</f>
        <v>5</v>
      </c>
      <c r="S361" s="32" t="str">
        <f>IF(OR(VLOOKUP(Q361,'Basic Moves'!B$2:C$43,2,FALSE)=H361,VLOOKUP(Q361,'Basic Moves'!B$2:C$43,2,FALSE)=I361),1,0)</f>
        <v>1</v>
      </c>
      <c r="T361" s="32" t="str">
        <f>VLOOKUP(Q361,'Basic Moves'!B$2:H$43,5,FALSE)</f>
        <v>600</v>
      </c>
      <c r="U361" s="32" t="str">
        <f>VLOOKUP(Q361,'Basic Moves'!B$2:H$43,7,FALSE)</f>
        <v>8</v>
      </c>
      <c r="V361" s="31" t="str">
        <f t="shared" si="5"/>
        <v>1037.5</v>
      </c>
      <c r="W361" s="30" t="s">
        <v>160</v>
      </c>
      <c r="X361" s="32" t="str">
        <f>VLOOKUP(W361,'Charged Moves'!B$2:I$96,3,FALSE)</f>
        <v>100</v>
      </c>
      <c r="Y361" s="32" t="str">
        <f>IF(OR(VLOOKUP(W361,'Charged Moves'!B$2:C$96,2,FALSE)=H361,VLOOKUP(W361,'Charged Moves'!B$2:C$96,2,FALSE)=I361),1,0)</f>
        <v>1</v>
      </c>
      <c r="Z361" s="32" t="str">
        <f>VLOOKUP(W361,'Charged Moves'!B$2:I$96,8,FALSE)*100</f>
        <v>5</v>
      </c>
      <c r="AA361" s="32" t="str">
        <f>VLOOKUP(W361,'Charged Moves'!B$2:I$96,6,FALSE)</f>
        <v>4300</v>
      </c>
      <c r="AB361" s="32" t="str">
        <f>VLOOKUP(W361,'Charged Moves'!B$2:J$96,9,FALSE)</f>
        <v>100</v>
      </c>
      <c r="AC361" s="32" t="str">
        <f t="shared" si="6"/>
        <v>209.375</v>
      </c>
      <c r="AD361" s="32" t="str">
        <f t="shared" si="7"/>
        <v>12600</v>
      </c>
      <c r="AE361" s="32" t="str">
        <f t="shared" si="8"/>
        <v>1584.375</v>
      </c>
      <c r="AF361" t="str">
        <f t="shared" si="9"/>
        <v>38600</v>
      </c>
      <c r="AG361" t="str">
        <f t="shared" si="10"/>
        <v>468.75</v>
      </c>
    </row>
    <row r="362" ht="14.25" customHeight="1">
      <c r="A362" s="5">
        <v>704.0</v>
      </c>
      <c r="B362" s="20">
        <v>5.0</v>
      </c>
      <c r="C362" s="21">
        <v>0.76</v>
      </c>
      <c r="D362" s="20">
        <v>3.0</v>
      </c>
      <c r="E362" s="22">
        <v>0.91</v>
      </c>
      <c r="F362" s="5" t="str">
        <f>VLOOKUP(G362,'Species Data'!A$2:E$152,2,FALSE)</f>
        <v>122</v>
      </c>
      <c r="G362" s="5" t="s">
        <v>194</v>
      </c>
      <c r="H362" s="24" t="s">
        <v>50</v>
      </c>
      <c r="I362" s="25"/>
      <c r="J362" s="5" t="str">
        <f>VLOOKUP(G362,'Species Data'!A$2:E$152,3,FALSE)</f>
        <v>80</v>
      </c>
      <c r="K362" s="27" t="str">
        <f>VLOOKUP(G362,'Species Data'!A$2:E$152,4,FALSE)</f>
        <v>154</v>
      </c>
      <c r="L362" s="27" t="str">
        <f>VLOOKUP(G362,'Species Data'!A$2:E$152,5,FALSE)</f>
        <v>196</v>
      </c>
      <c r="M362" s="28" t="str">
        <f t="shared" si="1"/>
        <v>15680</v>
      </c>
      <c r="N362" s="29" t="str">
        <f t="shared" si="2"/>
        <v>3011759520</v>
      </c>
      <c r="O362" s="29" t="str">
        <f t="shared" si="3"/>
        <v>192077</v>
      </c>
      <c r="P362" s="30" t="str">
        <f t="shared" si="4"/>
        <v>1730448720</v>
      </c>
      <c r="Q362" s="30" t="s">
        <v>88</v>
      </c>
      <c r="R362" s="32" t="str">
        <f>VLOOKUP(Q362,'Basic Moves'!B$2:H$43,3,FALSE)</f>
        <v>15</v>
      </c>
      <c r="S362" s="32" t="str">
        <f>IF(OR(VLOOKUP(Q362,'Basic Moves'!B$2:C$43,2,FALSE)=H362,VLOOKUP(Q362,'Basic Moves'!B$2:C$43,2,FALSE)=I362),1,0)</f>
        <v>1</v>
      </c>
      <c r="T362" s="32" t="str">
        <f>VLOOKUP(Q362,'Basic Moves'!B$2:H$43,5,FALSE)</f>
        <v>1510</v>
      </c>
      <c r="U362" s="32" t="str">
        <f>VLOOKUP(Q362,'Basic Moves'!B$2:H$43,7,FALSE)</f>
        <v>14</v>
      </c>
      <c r="V362" s="31" t="str">
        <f t="shared" si="5"/>
        <v>1237.5</v>
      </c>
      <c r="W362" s="30" t="s">
        <v>110</v>
      </c>
      <c r="X362" s="32" t="str">
        <f>VLOOKUP(W362,'Charged Moves'!B$2:I$96,3,FALSE)</f>
        <v>45</v>
      </c>
      <c r="Y362" s="32" t="str">
        <f>IF(OR(VLOOKUP(W362,'Charged Moves'!B$2:C$96,2,FALSE)=H362,VLOOKUP(W362,'Charged Moves'!B$2:C$96,2,FALSE)=I362),1,0)</f>
        <v>0</v>
      </c>
      <c r="Z362" s="32" t="str">
        <f>VLOOKUP(W362,'Charged Moves'!B$2:I$96,8,FALSE)*100</f>
        <v>5</v>
      </c>
      <c r="AA362" s="32" t="str">
        <f>VLOOKUP(W362,'Charged Moves'!B$2:I$96,6,FALSE)</f>
        <v>3080</v>
      </c>
      <c r="AB362" s="32" t="str">
        <f>VLOOKUP(W362,'Charged Moves'!B$2:J$96,9,FALSE)</f>
        <v>33</v>
      </c>
      <c r="AC362" s="32" t="str">
        <f t="shared" si="6"/>
        <v>102.375</v>
      </c>
      <c r="AD362" s="32" t="str">
        <f t="shared" si="7"/>
        <v>8110</v>
      </c>
      <c r="AE362" s="32" t="str">
        <f t="shared" si="8"/>
        <v>1247.25</v>
      </c>
      <c r="AF362" t="str">
        <f t="shared" si="9"/>
        <v>14110</v>
      </c>
      <c r="AG362" t="str">
        <f t="shared" si="10"/>
        <v>716.625</v>
      </c>
    </row>
    <row r="363" ht="14.25" customHeight="1">
      <c r="A363" s="5">
        <v>151.0</v>
      </c>
      <c r="B363" s="20">
        <v>3.0</v>
      </c>
      <c r="C363" s="21">
        <v>0.75</v>
      </c>
      <c r="D363" s="20">
        <v>5.0</v>
      </c>
      <c r="E363" s="22">
        <v>0.84</v>
      </c>
      <c r="F363" s="5" t="str">
        <f>VLOOKUP(G363,'Species Data'!A$2:E$152,2,FALSE)</f>
        <v>28</v>
      </c>
      <c r="G363" s="5" t="s">
        <v>64</v>
      </c>
      <c r="H363" s="49" t="s">
        <v>260</v>
      </c>
      <c r="I363" s="60"/>
      <c r="J363" s="5" t="str">
        <f>VLOOKUP(G363,'Species Data'!A$2:E$152,3,FALSE)</f>
        <v>150</v>
      </c>
      <c r="K363" s="27" t="str">
        <f>VLOOKUP(G363,'Species Data'!A$2:E$152,4,FALSE)</f>
        <v>150</v>
      </c>
      <c r="L363" s="27" t="str">
        <f>VLOOKUP(G363,'Species Data'!A$2:E$152,5,FALSE)</f>
        <v>172</v>
      </c>
      <c r="M363" s="28" t="str">
        <f t="shared" si="1"/>
        <v>25800</v>
      </c>
      <c r="N363" s="29" t="str">
        <f t="shared" si="2"/>
        <v>5253525000</v>
      </c>
      <c r="O363" s="29" t="str">
        <f t="shared" si="3"/>
        <v>203625</v>
      </c>
      <c r="P363" s="30" t="str">
        <f t="shared" si="4"/>
        <v>1726987500</v>
      </c>
      <c r="Q363" s="30" t="s">
        <v>221</v>
      </c>
      <c r="R363" s="32" t="str">
        <f>VLOOKUP(Q363,'Basic Moves'!B$2:H$43,3,FALSE)</f>
        <v>6</v>
      </c>
      <c r="S363" s="32" t="str">
        <f>IF(OR(VLOOKUP(Q363,'Basic Moves'!B$2:C$43,2,FALSE)=H363,VLOOKUP(Q363,'Basic Moves'!B$2:C$43,2,FALSE)=I363),1,0)</f>
        <v>1</v>
      </c>
      <c r="T363" s="32" t="str">
        <f>VLOOKUP(Q363,'Basic Moves'!B$2:H$43,5,FALSE)</f>
        <v>550</v>
      </c>
      <c r="U363" s="32" t="str">
        <f>VLOOKUP(Q363,'Basic Moves'!B$2:H$43,7,FALSE)</f>
        <v>7</v>
      </c>
      <c r="V363" s="31" t="str">
        <f t="shared" si="5"/>
        <v>1357.5</v>
      </c>
      <c r="W363" s="30" t="s">
        <v>310</v>
      </c>
      <c r="X363" s="32" t="str">
        <f>VLOOKUP(W363,'Charged Moves'!B$2:I$96,3,FALSE)</f>
        <v>30</v>
      </c>
      <c r="Y363" s="32" t="str">
        <f>IF(OR(VLOOKUP(W363,'Charged Moves'!B$2:C$96,2,FALSE)=H363,VLOOKUP(W363,'Charged Moves'!B$2:C$96,2,FALSE)=I363),1,0)</f>
        <v>0</v>
      </c>
      <c r="Z363" s="32" t="str">
        <f>VLOOKUP(W363,'Charged Moves'!B$2:I$96,8,FALSE)*100</f>
        <v>25</v>
      </c>
      <c r="AA363" s="32" t="str">
        <f>VLOOKUP(W363,'Charged Moves'!B$2:I$96,6,FALSE)</f>
        <v>3400</v>
      </c>
      <c r="AB363" s="32" t="str">
        <f>VLOOKUP(W363,'Charged Moves'!B$2:J$96,9,FALSE)</f>
        <v>25</v>
      </c>
      <c r="AC363" s="32" t="str">
        <f t="shared" si="6"/>
        <v>63.75</v>
      </c>
      <c r="AD363" s="32" t="str">
        <f t="shared" si="7"/>
        <v>6100</v>
      </c>
      <c r="AE363" s="32" t="str">
        <f t="shared" si="8"/>
        <v>1050</v>
      </c>
      <c r="AF363" t="str">
        <f t="shared" si="9"/>
        <v>14100</v>
      </c>
      <c r="AG363" t="str">
        <f t="shared" si="10"/>
        <v>446.25</v>
      </c>
    </row>
    <row r="364" ht="14.25" customHeight="1">
      <c r="A364" s="5">
        <v>775.0</v>
      </c>
      <c r="B364" s="20">
        <v>5.0</v>
      </c>
      <c r="C364" s="21">
        <v>0.77</v>
      </c>
      <c r="D364" s="20">
        <v>5.0</v>
      </c>
      <c r="E364" s="22">
        <v>0.83</v>
      </c>
      <c r="F364" s="5" t="str">
        <f>VLOOKUP(G364,'Species Data'!A$2:E$152,2,FALSE)</f>
        <v>137</v>
      </c>
      <c r="G364" s="5" t="s">
        <v>211</v>
      </c>
      <c r="H364" s="39" t="s">
        <v>237</v>
      </c>
      <c r="I364" s="40"/>
      <c r="J364" s="5" t="str">
        <f>VLOOKUP(G364,'Species Data'!A$2:E$152,3,FALSE)</f>
        <v>130</v>
      </c>
      <c r="K364" s="27" t="str">
        <f>VLOOKUP(G364,'Species Data'!A$2:E$152,4,FALSE)</f>
        <v>156</v>
      </c>
      <c r="L364" s="27" t="str">
        <f>VLOOKUP(G364,'Species Data'!A$2:E$152,5,FALSE)</f>
        <v>158</v>
      </c>
      <c r="M364" s="28" t="str">
        <f t="shared" si="1"/>
        <v>20540</v>
      </c>
      <c r="N364" s="29" t="str">
        <f t="shared" si="2"/>
        <v>3331608540</v>
      </c>
      <c r="O364" s="29" t="str">
        <f t="shared" si="3"/>
        <v>162201</v>
      </c>
      <c r="P364" s="30" t="str">
        <f t="shared" si="4"/>
        <v>1725883770</v>
      </c>
      <c r="Q364" s="30" t="s">
        <v>261</v>
      </c>
      <c r="R364" s="32" t="str">
        <f>VLOOKUP(Q364,'Basic Moves'!B$2:H$43,3,FALSE)</f>
        <v>10</v>
      </c>
      <c r="S364" s="32" t="str">
        <f>IF(OR(VLOOKUP(Q364,'Basic Moves'!B$2:C$43,2,FALSE)=H364,VLOOKUP(Q364,'Basic Moves'!B$2:C$43,2,FALSE)=I364),1,0)</f>
        <v>1</v>
      </c>
      <c r="T364" s="32" t="str">
        <f>VLOOKUP(Q364,'Basic Moves'!B$2:H$43,5,FALSE)</f>
        <v>1330</v>
      </c>
      <c r="U364" s="32" t="str">
        <f>VLOOKUP(Q364,'Basic Moves'!B$2:H$43,7,FALSE)</f>
        <v>12</v>
      </c>
      <c r="V364" s="31" t="str">
        <f t="shared" si="5"/>
        <v>937.5</v>
      </c>
      <c r="W364" s="30" t="s">
        <v>293</v>
      </c>
      <c r="X364" s="32" t="str">
        <f>VLOOKUP(W364,'Charged Moves'!B$2:I$96,3,FALSE)</f>
        <v>35</v>
      </c>
      <c r="Y364" s="32" t="str">
        <f>IF(OR(VLOOKUP(W364,'Charged Moves'!B$2:C$96,2,FALSE)=H364,VLOOKUP(W364,'Charged Moves'!B$2:C$96,2,FALSE)=I364),1,0)</f>
        <v>0</v>
      </c>
      <c r="Z364" s="32" t="str">
        <f>VLOOKUP(W364,'Charged Moves'!B$2:I$96,8,FALSE)*100</f>
        <v>5</v>
      </c>
      <c r="AA364" s="32" t="str">
        <f>VLOOKUP(W364,'Charged Moves'!B$2:I$96,6,FALSE)</f>
        <v>2500</v>
      </c>
      <c r="AB364" s="32" t="str">
        <f>VLOOKUP(W364,'Charged Moves'!B$2:J$96,9,FALSE)</f>
        <v>33</v>
      </c>
      <c r="AC364" s="32" t="str">
        <f t="shared" si="6"/>
        <v>73.375</v>
      </c>
      <c r="AD364" s="32" t="str">
        <f t="shared" si="7"/>
        <v>6990</v>
      </c>
      <c r="AE364" s="32" t="str">
        <f t="shared" si="8"/>
        <v>1039.75</v>
      </c>
      <c r="AF364" t="str">
        <f t="shared" si="9"/>
        <v>12990</v>
      </c>
      <c r="AG364" t="str">
        <f t="shared" si="10"/>
        <v>538.625</v>
      </c>
    </row>
    <row r="365" ht="14.25" customHeight="1">
      <c r="A365" s="5">
        <v>382.0</v>
      </c>
      <c r="B365" s="20">
        <v>4.0</v>
      </c>
      <c r="C365" s="21">
        <v>0.86</v>
      </c>
      <c r="D365" s="20">
        <v>1.0</v>
      </c>
      <c r="E365" s="22">
        <v>1.0</v>
      </c>
      <c r="F365" s="5" t="str">
        <f>VLOOKUP(G365,'Species Data'!A$2:E$152,2,FALSE)</f>
        <v>67</v>
      </c>
      <c r="G365" s="5" t="s">
        <v>111</v>
      </c>
      <c r="H365" s="36" t="s">
        <v>229</v>
      </c>
      <c r="I365" s="59"/>
      <c r="J365" s="5" t="str">
        <f>VLOOKUP(G365,'Species Data'!A$2:E$152,3,FALSE)</f>
        <v>160</v>
      </c>
      <c r="K365" s="27" t="str">
        <f>VLOOKUP(G365,'Species Data'!A$2:E$152,4,FALSE)</f>
        <v>154</v>
      </c>
      <c r="L365" s="27" t="str">
        <f>VLOOKUP(G365,'Species Data'!A$2:E$152,5,FALSE)</f>
        <v>144</v>
      </c>
      <c r="M365" s="28" t="str">
        <f t="shared" si="1"/>
        <v>23040</v>
      </c>
      <c r="N365" s="29" t="str">
        <f t="shared" si="2"/>
        <v>4603737600</v>
      </c>
      <c r="O365" s="29" t="str">
        <f t="shared" si="3"/>
        <v>199815</v>
      </c>
      <c r="P365" s="30" t="str">
        <f t="shared" si="4"/>
        <v>1723075200</v>
      </c>
      <c r="Q365" s="30" t="s">
        <v>254</v>
      </c>
      <c r="R365" s="32" t="str">
        <f>VLOOKUP(Q365,'Basic Moves'!B$2:H$43,3,FALSE)</f>
        <v>6</v>
      </c>
      <c r="S365" s="32" t="str">
        <f>IF(OR(VLOOKUP(Q365,'Basic Moves'!B$2:C$43,2,FALSE)=H365,VLOOKUP(Q365,'Basic Moves'!B$2:C$43,2,FALSE)=I365),1,0)</f>
        <v>1</v>
      </c>
      <c r="T365" s="32" t="str">
        <f>VLOOKUP(Q365,'Basic Moves'!B$2:H$43,5,FALSE)</f>
        <v>800</v>
      </c>
      <c r="U365" s="32" t="str">
        <f>VLOOKUP(Q365,'Basic Moves'!B$2:H$43,7,FALSE)</f>
        <v>8</v>
      </c>
      <c r="V365" s="31" t="str">
        <f t="shared" si="5"/>
        <v>937.5</v>
      </c>
      <c r="W365" s="30" t="s">
        <v>341</v>
      </c>
      <c r="X365" s="32" t="str">
        <f>VLOOKUP(W365,'Charged Moves'!B$2:I$96,3,FALSE)</f>
        <v>30</v>
      </c>
      <c r="Y365" s="32" t="str">
        <f>IF(OR(VLOOKUP(W365,'Charged Moves'!B$2:C$96,2,FALSE)=H365,VLOOKUP(W365,'Charged Moves'!B$2:C$96,2,FALSE)=I365),1,0)</f>
        <v>1</v>
      </c>
      <c r="Z365" s="32" t="str">
        <f>VLOOKUP(W365,'Charged Moves'!B$2:I$96,8,FALSE)*100</f>
        <v>25</v>
      </c>
      <c r="AA365" s="32" t="str">
        <f>VLOOKUP(W365,'Charged Moves'!B$2:I$96,6,FALSE)</f>
        <v>1600</v>
      </c>
      <c r="AB365" s="32" t="str">
        <f>VLOOKUP(W365,'Charged Moves'!B$2:J$96,9,FALSE)</f>
        <v>33</v>
      </c>
      <c r="AC365" s="32" t="str">
        <f t="shared" si="6"/>
        <v>79.6875</v>
      </c>
      <c r="AD365" s="32" t="str">
        <f t="shared" si="7"/>
        <v>6100</v>
      </c>
      <c r="AE365" s="32" t="str">
        <f t="shared" si="8"/>
        <v>1297.5</v>
      </c>
      <c r="AF365" t="str">
        <f t="shared" si="9"/>
        <v>16100</v>
      </c>
      <c r="AG365" t="str">
        <f t="shared" si="10"/>
        <v>485.625</v>
      </c>
    </row>
    <row r="366" ht="14.25" customHeight="1">
      <c r="A366" s="5">
        <v>469.0</v>
      </c>
      <c r="B366" s="20">
        <v>5.0</v>
      </c>
      <c r="C366" s="21">
        <v>0.82</v>
      </c>
      <c r="D366" s="20">
        <v>4.0</v>
      </c>
      <c r="E366" s="22">
        <v>0.82</v>
      </c>
      <c r="F366" s="5" t="str">
        <f>VLOOKUP(G366,'Species Data'!A$2:E$152,2,FALSE)</f>
        <v>82</v>
      </c>
      <c r="G366" s="5" t="s">
        <v>136</v>
      </c>
      <c r="H366" s="52" t="s">
        <v>252</v>
      </c>
      <c r="I366" s="64" t="s">
        <v>269</v>
      </c>
      <c r="J366" s="5" t="str">
        <f>VLOOKUP(G366,'Species Data'!A$2:E$152,3,FALSE)</f>
        <v>100</v>
      </c>
      <c r="K366" s="27" t="str">
        <f>VLOOKUP(G366,'Species Data'!A$2:E$152,4,FALSE)</f>
        <v>186</v>
      </c>
      <c r="L366" s="27" t="str">
        <f>VLOOKUP(G366,'Species Data'!A$2:E$152,5,FALSE)</f>
        <v>180</v>
      </c>
      <c r="M366" s="28" t="str">
        <f t="shared" si="1"/>
        <v>18000</v>
      </c>
      <c r="N366" s="29" t="str">
        <f t="shared" si="2"/>
        <v>4159890000</v>
      </c>
      <c r="O366" s="29" t="str">
        <f t="shared" si="3"/>
        <v>231105</v>
      </c>
      <c r="P366" s="30" t="str">
        <f t="shared" si="4"/>
        <v>1721081250</v>
      </c>
      <c r="Q366" s="30" t="s">
        <v>226</v>
      </c>
      <c r="R366" s="32" t="str">
        <f>VLOOKUP(Q366,'Basic Moves'!B$2:H$43,3,FALSE)</f>
        <v>7</v>
      </c>
      <c r="S366" s="32" t="str">
        <f>IF(OR(VLOOKUP(Q366,'Basic Moves'!B$2:C$43,2,FALSE)=H366,VLOOKUP(Q366,'Basic Moves'!B$2:C$43,2,FALSE)=I366),1,0)</f>
        <v>1</v>
      </c>
      <c r="T366" s="32" t="str">
        <f>VLOOKUP(Q366,'Basic Moves'!B$2:H$43,5,FALSE)</f>
        <v>700</v>
      </c>
      <c r="U366" s="32" t="str">
        <f>VLOOKUP(Q366,'Basic Moves'!B$2:H$43,7,FALSE)</f>
        <v>8</v>
      </c>
      <c r="V366" s="31" t="str">
        <f t="shared" si="5"/>
        <v>1242.5</v>
      </c>
      <c r="W366" s="30" t="s">
        <v>316</v>
      </c>
      <c r="X366" s="32" t="str">
        <f>VLOOKUP(W366,'Charged Moves'!B$2:I$96,3,FALSE)</f>
        <v>30</v>
      </c>
      <c r="Y366" s="32" t="str">
        <f>IF(OR(VLOOKUP(W366,'Charged Moves'!B$2:C$96,2,FALSE)=H366,VLOOKUP(W366,'Charged Moves'!B$2:C$96,2,FALSE)=I366),1,0)</f>
        <v>1</v>
      </c>
      <c r="Z366" s="32" t="str">
        <f>VLOOKUP(W366,'Charged Moves'!B$2:I$96,8,FALSE)*100</f>
        <v>5</v>
      </c>
      <c r="AA366" s="32" t="str">
        <f>VLOOKUP(W366,'Charged Moves'!B$2:I$96,6,FALSE)</f>
        <v>2800</v>
      </c>
      <c r="AB366" s="32" t="str">
        <f>VLOOKUP(W366,'Charged Moves'!B$2:J$96,9,FALSE)</f>
        <v>25</v>
      </c>
      <c r="AC366" s="32" t="str">
        <f t="shared" si="6"/>
        <v>73.4375</v>
      </c>
      <c r="AD366" s="32" t="str">
        <f t="shared" si="7"/>
        <v>6100</v>
      </c>
      <c r="AE366" s="32" t="str">
        <f t="shared" si="8"/>
        <v>1201.25</v>
      </c>
      <c r="AF366" t="str">
        <f t="shared" si="9"/>
        <v>14100</v>
      </c>
      <c r="AG366" t="str">
        <f t="shared" si="10"/>
        <v>514.0625</v>
      </c>
    </row>
    <row r="367" ht="14.25" customHeight="1">
      <c r="A367" s="5">
        <v>455.0</v>
      </c>
      <c r="B367" s="20">
        <v>3.0</v>
      </c>
      <c r="C367" s="21">
        <v>0.86</v>
      </c>
      <c r="D367" s="20">
        <v>1.0</v>
      </c>
      <c r="E367" s="22">
        <v>1.0</v>
      </c>
      <c r="F367" s="5" t="str">
        <f>VLOOKUP(G367,'Species Data'!A$2:E$152,2,FALSE)</f>
        <v>79</v>
      </c>
      <c r="G367" s="5" t="s">
        <v>130</v>
      </c>
      <c r="H367" s="33" t="s">
        <v>187</v>
      </c>
      <c r="I367" s="24" t="s">
        <v>50</v>
      </c>
      <c r="J367" s="5" t="str">
        <f>VLOOKUP(G367,'Species Data'!A$2:E$152,3,FALSE)</f>
        <v>180</v>
      </c>
      <c r="K367" s="27" t="str">
        <f>VLOOKUP(G367,'Species Data'!A$2:E$152,4,FALSE)</f>
        <v>110</v>
      </c>
      <c r="L367" s="27" t="str">
        <f>VLOOKUP(G367,'Species Data'!A$2:E$152,5,FALSE)</f>
        <v>110</v>
      </c>
      <c r="M367" s="28" t="str">
        <f t="shared" si="1"/>
        <v>19800</v>
      </c>
      <c r="N367" s="29" t="str">
        <f t="shared" si="2"/>
        <v>3331659375</v>
      </c>
      <c r="O367" s="29" t="str">
        <f t="shared" si="3"/>
        <v>168266</v>
      </c>
      <c r="P367" s="30" t="str">
        <f t="shared" si="4"/>
        <v>1706667188</v>
      </c>
      <c r="Q367" s="30" t="s">
        <v>88</v>
      </c>
      <c r="R367" s="32" t="str">
        <f>VLOOKUP(Q367,'Basic Moves'!B$2:H$43,3,FALSE)</f>
        <v>15</v>
      </c>
      <c r="S367" s="32" t="str">
        <f>IF(OR(VLOOKUP(Q367,'Basic Moves'!B$2:C$43,2,FALSE)=H367,VLOOKUP(Q367,'Basic Moves'!B$2:C$43,2,FALSE)=I367),1,0)</f>
        <v>1</v>
      </c>
      <c r="T367" s="32" t="str">
        <f>VLOOKUP(Q367,'Basic Moves'!B$2:H$43,5,FALSE)</f>
        <v>1510</v>
      </c>
      <c r="U367" s="32" t="str">
        <f>VLOOKUP(Q367,'Basic Moves'!B$2:H$43,7,FALSE)</f>
        <v>14</v>
      </c>
      <c r="V367" s="31" t="str">
        <f t="shared" si="5"/>
        <v>1237.5</v>
      </c>
      <c r="W367" s="30" t="s">
        <v>50</v>
      </c>
      <c r="X367" s="32" t="str">
        <f>VLOOKUP(W367,'Charged Moves'!B$2:I$96,3,FALSE)</f>
        <v>55</v>
      </c>
      <c r="Y367" s="32" t="str">
        <f>IF(OR(VLOOKUP(W367,'Charged Moves'!B$2:C$96,2,FALSE)=H367,VLOOKUP(W367,'Charged Moves'!B$2:C$96,2,FALSE)=I367),1,0)</f>
        <v>1</v>
      </c>
      <c r="Z367" s="32" t="str">
        <f>VLOOKUP(W367,'Charged Moves'!B$2:I$96,8,FALSE)*100</f>
        <v>5</v>
      </c>
      <c r="AA367" s="32" t="str">
        <f>VLOOKUP(W367,'Charged Moves'!B$2:I$96,6,FALSE)</f>
        <v>2800</v>
      </c>
      <c r="AB367" s="32" t="str">
        <f>VLOOKUP(W367,'Charged Moves'!B$2:J$96,9,FALSE)</f>
        <v>50</v>
      </c>
      <c r="AC367" s="32" t="str">
        <f t="shared" si="6"/>
        <v>145.46875</v>
      </c>
      <c r="AD367" s="32" t="str">
        <f t="shared" si="7"/>
        <v>9340</v>
      </c>
      <c r="AE367" s="32" t="str">
        <f t="shared" si="8"/>
        <v>1529.6875</v>
      </c>
      <c r="AF367" t="str">
        <f t="shared" si="9"/>
        <v>17340</v>
      </c>
      <c r="AG367" t="str">
        <f t="shared" si="10"/>
        <v>783.59375</v>
      </c>
    </row>
    <row r="368" ht="14.25" customHeight="1">
      <c r="A368" s="5">
        <v>706.0</v>
      </c>
      <c r="B368" s="20">
        <v>1.0</v>
      </c>
      <c r="C368" s="21">
        <v>1.0</v>
      </c>
      <c r="D368" s="20">
        <v>4.0</v>
      </c>
      <c r="E368" s="22">
        <v>0.9</v>
      </c>
      <c r="F368" s="5" t="str">
        <f>VLOOKUP(G368,'Species Data'!A$2:E$152,2,FALSE)</f>
        <v>122</v>
      </c>
      <c r="G368" s="5" t="s">
        <v>194</v>
      </c>
      <c r="H368" s="24" t="s">
        <v>50</v>
      </c>
      <c r="I368" s="25"/>
      <c r="J368" s="5" t="str">
        <f>VLOOKUP(G368,'Species Data'!A$2:E$152,3,FALSE)</f>
        <v>80</v>
      </c>
      <c r="K368" s="27" t="str">
        <f>VLOOKUP(G368,'Species Data'!A$2:E$152,4,FALSE)</f>
        <v>154</v>
      </c>
      <c r="L368" s="27" t="str">
        <f>VLOOKUP(G368,'Species Data'!A$2:E$152,5,FALSE)</f>
        <v>196</v>
      </c>
      <c r="M368" s="28" t="str">
        <f t="shared" si="1"/>
        <v>15680</v>
      </c>
      <c r="N368" s="29" t="str">
        <f t="shared" si="2"/>
        <v>3983533400</v>
      </c>
      <c r="O368" s="29" t="str">
        <f t="shared" si="3"/>
        <v>254052</v>
      </c>
      <c r="P368" s="30" t="str">
        <f t="shared" si="4"/>
        <v>1694831600</v>
      </c>
      <c r="Q368" s="30" t="s">
        <v>121</v>
      </c>
      <c r="R368" s="32" t="str">
        <f>VLOOKUP(Q368,'Basic Moves'!B$2:H$43,3,FALSE)</f>
        <v>12</v>
      </c>
      <c r="S368" s="32" t="str">
        <f>IF(OR(VLOOKUP(Q368,'Basic Moves'!B$2:C$43,2,FALSE)=H368,VLOOKUP(Q368,'Basic Moves'!B$2:C$43,2,FALSE)=I368),1,0)</f>
        <v>1</v>
      </c>
      <c r="T368" s="32" t="str">
        <f>VLOOKUP(Q368,'Basic Moves'!B$2:H$43,5,FALSE)</f>
        <v>1050</v>
      </c>
      <c r="U368" s="32" t="str">
        <f>VLOOKUP(Q368,'Basic Moves'!B$2:H$43,7,FALSE)</f>
        <v>9</v>
      </c>
      <c r="V368" s="31" t="str">
        <f t="shared" si="5"/>
        <v>1425</v>
      </c>
      <c r="W368" s="30" t="s">
        <v>50</v>
      </c>
      <c r="X368" s="32" t="str">
        <f>VLOOKUP(W368,'Charged Moves'!B$2:I$96,3,FALSE)</f>
        <v>55</v>
      </c>
      <c r="Y368" s="32" t="str">
        <f>IF(OR(VLOOKUP(W368,'Charged Moves'!B$2:C$96,2,FALSE)=H368,VLOOKUP(W368,'Charged Moves'!B$2:C$96,2,FALSE)=I368),1,0)</f>
        <v>1</v>
      </c>
      <c r="Z368" s="32" t="str">
        <f>VLOOKUP(W368,'Charged Moves'!B$2:I$96,8,FALSE)*100</f>
        <v>5</v>
      </c>
      <c r="AA368" s="32" t="str">
        <f>VLOOKUP(W368,'Charged Moves'!B$2:I$96,6,FALSE)</f>
        <v>2800</v>
      </c>
      <c r="AB368" s="32" t="str">
        <f>VLOOKUP(W368,'Charged Moves'!B$2:J$96,9,FALSE)</f>
        <v>50</v>
      </c>
      <c r="AC368" s="32" t="str">
        <f t="shared" si="6"/>
        <v>160.46875</v>
      </c>
      <c r="AD368" s="32" t="str">
        <f t="shared" si="7"/>
        <v>9600</v>
      </c>
      <c r="AE368" s="32" t="str">
        <f t="shared" si="8"/>
        <v>1649.6875</v>
      </c>
      <c r="AF368" t="str">
        <f t="shared" si="9"/>
        <v>21600</v>
      </c>
      <c r="AG368" t="str">
        <f t="shared" si="10"/>
        <v>701.875</v>
      </c>
    </row>
    <row r="369" ht="14.25" customHeight="1">
      <c r="A369" s="5">
        <v>10.0</v>
      </c>
      <c r="B369" s="20">
        <v>3.0</v>
      </c>
      <c r="C369" s="21">
        <v>0.92</v>
      </c>
      <c r="D369" s="20">
        <v>5.0</v>
      </c>
      <c r="E369" s="22">
        <v>0.74</v>
      </c>
      <c r="F369" s="5" t="str">
        <f>VLOOKUP(G369,'Species Data'!A$2:E$152,2,FALSE)</f>
        <v>2</v>
      </c>
      <c r="G369" s="5" t="s">
        <v>35</v>
      </c>
      <c r="H369" s="45" t="s">
        <v>259</v>
      </c>
      <c r="I369" s="46" t="s">
        <v>265</v>
      </c>
      <c r="J369" s="5" t="str">
        <f>VLOOKUP(G369,'Species Data'!A$2:E$152,3,FALSE)</f>
        <v>120</v>
      </c>
      <c r="K369" s="27" t="str">
        <f>VLOOKUP(G369,'Species Data'!A$2:E$152,4,FALSE)</f>
        <v>156</v>
      </c>
      <c r="L369" s="27" t="str">
        <f>VLOOKUP(G369,'Species Data'!A$2:E$152,5,FALSE)</f>
        <v>158</v>
      </c>
      <c r="M369" s="28" t="str">
        <f t="shared" si="1"/>
        <v>18960</v>
      </c>
      <c r="N369" s="29" t="str">
        <f t="shared" si="2"/>
        <v>4985674200</v>
      </c>
      <c r="O369" s="29" t="str">
        <f t="shared" si="3"/>
        <v>262958</v>
      </c>
      <c r="P369" s="30" t="str">
        <f t="shared" si="4"/>
        <v>1687771800</v>
      </c>
      <c r="Q369" s="30" t="s">
        <v>176</v>
      </c>
      <c r="R369" s="32" t="str">
        <f>VLOOKUP(Q369,'Basic Moves'!B$2:H$43,3,FALSE)</f>
        <v>7</v>
      </c>
      <c r="S369" s="32" t="str">
        <f>IF(OR(VLOOKUP(Q369,'Basic Moves'!B$2:C$43,2,FALSE)=H369,VLOOKUP(Q369,'Basic Moves'!B$2:C$43,2,FALSE)=I369),1,0)</f>
        <v>1</v>
      </c>
      <c r="T369" s="32" t="str">
        <f>VLOOKUP(Q369,'Basic Moves'!B$2:H$43,5,FALSE)</f>
        <v>650</v>
      </c>
      <c r="U369" s="32" t="str">
        <f>VLOOKUP(Q369,'Basic Moves'!B$2:H$43,7,FALSE)</f>
        <v>7</v>
      </c>
      <c r="V369" s="31" t="str">
        <f t="shared" si="5"/>
        <v>1338.75</v>
      </c>
      <c r="W369" s="30" t="s">
        <v>224</v>
      </c>
      <c r="X369" s="32" t="str">
        <f>VLOOKUP(W369,'Charged Moves'!B$2:I$96,3,FALSE)</f>
        <v>55</v>
      </c>
      <c r="Y369" s="32" t="str">
        <f>IF(OR(VLOOKUP(W369,'Charged Moves'!B$2:C$96,2,FALSE)=H369,VLOOKUP(W369,'Charged Moves'!B$2:C$96,2,FALSE)=I369),1,0)</f>
        <v>1</v>
      </c>
      <c r="Z369" s="32" t="str">
        <f>VLOOKUP(W369,'Charged Moves'!B$2:I$96,8,FALSE)*100</f>
        <v>5</v>
      </c>
      <c r="AA369" s="32" t="str">
        <f>VLOOKUP(W369,'Charged Moves'!B$2:I$96,6,FALSE)</f>
        <v>2600</v>
      </c>
      <c r="AB369" s="32" t="str">
        <f>VLOOKUP(W369,'Charged Moves'!B$2:J$96,9,FALSE)</f>
        <v>50</v>
      </c>
      <c r="AC369" s="32" t="str">
        <f t="shared" si="6"/>
        <v>140.46875</v>
      </c>
      <c r="AD369" s="32" t="str">
        <f t="shared" si="7"/>
        <v>8300</v>
      </c>
      <c r="AE369" s="32" t="str">
        <f t="shared" si="8"/>
        <v>1685.625</v>
      </c>
      <c r="AF369" t="str">
        <f t="shared" si="9"/>
        <v>24300</v>
      </c>
      <c r="AG369" t="str">
        <f t="shared" si="10"/>
        <v>570.625</v>
      </c>
    </row>
    <row r="370" ht="14.25" customHeight="1">
      <c r="A370" s="5">
        <v>148.0</v>
      </c>
      <c r="B370" s="20">
        <v>5.0</v>
      </c>
      <c r="C370" s="21">
        <v>0.7</v>
      </c>
      <c r="D370" s="20">
        <v>6.0</v>
      </c>
      <c r="E370" s="22">
        <v>0.82</v>
      </c>
      <c r="F370" s="5" t="str">
        <f>VLOOKUP(G370,'Species Data'!A$2:E$152,2,FALSE)</f>
        <v>28</v>
      </c>
      <c r="G370" s="5" t="s">
        <v>64</v>
      </c>
      <c r="H370" s="49" t="s">
        <v>260</v>
      </c>
      <c r="I370" s="60"/>
      <c r="J370" s="5" t="str">
        <f>VLOOKUP(G370,'Species Data'!A$2:E$152,3,FALSE)</f>
        <v>150</v>
      </c>
      <c r="K370" s="27" t="str">
        <f>VLOOKUP(G370,'Species Data'!A$2:E$152,4,FALSE)</f>
        <v>150</v>
      </c>
      <c r="L370" s="27" t="str">
        <f>VLOOKUP(G370,'Species Data'!A$2:E$152,5,FALSE)</f>
        <v>172</v>
      </c>
      <c r="M370" s="28" t="str">
        <f t="shared" si="1"/>
        <v>25800</v>
      </c>
      <c r="N370" s="29" t="str">
        <f t="shared" si="2"/>
        <v>4891680000</v>
      </c>
      <c r="O370" s="29" t="str">
        <f t="shared" si="3"/>
        <v>189600</v>
      </c>
      <c r="P370" s="30" t="str">
        <f t="shared" si="4"/>
        <v>1681515000</v>
      </c>
      <c r="Q370" s="30" t="s">
        <v>268</v>
      </c>
      <c r="R370" s="32" t="str">
        <f>VLOOKUP(Q370,'Basic Moves'!B$2:H$43,3,FALSE)</f>
        <v>8</v>
      </c>
      <c r="S370" s="32" t="str">
        <f>IF(OR(VLOOKUP(Q370,'Basic Moves'!B$2:C$43,2,FALSE)=H370,VLOOKUP(Q370,'Basic Moves'!B$2:C$43,2,FALSE)=I370),1,0)</f>
        <v>0</v>
      </c>
      <c r="T370" s="32" t="str">
        <f>VLOOKUP(Q370,'Basic Moves'!B$2:H$43,5,FALSE)</f>
        <v>630</v>
      </c>
      <c r="U370" s="32" t="str">
        <f>VLOOKUP(Q370,'Basic Moves'!B$2:H$43,7,FALSE)</f>
        <v>7</v>
      </c>
      <c r="V370" s="31" t="str">
        <f t="shared" si="5"/>
        <v>1264</v>
      </c>
      <c r="W370" s="30" t="s">
        <v>310</v>
      </c>
      <c r="X370" s="32" t="str">
        <f>VLOOKUP(W370,'Charged Moves'!B$2:I$96,3,FALSE)</f>
        <v>30</v>
      </c>
      <c r="Y370" s="32" t="str">
        <f>IF(OR(VLOOKUP(W370,'Charged Moves'!B$2:C$96,2,FALSE)=H370,VLOOKUP(W370,'Charged Moves'!B$2:C$96,2,FALSE)=I370),1,0)</f>
        <v>0</v>
      </c>
      <c r="Z370" s="32" t="str">
        <f>VLOOKUP(W370,'Charged Moves'!B$2:I$96,8,FALSE)*100</f>
        <v>25</v>
      </c>
      <c r="AA370" s="32" t="str">
        <f>VLOOKUP(W370,'Charged Moves'!B$2:I$96,6,FALSE)</f>
        <v>3400</v>
      </c>
      <c r="AB370" s="32" t="str">
        <f>VLOOKUP(W370,'Charged Moves'!B$2:J$96,9,FALSE)</f>
        <v>25</v>
      </c>
      <c r="AC370" s="32" t="str">
        <f t="shared" si="6"/>
        <v>65.75</v>
      </c>
      <c r="AD370" s="32" t="str">
        <f t="shared" si="7"/>
        <v>6420</v>
      </c>
      <c r="AE370" s="32" t="str">
        <f t="shared" si="8"/>
        <v>1026.25</v>
      </c>
      <c r="AF370" t="str">
        <f t="shared" si="9"/>
        <v>14420</v>
      </c>
      <c r="AG370" t="str">
        <f t="shared" si="10"/>
        <v>434.5</v>
      </c>
    </row>
    <row r="371" ht="14.25" customHeight="1">
      <c r="A371" s="5">
        <v>454.0</v>
      </c>
      <c r="B371" s="20">
        <v>5.0</v>
      </c>
      <c r="C371" s="21">
        <v>0.77</v>
      </c>
      <c r="D371" s="20">
        <v>2.0</v>
      </c>
      <c r="E371" s="22">
        <v>0.98</v>
      </c>
      <c r="F371" s="5" t="str">
        <f>VLOOKUP(G371,'Species Data'!A$2:E$152,2,FALSE)</f>
        <v>79</v>
      </c>
      <c r="G371" s="5" t="s">
        <v>130</v>
      </c>
      <c r="H371" s="33" t="s">
        <v>187</v>
      </c>
      <c r="I371" s="24" t="s">
        <v>50</v>
      </c>
      <c r="J371" s="5" t="str">
        <f>VLOOKUP(G371,'Species Data'!A$2:E$152,3,FALSE)</f>
        <v>180</v>
      </c>
      <c r="K371" s="27" t="str">
        <f>VLOOKUP(G371,'Species Data'!A$2:E$152,4,FALSE)</f>
        <v>110</v>
      </c>
      <c r="L371" s="27" t="str">
        <f>VLOOKUP(G371,'Species Data'!A$2:E$152,5,FALSE)</f>
        <v>110</v>
      </c>
      <c r="M371" s="28" t="str">
        <f t="shared" si="1"/>
        <v>19800</v>
      </c>
      <c r="N371" s="29" t="str">
        <f t="shared" si="2"/>
        <v>2972970000</v>
      </c>
      <c r="O371" s="29" t="str">
        <f t="shared" si="3"/>
        <v>150150</v>
      </c>
      <c r="P371" s="30" t="str">
        <f t="shared" si="4"/>
        <v>1679782500</v>
      </c>
      <c r="Q371" s="30" t="s">
        <v>88</v>
      </c>
      <c r="R371" s="32" t="str">
        <f>VLOOKUP(Q371,'Basic Moves'!B$2:H$43,3,FALSE)</f>
        <v>15</v>
      </c>
      <c r="S371" s="32" t="str">
        <f>IF(OR(VLOOKUP(Q371,'Basic Moves'!B$2:C$43,2,FALSE)=H371,VLOOKUP(Q371,'Basic Moves'!B$2:C$43,2,FALSE)=I371),1,0)</f>
        <v>1</v>
      </c>
      <c r="T371" s="32" t="str">
        <f>VLOOKUP(Q371,'Basic Moves'!B$2:H$43,5,FALSE)</f>
        <v>1510</v>
      </c>
      <c r="U371" s="32" t="str">
        <f>VLOOKUP(Q371,'Basic Moves'!B$2:H$43,7,FALSE)</f>
        <v>14</v>
      </c>
      <c r="V371" s="31" t="str">
        <f t="shared" si="5"/>
        <v>1237.5</v>
      </c>
      <c r="W371" s="30" t="s">
        <v>308</v>
      </c>
      <c r="X371" s="32" t="str">
        <f>VLOOKUP(W371,'Charged Moves'!B$2:I$96,3,FALSE)</f>
        <v>40</v>
      </c>
      <c r="Y371" s="32" t="str">
        <f>IF(OR(VLOOKUP(W371,'Charged Moves'!B$2:C$96,2,FALSE)=H371,VLOOKUP(W371,'Charged Moves'!B$2:C$96,2,FALSE)=I371),1,0)</f>
        <v>1</v>
      </c>
      <c r="Z371" s="32" t="str">
        <f>VLOOKUP(W371,'Charged Moves'!B$2:I$96,8,FALSE)*100</f>
        <v>5</v>
      </c>
      <c r="AA371" s="32" t="str">
        <f>VLOOKUP(W371,'Charged Moves'!B$2:I$96,6,FALSE)</f>
        <v>2700</v>
      </c>
      <c r="AB371" s="32" t="str">
        <f>VLOOKUP(W371,'Charged Moves'!B$2:J$96,9,FALSE)</f>
        <v>33</v>
      </c>
      <c r="AC371" s="32" t="str">
        <f t="shared" si="6"/>
        <v>107.5</v>
      </c>
      <c r="AD371" s="32" t="str">
        <f t="shared" si="7"/>
        <v>7730</v>
      </c>
      <c r="AE371" s="32" t="str">
        <f t="shared" si="8"/>
        <v>1365</v>
      </c>
      <c r="AF371" t="str">
        <f t="shared" si="9"/>
        <v>13730</v>
      </c>
      <c r="AG371" t="str">
        <f t="shared" si="10"/>
        <v>771.25</v>
      </c>
    </row>
    <row r="372" ht="14.25" customHeight="1">
      <c r="A372" s="5">
        <v>446.0</v>
      </c>
      <c r="B372" s="20">
        <v>5.0</v>
      </c>
      <c r="C372" s="21">
        <v>0.8</v>
      </c>
      <c r="D372" s="20">
        <v>6.0</v>
      </c>
      <c r="E372" s="22">
        <v>0.58</v>
      </c>
      <c r="F372" s="5" t="str">
        <f>VLOOKUP(G372,'Species Data'!A$2:E$152,2,FALSE)</f>
        <v>78</v>
      </c>
      <c r="G372" s="5" t="s">
        <v>128</v>
      </c>
      <c r="H372" s="44" t="s">
        <v>255</v>
      </c>
      <c r="I372" s="47"/>
      <c r="J372" s="5" t="str">
        <f>VLOOKUP(G372,'Species Data'!A$2:E$152,3,FALSE)</f>
        <v>130</v>
      </c>
      <c r="K372" s="27" t="str">
        <f>VLOOKUP(G372,'Species Data'!A$2:E$152,4,FALSE)</f>
        <v>200</v>
      </c>
      <c r="L372" s="27" t="str">
        <f>VLOOKUP(G372,'Species Data'!A$2:E$152,5,FALSE)</f>
        <v>170</v>
      </c>
      <c r="M372" s="28" t="str">
        <f t="shared" si="1"/>
        <v>22100</v>
      </c>
      <c r="N372" s="29" t="str">
        <f t="shared" si="2"/>
        <v>5734950000</v>
      </c>
      <c r="O372" s="29" t="str">
        <f t="shared" si="3"/>
        <v>259500</v>
      </c>
      <c r="P372" s="30" t="str">
        <f t="shared" si="4"/>
        <v>1679600000</v>
      </c>
      <c r="Q372" s="30" t="s">
        <v>253</v>
      </c>
      <c r="R372" s="32" t="str">
        <f>VLOOKUP(Q372,'Basic Moves'!B$2:H$43,3,FALSE)</f>
        <v>5</v>
      </c>
      <c r="S372" s="32" t="str">
        <f>IF(OR(VLOOKUP(Q372,'Basic Moves'!B$2:C$43,2,FALSE)=H372,VLOOKUP(Q372,'Basic Moves'!B$2:C$43,2,FALSE)=I372),1,0)</f>
        <v>0</v>
      </c>
      <c r="T372" s="32" t="str">
        <f>VLOOKUP(Q372,'Basic Moves'!B$2:H$43,5,FALSE)</f>
        <v>600</v>
      </c>
      <c r="U372" s="32" t="str">
        <f>VLOOKUP(Q372,'Basic Moves'!B$2:H$43,7,FALSE)</f>
        <v>7</v>
      </c>
      <c r="V372" s="31" t="str">
        <f t="shared" si="5"/>
        <v>830</v>
      </c>
      <c r="W372" s="30" t="s">
        <v>183</v>
      </c>
      <c r="X372" s="32" t="str">
        <f>VLOOKUP(W372,'Charged Moves'!B$2:I$96,3,FALSE)</f>
        <v>80</v>
      </c>
      <c r="Y372" s="32" t="str">
        <f>IF(OR(VLOOKUP(W372,'Charged Moves'!B$2:C$96,2,FALSE)=H372,VLOOKUP(W372,'Charged Moves'!B$2:C$96,2,FALSE)=I372),1,0)</f>
        <v>1</v>
      </c>
      <c r="Z372" s="32" t="str">
        <f>VLOOKUP(W372,'Charged Moves'!B$2:I$96,8,FALSE)*100</f>
        <v>5</v>
      </c>
      <c r="AA372" s="32" t="str">
        <f>VLOOKUP(W372,'Charged Moves'!B$2:I$96,6,FALSE)</f>
        <v>3800</v>
      </c>
      <c r="AB372" s="32" t="str">
        <f>VLOOKUP(W372,'Charged Moves'!B$2:J$96,9,FALSE)</f>
        <v>100</v>
      </c>
      <c r="AC372" s="32" t="str">
        <f t="shared" si="6"/>
        <v>177.5</v>
      </c>
      <c r="AD372" s="32" t="str">
        <f t="shared" si="7"/>
        <v>13300</v>
      </c>
      <c r="AE372" s="32" t="str">
        <f t="shared" si="8"/>
        <v>1297.5</v>
      </c>
      <c r="AF372" t="str">
        <f t="shared" si="9"/>
        <v>43300</v>
      </c>
      <c r="AG372" t="str">
        <f t="shared" si="10"/>
        <v>380</v>
      </c>
    </row>
    <row r="373" ht="14.25" customHeight="1">
      <c r="A373" s="5">
        <v>179.0</v>
      </c>
      <c r="B373" s="20">
        <v>2.0</v>
      </c>
      <c r="C373" s="21">
        <v>0.99</v>
      </c>
      <c r="D373" s="20">
        <v>1.0</v>
      </c>
      <c r="E373" s="22">
        <v>1.0</v>
      </c>
      <c r="F373" s="5" t="str">
        <f>VLOOKUP(G373,'Species Data'!A$2:E$152,2,FALSE)</f>
        <v>33</v>
      </c>
      <c r="G373" s="5" t="s">
        <v>69</v>
      </c>
      <c r="H373" s="46" t="s">
        <v>265</v>
      </c>
      <c r="I373" s="48"/>
      <c r="J373" s="5" t="str">
        <f>VLOOKUP(G373,'Species Data'!A$2:E$152,3,FALSE)</f>
        <v>122</v>
      </c>
      <c r="K373" s="27" t="str">
        <f>VLOOKUP(G373,'Species Data'!A$2:E$152,4,FALSE)</f>
        <v>142</v>
      </c>
      <c r="L373" s="27" t="str">
        <f>VLOOKUP(G373,'Species Data'!A$2:E$152,5,FALSE)</f>
        <v>128</v>
      </c>
      <c r="M373" s="28" t="str">
        <f t="shared" si="1"/>
        <v>15616</v>
      </c>
      <c r="N373" s="29" t="str">
        <f t="shared" si="2"/>
        <v>3781136240</v>
      </c>
      <c r="O373" s="29" t="str">
        <f t="shared" si="3"/>
        <v>242132</v>
      </c>
      <c r="P373" s="30" t="str">
        <f t="shared" si="4"/>
        <v>1679388560</v>
      </c>
      <c r="Q373" s="30" t="s">
        <v>163</v>
      </c>
      <c r="R373" s="32" t="str">
        <f>VLOOKUP(Q373,'Basic Moves'!B$2:H$43,3,FALSE)</f>
        <v>12</v>
      </c>
      <c r="S373" s="32" t="str">
        <f>IF(OR(VLOOKUP(Q373,'Basic Moves'!B$2:C$43,2,FALSE)=H373,VLOOKUP(Q373,'Basic Moves'!B$2:C$43,2,FALSE)=I373),1,0)</f>
        <v>1</v>
      </c>
      <c r="T373" s="32" t="str">
        <f>VLOOKUP(Q373,'Basic Moves'!B$2:H$43,5,FALSE)</f>
        <v>1050</v>
      </c>
      <c r="U373" s="32" t="str">
        <f>VLOOKUP(Q373,'Basic Moves'!B$2:H$43,7,FALSE)</f>
        <v>10</v>
      </c>
      <c r="V373" s="31" t="str">
        <f t="shared" si="5"/>
        <v>1425</v>
      </c>
      <c r="W373" s="30" t="s">
        <v>224</v>
      </c>
      <c r="X373" s="32" t="str">
        <f>VLOOKUP(W373,'Charged Moves'!B$2:I$96,3,FALSE)</f>
        <v>55</v>
      </c>
      <c r="Y373" s="32" t="str">
        <f>IF(OR(VLOOKUP(W373,'Charged Moves'!B$2:C$96,2,FALSE)=H373,VLOOKUP(W373,'Charged Moves'!B$2:C$96,2,FALSE)=I373),1,0)</f>
        <v>1</v>
      </c>
      <c r="Z373" s="32" t="str">
        <f>VLOOKUP(W373,'Charged Moves'!B$2:I$96,8,FALSE)*100</f>
        <v>5</v>
      </c>
      <c r="AA373" s="32" t="str">
        <f>VLOOKUP(W373,'Charged Moves'!B$2:I$96,6,FALSE)</f>
        <v>2600</v>
      </c>
      <c r="AB373" s="32" t="str">
        <f>VLOOKUP(W373,'Charged Moves'!B$2:J$96,9,FALSE)</f>
        <v>50</v>
      </c>
      <c r="AC373" s="32" t="str">
        <f t="shared" si="6"/>
        <v>145.46875</v>
      </c>
      <c r="AD373" s="32" t="str">
        <f t="shared" si="7"/>
        <v>8350</v>
      </c>
      <c r="AE373" s="32" t="str">
        <f t="shared" si="8"/>
        <v>1705.15625</v>
      </c>
      <c r="AF373" t="str">
        <f t="shared" si="9"/>
        <v>18350</v>
      </c>
      <c r="AG373" t="str">
        <f t="shared" si="10"/>
        <v>757.34375</v>
      </c>
    </row>
    <row r="374" ht="14.25" customHeight="1">
      <c r="A374" s="5">
        <v>368.0</v>
      </c>
      <c r="B374" s="20">
        <v>2.0</v>
      </c>
      <c r="C374" s="21">
        <v>0.87</v>
      </c>
      <c r="D374" s="20">
        <v>5.0</v>
      </c>
      <c r="E374" s="22">
        <v>0.69</v>
      </c>
      <c r="F374" s="5" t="str">
        <f>VLOOKUP(G374,'Species Data'!A$2:E$152,2,FALSE)</f>
        <v>65</v>
      </c>
      <c r="G374" s="5" t="s">
        <v>108</v>
      </c>
      <c r="H374" s="24" t="s">
        <v>50</v>
      </c>
      <c r="I374" s="25"/>
      <c r="J374" s="5" t="str">
        <f>VLOOKUP(G374,'Species Data'!A$2:E$152,3,FALSE)</f>
        <v>110</v>
      </c>
      <c r="K374" s="27" t="str">
        <f>VLOOKUP(G374,'Species Data'!A$2:E$152,4,FALSE)</f>
        <v>186</v>
      </c>
      <c r="L374" s="27" t="str">
        <f>VLOOKUP(G374,'Species Data'!A$2:E$152,5,FALSE)</f>
        <v>152</v>
      </c>
      <c r="M374" s="28" t="str">
        <f t="shared" si="1"/>
        <v>16720</v>
      </c>
      <c r="N374" s="29" t="str">
        <f t="shared" si="2"/>
        <v>4762065000</v>
      </c>
      <c r="O374" s="29" t="str">
        <f t="shared" si="3"/>
        <v>284813</v>
      </c>
      <c r="P374" s="30" t="str">
        <f t="shared" si="4"/>
        <v>1677024360</v>
      </c>
      <c r="Q374" s="30" t="s">
        <v>82</v>
      </c>
      <c r="R374" s="32" t="str">
        <f>VLOOKUP(Q374,'Basic Moves'!B$2:H$43,3,FALSE)</f>
        <v>7</v>
      </c>
      <c r="S374" s="32" t="str">
        <f>IF(OR(VLOOKUP(Q374,'Basic Moves'!B$2:C$43,2,FALSE)=H374,VLOOKUP(Q374,'Basic Moves'!B$2:C$43,2,FALSE)=I374),1,0)</f>
        <v>1</v>
      </c>
      <c r="T374" s="32" t="str">
        <f>VLOOKUP(Q374,'Basic Moves'!B$2:H$43,5,FALSE)</f>
        <v>570</v>
      </c>
      <c r="U374" s="32" t="str">
        <f>VLOOKUP(Q374,'Basic Moves'!B$2:H$43,7,FALSE)</f>
        <v>7</v>
      </c>
      <c r="V374" s="31" t="str">
        <f t="shared" si="5"/>
        <v>1531.25</v>
      </c>
      <c r="W374" s="30" t="s">
        <v>110</v>
      </c>
      <c r="X374" s="32" t="str">
        <f>VLOOKUP(W374,'Charged Moves'!B$2:I$96,3,FALSE)</f>
        <v>45</v>
      </c>
      <c r="Y374" s="32" t="str">
        <f>IF(OR(VLOOKUP(W374,'Charged Moves'!B$2:C$96,2,FALSE)=H374,VLOOKUP(W374,'Charged Moves'!B$2:C$96,2,FALSE)=I374),1,0)</f>
        <v>0</v>
      </c>
      <c r="Z374" s="32" t="str">
        <f>VLOOKUP(W374,'Charged Moves'!B$2:I$96,8,FALSE)*100</f>
        <v>5</v>
      </c>
      <c r="AA374" s="32" t="str">
        <f>VLOOKUP(W374,'Charged Moves'!B$2:I$96,6,FALSE)</f>
        <v>3080</v>
      </c>
      <c r="AB374" s="32" t="str">
        <f>VLOOKUP(W374,'Charged Moves'!B$2:J$96,9,FALSE)</f>
        <v>33</v>
      </c>
      <c r="AC374" s="32" t="str">
        <f t="shared" si="6"/>
        <v>89.875</v>
      </c>
      <c r="AD374" s="32" t="str">
        <f t="shared" si="7"/>
        <v>6430</v>
      </c>
      <c r="AE374" s="32" t="str">
        <f t="shared" si="8"/>
        <v>1400.625</v>
      </c>
      <c r="AF374" t="str">
        <f t="shared" si="9"/>
        <v>16430</v>
      </c>
      <c r="AG374" t="str">
        <f t="shared" si="10"/>
        <v>539.25</v>
      </c>
    </row>
    <row r="375" ht="14.25" customHeight="1">
      <c r="A375" s="5">
        <v>773.0</v>
      </c>
      <c r="B375" s="20">
        <v>6.0</v>
      </c>
      <c r="C375" s="21">
        <v>0.7</v>
      </c>
      <c r="D375" s="20">
        <v>6.0</v>
      </c>
      <c r="E375" s="22">
        <v>0.8</v>
      </c>
      <c r="F375" s="5" t="str">
        <f>VLOOKUP(G375,'Species Data'!A$2:E$152,2,FALSE)</f>
        <v>137</v>
      </c>
      <c r="G375" s="5" t="s">
        <v>211</v>
      </c>
      <c r="H375" s="39" t="s">
        <v>237</v>
      </c>
      <c r="I375" s="40"/>
      <c r="J375" s="5" t="str">
        <f>VLOOKUP(G375,'Species Data'!A$2:E$152,3,FALSE)</f>
        <v>130</v>
      </c>
      <c r="K375" s="27" t="str">
        <f>VLOOKUP(G375,'Species Data'!A$2:E$152,4,FALSE)</f>
        <v>156</v>
      </c>
      <c r="L375" s="27" t="str">
        <f>VLOOKUP(G375,'Species Data'!A$2:E$152,5,FALSE)</f>
        <v>158</v>
      </c>
      <c r="M375" s="28" t="str">
        <f t="shared" si="1"/>
        <v>20540</v>
      </c>
      <c r="N375" s="29" t="str">
        <f t="shared" si="2"/>
        <v>3018394080</v>
      </c>
      <c r="O375" s="29" t="str">
        <f t="shared" si="3"/>
        <v>146952</v>
      </c>
      <c r="P375" s="30" t="str">
        <f t="shared" si="4"/>
        <v>1669409040</v>
      </c>
      <c r="Q375" s="30" t="s">
        <v>261</v>
      </c>
      <c r="R375" s="32" t="str">
        <f>VLOOKUP(Q375,'Basic Moves'!B$2:H$43,3,FALSE)</f>
        <v>10</v>
      </c>
      <c r="S375" s="32" t="str">
        <f>IF(OR(VLOOKUP(Q375,'Basic Moves'!B$2:C$43,2,FALSE)=H375,VLOOKUP(Q375,'Basic Moves'!B$2:C$43,2,FALSE)=I375),1,0)</f>
        <v>1</v>
      </c>
      <c r="T375" s="32" t="str">
        <f>VLOOKUP(Q375,'Basic Moves'!B$2:H$43,5,FALSE)</f>
        <v>1330</v>
      </c>
      <c r="U375" s="32" t="str">
        <f>VLOOKUP(Q375,'Basic Moves'!B$2:H$43,7,FALSE)</f>
        <v>12</v>
      </c>
      <c r="V375" s="31" t="str">
        <f t="shared" si="5"/>
        <v>937.5</v>
      </c>
      <c r="W375" s="30" t="s">
        <v>290</v>
      </c>
      <c r="X375" s="32" t="str">
        <f>VLOOKUP(W375,'Charged Moves'!B$2:I$96,3,FALSE)</f>
        <v>40</v>
      </c>
      <c r="Y375" s="32" t="str">
        <f>IF(OR(VLOOKUP(W375,'Charged Moves'!B$2:C$96,2,FALSE)=H375,VLOOKUP(W375,'Charged Moves'!B$2:C$96,2,FALSE)=I375),1,0)</f>
        <v>0</v>
      </c>
      <c r="Z375" s="32" t="str">
        <f>VLOOKUP(W375,'Charged Moves'!B$2:I$96,8,FALSE)*100</f>
        <v>5</v>
      </c>
      <c r="AA375" s="32" t="str">
        <f>VLOOKUP(W375,'Charged Moves'!B$2:I$96,6,FALSE)</f>
        <v>3800</v>
      </c>
      <c r="AB375" s="32" t="str">
        <f>VLOOKUP(W375,'Charged Moves'!B$2:J$96,9,FALSE)</f>
        <v>25</v>
      </c>
      <c r="AC375" s="32" t="str">
        <f t="shared" si="6"/>
        <v>78.5</v>
      </c>
      <c r="AD375" s="32" t="str">
        <f t="shared" si="7"/>
        <v>8290</v>
      </c>
      <c r="AE375" s="32" t="str">
        <f t="shared" si="8"/>
        <v>942</v>
      </c>
      <c r="AF375" t="str">
        <f t="shared" si="9"/>
        <v>14290</v>
      </c>
      <c r="AG375" t="str">
        <f t="shared" si="10"/>
        <v>521</v>
      </c>
    </row>
    <row r="376" ht="14.25" customHeight="1">
      <c r="A376" s="5">
        <v>658.0</v>
      </c>
      <c r="B376" s="20">
        <v>3.0</v>
      </c>
      <c r="C376" s="21">
        <v>0.83</v>
      </c>
      <c r="D376" s="20">
        <v>2.0</v>
      </c>
      <c r="E376" s="22">
        <v>0.86</v>
      </c>
      <c r="F376" s="5" t="str">
        <f>VLOOKUP(G376,'Species Data'!A$2:E$152,2,FALSE)</f>
        <v>114</v>
      </c>
      <c r="G376" s="5" t="s">
        <v>184</v>
      </c>
      <c r="H376" s="45" t="s">
        <v>259</v>
      </c>
      <c r="I376" s="65"/>
      <c r="J376" s="5" t="str">
        <f>VLOOKUP(G376,'Species Data'!A$2:E$152,3,FALSE)</f>
        <v>130</v>
      </c>
      <c r="K376" s="27" t="str">
        <f>VLOOKUP(G376,'Species Data'!A$2:E$152,4,FALSE)</f>
        <v>164</v>
      </c>
      <c r="L376" s="27" t="str">
        <f>VLOOKUP(G376,'Species Data'!A$2:E$152,5,FALSE)</f>
        <v>152</v>
      </c>
      <c r="M376" s="28" t="str">
        <f t="shared" si="1"/>
        <v>19760</v>
      </c>
      <c r="N376" s="29" t="str">
        <f t="shared" si="2"/>
        <v>4914430560</v>
      </c>
      <c r="O376" s="29" t="str">
        <f t="shared" si="3"/>
        <v>248706</v>
      </c>
      <c r="P376" s="30" t="str">
        <f t="shared" si="4"/>
        <v>1666499120</v>
      </c>
      <c r="Q376" s="30" t="s">
        <v>176</v>
      </c>
      <c r="R376" s="32" t="str">
        <f>VLOOKUP(Q376,'Basic Moves'!B$2:H$43,3,FALSE)</f>
        <v>7</v>
      </c>
      <c r="S376" s="32" t="str">
        <f>IF(OR(VLOOKUP(Q376,'Basic Moves'!B$2:C$43,2,FALSE)=H376,VLOOKUP(Q376,'Basic Moves'!B$2:C$43,2,FALSE)=I376),1,0)</f>
        <v>1</v>
      </c>
      <c r="T376" s="32" t="str">
        <f>VLOOKUP(Q376,'Basic Moves'!B$2:H$43,5,FALSE)</f>
        <v>650</v>
      </c>
      <c r="U376" s="32" t="str">
        <f>VLOOKUP(Q376,'Basic Moves'!B$2:H$43,7,FALSE)</f>
        <v>7</v>
      </c>
      <c r="V376" s="31" t="str">
        <f t="shared" si="5"/>
        <v>1338.75</v>
      </c>
      <c r="W376" s="30" t="s">
        <v>224</v>
      </c>
      <c r="X376" s="32" t="str">
        <f>VLOOKUP(W376,'Charged Moves'!B$2:I$96,3,FALSE)</f>
        <v>55</v>
      </c>
      <c r="Y376" s="32" t="str">
        <f>IF(OR(VLOOKUP(W376,'Charged Moves'!B$2:C$96,2,FALSE)=H376,VLOOKUP(W376,'Charged Moves'!B$2:C$96,2,FALSE)=I376),1,0)</f>
        <v>0</v>
      </c>
      <c r="Z376" s="32" t="str">
        <f>VLOOKUP(W376,'Charged Moves'!B$2:I$96,8,FALSE)*100</f>
        <v>5</v>
      </c>
      <c r="AA376" s="32" t="str">
        <f>VLOOKUP(W376,'Charged Moves'!B$2:I$96,6,FALSE)</f>
        <v>2600</v>
      </c>
      <c r="AB376" s="32" t="str">
        <f>VLOOKUP(W376,'Charged Moves'!B$2:J$96,9,FALSE)</f>
        <v>50</v>
      </c>
      <c r="AC376" s="32" t="str">
        <f t="shared" si="6"/>
        <v>126.375</v>
      </c>
      <c r="AD376" s="32" t="str">
        <f t="shared" si="7"/>
        <v>8300</v>
      </c>
      <c r="AE376" s="32" t="str">
        <f t="shared" si="8"/>
        <v>1516.5</v>
      </c>
      <c r="AF376" t="str">
        <f t="shared" si="9"/>
        <v>24300</v>
      </c>
      <c r="AG376" t="str">
        <f t="shared" si="10"/>
        <v>514.25</v>
      </c>
    </row>
    <row r="377" ht="14.25" customHeight="1">
      <c r="A377" s="5">
        <v>367.0</v>
      </c>
      <c r="B377" s="20">
        <v>2.0</v>
      </c>
      <c r="C377" s="21">
        <v>0.87</v>
      </c>
      <c r="D377" s="20">
        <v>6.0</v>
      </c>
      <c r="E377" s="22">
        <v>0.68</v>
      </c>
      <c r="F377" s="5" t="str">
        <f>VLOOKUP(G377,'Species Data'!A$2:E$152,2,FALSE)</f>
        <v>65</v>
      </c>
      <c r="G377" s="5" t="s">
        <v>108</v>
      </c>
      <c r="H377" s="24" t="s">
        <v>50</v>
      </c>
      <c r="I377" s="25"/>
      <c r="J377" s="5" t="str">
        <f>VLOOKUP(G377,'Species Data'!A$2:E$152,3,FALSE)</f>
        <v>110</v>
      </c>
      <c r="K377" s="27" t="str">
        <f>VLOOKUP(G377,'Species Data'!A$2:E$152,4,FALSE)</f>
        <v>186</v>
      </c>
      <c r="L377" s="27" t="str">
        <f>VLOOKUP(G377,'Species Data'!A$2:E$152,5,FALSE)</f>
        <v>152</v>
      </c>
      <c r="M377" s="28" t="str">
        <f t="shared" si="1"/>
        <v>16720</v>
      </c>
      <c r="N377" s="29" t="str">
        <f t="shared" si="2"/>
        <v>4762065000</v>
      </c>
      <c r="O377" s="29" t="str">
        <f t="shared" si="3"/>
        <v>284813</v>
      </c>
      <c r="P377" s="30" t="str">
        <f t="shared" si="4"/>
        <v>1665750900</v>
      </c>
      <c r="Q377" s="30" t="s">
        <v>82</v>
      </c>
      <c r="R377" s="32" t="str">
        <f>VLOOKUP(Q377,'Basic Moves'!B$2:H$43,3,FALSE)</f>
        <v>7</v>
      </c>
      <c r="S377" s="32" t="str">
        <f>IF(OR(VLOOKUP(Q377,'Basic Moves'!B$2:C$43,2,FALSE)=H377,VLOOKUP(Q377,'Basic Moves'!B$2:C$43,2,FALSE)=I377),1,0)</f>
        <v>1</v>
      </c>
      <c r="T377" s="32" t="str">
        <f>VLOOKUP(Q377,'Basic Moves'!B$2:H$43,5,FALSE)</f>
        <v>570</v>
      </c>
      <c r="U377" s="32" t="str">
        <f>VLOOKUP(Q377,'Basic Moves'!B$2:H$43,7,FALSE)</f>
        <v>7</v>
      </c>
      <c r="V377" s="31" t="str">
        <f t="shared" si="5"/>
        <v>1531.25</v>
      </c>
      <c r="W377" s="30" t="s">
        <v>324</v>
      </c>
      <c r="X377" s="32" t="str">
        <f>VLOOKUP(W377,'Charged Moves'!B$2:I$96,3,FALSE)</f>
        <v>55</v>
      </c>
      <c r="Y377" s="32" t="str">
        <f>IF(OR(VLOOKUP(W377,'Charged Moves'!B$2:C$96,2,FALSE)=H377,VLOOKUP(W377,'Charged Moves'!B$2:C$96,2,FALSE)=I377),1,0)</f>
        <v>0</v>
      </c>
      <c r="Z377" s="32" t="str">
        <f>VLOOKUP(W377,'Charged Moves'!B$2:I$96,8,FALSE)*100</f>
        <v>5</v>
      </c>
      <c r="AA377" s="32" t="str">
        <f>VLOOKUP(W377,'Charged Moves'!B$2:I$96,6,FALSE)</f>
        <v>4200</v>
      </c>
      <c r="AB377" s="32" t="str">
        <f>VLOOKUP(W377,'Charged Moves'!B$2:J$96,9,FALSE)</f>
        <v>33</v>
      </c>
      <c r="AC377" s="32" t="str">
        <f t="shared" si="6"/>
        <v>100.125</v>
      </c>
      <c r="AD377" s="32" t="str">
        <f t="shared" si="7"/>
        <v>7550</v>
      </c>
      <c r="AE377" s="32" t="str">
        <f t="shared" si="8"/>
        <v>1327.875</v>
      </c>
      <c r="AF377" t="str">
        <f t="shared" si="9"/>
        <v>17550</v>
      </c>
      <c r="AG377" t="str">
        <f t="shared" si="10"/>
        <v>535.625</v>
      </c>
    </row>
    <row r="378" ht="14.25" customHeight="1">
      <c r="A378" s="5">
        <v>582.0</v>
      </c>
      <c r="B378" s="20">
        <v>5.0</v>
      </c>
      <c r="C378" s="21">
        <v>0.84</v>
      </c>
      <c r="D378" s="20">
        <v>5.0</v>
      </c>
      <c r="E378" s="22">
        <v>0.79</v>
      </c>
      <c r="F378" s="5" t="str">
        <f>VLOOKUP(G378,'Species Data'!A$2:E$152,2,FALSE)</f>
        <v>101</v>
      </c>
      <c r="G378" s="5" t="s">
        <v>166</v>
      </c>
      <c r="H378" s="52" t="s">
        <v>252</v>
      </c>
      <c r="I378" s="63"/>
      <c r="J378" s="5" t="str">
        <f>VLOOKUP(G378,'Species Data'!A$2:E$152,3,FALSE)</f>
        <v>120</v>
      </c>
      <c r="K378" s="27" t="str">
        <f>VLOOKUP(G378,'Species Data'!A$2:E$152,4,FALSE)</f>
        <v>150</v>
      </c>
      <c r="L378" s="27" t="str">
        <f>VLOOKUP(G378,'Species Data'!A$2:E$152,5,FALSE)</f>
        <v>174</v>
      </c>
      <c r="M378" s="28" t="str">
        <f t="shared" si="1"/>
        <v>20880</v>
      </c>
      <c r="N378" s="29" t="str">
        <f t="shared" si="2"/>
        <v>4244349375</v>
      </c>
      <c r="O378" s="29" t="str">
        <f t="shared" si="3"/>
        <v>203273</v>
      </c>
      <c r="P378" s="30" t="str">
        <f t="shared" si="4"/>
        <v>1664853750</v>
      </c>
      <c r="Q378" s="30" t="s">
        <v>226</v>
      </c>
      <c r="R378" s="32" t="str">
        <f>VLOOKUP(Q378,'Basic Moves'!B$2:H$43,3,FALSE)</f>
        <v>7</v>
      </c>
      <c r="S378" s="32" t="str">
        <f>IF(OR(VLOOKUP(Q378,'Basic Moves'!B$2:C$43,2,FALSE)=H378,VLOOKUP(Q378,'Basic Moves'!B$2:C$43,2,FALSE)=I378),1,0)</f>
        <v>1</v>
      </c>
      <c r="T378" s="32" t="str">
        <f>VLOOKUP(Q378,'Basic Moves'!B$2:H$43,5,FALSE)</f>
        <v>700</v>
      </c>
      <c r="U378" s="32" t="str">
        <f>VLOOKUP(Q378,'Basic Moves'!B$2:H$43,7,FALSE)</f>
        <v>8</v>
      </c>
      <c r="V378" s="31" t="str">
        <f t="shared" si="5"/>
        <v>1242.5</v>
      </c>
      <c r="W378" s="30" t="s">
        <v>293</v>
      </c>
      <c r="X378" s="32" t="str">
        <f>VLOOKUP(W378,'Charged Moves'!B$2:I$96,3,FALSE)</f>
        <v>35</v>
      </c>
      <c r="Y378" s="32" t="str">
        <f>IF(OR(VLOOKUP(W378,'Charged Moves'!B$2:C$96,2,FALSE)=H378,VLOOKUP(W378,'Charged Moves'!B$2:C$96,2,FALSE)=I378),1,0)</f>
        <v>1</v>
      </c>
      <c r="Z378" s="32" t="str">
        <f>VLOOKUP(W378,'Charged Moves'!B$2:I$96,8,FALSE)*100</f>
        <v>5</v>
      </c>
      <c r="AA378" s="32" t="str">
        <f>VLOOKUP(W378,'Charged Moves'!B$2:I$96,6,FALSE)</f>
        <v>2500</v>
      </c>
      <c r="AB378" s="32" t="str">
        <f>VLOOKUP(W378,'Charged Moves'!B$2:J$96,9,FALSE)</f>
        <v>33</v>
      </c>
      <c r="AC378" s="32" t="str">
        <f t="shared" si="6"/>
        <v>88.59375</v>
      </c>
      <c r="AD378" s="32" t="str">
        <f t="shared" si="7"/>
        <v>6500</v>
      </c>
      <c r="AE378" s="32" t="str">
        <f t="shared" si="8"/>
        <v>1355.15625</v>
      </c>
      <c r="AF378" t="str">
        <f t="shared" si="9"/>
        <v>16500</v>
      </c>
      <c r="AG378" t="str">
        <f t="shared" si="10"/>
        <v>531.5625</v>
      </c>
    </row>
    <row r="379" ht="14.25" customHeight="1">
      <c r="A379" s="5">
        <v>705.0</v>
      </c>
      <c r="B379" s="20">
        <v>3.0</v>
      </c>
      <c r="C379" s="21">
        <v>0.86</v>
      </c>
      <c r="D379" s="20">
        <v>5.0</v>
      </c>
      <c r="E379" s="22">
        <v>0.88</v>
      </c>
      <c r="F379" s="5" t="str">
        <f>VLOOKUP(G379,'Species Data'!A$2:E$152,2,FALSE)</f>
        <v>122</v>
      </c>
      <c r="G379" s="5" t="s">
        <v>194</v>
      </c>
      <c r="H379" s="24" t="s">
        <v>50</v>
      </c>
      <c r="I379" s="25"/>
      <c r="J379" s="5" t="str">
        <f>VLOOKUP(G379,'Species Data'!A$2:E$152,3,FALSE)</f>
        <v>80</v>
      </c>
      <c r="K379" s="27" t="str">
        <f>VLOOKUP(G379,'Species Data'!A$2:E$152,4,FALSE)</f>
        <v>154</v>
      </c>
      <c r="L379" s="27" t="str">
        <f>VLOOKUP(G379,'Species Data'!A$2:E$152,5,FALSE)</f>
        <v>196</v>
      </c>
      <c r="M379" s="28" t="str">
        <f t="shared" si="1"/>
        <v>15680</v>
      </c>
      <c r="N379" s="29" t="str">
        <f t="shared" si="2"/>
        <v>3440976000</v>
      </c>
      <c r="O379" s="29" t="str">
        <f t="shared" si="3"/>
        <v>219450</v>
      </c>
      <c r="P379" s="30" t="str">
        <f t="shared" si="4"/>
        <v>1663138400</v>
      </c>
      <c r="Q379" s="30" t="s">
        <v>121</v>
      </c>
      <c r="R379" s="32" t="str">
        <f>VLOOKUP(Q379,'Basic Moves'!B$2:H$43,3,FALSE)</f>
        <v>12</v>
      </c>
      <c r="S379" s="32" t="str">
        <f>IF(OR(VLOOKUP(Q379,'Basic Moves'!B$2:C$43,2,FALSE)=H379,VLOOKUP(Q379,'Basic Moves'!B$2:C$43,2,FALSE)=I379),1,0)</f>
        <v>1</v>
      </c>
      <c r="T379" s="32" t="str">
        <f>VLOOKUP(Q379,'Basic Moves'!B$2:H$43,5,FALSE)</f>
        <v>1050</v>
      </c>
      <c r="U379" s="32" t="str">
        <f>VLOOKUP(Q379,'Basic Moves'!B$2:H$43,7,FALSE)</f>
        <v>9</v>
      </c>
      <c r="V379" s="31" t="str">
        <f t="shared" si="5"/>
        <v>1425</v>
      </c>
      <c r="W379" s="30" t="s">
        <v>290</v>
      </c>
      <c r="X379" s="32" t="str">
        <f>VLOOKUP(W379,'Charged Moves'!B$2:I$96,3,FALSE)</f>
        <v>40</v>
      </c>
      <c r="Y379" s="32" t="str">
        <f>IF(OR(VLOOKUP(W379,'Charged Moves'!B$2:C$96,2,FALSE)=H379,VLOOKUP(W379,'Charged Moves'!B$2:C$96,2,FALSE)=I379),1,0)</f>
        <v>1</v>
      </c>
      <c r="Z379" s="32" t="str">
        <f>VLOOKUP(W379,'Charged Moves'!B$2:I$96,8,FALSE)*100</f>
        <v>5</v>
      </c>
      <c r="AA379" s="32" t="str">
        <f>VLOOKUP(W379,'Charged Moves'!B$2:I$96,6,FALSE)</f>
        <v>3800</v>
      </c>
      <c r="AB379" s="32" t="str">
        <f>VLOOKUP(W379,'Charged Moves'!B$2:J$96,9,FALSE)</f>
        <v>25</v>
      </c>
      <c r="AC379" s="32" t="str">
        <f t="shared" si="6"/>
        <v>96.25</v>
      </c>
      <c r="AD379" s="32" t="str">
        <f t="shared" si="7"/>
        <v>7450</v>
      </c>
      <c r="AE379" s="32" t="str">
        <f t="shared" si="8"/>
        <v>1296.25</v>
      </c>
      <c r="AF379" t="str">
        <f t="shared" si="9"/>
        <v>13450</v>
      </c>
      <c r="AG379" t="str">
        <f t="shared" si="10"/>
        <v>688.75</v>
      </c>
    </row>
    <row r="380" ht="14.25" customHeight="1">
      <c r="A380" s="5">
        <v>325.0</v>
      </c>
      <c r="B380" s="20">
        <v>4.0</v>
      </c>
      <c r="C380" s="21">
        <v>0.76</v>
      </c>
      <c r="D380" s="20">
        <v>1.0</v>
      </c>
      <c r="E380" s="22">
        <v>1.0</v>
      </c>
      <c r="F380" s="5" t="str">
        <f>VLOOKUP(G380,'Species Data'!A$2:E$152,2,FALSE)</f>
        <v>57</v>
      </c>
      <c r="G380" s="5" t="s">
        <v>96</v>
      </c>
      <c r="H380" s="36" t="s">
        <v>229</v>
      </c>
      <c r="I380" s="59"/>
      <c r="J380" s="5" t="str">
        <f>VLOOKUP(G380,'Species Data'!A$2:E$152,3,FALSE)</f>
        <v>130</v>
      </c>
      <c r="K380" s="27" t="str">
        <f>VLOOKUP(G380,'Species Data'!A$2:E$152,4,FALSE)</f>
        <v>178</v>
      </c>
      <c r="L380" s="27" t="str">
        <f>VLOOKUP(G380,'Species Data'!A$2:E$152,5,FALSE)</f>
        <v>150</v>
      </c>
      <c r="M380" s="28" t="str">
        <f t="shared" si="1"/>
        <v>19500</v>
      </c>
      <c r="N380" s="29" t="str">
        <f t="shared" si="2"/>
        <v>3956940000</v>
      </c>
      <c r="O380" s="29" t="str">
        <f t="shared" si="3"/>
        <v>202920</v>
      </c>
      <c r="P380" s="30" t="str">
        <f t="shared" si="4"/>
        <v>1662825938</v>
      </c>
      <c r="Q380" s="30" t="s">
        <v>254</v>
      </c>
      <c r="R380" s="32" t="str">
        <f>VLOOKUP(Q380,'Basic Moves'!B$2:H$43,3,FALSE)</f>
        <v>6</v>
      </c>
      <c r="S380" s="32" t="str">
        <f>IF(OR(VLOOKUP(Q380,'Basic Moves'!B$2:C$43,2,FALSE)=H380,VLOOKUP(Q380,'Basic Moves'!B$2:C$43,2,FALSE)=I380),1,0)</f>
        <v>1</v>
      </c>
      <c r="T380" s="32" t="str">
        <f>VLOOKUP(Q380,'Basic Moves'!B$2:H$43,5,FALSE)</f>
        <v>800</v>
      </c>
      <c r="U380" s="32" t="str">
        <f>VLOOKUP(Q380,'Basic Moves'!B$2:H$43,7,FALSE)</f>
        <v>8</v>
      </c>
      <c r="V380" s="31" t="str">
        <f t="shared" si="5"/>
        <v>937.5</v>
      </c>
      <c r="W380" s="30" t="s">
        <v>306</v>
      </c>
      <c r="X380" s="32" t="str">
        <f>VLOOKUP(W380,'Charged Moves'!B$2:I$96,3,FALSE)</f>
        <v>30</v>
      </c>
      <c r="Y380" s="32" t="str">
        <f>IF(OR(VLOOKUP(W380,'Charged Moves'!B$2:C$96,2,FALSE)=H380,VLOOKUP(W380,'Charged Moves'!B$2:C$96,2,FALSE)=I380),1,0)</f>
        <v>1</v>
      </c>
      <c r="Z380" s="32" t="str">
        <f>VLOOKUP(W380,'Charged Moves'!B$2:I$96,8,FALSE)*100</f>
        <v>5</v>
      </c>
      <c r="AA380" s="32" t="str">
        <f>VLOOKUP(W380,'Charged Moves'!B$2:I$96,6,FALSE)</f>
        <v>2250</v>
      </c>
      <c r="AB380" s="32" t="str">
        <f>VLOOKUP(W380,'Charged Moves'!B$2:J$96,9,FALSE)</f>
        <v>25</v>
      </c>
      <c r="AC380" s="32" t="str">
        <f t="shared" si="6"/>
        <v>68.4375</v>
      </c>
      <c r="AD380" s="32" t="str">
        <f t="shared" si="7"/>
        <v>5950</v>
      </c>
      <c r="AE380" s="32" t="str">
        <f t="shared" si="8"/>
        <v>1140</v>
      </c>
      <c r="AF380" t="str">
        <f t="shared" si="9"/>
        <v>13950</v>
      </c>
      <c r="AG380" t="str">
        <f t="shared" si="10"/>
        <v>479.0625</v>
      </c>
    </row>
    <row r="381" ht="14.25" customHeight="1">
      <c r="A381" s="5">
        <v>113.0</v>
      </c>
      <c r="B381" s="20">
        <v>6.0</v>
      </c>
      <c r="C381" s="21">
        <v>0.84</v>
      </c>
      <c r="D381" s="20">
        <v>6.0</v>
      </c>
      <c r="E381" s="22">
        <v>0.73</v>
      </c>
      <c r="F381" s="5" t="str">
        <f>VLOOKUP(G381,'Species Data'!A$2:E$152,2,FALSE)</f>
        <v>22</v>
      </c>
      <c r="G381" s="5" t="s">
        <v>58</v>
      </c>
      <c r="H381" s="39" t="s">
        <v>237</v>
      </c>
      <c r="I381" s="38" t="s">
        <v>236</v>
      </c>
      <c r="J381" s="5" t="str">
        <f>VLOOKUP(G381,'Species Data'!A$2:E$152,3,FALSE)</f>
        <v>130</v>
      </c>
      <c r="K381" s="27" t="str">
        <f>VLOOKUP(G381,'Species Data'!A$2:E$152,4,FALSE)</f>
        <v>168</v>
      </c>
      <c r="L381" s="27" t="str">
        <f>VLOOKUP(G381,'Species Data'!A$2:E$152,5,FALSE)</f>
        <v>146</v>
      </c>
      <c r="M381" s="28" t="str">
        <f t="shared" si="1"/>
        <v>18980</v>
      </c>
      <c r="N381" s="29" t="str">
        <f t="shared" si="2"/>
        <v>3427788000</v>
      </c>
      <c r="O381" s="29" t="str">
        <f t="shared" si="3"/>
        <v>180600</v>
      </c>
      <c r="P381" s="30" t="str">
        <f t="shared" si="4"/>
        <v>1654107000</v>
      </c>
      <c r="Q381" s="30" t="s">
        <v>256</v>
      </c>
      <c r="R381" s="32" t="str">
        <f>VLOOKUP(Q381,'Basic Moves'!B$2:H$43,3,FALSE)</f>
        <v>10</v>
      </c>
      <c r="S381" s="32" t="str">
        <f>IF(OR(VLOOKUP(Q381,'Basic Moves'!B$2:C$43,2,FALSE)=H381,VLOOKUP(Q381,'Basic Moves'!B$2:C$43,2,FALSE)=I381),1,0)</f>
        <v>1</v>
      </c>
      <c r="T381" s="32" t="str">
        <f>VLOOKUP(Q381,'Basic Moves'!B$2:H$43,5,FALSE)</f>
        <v>1150</v>
      </c>
      <c r="U381" s="32" t="str">
        <f>VLOOKUP(Q381,'Basic Moves'!B$2:H$43,7,FALSE)</f>
        <v>10</v>
      </c>
      <c r="V381" s="31" t="str">
        <f t="shared" si="5"/>
        <v>1075</v>
      </c>
      <c r="W381" s="30" t="s">
        <v>320</v>
      </c>
      <c r="X381" s="32" t="str">
        <f>VLOOKUP(W381,'Charged Moves'!B$2:I$96,3,FALSE)</f>
        <v>25</v>
      </c>
      <c r="Y381" s="32" t="str">
        <f>IF(OR(VLOOKUP(W381,'Charged Moves'!B$2:C$96,2,FALSE)=H381,VLOOKUP(W381,'Charged Moves'!B$2:C$96,2,FALSE)=I381),1,0)</f>
        <v>0</v>
      </c>
      <c r="Z381" s="32" t="str">
        <f>VLOOKUP(W381,'Charged Moves'!B$2:I$96,8,FALSE)*100</f>
        <v>5</v>
      </c>
      <c r="AA381" s="32" t="str">
        <f>VLOOKUP(W381,'Charged Moves'!B$2:I$96,6,FALSE)</f>
        <v>2700</v>
      </c>
      <c r="AB381" s="32" t="str">
        <f>VLOOKUP(W381,'Charged Moves'!B$2:J$96,9,FALSE)</f>
        <v>20</v>
      </c>
      <c r="AC381" s="32" t="str">
        <f t="shared" si="6"/>
        <v>50.625</v>
      </c>
      <c r="AD381" s="32" t="str">
        <f t="shared" si="7"/>
        <v>5500</v>
      </c>
      <c r="AE381" s="32" t="str">
        <f t="shared" si="8"/>
        <v>911.25</v>
      </c>
      <c r="AF381" t="str">
        <f t="shared" si="9"/>
        <v>9500</v>
      </c>
      <c r="AG381" t="str">
        <f t="shared" si="10"/>
        <v>518.75</v>
      </c>
    </row>
    <row r="382" ht="14.25" customHeight="1">
      <c r="A382" s="5">
        <v>300.0</v>
      </c>
      <c r="B382" s="20">
        <v>6.0</v>
      </c>
      <c r="C382" s="21">
        <v>0.74</v>
      </c>
      <c r="D382" s="20">
        <v>2.0</v>
      </c>
      <c r="E382" s="22">
        <v>0.92</v>
      </c>
      <c r="F382" s="5" t="str">
        <f>VLOOKUP(G382,'Species Data'!A$2:E$152,2,FALSE)</f>
        <v>53</v>
      </c>
      <c r="G382" s="5" t="s">
        <v>92</v>
      </c>
      <c r="H382" s="39" t="s">
        <v>237</v>
      </c>
      <c r="I382" s="40"/>
      <c r="J382" s="5" t="str">
        <f>VLOOKUP(G382,'Species Data'!A$2:E$152,3,FALSE)</f>
        <v>130</v>
      </c>
      <c r="K382" s="27" t="str">
        <f>VLOOKUP(G382,'Species Data'!A$2:E$152,4,FALSE)</f>
        <v>156</v>
      </c>
      <c r="L382" s="27" t="str">
        <f>VLOOKUP(G382,'Species Data'!A$2:E$152,5,FALSE)</f>
        <v>146</v>
      </c>
      <c r="M382" s="28" t="str">
        <f t="shared" si="1"/>
        <v>18980</v>
      </c>
      <c r="N382" s="29" t="str">
        <f t="shared" si="2"/>
        <v>3410933760</v>
      </c>
      <c r="O382" s="29" t="str">
        <f t="shared" si="3"/>
        <v>179712</v>
      </c>
      <c r="P382" s="30" t="str">
        <f t="shared" si="4"/>
        <v>1652171040</v>
      </c>
      <c r="Q382" s="30" t="s">
        <v>275</v>
      </c>
      <c r="R382" s="32" t="str">
        <f>VLOOKUP(Q382,'Basic Moves'!B$2:H$43,3,FALSE)</f>
        <v>12</v>
      </c>
      <c r="S382" s="32" t="str">
        <f>IF(OR(VLOOKUP(Q382,'Basic Moves'!B$2:C$43,2,FALSE)=H382,VLOOKUP(Q382,'Basic Moves'!B$2:C$43,2,FALSE)=I382),1,0)</f>
        <v>0</v>
      </c>
      <c r="T382" s="32" t="str">
        <f>VLOOKUP(Q382,'Basic Moves'!B$2:H$43,5,FALSE)</f>
        <v>1040</v>
      </c>
      <c r="U382" s="32" t="str">
        <f>VLOOKUP(Q382,'Basic Moves'!B$2:H$43,7,FALSE)</f>
        <v>10</v>
      </c>
      <c r="V382" s="31" t="str">
        <f t="shared" si="5"/>
        <v>1152</v>
      </c>
      <c r="W382" s="30" t="s">
        <v>302</v>
      </c>
      <c r="X382" s="32" t="str">
        <f>VLOOKUP(W382,'Charged Moves'!B$2:I$96,3,FALSE)</f>
        <v>30</v>
      </c>
      <c r="Y382" s="32" t="str">
        <f>IF(OR(VLOOKUP(W382,'Charged Moves'!B$2:C$96,2,FALSE)=H382,VLOOKUP(W382,'Charged Moves'!B$2:C$96,2,FALSE)=I382),1,0)</f>
        <v>0</v>
      </c>
      <c r="Z382" s="32" t="str">
        <f>VLOOKUP(W382,'Charged Moves'!B$2:I$96,8,FALSE)*100</f>
        <v>25</v>
      </c>
      <c r="AA382" s="32" t="str">
        <f>VLOOKUP(W382,'Charged Moves'!B$2:I$96,6,FALSE)</f>
        <v>2700</v>
      </c>
      <c r="AB382" s="32" t="str">
        <f>VLOOKUP(W382,'Charged Moves'!B$2:J$96,9,FALSE)</f>
        <v>25</v>
      </c>
      <c r="AC382" s="32" t="str">
        <f t="shared" si="6"/>
        <v>69.75</v>
      </c>
      <c r="AD382" s="32" t="str">
        <f t="shared" si="7"/>
        <v>6320</v>
      </c>
      <c r="AE382" s="32" t="str">
        <f t="shared" si="8"/>
        <v>1106.25</v>
      </c>
      <c r="AF382" t="str">
        <f t="shared" si="9"/>
        <v>12320</v>
      </c>
      <c r="AG382" t="str">
        <f t="shared" si="10"/>
        <v>558</v>
      </c>
    </row>
    <row r="383" ht="14.25" customHeight="1">
      <c r="A383" s="5">
        <v>301.0</v>
      </c>
      <c r="B383" s="20">
        <v>5.0</v>
      </c>
      <c r="C383" s="21">
        <v>0.75</v>
      </c>
      <c r="D383" s="20">
        <v>2.0</v>
      </c>
      <c r="E383" s="22">
        <v>0.92</v>
      </c>
      <c r="F383" s="5" t="str">
        <f>VLOOKUP(G383,'Species Data'!A$2:E$152,2,FALSE)</f>
        <v>53</v>
      </c>
      <c r="G383" s="5" t="s">
        <v>92</v>
      </c>
      <c r="H383" s="39" t="s">
        <v>237</v>
      </c>
      <c r="I383" s="40"/>
      <c r="J383" s="5" t="str">
        <f>VLOOKUP(G383,'Species Data'!A$2:E$152,3,FALSE)</f>
        <v>130</v>
      </c>
      <c r="K383" s="27" t="str">
        <f>VLOOKUP(G383,'Species Data'!A$2:E$152,4,FALSE)</f>
        <v>156</v>
      </c>
      <c r="L383" s="27" t="str">
        <f>VLOOKUP(G383,'Species Data'!A$2:E$152,5,FALSE)</f>
        <v>146</v>
      </c>
      <c r="M383" s="28" t="str">
        <f t="shared" si="1"/>
        <v>18980</v>
      </c>
      <c r="N383" s="29" t="str">
        <f t="shared" si="2"/>
        <v>3461268720</v>
      </c>
      <c r="O383" s="29" t="str">
        <f t="shared" si="3"/>
        <v>182364</v>
      </c>
      <c r="P383" s="30" t="str">
        <f t="shared" si="4"/>
        <v>1652171040</v>
      </c>
      <c r="Q383" s="30" t="s">
        <v>275</v>
      </c>
      <c r="R383" s="32" t="str">
        <f>VLOOKUP(Q383,'Basic Moves'!B$2:H$43,3,FALSE)</f>
        <v>12</v>
      </c>
      <c r="S383" s="32" t="str">
        <f>IF(OR(VLOOKUP(Q383,'Basic Moves'!B$2:C$43,2,FALSE)=H383,VLOOKUP(Q383,'Basic Moves'!B$2:C$43,2,FALSE)=I383),1,0)</f>
        <v>0</v>
      </c>
      <c r="T383" s="32" t="str">
        <f>VLOOKUP(Q383,'Basic Moves'!B$2:H$43,5,FALSE)</f>
        <v>1040</v>
      </c>
      <c r="U383" s="32" t="str">
        <f>VLOOKUP(Q383,'Basic Moves'!B$2:H$43,7,FALSE)</f>
        <v>10</v>
      </c>
      <c r="V383" s="31" t="str">
        <f t="shared" si="5"/>
        <v>1152</v>
      </c>
      <c r="W383" s="30" t="s">
        <v>312</v>
      </c>
      <c r="X383" s="32" t="str">
        <f>VLOOKUP(W383,'Charged Moves'!B$2:I$96,3,FALSE)</f>
        <v>40</v>
      </c>
      <c r="Y383" s="32" t="str">
        <f>IF(OR(VLOOKUP(W383,'Charged Moves'!B$2:C$96,2,FALSE)=H383,VLOOKUP(W383,'Charged Moves'!B$2:C$96,2,FALSE)=I383),1,0)</f>
        <v>0</v>
      </c>
      <c r="Z383" s="32" t="str">
        <f>VLOOKUP(W383,'Charged Moves'!B$2:I$96,8,FALSE)*100</f>
        <v>5</v>
      </c>
      <c r="AA383" s="32" t="str">
        <f>VLOOKUP(W383,'Charged Moves'!B$2:I$96,6,FALSE)</f>
        <v>2900</v>
      </c>
      <c r="AB383" s="32" t="str">
        <f>VLOOKUP(W383,'Charged Moves'!B$2:J$96,9,FALSE)</f>
        <v>33</v>
      </c>
      <c r="AC383" s="32" t="str">
        <f t="shared" si="6"/>
        <v>89</v>
      </c>
      <c r="AD383" s="32" t="str">
        <f t="shared" si="7"/>
        <v>7560</v>
      </c>
      <c r="AE383" s="32" t="str">
        <f t="shared" si="8"/>
        <v>1169</v>
      </c>
      <c r="AF383" t="str">
        <f t="shared" si="9"/>
        <v>15560</v>
      </c>
      <c r="AG383" t="str">
        <f t="shared" si="10"/>
        <v>558</v>
      </c>
    </row>
    <row r="384" ht="14.25" customHeight="1">
      <c r="A384" s="5">
        <v>248.0</v>
      </c>
      <c r="B384" s="20">
        <v>6.0</v>
      </c>
      <c r="C384" s="21">
        <v>0.85</v>
      </c>
      <c r="D384" s="20">
        <v>6.0</v>
      </c>
      <c r="E384" s="22">
        <v>0.69</v>
      </c>
      <c r="F384" s="5" t="str">
        <f>VLOOKUP(G384,'Species Data'!A$2:E$152,2,FALSE)</f>
        <v>44</v>
      </c>
      <c r="G384" s="5" t="s">
        <v>80</v>
      </c>
      <c r="H384" s="45" t="s">
        <v>259</v>
      </c>
      <c r="I384" s="46" t="s">
        <v>265</v>
      </c>
      <c r="J384" s="5" t="str">
        <f>VLOOKUP(G384,'Species Data'!A$2:E$152,3,FALSE)</f>
        <v>120</v>
      </c>
      <c r="K384" s="27" t="str">
        <f>VLOOKUP(G384,'Species Data'!A$2:E$152,4,FALSE)</f>
        <v>162</v>
      </c>
      <c r="L384" s="27" t="str">
        <f>VLOOKUP(G384,'Species Data'!A$2:E$152,5,FALSE)</f>
        <v>158</v>
      </c>
      <c r="M384" s="28" t="str">
        <f t="shared" si="1"/>
        <v>18960</v>
      </c>
      <c r="N384" s="29" t="str">
        <f t="shared" si="2"/>
        <v>4216429080</v>
      </c>
      <c r="O384" s="29" t="str">
        <f t="shared" si="3"/>
        <v>222386</v>
      </c>
      <c r="P384" s="30" t="str">
        <f t="shared" si="4"/>
        <v>1648638360</v>
      </c>
      <c r="Q384" s="30" t="s">
        <v>144</v>
      </c>
      <c r="R384" s="32" t="str">
        <f>VLOOKUP(Q384,'Basic Moves'!B$2:H$43,3,FALSE)</f>
        <v>10</v>
      </c>
      <c r="S384" s="32" t="str">
        <f>IF(OR(VLOOKUP(Q384,'Basic Moves'!B$2:C$43,2,FALSE)=H384,VLOOKUP(Q384,'Basic Moves'!B$2:C$43,2,FALSE)=I384),1,0)</f>
        <v>1</v>
      </c>
      <c r="T384" s="32" t="str">
        <f>VLOOKUP(Q384,'Basic Moves'!B$2:H$43,5,FALSE)</f>
        <v>1050</v>
      </c>
      <c r="U384" s="32" t="str">
        <f>VLOOKUP(Q384,'Basic Moves'!B$2:H$43,7,FALSE)</f>
        <v>10</v>
      </c>
      <c r="V384" s="31" t="str">
        <f t="shared" si="5"/>
        <v>1187.5</v>
      </c>
      <c r="W384" s="30" t="s">
        <v>325</v>
      </c>
      <c r="X384" s="32" t="str">
        <f>VLOOKUP(W384,'Charged Moves'!B$2:I$96,3,FALSE)</f>
        <v>85</v>
      </c>
      <c r="Y384" s="32" t="str">
        <f>IF(OR(VLOOKUP(W384,'Charged Moves'!B$2:C$96,2,FALSE)=H384,VLOOKUP(W384,'Charged Moves'!B$2:C$96,2,FALSE)=I384),1,0)</f>
        <v>0</v>
      </c>
      <c r="Z384" s="32" t="str">
        <f>VLOOKUP(W384,'Charged Moves'!B$2:I$96,8,FALSE)*100</f>
        <v>5</v>
      </c>
      <c r="AA384" s="32" t="str">
        <f>VLOOKUP(W384,'Charged Moves'!B$2:I$96,6,FALSE)</f>
        <v>4100</v>
      </c>
      <c r="AB384" s="32" t="str">
        <f>VLOOKUP(W384,'Charged Moves'!B$2:J$96,9,FALSE)</f>
        <v>100</v>
      </c>
      <c r="AC384" s="32" t="str">
        <f t="shared" si="6"/>
        <v>212.125</v>
      </c>
      <c r="AD384" s="32" t="str">
        <f t="shared" si="7"/>
        <v>15100</v>
      </c>
      <c r="AE384" s="32" t="str">
        <f t="shared" si="8"/>
        <v>1372.75</v>
      </c>
      <c r="AF384" t="str">
        <f t="shared" si="9"/>
        <v>35100</v>
      </c>
      <c r="AG384" t="str">
        <f t="shared" si="10"/>
        <v>536.75</v>
      </c>
    </row>
    <row r="385" ht="14.25" customHeight="1">
      <c r="A385" s="5">
        <v>187.0</v>
      </c>
      <c r="B385" s="20">
        <v>5.0</v>
      </c>
      <c r="C385" s="21">
        <v>0.72</v>
      </c>
      <c r="D385" s="20">
        <v>5.0</v>
      </c>
      <c r="E385" s="22">
        <v>0.42</v>
      </c>
      <c r="F385" s="5" t="str">
        <f>VLOOKUP(G385,'Species Data'!A$2:E$152,2,FALSE)</f>
        <v>34</v>
      </c>
      <c r="G385" s="5" t="s">
        <v>70</v>
      </c>
      <c r="H385" s="46" t="s">
        <v>265</v>
      </c>
      <c r="I385" s="49" t="s">
        <v>260</v>
      </c>
      <c r="J385" s="5" t="str">
        <f>VLOOKUP(G385,'Species Data'!A$2:E$152,3,FALSE)</f>
        <v>162</v>
      </c>
      <c r="K385" s="27" t="str">
        <f>VLOOKUP(G385,'Species Data'!A$2:E$152,4,FALSE)</f>
        <v>204</v>
      </c>
      <c r="L385" s="27" t="str">
        <f>VLOOKUP(G385,'Species Data'!A$2:E$152,5,FALSE)</f>
        <v>170</v>
      </c>
      <c r="M385" s="28" t="str">
        <f t="shared" si="1"/>
        <v>27540</v>
      </c>
      <c r="N385" s="29" t="str">
        <f t="shared" si="2"/>
        <v>7265334285</v>
      </c>
      <c r="O385" s="29" t="str">
        <f t="shared" si="3"/>
        <v>263810</v>
      </c>
      <c r="P385" s="30" t="str">
        <f t="shared" si="4"/>
        <v>1648227690</v>
      </c>
      <c r="Q385" s="30" t="s">
        <v>248</v>
      </c>
      <c r="R385" s="32" t="str">
        <f>VLOOKUP(Q385,'Basic Moves'!B$2:H$43,3,FALSE)</f>
        <v>3</v>
      </c>
      <c r="S385" s="32" t="str">
        <f>IF(OR(VLOOKUP(Q385,'Basic Moves'!B$2:C$43,2,FALSE)=H385,VLOOKUP(Q385,'Basic Moves'!B$2:C$43,2,FALSE)=I385),1,0)</f>
        <v>0</v>
      </c>
      <c r="T385" s="32" t="str">
        <f>VLOOKUP(Q385,'Basic Moves'!B$2:H$43,5,FALSE)</f>
        <v>400</v>
      </c>
      <c r="U385" s="32" t="str">
        <f>VLOOKUP(Q385,'Basic Moves'!B$2:H$43,7,FALSE)</f>
        <v>6</v>
      </c>
      <c r="V385" s="31" t="str">
        <f t="shared" si="5"/>
        <v>750</v>
      </c>
      <c r="W385" s="30" t="s">
        <v>232</v>
      </c>
      <c r="X385" s="32" t="str">
        <f>VLOOKUP(W385,'Charged Moves'!B$2:I$96,3,FALSE)</f>
        <v>70</v>
      </c>
      <c r="Y385" s="32" t="str">
        <f>IF(OR(VLOOKUP(W385,'Charged Moves'!B$2:C$96,2,FALSE)=H385,VLOOKUP(W385,'Charged Moves'!B$2:C$96,2,FALSE)=I385),1,0)</f>
        <v>1</v>
      </c>
      <c r="Z385" s="32" t="str">
        <f>VLOOKUP(W385,'Charged Moves'!B$2:I$96,8,FALSE)*100</f>
        <v>5</v>
      </c>
      <c r="AA385" s="32" t="str">
        <f>VLOOKUP(W385,'Charged Moves'!B$2:I$96,6,FALSE)</f>
        <v>3400</v>
      </c>
      <c r="AB385" s="32" t="str">
        <f>VLOOKUP(W385,'Charged Moves'!B$2:J$96,9,FALSE)</f>
        <v>100</v>
      </c>
      <c r="AC385" s="32" t="str">
        <f t="shared" si="6"/>
        <v>140.6875</v>
      </c>
      <c r="AD385" s="32" t="str">
        <f t="shared" si="7"/>
        <v>10700</v>
      </c>
      <c r="AE385" s="32" t="str">
        <f t="shared" si="8"/>
        <v>1293.1875</v>
      </c>
      <c r="AF385" t="str">
        <f t="shared" si="9"/>
        <v>44700</v>
      </c>
      <c r="AG385" t="str">
        <f t="shared" si="10"/>
        <v>293.375</v>
      </c>
    </row>
    <row r="386" ht="14.25" customHeight="1">
      <c r="A386" s="5">
        <v>572.0</v>
      </c>
      <c r="B386" s="20">
        <v>2.0</v>
      </c>
      <c r="C386" s="21">
        <v>0.96</v>
      </c>
      <c r="D386" s="20">
        <v>1.0</v>
      </c>
      <c r="E386" s="22">
        <v>1.0</v>
      </c>
      <c r="F386" s="5" t="str">
        <f>VLOOKUP(G386,'Species Data'!A$2:E$152,2,FALSE)</f>
        <v>99</v>
      </c>
      <c r="G386" s="5" t="s">
        <v>162</v>
      </c>
      <c r="H386" s="33" t="s">
        <v>187</v>
      </c>
      <c r="I386" s="50"/>
      <c r="J386" s="5" t="str">
        <f>VLOOKUP(G386,'Species Data'!A$2:E$152,3,FALSE)</f>
        <v>110</v>
      </c>
      <c r="K386" s="27" t="str">
        <f>VLOOKUP(G386,'Species Data'!A$2:E$152,4,FALSE)</f>
        <v>178</v>
      </c>
      <c r="L386" s="27" t="str">
        <f>VLOOKUP(G386,'Species Data'!A$2:E$152,5,FALSE)</f>
        <v>168</v>
      </c>
      <c r="M386" s="28" t="str">
        <f t="shared" si="1"/>
        <v>18480</v>
      </c>
      <c r="N386" s="29" t="str">
        <f t="shared" si="2"/>
        <v>4157852160</v>
      </c>
      <c r="O386" s="29" t="str">
        <f t="shared" si="3"/>
        <v>224992</v>
      </c>
      <c r="P386" s="30" t="str">
        <f t="shared" si="4"/>
        <v>1648215030</v>
      </c>
      <c r="Q386" s="30" t="s">
        <v>268</v>
      </c>
      <c r="R386" s="32" t="str">
        <f>VLOOKUP(Q386,'Basic Moves'!B$2:H$43,3,FALSE)</f>
        <v>8</v>
      </c>
      <c r="S386" s="32" t="str">
        <f>IF(OR(VLOOKUP(Q386,'Basic Moves'!B$2:C$43,2,FALSE)=H386,VLOOKUP(Q386,'Basic Moves'!B$2:C$43,2,FALSE)=I386),1,0)</f>
        <v>0</v>
      </c>
      <c r="T386" s="32" t="str">
        <f>VLOOKUP(Q386,'Basic Moves'!B$2:H$43,5,FALSE)</f>
        <v>630</v>
      </c>
      <c r="U386" s="32" t="str">
        <f>VLOOKUP(Q386,'Basic Moves'!B$2:H$43,7,FALSE)</f>
        <v>7</v>
      </c>
      <c r="V386" s="31" t="str">
        <f t="shared" si="5"/>
        <v>1264</v>
      </c>
      <c r="W386" s="30" t="s">
        <v>334</v>
      </c>
      <c r="X386" s="32" t="str">
        <f>VLOOKUP(W386,'Charged Moves'!B$2:I$96,3,FALSE)</f>
        <v>35</v>
      </c>
      <c r="Y386" s="32" t="str">
        <f>IF(OR(VLOOKUP(W386,'Charged Moves'!B$2:C$96,2,FALSE)=H386,VLOOKUP(W386,'Charged Moves'!B$2:C$96,2,FALSE)=I386),1,0)</f>
        <v>1</v>
      </c>
      <c r="Z386" s="32" t="str">
        <f>VLOOKUP(W386,'Charged Moves'!B$2:I$96,8,FALSE)*100</f>
        <v>5</v>
      </c>
      <c r="AA386" s="32" t="str">
        <f>VLOOKUP(W386,'Charged Moves'!B$2:I$96,6,FALSE)</f>
        <v>3300</v>
      </c>
      <c r="AB386" s="32" t="str">
        <f>VLOOKUP(W386,'Charged Moves'!B$2:J$96,9,FALSE)</f>
        <v>25</v>
      </c>
      <c r="AC386" s="32" t="str">
        <f t="shared" si="6"/>
        <v>76.84375</v>
      </c>
      <c r="AD386" s="32" t="str">
        <f t="shared" si="7"/>
        <v>6320</v>
      </c>
      <c r="AE386" s="32" t="str">
        <f t="shared" si="8"/>
        <v>1216.65625</v>
      </c>
      <c r="AF386" t="str">
        <f t="shared" si="9"/>
        <v>14320</v>
      </c>
      <c r="AG386" t="str">
        <f t="shared" si="10"/>
        <v>501.0625</v>
      </c>
    </row>
    <row r="387" ht="14.25" customHeight="1">
      <c r="A387" s="5">
        <v>584.0</v>
      </c>
      <c r="B387" s="20">
        <v>2.0</v>
      </c>
      <c r="C387" s="21">
        <v>0.97</v>
      </c>
      <c r="D387" s="20">
        <v>6.0</v>
      </c>
      <c r="E387" s="22">
        <v>0.78</v>
      </c>
      <c r="F387" s="5" t="str">
        <f>VLOOKUP(G387,'Species Data'!A$2:E$152,2,FALSE)</f>
        <v>101</v>
      </c>
      <c r="G387" s="5" t="s">
        <v>166</v>
      </c>
      <c r="H387" s="52" t="s">
        <v>252</v>
      </c>
      <c r="I387" s="63"/>
      <c r="J387" s="5" t="str">
        <f>VLOOKUP(G387,'Species Data'!A$2:E$152,3,FALSE)</f>
        <v>120</v>
      </c>
      <c r="K387" s="27" t="str">
        <f>VLOOKUP(G387,'Species Data'!A$2:E$152,4,FALSE)</f>
        <v>150</v>
      </c>
      <c r="L387" s="27" t="str">
        <f>VLOOKUP(G387,'Species Data'!A$2:E$152,5,FALSE)</f>
        <v>174</v>
      </c>
      <c r="M387" s="28" t="str">
        <f t="shared" si="1"/>
        <v>20880</v>
      </c>
      <c r="N387" s="29" t="str">
        <f t="shared" si="2"/>
        <v>4914891000</v>
      </c>
      <c r="O387" s="29" t="str">
        <f t="shared" si="3"/>
        <v>235388</v>
      </c>
      <c r="P387" s="30" t="str">
        <f t="shared" si="4"/>
        <v>1647432000</v>
      </c>
      <c r="Q387" s="30" t="s">
        <v>226</v>
      </c>
      <c r="R387" s="32" t="str">
        <f>VLOOKUP(Q387,'Basic Moves'!B$2:H$43,3,FALSE)</f>
        <v>7</v>
      </c>
      <c r="S387" s="32" t="str">
        <f>IF(OR(VLOOKUP(Q387,'Basic Moves'!B$2:C$43,2,FALSE)=H387,VLOOKUP(Q387,'Basic Moves'!B$2:C$43,2,FALSE)=I387),1,0)</f>
        <v>1</v>
      </c>
      <c r="T387" s="32" t="str">
        <f>VLOOKUP(Q387,'Basic Moves'!B$2:H$43,5,FALSE)</f>
        <v>700</v>
      </c>
      <c r="U387" s="32" t="str">
        <f>VLOOKUP(Q387,'Basic Moves'!B$2:H$43,7,FALSE)</f>
        <v>8</v>
      </c>
      <c r="V387" s="31" t="str">
        <f t="shared" si="5"/>
        <v>1242.5</v>
      </c>
      <c r="W387" s="30" t="s">
        <v>91</v>
      </c>
      <c r="X387" s="32" t="str">
        <f>VLOOKUP(W387,'Charged Moves'!B$2:I$96,3,FALSE)</f>
        <v>120</v>
      </c>
      <c r="Y387" s="32" t="str">
        <f>IF(OR(VLOOKUP(W387,'Charged Moves'!B$2:C$96,2,FALSE)=H387,VLOOKUP(W387,'Charged Moves'!B$2:C$96,2,FALSE)=I387),1,0)</f>
        <v>0</v>
      </c>
      <c r="Z387" s="32" t="str">
        <f>VLOOKUP(W387,'Charged Moves'!B$2:I$96,8,FALSE)*100</f>
        <v>5</v>
      </c>
      <c r="AA387" s="32" t="str">
        <f>VLOOKUP(W387,'Charged Moves'!B$2:I$96,6,FALSE)</f>
        <v>5000</v>
      </c>
      <c r="AB387" s="32" t="str">
        <f>VLOOKUP(W387,'Charged Moves'!B$2:J$96,9,FALSE)</f>
        <v>100</v>
      </c>
      <c r="AC387" s="32" t="str">
        <f t="shared" si="6"/>
        <v>236.75</v>
      </c>
      <c r="AD387" s="32" t="str">
        <f t="shared" si="7"/>
        <v>14600</v>
      </c>
      <c r="AE387" s="32" t="str">
        <f t="shared" si="8"/>
        <v>1569.25</v>
      </c>
      <c r="AF387" t="str">
        <f t="shared" si="9"/>
        <v>40600</v>
      </c>
      <c r="AG387" t="str">
        <f t="shared" si="10"/>
        <v>526</v>
      </c>
    </row>
    <row r="388" ht="14.25" customHeight="1">
      <c r="A388" s="5">
        <v>274.0</v>
      </c>
      <c r="B388" s="20">
        <v>2.0</v>
      </c>
      <c r="C388" s="21">
        <v>0.89</v>
      </c>
      <c r="D388" s="20">
        <v>6.0</v>
      </c>
      <c r="E388" s="22">
        <v>0.56</v>
      </c>
      <c r="F388" s="5" t="str">
        <f>VLOOKUP(G388,'Species Data'!A$2:E$152,2,FALSE)</f>
        <v>49</v>
      </c>
      <c r="G388" s="5" t="s">
        <v>86</v>
      </c>
      <c r="H388" s="58" t="s">
        <v>249</v>
      </c>
      <c r="I388" s="46" t="s">
        <v>265</v>
      </c>
      <c r="J388" s="5" t="str">
        <f>VLOOKUP(G388,'Species Data'!A$2:E$152,3,FALSE)</f>
        <v>140</v>
      </c>
      <c r="K388" s="27" t="str">
        <f>VLOOKUP(G388,'Species Data'!A$2:E$152,4,FALSE)</f>
        <v>172</v>
      </c>
      <c r="L388" s="27" t="str">
        <f>VLOOKUP(G388,'Species Data'!A$2:E$152,5,FALSE)</f>
        <v>154</v>
      </c>
      <c r="M388" s="28" t="str">
        <f t="shared" si="1"/>
        <v>21560</v>
      </c>
      <c r="N388" s="29" t="str">
        <f t="shared" si="2"/>
        <v>5684854560</v>
      </c>
      <c r="O388" s="29" t="str">
        <f t="shared" si="3"/>
        <v>263676</v>
      </c>
      <c r="P388" s="30" t="str">
        <f t="shared" si="4"/>
        <v>1647421160</v>
      </c>
      <c r="Q388" s="30" t="s">
        <v>234</v>
      </c>
      <c r="R388" s="32" t="str">
        <f>VLOOKUP(Q388,'Basic Moves'!B$2:H$43,3,FALSE)</f>
        <v>5</v>
      </c>
      <c r="S388" s="32" t="str">
        <f>IF(OR(VLOOKUP(Q388,'Basic Moves'!B$2:C$43,2,FALSE)=H388,VLOOKUP(Q388,'Basic Moves'!B$2:C$43,2,FALSE)=I388),1,0)</f>
        <v>1</v>
      </c>
      <c r="T388" s="32" t="str">
        <f>VLOOKUP(Q388,'Basic Moves'!B$2:H$43,5,FALSE)</f>
        <v>450</v>
      </c>
      <c r="U388" s="32" t="str">
        <f>VLOOKUP(Q388,'Basic Moves'!B$2:H$43,7,FALSE)</f>
        <v>7</v>
      </c>
      <c r="V388" s="31" t="str">
        <f t="shared" si="5"/>
        <v>1387.5</v>
      </c>
      <c r="W388" s="30" t="s">
        <v>50</v>
      </c>
      <c r="X388" s="32" t="str">
        <f>VLOOKUP(W388,'Charged Moves'!B$2:I$96,3,FALSE)</f>
        <v>55</v>
      </c>
      <c r="Y388" s="32" t="str">
        <f>IF(OR(VLOOKUP(W388,'Charged Moves'!B$2:C$96,2,FALSE)=H388,VLOOKUP(W388,'Charged Moves'!B$2:C$96,2,FALSE)=I388),1,0)</f>
        <v>0</v>
      </c>
      <c r="Z388" s="32" t="str">
        <f>VLOOKUP(W388,'Charged Moves'!B$2:I$96,8,FALSE)*100</f>
        <v>5</v>
      </c>
      <c r="AA388" s="32" t="str">
        <f>VLOOKUP(W388,'Charged Moves'!B$2:I$96,6,FALSE)</f>
        <v>2800</v>
      </c>
      <c r="AB388" s="32" t="str">
        <f>VLOOKUP(W388,'Charged Moves'!B$2:J$96,9,FALSE)</f>
        <v>50</v>
      </c>
      <c r="AC388" s="32" t="str">
        <f t="shared" si="6"/>
        <v>106.375</v>
      </c>
      <c r="AD388" s="32" t="str">
        <f t="shared" si="7"/>
        <v>6900</v>
      </c>
      <c r="AE388" s="32" t="str">
        <f t="shared" si="8"/>
        <v>1533</v>
      </c>
      <c r="AF388" t="str">
        <f t="shared" si="9"/>
        <v>22900</v>
      </c>
      <c r="AG388" t="str">
        <f t="shared" si="10"/>
        <v>444.25</v>
      </c>
    </row>
    <row r="389" ht="14.25" customHeight="1">
      <c r="A389" s="5">
        <v>612.0</v>
      </c>
      <c r="B389" s="20">
        <v>4.0</v>
      </c>
      <c r="C389" s="21">
        <v>0.8</v>
      </c>
      <c r="D389" s="20">
        <v>3.0</v>
      </c>
      <c r="E389" s="22">
        <v>0.92</v>
      </c>
      <c r="F389" s="5" t="str">
        <f>VLOOKUP(G389,'Species Data'!A$2:E$152,2,FALSE)</f>
        <v>106</v>
      </c>
      <c r="G389" s="5" t="s">
        <v>171</v>
      </c>
      <c r="H389" s="36" t="s">
        <v>229</v>
      </c>
      <c r="I389" s="59"/>
      <c r="J389" s="5" t="str">
        <f>VLOOKUP(G389,'Species Data'!A$2:E$152,3,FALSE)</f>
        <v>100</v>
      </c>
      <c r="K389" s="27" t="str">
        <f>VLOOKUP(G389,'Species Data'!A$2:E$152,4,FALSE)</f>
        <v>148</v>
      </c>
      <c r="L389" s="27" t="str">
        <f>VLOOKUP(G389,'Species Data'!A$2:E$152,5,FALSE)</f>
        <v>172</v>
      </c>
      <c r="M389" s="28" t="str">
        <f t="shared" si="1"/>
        <v>17200</v>
      </c>
      <c r="N389" s="29" t="str">
        <f t="shared" si="2"/>
        <v>3341100000</v>
      </c>
      <c r="O389" s="29" t="str">
        <f t="shared" si="3"/>
        <v>194250</v>
      </c>
      <c r="P389" s="30" t="str">
        <f t="shared" si="4"/>
        <v>1645730400</v>
      </c>
      <c r="Q389" s="30" t="s">
        <v>276</v>
      </c>
      <c r="R389" s="32" t="str">
        <f>VLOOKUP(Q389,'Basic Moves'!B$2:H$43,3,FALSE)</f>
        <v>15</v>
      </c>
      <c r="S389" s="32" t="str">
        <f>IF(OR(VLOOKUP(Q389,'Basic Moves'!B$2:C$43,2,FALSE)=H389,VLOOKUP(Q389,'Basic Moves'!B$2:C$43,2,FALSE)=I389),1,0)</f>
        <v>1</v>
      </c>
      <c r="T389" s="32" t="str">
        <f>VLOOKUP(Q389,'Basic Moves'!B$2:H$43,5,FALSE)</f>
        <v>1410</v>
      </c>
      <c r="U389" s="32" t="str">
        <f>VLOOKUP(Q389,'Basic Moves'!B$2:H$43,7,FALSE)</f>
        <v>12</v>
      </c>
      <c r="V389" s="31" t="str">
        <f t="shared" si="5"/>
        <v>1312.5</v>
      </c>
      <c r="W389" s="30" t="s">
        <v>344</v>
      </c>
      <c r="X389" s="32" t="str">
        <f>VLOOKUP(W389,'Charged Moves'!B$2:I$96,3,FALSE)</f>
        <v>30</v>
      </c>
      <c r="Y389" s="32" t="str">
        <f>IF(OR(VLOOKUP(W389,'Charged Moves'!B$2:C$96,2,FALSE)=H389,VLOOKUP(W389,'Charged Moves'!B$2:C$96,2,FALSE)=I389),1,0)</f>
        <v>0</v>
      </c>
      <c r="Z389" s="32" t="str">
        <f>VLOOKUP(W389,'Charged Moves'!B$2:I$96,8,FALSE)*100</f>
        <v>5</v>
      </c>
      <c r="AA389" s="32" t="str">
        <f>VLOOKUP(W389,'Charged Moves'!B$2:I$96,6,FALSE)</f>
        <v>2100</v>
      </c>
      <c r="AB389" s="32" t="str">
        <f>VLOOKUP(W389,'Charged Moves'!B$2:J$96,9,FALSE)</f>
        <v>25</v>
      </c>
      <c r="AC389" s="32" t="str">
        <f t="shared" si="6"/>
        <v>87</v>
      </c>
      <c r="AD389" s="32" t="str">
        <f t="shared" si="7"/>
        <v>6830</v>
      </c>
      <c r="AE389" s="32" t="str">
        <f t="shared" si="8"/>
        <v>1274.25</v>
      </c>
      <c r="AF389" t="str">
        <f t="shared" si="9"/>
        <v>12830</v>
      </c>
      <c r="AG389" t="str">
        <f t="shared" si="10"/>
        <v>646.5</v>
      </c>
    </row>
    <row r="390" ht="14.25" customHeight="1">
      <c r="A390" s="5">
        <v>25.0</v>
      </c>
      <c r="B390" s="20">
        <v>5.0</v>
      </c>
      <c r="C390" s="21">
        <v>0.85</v>
      </c>
      <c r="D390" s="20">
        <v>2.0</v>
      </c>
      <c r="E390" s="22">
        <v>0.92</v>
      </c>
      <c r="F390" s="5" t="str">
        <f>VLOOKUP(G390,'Species Data'!A$2:E$152,2,FALSE)</f>
        <v>5</v>
      </c>
      <c r="G390" s="5" t="s">
        <v>39</v>
      </c>
      <c r="H390" s="44" t="s">
        <v>255</v>
      </c>
      <c r="I390" s="47"/>
      <c r="J390" s="5" t="str">
        <f>VLOOKUP(G390,'Species Data'!A$2:E$152,3,FALSE)</f>
        <v>116</v>
      </c>
      <c r="K390" s="27" t="str">
        <f>VLOOKUP(G390,'Species Data'!A$2:E$152,4,FALSE)</f>
        <v>160</v>
      </c>
      <c r="L390" s="27" t="str">
        <f>VLOOKUP(G390,'Species Data'!A$2:E$152,5,FALSE)</f>
        <v>140</v>
      </c>
      <c r="M390" s="28" t="str">
        <f t="shared" si="1"/>
        <v>16240</v>
      </c>
      <c r="N390" s="29" t="str">
        <f t="shared" si="2"/>
        <v>3485104000</v>
      </c>
      <c r="O390" s="29" t="str">
        <f t="shared" si="3"/>
        <v>214600</v>
      </c>
      <c r="P390" s="30" t="str">
        <f t="shared" si="4"/>
        <v>1643488000</v>
      </c>
      <c r="Q390" s="30" t="s">
        <v>132</v>
      </c>
      <c r="R390" s="32" t="str">
        <f>VLOOKUP(Q390,'Basic Moves'!B$2:H$43,3,FALSE)</f>
        <v>10</v>
      </c>
      <c r="S390" s="32" t="str">
        <f>IF(OR(VLOOKUP(Q390,'Basic Moves'!B$2:C$43,2,FALSE)=H390,VLOOKUP(Q390,'Basic Moves'!B$2:C$43,2,FALSE)=I390),1,0)</f>
        <v>1</v>
      </c>
      <c r="T390" s="32" t="str">
        <f>VLOOKUP(Q390,'Basic Moves'!B$2:H$43,5,FALSE)</f>
        <v>1050</v>
      </c>
      <c r="U390" s="32" t="str">
        <f>VLOOKUP(Q390,'Basic Moves'!B$2:H$43,7,FALSE)</f>
        <v>10</v>
      </c>
      <c r="V390" s="31" t="str">
        <f t="shared" si="5"/>
        <v>1187.5</v>
      </c>
      <c r="W390" s="30" t="s">
        <v>339</v>
      </c>
      <c r="X390" s="32" t="str">
        <f>VLOOKUP(W390,'Charged Moves'!B$2:I$96,3,FALSE)</f>
        <v>40</v>
      </c>
      <c r="Y390" s="32" t="str">
        <f>IF(OR(VLOOKUP(W390,'Charged Moves'!B$2:C$96,2,FALSE)=H390,VLOOKUP(W390,'Charged Moves'!B$2:C$96,2,FALSE)=I390),1,0)</f>
        <v>1</v>
      </c>
      <c r="Z390" s="32" t="str">
        <f>VLOOKUP(W390,'Charged Moves'!B$2:I$96,8,FALSE)*100</f>
        <v>5</v>
      </c>
      <c r="AA390" s="32" t="str">
        <f>VLOOKUP(W390,'Charged Moves'!B$2:I$96,6,FALSE)</f>
        <v>2800</v>
      </c>
      <c r="AB390" s="32" t="str">
        <f>VLOOKUP(W390,'Charged Moves'!B$2:J$96,9,FALSE)</f>
        <v>33</v>
      </c>
      <c r="AC390" s="32" t="str">
        <f t="shared" si="6"/>
        <v>101.25</v>
      </c>
      <c r="AD390" s="32" t="str">
        <f t="shared" si="7"/>
        <v>7500</v>
      </c>
      <c r="AE390" s="32" t="str">
        <f t="shared" si="8"/>
        <v>1341.25</v>
      </c>
      <c r="AF390" t="str">
        <f t="shared" si="9"/>
        <v>15500</v>
      </c>
      <c r="AG390" t="str">
        <f t="shared" si="10"/>
        <v>632.5</v>
      </c>
    </row>
    <row r="391" ht="14.25" customHeight="1">
      <c r="A391" s="5">
        <v>74.0</v>
      </c>
      <c r="B391" s="20">
        <v>4.0</v>
      </c>
      <c r="C391" s="21">
        <v>0.86</v>
      </c>
      <c r="D391" s="20">
        <v>2.0</v>
      </c>
      <c r="E391" s="22">
        <v>0.89</v>
      </c>
      <c r="F391" s="5" t="str">
        <f>VLOOKUP(G391,'Species Data'!A$2:E$152,2,FALSE)</f>
        <v>15</v>
      </c>
      <c r="G391" s="5" t="s">
        <v>51</v>
      </c>
      <c r="H391" s="58" t="s">
        <v>249</v>
      </c>
      <c r="I391" s="46" t="s">
        <v>265</v>
      </c>
      <c r="J391" s="5" t="str">
        <f>VLOOKUP(G391,'Species Data'!A$2:E$152,3,FALSE)</f>
        <v>130</v>
      </c>
      <c r="K391" s="27" t="str">
        <f>VLOOKUP(G391,'Species Data'!A$2:E$152,4,FALSE)</f>
        <v>144</v>
      </c>
      <c r="L391" s="27" t="str">
        <f>VLOOKUP(G391,'Species Data'!A$2:E$152,5,FALSE)</f>
        <v>130</v>
      </c>
      <c r="M391" s="28" t="str">
        <f t="shared" si="1"/>
        <v>16900</v>
      </c>
      <c r="N391" s="29" t="str">
        <f t="shared" si="2"/>
        <v>3718084500</v>
      </c>
      <c r="O391" s="29" t="str">
        <f t="shared" si="3"/>
        <v>220005</v>
      </c>
      <c r="P391" s="30" t="str">
        <f t="shared" si="4"/>
        <v>1640398500</v>
      </c>
      <c r="Q391" s="30" t="s">
        <v>163</v>
      </c>
      <c r="R391" s="32" t="str">
        <f>VLOOKUP(Q391,'Basic Moves'!B$2:H$43,3,FALSE)</f>
        <v>12</v>
      </c>
      <c r="S391" s="32" t="str">
        <f>IF(OR(VLOOKUP(Q391,'Basic Moves'!B$2:C$43,2,FALSE)=H391,VLOOKUP(Q391,'Basic Moves'!B$2:C$43,2,FALSE)=I391),1,0)</f>
        <v>1</v>
      </c>
      <c r="T391" s="32" t="str">
        <f>VLOOKUP(Q391,'Basic Moves'!B$2:H$43,5,FALSE)</f>
        <v>1050</v>
      </c>
      <c r="U391" s="32" t="str">
        <f>VLOOKUP(Q391,'Basic Moves'!B$2:H$43,7,FALSE)</f>
        <v>10</v>
      </c>
      <c r="V391" s="31" t="str">
        <f t="shared" si="5"/>
        <v>1425</v>
      </c>
      <c r="W391" s="30" t="s">
        <v>330</v>
      </c>
      <c r="X391" s="32" t="str">
        <f>VLOOKUP(W391,'Charged Moves'!B$2:I$96,3,FALSE)</f>
        <v>35</v>
      </c>
      <c r="Y391" s="32" t="str">
        <f>IF(OR(VLOOKUP(W391,'Charged Moves'!B$2:C$96,2,FALSE)=H391,VLOOKUP(W391,'Charged Moves'!B$2:C$96,2,FALSE)=I391),1,0)</f>
        <v>1</v>
      </c>
      <c r="Z391" s="32" t="str">
        <f>VLOOKUP(W391,'Charged Moves'!B$2:I$96,8,FALSE)*100</f>
        <v>5</v>
      </c>
      <c r="AA391" s="32" t="str">
        <f>VLOOKUP(W391,'Charged Moves'!B$2:I$96,6,FALSE)</f>
        <v>2100</v>
      </c>
      <c r="AB391" s="32" t="str">
        <f>VLOOKUP(W391,'Charged Moves'!B$2:J$96,9,FALSE)</f>
        <v>33</v>
      </c>
      <c r="AC391" s="32" t="str">
        <f t="shared" si="6"/>
        <v>104.84375</v>
      </c>
      <c r="AD391" s="32" t="str">
        <f t="shared" si="7"/>
        <v>6800</v>
      </c>
      <c r="AE391" s="32" t="str">
        <f t="shared" si="8"/>
        <v>1527.8125</v>
      </c>
      <c r="AF391" t="str">
        <f t="shared" si="9"/>
        <v>14800</v>
      </c>
      <c r="AG391" t="str">
        <f t="shared" si="10"/>
        <v>674.0625</v>
      </c>
    </row>
    <row r="392" ht="14.25" customHeight="1">
      <c r="A392" s="5">
        <v>379.0</v>
      </c>
      <c r="B392" s="20">
        <v>2.0</v>
      </c>
      <c r="C392" s="21">
        <v>0.95</v>
      </c>
      <c r="D392" s="20">
        <v>2.0</v>
      </c>
      <c r="E392" s="22">
        <v>0.95</v>
      </c>
      <c r="F392" s="5" t="str">
        <f>VLOOKUP(G392,'Species Data'!A$2:E$152,2,FALSE)</f>
        <v>67</v>
      </c>
      <c r="G392" s="5" t="s">
        <v>111</v>
      </c>
      <c r="H392" s="36" t="s">
        <v>229</v>
      </c>
      <c r="I392" s="59"/>
      <c r="J392" s="5" t="str">
        <f>VLOOKUP(G392,'Species Data'!A$2:E$152,3,FALSE)</f>
        <v>160</v>
      </c>
      <c r="K392" s="27" t="str">
        <f>VLOOKUP(G392,'Species Data'!A$2:E$152,4,FALSE)</f>
        <v>154</v>
      </c>
      <c r="L392" s="27" t="str">
        <f>VLOOKUP(G392,'Species Data'!A$2:E$152,5,FALSE)</f>
        <v>144</v>
      </c>
      <c r="M392" s="28" t="str">
        <f t="shared" si="1"/>
        <v>23040</v>
      </c>
      <c r="N392" s="29" t="str">
        <f t="shared" si="2"/>
        <v>5061672000</v>
      </c>
      <c r="O392" s="29" t="str">
        <f t="shared" si="3"/>
        <v>219691</v>
      </c>
      <c r="P392" s="30" t="str">
        <f t="shared" si="4"/>
        <v>1629936000</v>
      </c>
      <c r="Q392" s="30" t="s">
        <v>253</v>
      </c>
      <c r="R392" s="32" t="str">
        <f>VLOOKUP(Q392,'Basic Moves'!B$2:H$43,3,FALSE)</f>
        <v>5</v>
      </c>
      <c r="S392" s="32" t="str">
        <f>IF(OR(VLOOKUP(Q392,'Basic Moves'!B$2:C$43,2,FALSE)=H392,VLOOKUP(Q392,'Basic Moves'!B$2:C$43,2,FALSE)=I392),1,0)</f>
        <v>1</v>
      </c>
      <c r="T392" s="32" t="str">
        <f>VLOOKUP(Q392,'Basic Moves'!B$2:H$43,5,FALSE)</f>
        <v>600</v>
      </c>
      <c r="U392" s="32" t="str">
        <f>VLOOKUP(Q392,'Basic Moves'!B$2:H$43,7,FALSE)</f>
        <v>7</v>
      </c>
      <c r="V392" s="31" t="str">
        <f t="shared" si="5"/>
        <v>1037.5</v>
      </c>
      <c r="W392" s="30" t="s">
        <v>341</v>
      </c>
      <c r="X392" s="32" t="str">
        <f>VLOOKUP(W392,'Charged Moves'!B$2:I$96,3,FALSE)</f>
        <v>30</v>
      </c>
      <c r="Y392" s="32" t="str">
        <f>IF(OR(VLOOKUP(W392,'Charged Moves'!B$2:C$96,2,FALSE)=H392,VLOOKUP(W392,'Charged Moves'!B$2:C$96,2,FALSE)=I392),1,0)</f>
        <v>1</v>
      </c>
      <c r="Z392" s="32" t="str">
        <f>VLOOKUP(W392,'Charged Moves'!B$2:I$96,8,FALSE)*100</f>
        <v>25</v>
      </c>
      <c r="AA392" s="32" t="str">
        <f>VLOOKUP(W392,'Charged Moves'!B$2:I$96,6,FALSE)</f>
        <v>1600</v>
      </c>
      <c r="AB392" s="32" t="str">
        <f>VLOOKUP(W392,'Charged Moves'!B$2:J$96,9,FALSE)</f>
        <v>33</v>
      </c>
      <c r="AC392" s="32" t="str">
        <f t="shared" si="6"/>
        <v>73.4375</v>
      </c>
      <c r="AD392" s="32" t="str">
        <f t="shared" si="7"/>
        <v>5100</v>
      </c>
      <c r="AE392" s="32" t="str">
        <f t="shared" si="8"/>
        <v>1426.5625</v>
      </c>
      <c r="AF392" t="str">
        <f t="shared" si="9"/>
        <v>15100</v>
      </c>
      <c r="AG392" t="str">
        <f t="shared" si="10"/>
        <v>459.375</v>
      </c>
    </row>
    <row r="393" ht="14.25" customHeight="1">
      <c r="A393" s="5">
        <v>381.0</v>
      </c>
      <c r="B393" s="20">
        <v>6.0</v>
      </c>
      <c r="C393" s="21">
        <v>0.76</v>
      </c>
      <c r="D393" s="20">
        <v>3.0</v>
      </c>
      <c r="E393" s="22">
        <v>0.94</v>
      </c>
      <c r="F393" s="5" t="str">
        <f>VLOOKUP(G393,'Species Data'!A$2:E$152,2,FALSE)</f>
        <v>67</v>
      </c>
      <c r="G393" s="5" t="s">
        <v>111</v>
      </c>
      <c r="H393" s="36" t="s">
        <v>229</v>
      </c>
      <c r="I393" s="59"/>
      <c r="J393" s="5" t="str">
        <f>VLOOKUP(G393,'Species Data'!A$2:E$152,3,FALSE)</f>
        <v>160</v>
      </c>
      <c r="K393" s="27" t="str">
        <f>VLOOKUP(G393,'Species Data'!A$2:E$152,4,FALSE)</f>
        <v>154</v>
      </c>
      <c r="L393" s="27" t="str">
        <f>VLOOKUP(G393,'Species Data'!A$2:E$152,5,FALSE)</f>
        <v>144</v>
      </c>
      <c r="M393" s="28" t="str">
        <f t="shared" si="1"/>
        <v>23040</v>
      </c>
      <c r="N393" s="29" t="str">
        <f t="shared" si="2"/>
        <v>4068187200</v>
      </c>
      <c r="O393" s="29" t="str">
        <f t="shared" si="3"/>
        <v>176571</v>
      </c>
      <c r="P393" s="30" t="str">
        <f t="shared" si="4"/>
        <v>1616630400</v>
      </c>
      <c r="Q393" s="30" t="s">
        <v>254</v>
      </c>
      <c r="R393" s="32" t="str">
        <f>VLOOKUP(Q393,'Basic Moves'!B$2:H$43,3,FALSE)</f>
        <v>6</v>
      </c>
      <c r="S393" s="32" t="str">
        <f>IF(OR(VLOOKUP(Q393,'Basic Moves'!B$2:C$43,2,FALSE)=H393,VLOOKUP(Q393,'Basic Moves'!B$2:C$43,2,FALSE)=I393),1,0)</f>
        <v>1</v>
      </c>
      <c r="T393" s="32" t="str">
        <f>VLOOKUP(Q393,'Basic Moves'!B$2:H$43,5,FALSE)</f>
        <v>800</v>
      </c>
      <c r="U393" s="32" t="str">
        <f>VLOOKUP(Q393,'Basic Moves'!B$2:H$43,7,FALSE)</f>
        <v>8</v>
      </c>
      <c r="V393" s="31" t="str">
        <f t="shared" si="5"/>
        <v>937.5</v>
      </c>
      <c r="W393" s="30" t="s">
        <v>305</v>
      </c>
      <c r="X393" s="32" t="str">
        <f>VLOOKUP(W393,'Charged Moves'!B$2:I$96,3,FALSE)</f>
        <v>30</v>
      </c>
      <c r="Y393" s="32" t="str">
        <f>IF(OR(VLOOKUP(W393,'Charged Moves'!B$2:C$96,2,FALSE)=H393,VLOOKUP(W393,'Charged Moves'!B$2:C$96,2,FALSE)=I393),1,0)</f>
        <v>1</v>
      </c>
      <c r="Z393" s="32" t="str">
        <f>VLOOKUP(W393,'Charged Moves'!B$2:I$96,8,FALSE)*100</f>
        <v>5</v>
      </c>
      <c r="AA393" s="32" t="str">
        <f>VLOOKUP(W393,'Charged Moves'!B$2:I$96,6,FALSE)</f>
        <v>2100</v>
      </c>
      <c r="AB393" s="32" t="str">
        <f>VLOOKUP(W393,'Charged Moves'!B$2:J$96,9,FALSE)</f>
        <v>33</v>
      </c>
      <c r="AC393" s="32" t="str">
        <f t="shared" si="6"/>
        <v>75.9375</v>
      </c>
      <c r="AD393" s="32" t="str">
        <f t="shared" si="7"/>
        <v>6600</v>
      </c>
      <c r="AE393" s="32" t="str">
        <f t="shared" si="8"/>
        <v>1146.5625</v>
      </c>
      <c r="AF393" t="str">
        <f t="shared" si="9"/>
        <v>16600</v>
      </c>
      <c r="AG393" t="str">
        <f t="shared" si="10"/>
        <v>455.625</v>
      </c>
    </row>
    <row r="394" ht="14.25" customHeight="1">
      <c r="A394" s="5">
        <v>453.0</v>
      </c>
      <c r="B394" s="20">
        <v>6.0</v>
      </c>
      <c r="C394" s="21">
        <v>0.7</v>
      </c>
      <c r="D394" s="20">
        <v>3.0</v>
      </c>
      <c r="E394" s="22">
        <v>0.95</v>
      </c>
      <c r="F394" s="5" t="str">
        <f>VLOOKUP(G394,'Species Data'!A$2:E$152,2,FALSE)</f>
        <v>79</v>
      </c>
      <c r="G394" s="5" t="s">
        <v>130</v>
      </c>
      <c r="H394" s="33" t="s">
        <v>187</v>
      </c>
      <c r="I394" s="24" t="s">
        <v>50</v>
      </c>
      <c r="J394" s="5" t="str">
        <f>VLOOKUP(G394,'Species Data'!A$2:E$152,3,FALSE)</f>
        <v>180</v>
      </c>
      <c r="K394" s="27" t="str">
        <f>VLOOKUP(G394,'Species Data'!A$2:E$152,4,FALSE)</f>
        <v>110</v>
      </c>
      <c r="L394" s="27" t="str">
        <f>VLOOKUP(G394,'Species Data'!A$2:E$152,5,FALSE)</f>
        <v>110</v>
      </c>
      <c r="M394" s="28" t="str">
        <f t="shared" si="1"/>
        <v>19800</v>
      </c>
      <c r="N394" s="29" t="str">
        <f t="shared" si="2"/>
        <v>2695275000</v>
      </c>
      <c r="O394" s="29" t="str">
        <f t="shared" si="3"/>
        <v>136125</v>
      </c>
      <c r="P394" s="30" t="str">
        <f t="shared" si="4"/>
        <v>1614102188</v>
      </c>
      <c r="Q394" s="30" t="s">
        <v>88</v>
      </c>
      <c r="R394" s="32" t="str">
        <f>VLOOKUP(Q394,'Basic Moves'!B$2:H$43,3,FALSE)</f>
        <v>15</v>
      </c>
      <c r="S394" s="32" t="str">
        <f>IF(OR(VLOOKUP(Q394,'Basic Moves'!B$2:C$43,2,FALSE)=H394,VLOOKUP(Q394,'Basic Moves'!B$2:C$43,2,FALSE)=I394),1,0)</f>
        <v>1</v>
      </c>
      <c r="T394" s="32" t="str">
        <f>VLOOKUP(Q394,'Basic Moves'!B$2:H$43,5,FALSE)</f>
        <v>1510</v>
      </c>
      <c r="U394" s="32" t="str">
        <f>VLOOKUP(Q394,'Basic Moves'!B$2:H$43,7,FALSE)</f>
        <v>14</v>
      </c>
      <c r="V394" s="31" t="str">
        <f t="shared" si="5"/>
        <v>1237.5</v>
      </c>
      <c r="W394" s="30" t="s">
        <v>334</v>
      </c>
      <c r="X394" s="32" t="str">
        <f>VLOOKUP(W394,'Charged Moves'!B$2:I$96,3,FALSE)</f>
        <v>35</v>
      </c>
      <c r="Y394" s="32" t="str">
        <f>IF(OR(VLOOKUP(W394,'Charged Moves'!B$2:C$96,2,FALSE)=H394,VLOOKUP(W394,'Charged Moves'!B$2:C$96,2,FALSE)=I394),1,0)</f>
        <v>1</v>
      </c>
      <c r="Z394" s="32" t="str">
        <f>VLOOKUP(W394,'Charged Moves'!B$2:I$96,8,FALSE)*100</f>
        <v>5</v>
      </c>
      <c r="AA394" s="32" t="str">
        <f>VLOOKUP(W394,'Charged Moves'!B$2:I$96,6,FALSE)</f>
        <v>3300</v>
      </c>
      <c r="AB394" s="32" t="str">
        <f>VLOOKUP(W394,'Charged Moves'!B$2:J$96,9,FALSE)</f>
        <v>25</v>
      </c>
      <c r="AC394" s="32" t="str">
        <f t="shared" si="6"/>
        <v>82.34375</v>
      </c>
      <c r="AD394" s="32" t="str">
        <f t="shared" si="7"/>
        <v>6820</v>
      </c>
      <c r="AE394" s="32" t="str">
        <f t="shared" si="8"/>
        <v>1190.3125</v>
      </c>
      <c r="AF394" t="str">
        <f t="shared" si="9"/>
        <v>10820</v>
      </c>
      <c r="AG394" t="str">
        <f t="shared" si="10"/>
        <v>741.09375</v>
      </c>
    </row>
    <row r="395" ht="14.25" customHeight="1">
      <c r="A395" s="5">
        <v>26.0</v>
      </c>
      <c r="B395" s="20">
        <v>6.0</v>
      </c>
      <c r="C395" s="21">
        <v>0.83</v>
      </c>
      <c r="D395" s="20">
        <v>3.0</v>
      </c>
      <c r="E395" s="22">
        <v>0.9</v>
      </c>
      <c r="F395" s="5" t="str">
        <f>VLOOKUP(G395,'Species Data'!A$2:E$152,2,FALSE)</f>
        <v>5</v>
      </c>
      <c r="G395" s="5" t="s">
        <v>39</v>
      </c>
      <c r="H395" s="44" t="s">
        <v>255</v>
      </c>
      <c r="I395" s="47"/>
      <c r="J395" s="5" t="str">
        <f>VLOOKUP(G395,'Species Data'!A$2:E$152,3,FALSE)</f>
        <v>116</v>
      </c>
      <c r="K395" s="27" t="str">
        <f>VLOOKUP(G395,'Species Data'!A$2:E$152,4,FALSE)</f>
        <v>160</v>
      </c>
      <c r="L395" s="27" t="str">
        <f>VLOOKUP(G395,'Species Data'!A$2:E$152,5,FALSE)</f>
        <v>140</v>
      </c>
      <c r="M395" s="28" t="str">
        <f t="shared" si="1"/>
        <v>16240</v>
      </c>
      <c r="N395" s="29" t="str">
        <f t="shared" si="2"/>
        <v>3419332000</v>
      </c>
      <c r="O395" s="29" t="str">
        <f t="shared" si="3"/>
        <v>210550</v>
      </c>
      <c r="P395" s="30" t="str">
        <f t="shared" si="4"/>
        <v>1611008000</v>
      </c>
      <c r="Q395" s="30" t="s">
        <v>132</v>
      </c>
      <c r="R395" s="32" t="str">
        <f>VLOOKUP(Q395,'Basic Moves'!B$2:H$43,3,FALSE)</f>
        <v>10</v>
      </c>
      <c r="S395" s="32" t="str">
        <f>IF(OR(VLOOKUP(Q395,'Basic Moves'!B$2:C$43,2,FALSE)=H395,VLOOKUP(Q395,'Basic Moves'!B$2:C$43,2,FALSE)=I395),1,0)</f>
        <v>1</v>
      </c>
      <c r="T395" s="32" t="str">
        <f>VLOOKUP(Q395,'Basic Moves'!B$2:H$43,5,FALSE)</f>
        <v>1050</v>
      </c>
      <c r="U395" s="32" t="str">
        <f>VLOOKUP(Q395,'Basic Moves'!B$2:H$43,7,FALSE)</f>
        <v>10</v>
      </c>
      <c r="V395" s="31" t="str">
        <f t="shared" si="5"/>
        <v>1187.5</v>
      </c>
      <c r="W395" s="30" t="s">
        <v>332</v>
      </c>
      <c r="X395" s="32" t="str">
        <f>VLOOKUP(W395,'Charged Moves'!B$2:I$96,3,FALSE)</f>
        <v>30</v>
      </c>
      <c r="Y395" s="32" t="str">
        <f>IF(OR(VLOOKUP(W395,'Charged Moves'!B$2:C$96,2,FALSE)=H395,VLOOKUP(W395,'Charged Moves'!B$2:C$96,2,FALSE)=I395),1,0)</f>
        <v>1</v>
      </c>
      <c r="Z395" s="32" t="str">
        <f>VLOOKUP(W395,'Charged Moves'!B$2:I$96,8,FALSE)*100</f>
        <v>5</v>
      </c>
      <c r="AA395" s="32" t="str">
        <f>VLOOKUP(W395,'Charged Moves'!B$2:I$96,6,FALSE)</f>
        <v>2100</v>
      </c>
      <c r="AB395" s="32" t="str">
        <f>VLOOKUP(W395,'Charged Moves'!B$2:J$96,9,FALSE)</f>
        <v>25</v>
      </c>
      <c r="AC395" s="32" t="str">
        <f t="shared" si="6"/>
        <v>75.9375</v>
      </c>
      <c r="AD395" s="32" t="str">
        <f t="shared" si="7"/>
        <v>5750</v>
      </c>
      <c r="AE395" s="32" t="str">
        <f t="shared" si="8"/>
        <v>1315.9375</v>
      </c>
      <c r="AF395" t="str">
        <f t="shared" si="9"/>
        <v>11750</v>
      </c>
      <c r="AG395" t="str">
        <f t="shared" si="10"/>
        <v>620</v>
      </c>
    </row>
    <row r="396" ht="14.25" customHeight="1">
      <c r="A396" s="5">
        <v>322.0</v>
      </c>
      <c r="B396" s="20">
        <v>3.0</v>
      </c>
      <c r="C396" s="21">
        <v>0.81</v>
      </c>
      <c r="D396" s="20">
        <v>2.0</v>
      </c>
      <c r="E396" s="22">
        <v>0.97</v>
      </c>
      <c r="F396" s="5" t="str">
        <f>VLOOKUP(G396,'Species Data'!A$2:E$152,2,FALSE)</f>
        <v>57</v>
      </c>
      <c r="G396" s="5" t="s">
        <v>96</v>
      </c>
      <c r="H396" s="36" t="s">
        <v>229</v>
      </c>
      <c r="I396" s="59"/>
      <c r="J396" s="5" t="str">
        <f>VLOOKUP(G396,'Species Data'!A$2:E$152,3,FALSE)</f>
        <v>130</v>
      </c>
      <c r="K396" s="27" t="str">
        <f>VLOOKUP(G396,'Species Data'!A$2:E$152,4,FALSE)</f>
        <v>178</v>
      </c>
      <c r="L396" s="27" t="str">
        <f>VLOOKUP(G396,'Species Data'!A$2:E$152,5,FALSE)</f>
        <v>150</v>
      </c>
      <c r="M396" s="28" t="str">
        <f t="shared" si="1"/>
        <v>19500</v>
      </c>
      <c r="N396" s="29" t="str">
        <f t="shared" si="2"/>
        <v>4248720938</v>
      </c>
      <c r="O396" s="29" t="str">
        <f t="shared" si="3"/>
        <v>217883</v>
      </c>
      <c r="P396" s="30" t="str">
        <f t="shared" si="4"/>
        <v>1606422188</v>
      </c>
      <c r="Q396" s="30" t="s">
        <v>253</v>
      </c>
      <c r="R396" s="32" t="str">
        <f>VLOOKUP(Q396,'Basic Moves'!B$2:H$43,3,FALSE)</f>
        <v>5</v>
      </c>
      <c r="S396" s="32" t="str">
        <f>IF(OR(VLOOKUP(Q396,'Basic Moves'!B$2:C$43,2,FALSE)=H396,VLOOKUP(Q396,'Basic Moves'!B$2:C$43,2,FALSE)=I396),1,0)</f>
        <v>1</v>
      </c>
      <c r="T396" s="32" t="str">
        <f>VLOOKUP(Q396,'Basic Moves'!B$2:H$43,5,FALSE)</f>
        <v>600</v>
      </c>
      <c r="U396" s="32" t="str">
        <f>VLOOKUP(Q396,'Basic Moves'!B$2:H$43,7,FALSE)</f>
        <v>7</v>
      </c>
      <c r="V396" s="31" t="str">
        <f t="shared" si="5"/>
        <v>1037.5</v>
      </c>
      <c r="W396" s="30" t="s">
        <v>306</v>
      </c>
      <c r="X396" s="32" t="str">
        <f>VLOOKUP(W396,'Charged Moves'!B$2:I$96,3,FALSE)</f>
        <v>30</v>
      </c>
      <c r="Y396" s="32" t="str">
        <f>IF(OR(VLOOKUP(W396,'Charged Moves'!B$2:C$96,2,FALSE)=H396,VLOOKUP(W396,'Charged Moves'!B$2:C$96,2,FALSE)=I396),1,0)</f>
        <v>1</v>
      </c>
      <c r="Z396" s="32" t="str">
        <f>VLOOKUP(W396,'Charged Moves'!B$2:I$96,8,FALSE)*100</f>
        <v>5</v>
      </c>
      <c r="AA396" s="32" t="str">
        <f>VLOOKUP(W396,'Charged Moves'!B$2:I$96,6,FALSE)</f>
        <v>2250</v>
      </c>
      <c r="AB396" s="32" t="str">
        <f>VLOOKUP(W396,'Charged Moves'!B$2:J$96,9,FALSE)</f>
        <v>25</v>
      </c>
      <c r="AC396" s="32" t="str">
        <f t="shared" si="6"/>
        <v>63.4375</v>
      </c>
      <c r="AD396" s="32" t="str">
        <f t="shared" si="7"/>
        <v>5150</v>
      </c>
      <c r="AE396" s="32" t="str">
        <f t="shared" si="8"/>
        <v>1224.0625</v>
      </c>
      <c r="AF396" t="str">
        <f t="shared" si="9"/>
        <v>13150</v>
      </c>
      <c r="AG396" t="str">
        <f t="shared" si="10"/>
        <v>462.8125</v>
      </c>
    </row>
    <row r="397" ht="14.25" customHeight="1">
      <c r="A397" s="5">
        <v>736.0</v>
      </c>
      <c r="B397" s="20">
        <v>1.0</v>
      </c>
      <c r="C397" s="21">
        <v>1.0</v>
      </c>
      <c r="D397" s="20">
        <v>4.0</v>
      </c>
      <c r="E397" s="22">
        <v>0.55</v>
      </c>
      <c r="F397" s="5" t="str">
        <f>VLOOKUP(G397,'Species Data'!A$2:E$152,2,FALSE)</f>
        <v>127</v>
      </c>
      <c r="G397" s="5" t="s">
        <v>201</v>
      </c>
      <c r="H397" s="58" t="s">
        <v>249</v>
      </c>
      <c r="I397" s="61"/>
      <c r="J397" s="5" t="str">
        <f>VLOOKUP(G397,'Species Data'!A$2:E$152,3,FALSE)</f>
        <v>130</v>
      </c>
      <c r="K397" s="27" t="str">
        <f>VLOOKUP(G397,'Species Data'!A$2:E$152,4,FALSE)</f>
        <v>184</v>
      </c>
      <c r="L397" s="27" t="str">
        <f>VLOOKUP(G397,'Species Data'!A$2:E$152,5,FALSE)</f>
        <v>186</v>
      </c>
      <c r="M397" s="28" t="str">
        <f t="shared" si="1"/>
        <v>24180</v>
      </c>
      <c r="N397" s="29" t="str">
        <f t="shared" si="2"/>
        <v>5992408500</v>
      </c>
      <c r="O397" s="29" t="str">
        <f t="shared" si="3"/>
        <v>247825</v>
      </c>
      <c r="P397" s="30" t="str">
        <f t="shared" si="4"/>
        <v>1598207325</v>
      </c>
      <c r="Q397" s="30" t="s">
        <v>248</v>
      </c>
      <c r="R397" s="32" t="str">
        <f>VLOOKUP(Q397,'Basic Moves'!B$2:H$43,3,FALSE)</f>
        <v>3</v>
      </c>
      <c r="S397" s="32" t="str">
        <f>IF(OR(VLOOKUP(Q397,'Basic Moves'!B$2:C$43,2,FALSE)=H397,VLOOKUP(Q397,'Basic Moves'!B$2:C$43,2,FALSE)=I397),1,0)</f>
        <v>1</v>
      </c>
      <c r="T397" s="32" t="str">
        <f>VLOOKUP(Q397,'Basic Moves'!B$2:H$43,5,FALSE)</f>
        <v>400</v>
      </c>
      <c r="U397" s="32" t="str">
        <f>VLOOKUP(Q397,'Basic Moves'!B$2:H$43,7,FALSE)</f>
        <v>6</v>
      </c>
      <c r="V397" s="31" t="str">
        <f t="shared" si="5"/>
        <v>937.5</v>
      </c>
      <c r="W397" s="30" t="s">
        <v>330</v>
      </c>
      <c r="X397" s="32" t="str">
        <f>VLOOKUP(W397,'Charged Moves'!B$2:I$96,3,FALSE)</f>
        <v>35</v>
      </c>
      <c r="Y397" s="32" t="str">
        <f>IF(OR(VLOOKUP(W397,'Charged Moves'!B$2:C$96,2,FALSE)=H397,VLOOKUP(W397,'Charged Moves'!B$2:C$96,2,FALSE)=I397),1,0)</f>
        <v>1</v>
      </c>
      <c r="Z397" s="32" t="str">
        <f>VLOOKUP(W397,'Charged Moves'!B$2:I$96,8,FALSE)*100</f>
        <v>5</v>
      </c>
      <c r="AA397" s="32" t="str">
        <f>VLOOKUP(W397,'Charged Moves'!B$2:I$96,6,FALSE)</f>
        <v>2100</v>
      </c>
      <c r="AB397" s="32" t="str">
        <f>VLOOKUP(W397,'Charged Moves'!B$2:J$96,9,FALSE)</f>
        <v>33</v>
      </c>
      <c r="AC397" s="32" t="str">
        <f t="shared" si="6"/>
        <v>67.34375</v>
      </c>
      <c r="AD397" s="32" t="str">
        <f t="shared" si="7"/>
        <v>5000</v>
      </c>
      <c r="AE397" s="32" t="str">
        <f t="shared" si="8"/>
        <v>1346.875</v>
      </c>
      <c r="AF397" t="str">
        <f t="shared" si="9"/>
        <v>17000</v>
      </c>
      <c r="AG397" t="str">
        <f t="shared" si="10"/>
        <v>359.21875</v>
      </c>
    </row>
    <row r="398" ht="14.25" customHeight="1">
      <c r="A398" s="5">
        <v>542.0</v>
      </c>
      <c r="B398" s="20">
        <v>4.0</v>
      </c>
      <c r="C398" s="21">
        <v>0.86</v>
      </c>
      <c r="D398" s="20">
        <v>6.0</v>
      </c>
      <c r="E398" s="22">
        <v>0.63</v>
      </c>
      <c r="F398" s="5" t="str">
        <f>VLOOKUP(G398,'Species Data'!A$2:E$152,2,FALSE)</f>
        <v>94</v>
      </c>
      <c r="G398" s="5" t="s">
        <v>153</v>
      </c>
      <c r="H398" s="62" t="s">
        <v>258</v>
      </c>
      <c r="I398" s="46" t="s">
        <v>265</v>
      </c>
      <c r="J398" s="5" t="str">
        <f>VLOOKUP(G398,'Species Data'!A$2:E$152,3,FALSE)</f>
        <v>120</v>
      </c>
      <c r="K398" s="27" t="str">
        <f>VLOOKUP(G398,'Species Data'!A$2:E$152,4,FALSE)</f>
        <v>204</v>
      </c>
      <c r="L398" s="27" t="str">
        <f>VLOOKUP(G398,'Species Data'!A$2:E$152,5,FALSE)</f>
        <v>156</v>
      </c>
      <c r="M398" s="28" t="str">
        <f t="shared" si="1"/>
        <v>18720</v>
      </c>
      <c r="N398" s="29" t="str">
        <f t="shared" si="2"/>
        <v>5359798080</v>
      </c>
      <c r="O398" s="29" t="str">
        <f t="shared" si="3"/>
        <v>286314</v>
      </c>
      <c r="P398" s="30" t="str">
        <f t="shared" si="4"/>
        <v>1593905040</v>
      </c>
      <c r="Q398" s="30" t="s">
        <v>251</v>
      </c>
      <c r="R398" s="32" t="str">
        <f>VLOOKUP(Q398,'Basic Moves'!B$2:H$43,3,FALSE)</f>
        <v>7</v>
      </c>
      <c r="S398" s="32" t="str">
        <f>IF(OR(VLOOKUP(Q398,'Basic Moves'!B$2:C$43,2,FALSE)=H398,VLOOKUP(Q398,'Basic Moves'!B$2:C$43,2,FALSE)=I398),1,0)</f>
        <v>0</v>
      </c>
      <c r="T398" s="32" t="str">
        <f>VLOOKUP(Q398,'Basic Moves'!B$2:H$43,5,FALSE)</f>
        <v>700</v>
      </c>
      <c r="U398" s="32" t="str">
        <f>VLOOKUP(Q398,'Basic Moves'!B$2:H$43,7,FALSE)</f>
        <v>9</v>
      </c>
      <c r="V398" s="31" t="str">
        <f t="shared" si="5"/>
        <v>994</v>
      </c>
      <c r="W398" s="30" t="s">
        <v>232</v>
      </c>
      <c r="X398" s="32" t="str">
        <f>VLOOKUP(W398,'Charged Moves'!B$2:I$96,3,FALSE)</f>
        <v>70</v>
      </c>
      <c r="Y398" s="32" t="str">
        <f>IF(OR(VLOOKUP(W398,'Charged Moves'!B$2:C$96,2,FALSE)=H398,VLOOKUP(W398,'Charged Moves'!B$2:C$96,2,FALSE)=I398),1,0)</f>
        <v>1</v>
      </c>
      <c r="Z398" s="32" t="str">
        <f>VLOOKUP(W398,'Charged Moves'!B$2:I$96,8,FALSE)*100</f>
        <v>5</v>
      </c>
      <c r="AA398" s="32" t="str">
        <f>VLOOKUP(W398,'Charged Moves'!B$2:I$96,6,FALSE)</f>
        <v>3400</v>
      </c>
      <c r="AB398" s="32" t="str">
        <f>VLOOKUP(W398,'Charged Moves'!B$2:J$96,9,FALSE)</f>
        <v>100</v>
      </c>
      <c r="AC398" s="32" t="str">
        <f t="shared" si="6"/>
        <v>173.6875</v>
      </c>
      <c r="AD398" s="32" t="str">
        <f t="shared" si="7"/>
        <v>12300</v>
      </c>
      <c r="AE398" s="32" t="str">
        <f t="shared" si="8"/>
        <v>1403.5</v>
      </c>
      <c r="AF398" t="str">
        <f t="shared" si="9"/>
        <v>36300</v>
      </c>
      <c r="AG398" t="str">
        <f t="shared" si="10"/>
        <v>417.375</v>
      </c>
    </row>
    <row r="399" ht="14.25" customHeight="1">
      <c r="A399" s="5">
        <v>709.0</v>
      </c>
      <c r="B399" s="20">
        <v>4.0</v>
      </c>
      <c r="C399" s="21">
        <v>0.9</v>
      </c>
      <c r="D399" s="20">
        <v>5.0</v>
      </c>
      <c r="E399" s="22">
        <v>0.48</v>
      </c>
      <c r="F399" s="5" t="str">
        <f>VLOOKUP(G399,'Species Data'!A$2:E$152,2,FALSE)</f>
        <v>123</v>
      </c>
      <c r="G399" s="5" t="s">
        <v>195</v>
      </c>
      <c r="H399" s="58" t="s">
        <v>249</v>
      </c>
      <c r="I399" s="38" t="s">
        <v>236</v>
      </c>
      <c r="J399" s="5" t="str">
        <f>VLOOKUP(G399,'Species Data'!A$2:E$152,3,FALSE)</f>
        <v>140</v>
      </c>
      <c r="K399" s="27" t="str">
        <f>VLOOKUP(G399,'Species Data'!A$2:E$152,4,FALSE)</f>
        <v>176</v>
      </c>
      <c r="L399" s="27" t="str">
        <f>VLOOKUP(G399,'Species Data'!A$2:E$152,5,FALSE)</f>
        <v>180</v>
      </c>
      <c r="M399" s="28" t="str">
        <f t="shared" si="1"/>
        <v>25200</v>
      </c>
      <c r="N399" s="29" t="str">
        <f t="shared" si="2"/>
        <v>5973660000</v>
      </c>
      <c r="O399" s="29" t="str">
        <f t="shared" si="3"/>
        <v>237050</v>
      </c>
      <c r="P399" s="30" t="str">
        <f t="shared" si="4"/>
        <v>1593207000</v>
      </c>
      <c r="Q399" s="30" t="s">
        <v>248</v>
      </c>
      <c r="R399" s="32" t="str">
        <f>VLOOKUP(Q399,'Basic Moves'!B$2:H$43,3,FALSE)</f>
        <v>3</v>
      </c>
      <c r="S399" s="32" t="str">
        <f>IF(OR(VLOOKUP(Q399,'Basic Moves'!B$2:C$43,2,FALSE)=H399,VLOOKUP(Q399,'Basic Moves'!B$2:C$43,2,FALSE)=I399),1,0)</f>
        <v>1</v>
      </c>
      <c r="T399" s="32" t="str">
        <f>VLOOKUP(Q399,'Basic Moves'!B$2:H$43,5,FALSE)</f>
        <v>400</v>
      </c>
      <c r="U399" s="32" t="str">
        <f>VLOOKUP(Q399,'Basic Moves'!B$2:H$43,7,FALSE)</f>
        <v>6</v>
      </c>
      <c r="V399" s="31" t="str">
        <f t="shared" si="5"/>
        <v>937.5</v>
      </c>
      <c r="W399" s="30" t="s">
        <v>330</v>
      </c>
      <c r="X399" s="32" t="str">
        <f>VLOOKUP(W399,'Charged Moves'!B$2:I$96,3,FALSE)</f>
        <v>35</v>
      </c>
      <c r="Y399" s="32" t="str">
        <f>IF(OR(VLOOKUP(W399,'Charged Moves'!B$2:C$96,2,FALSE)=H399,VLOOKUP(W399,'Charged Moves'!B$2:C$96,2,FALSE)=I399),1,0)</f>
        <v>1</v>
      </c>
      <c r="Z399" s="32" t="str">
        <f>VLOOKUP(W399,'Charged Moves'!B$2:I$96,8,FALSE)*100</f>
        <v>5</v>
      </c>
      <c r="AA399" s="32" t="str">
        <f>VLOOKUP(W399,'Charged Moves'!B$2:I$96,6,FALSE)</f>
        <v>2100</v>
      </c>
      <c r="AB399" s="32" t="str">
        <f>VLOOKUP(W399,'Charged Moves'!B$2:J$96,9,FALSE)</f>
        <v>33</v>
      </c>
      <c r="AC399" s="32" t="str">
        <f t="shared" si="6"/>
        <v>67.34375</v>
      </c>
      <c r="AD399" s="32" t="str">
        <f t="shared" si="7"/>
        <v>5000</v>
      </c>
      <c r="AE399" s="32" t="str">
        <f t="shared" si="8"/>
        <v>1346.875</v>
      </c>
      <c r="AF399" t="str">
        <f t="shared" si="9"/>
        <v>17000</v>
      </c>
      <c r="AG399" t="str">
        <f t="shared" si="10"/>
        <v>359.21875</v>
      </c>
    </row>
    <row r="400" ht="14.25" customHeight="1">
      <c r="A400" s="5">
        <v>262.0</v>
      </c>
      <c r="B400" s="20">
        <v>3.0</v>
      </c>
      <c r="C400" s="21">
        <v>0.77</v>
      </c>
      <c r="D400" s="20">
        <v>2.0</v>
      </c>
      <c r="E400" s="22">
        <v>0.9</v>
      </c>
      <c r="F400" s="5" t="str">
        <f>VLOOKUP(G400,'Species Data'!A$2:E$152,2,FALSE)</f>
        <v>47</v>
      </c>
      <c r="G400" s="5" t="s">
        <v>84</v>
      </c>
      <c r="H400" s="58" t="s">
        <v>249</v>
      </c>
      <c r="I400" s="45" t="s">
        <v>259</v>
      </c>
      <c r="J400" s="5" t="str">
        <f>VLOOKUP(G400,'Species Data'!A$2:E$152,3,FALSE)</f>
        <v>120</v>
      </c>
      <c r="K400" s="27" t="str">
        <f>VLOOKUP(G400,'Species Data'!A$2:E$152,4,FALSE)</f>
        <v>162</v>
      </c>
      <c r="L400" s="27" t="str">
        <f>VLOOKUP(G400,'Species Data'!A$2:E$152,5,FALSE)</f>
        <v>170</v>
      </c>
      <c r="M400" s="28" t="str">
        <f t="shared" si="1"/>
        <v>20400</v>
      </c>
      <c r="N400" s="29" t="str">
        <f t="shared" si="2"/>
        <v>5153422500</v>
      </c>
      <c r="O400" s="29" t="str">
        <f t="shared" si="3"/>
        <v>252619</v>
      </c>
      <c r="P400" s="30" t="str">
        <f t="shared" si="4"/>
        <v>1591467750</v>
      </c>
      <c r="Q400" s="30" t="s">
        <v>234</v>
      </c>
      <c r="R400" s="32" t="str">
        <f>VLOOKUP(Q400,'Basic Moves'!B$2:H$43,3,FALSE)</f>
        <v>5</v>
      </c>
      <c r="S400" s="32" t="str">
        <f>IF(OR(VLOOKUP(Q400,'Basic Moves'!B$2:C$43,2,FALSE)=H400,VLOOKUP(Q400,'Basic Moves'!B$2:C$43,2,FALSE)=I400),1,0)</f>
        <v>1</v>
      </c>
      <c r="T400" s="32" t="str">
        <f>VLOOKUP(Q400,'Basic Moves'!B$2:H$43,5,FALSE)</f>
        <v>450</v>
      </c>
      <c r="U400" s="32" t="str">
        <f>VLOOKUP(Q400,'Basic Moves'!B$2:H$43,7,FALSE)</f>
        <v>7</v>
      </c>
      <c r="V400" s="31" t="str">
        <f t="shared" si="5"/>
        <v>1387.5</v>
      </c>
      <c r="W400" s="30" t="s">
        <v>330</v>
      </c>
      <c r="X400" s="32" t="str">
        <f>VLOOKUP(W400,'Charged Moves'!B$2:I$96,3,FALSE)</f>
        <v>35</v>
      </c>
      <c r="Y400" s="32" t="str">
        <f>IF(OR(VLOOKUP(W400,'Charged Moves'!B$2:C$96,2,FALSE)=H400,VLOOKUP(W400,'Charged Moves'!B$2:C$96,2,FALSE)=I400),1,0)</f>
        <v>1</v>
      </c>
      <c r="Z400" s="32" t="str">
        <f>VLOOKUP(W400,'Charged Moves'!B$2:I$96,8,FALSE)*100</f>
        <v>5</v>
      </c>
      <c r="AA400" s="32" t="str">
        <f>VLOOKUP(W400,'Charged Moves'!B$2:I$96,6,FALSE)</f>
        <v>2100</v>
      </c>
      <c r="AB400" s="32" t="str">
        <f>VLOOKUP(W400,'Charged Moves'!B$2:J$96,9,FALSE)</f>
        <v>33</v>
      </c>
      <c r="AC400" s="32" t="str">
        <f t="shared" si="6"/>
        <v>76.09375</v>
      </c>
      <c r="AD400" s="32" t="str">
        <f t="shared" si="7"/>
        <v>4850</v>
      </c>
      <c r="AE400" s="32" t="str">
        <f t="shared" si="8"/>
        <v>1559.375</v>
      </c>
      <c r="AF400" t="str">
        <f t="shared" si="9"/>
        <v>14850</v>
      </c>
      <c r="AG400" t="str">
        <f t="shared" si="10"/>
        <v>481.5625</v>
      </c>
    </row>
    <row r="401" ht="14.25" customHeight="1">
      <c r="A401" s="5">
        <v>509.0</v>
      </c>
      <c r="B401" s="20">
        <v>2.0</v>
      </c>
      <c r="C401" s="21">
        <v>0.95</v>
      </c>
      <c r="D401" s="20">
        <v>1.0</v>
      </c>
      <c r="E401" s="22">
        <v>1.0</v>
      </c>
      <c r="F401" s="5" t="str">
        <f>VLOOKUP(G401,'Species Data'!A$2:E$152,2,FALSE)</f>
        <v>88</v>
      </c>
      <c r="G401" s="5" t="s">
        <v>143</v>
      </c>
      <c r="H401" s="46" t="s">
        <v>265</v>
      </c>
      <c r="I401" s="48"/>
      <c r="J401" s="5" t="str">
        <f>VLOOKUP(G401,'Species Data'!A$2:E$152,3,FALSE)</f>
        <v>160</v>
      </c>
      <c r="K401" s="27" t="str">
        <f>VLOOKUP(G401,'Species Data'!A$2:E$152,4,FALSE)</f>
        <v>124</v>
      </c>
      <c r="L401" s="27" t="str">
        <f>VLOOKUP(G401,'Species Data'!A$2:E$152,5,FALSE)</f>
        <v>110</v>
      </c>
      <c r="M401" s="28" t="str">
        <f t="shared" si="1"/>
        <v>17600</v>
      </c>
      <c r="N401" s="29" t="str">
        <f t="shared" si="2"/>
        <v>3207446000</v>
      </c>
      <c r="O401" s="29" t="str">
        <f t="shared" si="3"/>
        <v>182241</v>
      </c>
      <c r="P401" s="30" t="str">
        <f t="shared" si="4"/>
        <v>1587355000</v>
      </c>
      <c r="Q401" s="30" t="s">
        <v>273</v>
      </c>
      <c r="R401" s="32" t="str">
        <f>VLOOKUP(Q401,'Basic Moves'!B$2:H$43,3,FALSE)</f>
        <v>15</v>
      </c>
      <c r="S401" s="32" t="str">
        <f>IF(OR(VLOOKUP(Q401,'Basic Moves'!B$2:C$43,2,FALSE)=H401,VLOOKUP(Q401,'Basic Moves'!B$2:C$43,2,FALSE)=I401),1,0)</f>
        <v>0</v>
      </c>
      <c r="T401" s="32" t="str">
        <f>VLOOKUP(Q401,'Basic Moves'!B$2:H$43,5,FALSE)</f>
        <v>1350</v>
      </c>
      <c r="U401" s="32" t="str">
        <f>VLOOKUP(Q401,'Basic Moves'!B$2:H$43,7,FALSE)</f>
        <v>12</v>
      </c>
      <c r="V401" s="31" t="str">
        <f t="shared" si="5"/>
        <v>1110</v>
      </c>
      <c r="W401" s="30" t="s">
        <v>224</v>
      </c>
      <c r="X401" s="32" t="str">
        <f>VLOOKUP(W401,'Charged Moves'!B$2:I$96,3,FALSE)</f>
        <v>55</v>
      </c>
      <c r="Y401" s="32" t="str">
        <f>IF(OR(VLOOKUP(W401,'Charged Moves'!B$2:C$96,2,FALSE)=H401,VLOOKUP(W401,'Charged Moves'!B$2:C$96,2,FALSE)=I401),1,0)</f>
        <v>1</v>
      </c>
      <c r="Z401" s="32" t="str">
        <f>VLOOKUP(W401,'Charged Moves'!B$2:I$96,8,FALSE)*100</f>
        <v>5</v>
      </c>
      <c r="AA401" s="32" t="str">
        <f>VLOOKUP(W401,'Charged Moves'!B$2:I$96,6,FALSE)</f>
        <v>2600</v>
      </c>
      <c r="AB401" s="32" t="str">
        <f>VLOOKUP(W401,'Charged Moves'!B$2:J$96,9,FALSE)</f>
        <v>50</v>
      </c>
      <c r="AC401" s="32" t="str">
        <f t="shared" si="6"/>
        <v>145.46875</v>
      </c>
      <c r="AD401" s="32" t="str">
        <f t="shared" si="7"/>
        <v>9850</v>
      </c>
      <c r="AE401" s="32" t="str">
        <f t="shared" si="8"/>
        <v>1469.6875</v>
      </c>
      <c r="AF401" t="str">
        <f t="shared" si="9"/>
        <v>19850</v>
      </c>
      <c r="AG401" t="str">
        <f t="shared" si="10"/>
        <v>727.34375</v>
      </c>
    </row>
    <row r="402" ht="14.25" customHeight="1">
      <c r="A402" s="5">
        <v>575.0</v>
      </c>
      <c r="B402" s="20">
        <v>5.0</v>
      </c>
      <c r="C402" s="21">
        <v>0.87</v>
      </c>
      <c r="D402" s="20">
        <v>2.0</v>
      </c>
      <c r="E402" s="22">
        <v>0.96</v>
      </c>
      <c r="F402" s="5" t="str">
        <f>VLOOKUP(G402,'Species Data'!A$2:E$152,2,FALSE)</f>
        <v>99</v>
      </c>
      <c r="G402" s="5" t="s">
        <v>162</v>
      </c>
      <c r="H402" s="33" t="s">
        <v>187</v>
      </c>
      <c r="I402" s="50"/>
      <c r="J402" s="5" t="str">
        <f>VLOOKUP(G402,'Species Data'!A$2:E$152,3,FALSE)</f>
        <v>110</v>
      </c>
      <c r="K402" s="27" t="str">
        <f>VLOOKUP(G402,'Species Data'!A$2:E$152,4,FALSE)</f>
        <v>178</v>
      </c>
      <c r="L402" s="27" t="str">
        <f>VLOOKUP(G402,'Species Data'!A$2:E$152,5,FALSE)</f>
        <v>168</v>
      </c>
      <c r="M402" s="28" t="str">
        <f t="shared" si="1"/>
        <v>18480</v>
      </c>
      <c r="N402" s="29" t="str">
        <f t="shared" si="2"/>
        <v>3761474640</v>
      </c>
      <c r="O402" s="29" t="str">
        <f t="shared" si="3"/>
        <v>203543</v>
      </c>
      <c r="P402" s="30" t="str">
        <f t="shared" si="4"/>
        <v>1585201695</v>
      </c>
      <c r="Q402" s="30" t="s">
        <v>221</v>
      </c>
      <c r="R402" s="32" t="str">
        <f>VLOOKUP(Q402,'Basic Moves'!B$2:H$43,3,FALSE)</f>
        <v>6</v>
      </c>
      <c r="S402" s="32" t="str">
        <f>IF(OR(VLOOKUP(Q402,'Basic Moves'!B$2:C$43,2,FALSE)=H402,VLOOKUP(Q402,'Basic Moves'!B$2:C$43,2,FALSE)=I402),1,0)</f>
        <v>0</v>
      </c>
      <c r="T402" s="32" t="str">
        <f>VLOOKUP(Q402,'Basic Moves'!B$2:H$43,5,FALSE)</f>
        <v>550</v>
      </c>
      <c r="U402" s="32" t="str">
        <f>VLOOKUP(Q402,'Basic Moves'!B$2:H$43,7,FALSE)</f>
        <v>7</v>
      </c>
      <c r="V402" s="31" t="str">
        <f t="shared" si="5"/>
        <v>1086</v>
      </c>
      <c r="W402" s="30" t="s">
        <v>334</v>
      </c>
      <c r="X402" s="32" t="str">
        <f>VLOOKUP(W402,'Charged Moves'!B$2:I$96,3,FALSE)</f>
        <v>35</v>
      </c>
      <c r="Y402" s="32" t="str">
        <f>IF(OR(VLOOKUP(W402,'Charged Moves'!B$2:C$96,2,FALSE)=H402,VLOOKUP(W402,'Charged Moves'!B$2:C$96,2,FALSE)=I402),1,0)</f>
        <v>1</v>
      </c>
      <c r="Z402" s="32" t="str">
        <f>VLOOKUP(W402,'Charged Moves'!B$2:I$96,8,FALSE)*100</f>
        <v>5</v>
      </c>
      <c r="AA402" s="32" t="str">
        <f>VLOOKUP(W402,'Charged Moves'!B$2:I$96,6,FALSE)</f>
        <v>3300</v>
      </c>
      <c r="AB402" s="32" t="str">
        <f>VLOOKUP(W402,'Charged Moves'!B$2:J$96,9,FALSE)</f>
        <v>25</v>
      </c>
      <c r="AC402" s="32" t="str">
        <f t="shared" si="6"/>
        <v>68.84375</v>
      </c>
      <c r="AD402" s="32" t="str">
        <f t="shared" si="7"/>
        <v>6000</v>
      </c>
      <c r="AE402" s="32" t="str">
        <f t="shared" si="8"/>
        <v>1143.5</v>
      </c>
      <c r="AF402" t="str">
        <f t="shared" si="9"/>
        <v>14000</v>
      </c>
      <c r="AG402" t="str">
        <f t="shared" si="10"/>
        <v>481.90625</v>
      </c>
    </row>
    <row r="403" ht="14.25" customHeight="1">
      <c r="A403" s="5">
        <v>801.0</v>
      </c>
      <c r="B403" s="20">
        <v>5.0</v>
      </c>
      <c r="C403" s="21">
        <v>0.58</v>
      </c>
      <c r="D403" s="20">
        <v>4.0</v>
      </c>
      <c r="E403" s="22">
        <v>0.76</v>
      </c>
      <c r="F403" s="5" t="str">
        <f>VLOOKUP(G403,'Species Data'!A$2:E$152,2,FALSE)</f>
        <v>141</v>
      </c>
      <c r="G403" s="5" t="s">
        <v>218</v>
      </c>
      <c r="H403" s="51" t="s">
        <v>267</v>
      </c>
      <c r="I403" s="33" t="s">
        <v>187</v>
      </c>
      <c r="J403" s="5" t="str">
        <f>VLOOKUP(G403,'Species Data'!A$2:E$152,3,FALSE)</f>
        <v>120</v>
      </c>
      <c r="K403" s="27" t="str">
        <f>VLOOKUP(G403,'Species Data'!A$2:E$152,4,FALSE)</f>
        <v>190</v>
      </c>
      <c r="L403" s="27" t="str">
        <f>VLOOKUP(G403,'Species Data'!A$2:E$152,5,FALSE)</f>
        <v>190</v>
      </c>
      <c r="M403" s="28" t="str">
        <f t="shared" si="1"/>
        <v>22800</v>
      </c>
      <c r="N403" s="29" t="str">
        <f t="shared" si="2"/>
        <v>4446121125</v>
      </c>
      <c r="O403" s="29" t="str">
        <f t="shared" si="3"/>
        <v>195005</v>
      </c>
      <c r="P403" s="30" t="str">
        <f t="shared" si="4"/>
        <v>1581450750</v>
      </c>
      <c r="Q403" s="30" t="s">
        <v>248</v>
      </c>
      <c r="R403" s="32" t="str">
        <f>VLOOKUP(Q403,'Basic Moves'!B$2:H$43,3,FALSE)</f>
        <v>3</v>
      </c>
      <c r="S403" s="32" t="str">
        <f>IF(OR(VLOOKUP(Q403,'Basic Moves'!B$2:C$43,2,FALSE)=H403,VLOOKUP(Q403,'Basic Moves'!B$2:C$43,2,FALSE)=I403),1,0)</f>
        <v>0</v>
      </c>
      <c r="T403" s="32" t="str">
        <f>VLOOKUP(Q403,'Basic Moves'!B$2:H$43,5,FALSE)</f>
        <v>400</v>
      </c>
      <c r="U403" s="32" t="str">
        <f>VLOOKUP(Q403,'Basic Moves'!B$2:H$43,7,FALSE)</f>
        <v>6</v>
      </c>
      <c r="V403" s="31" t="str">
        <f t="shared" si="5"/>
        <v>750</v>
      </c>
      <c r="W403" s="30" t="s">
        <v>334</v>
      </c>
      <c r="X403" s="32" t="str">
        <f>VLOOKUP(W403,'Charged Moves'!B$2:I$96,3,FALSE)</f>
        <v>35</v>
      </c>
      <c r="Y403" s="32" t="str">
        <f>IF(OR(VLOOKUP(W403,'Charged Moves'!B$2:C$96,2,FALSE)=H403,VLOOKUP(W403,'Charged Moves'!B$2:C$96,2,FALSE)=I403),1,0)</f>
        <v>1</v>
      </c>
      <c r="Z403" s="32" t="str">
        <f>VLOOKUP(W403,'Charged Moves'!B$2:I$96,8,FALSE)*100</f>
        <v>5</v>
      </c>
      <c r="AA403" s="32" t="str">
        <f>VLOOKUP(W403,'Charged Moves'!B$2:I$96,6,FALSE)</f>
        <v>3300</v>
      </c>
      <c r="AB403" s="32" t="str">
        <f>VLOOKUP(W403,'Charged Moves'!B$2:J$96,9,FALSE)</f>
        <v>25</v>
      </c>
      <c r="AC403" s="32" t="str">
        <f t="shared" si="6"/>
        <v>59.84375</v>
      </c>
      <c r="AD403" s="32" t="str">
        <f t="shared" si="7"/>
        <v>5800</v>
      </c>
      <c r="AE403" s="32" t="str">
        <f t="shared" si="8"/>
        <v>1026.34375</v>
      </c>
      <c r="AF403" t="str">
        <f t="shared" si="9"/>
        <v>15800</v>
      </c>
      <c r="AG403" t="str">
        <f t="shared" si="10"/>
        <v>365.0625</v>
      </c>
    </row>
    <row r="404" ht="14.25" customHeight="1">
      <c r="A404" s="5">
        <v>102.0</v>
      </c>
      <c r="B404" s="20">
        <v>6.0</v>
      </c>
      <c r="C404" s="21">
        <v>0.58</v>
      </c>
      <c r="D404" s="20">
        <v>1.0</v>
      </c>
      <c r="E404" s="22">
        <v>1.0</v>
      </c>
      <c r="F404" s="5" t="str">
        <f>VLOOKUP(G404,'Species Data'!A$2:E$152,2,FALSE)</f>
        <v>20</v>
      </c>
      <c r="G404" s="5" t="s">
        <v>56</v>
      </c>
      <c r="H404" s="39" t="s">
        <v>237</v>
      </c>
      <c r="I404" s="40"/>
      <c r="J404" s="5" t="str">
        <f>VLOOKUP(G404,'Species Data'!A$2:E$152,3,FALSE)</f>
        <v>110</v>
      </c>
      <c r="K404" s="27" t="str">
        <f>VLOOKUP(G404,'Species Data'!A$2:E$152,4,FALSE)</f>
        <v>146</v>
      </c>
      <c r="L404" s="27" t="str">
        <f>VLOOKUP(G404,'Species Data'!A$2:E$152,5,FALSE)</f>
        <v>150</v>
      </c>
      <c r="M404" s="28" t="str">
        <f t="shared" si="1"/>
        <v>16500</v>
      </c>
      <c r="N404" s="29" t="str">
        <f t="shared" si="2"/>
        <v>2519211750</v>
      </c>
      <c r="O404" s="29" t="str">
        <f t="shared" si="3"/>
        <v>152680</v>
      </c>
      <c r="P404" s="30" t="str">
        <f t="shared" si="4"/>
        <v>1579099500</v>
      </c>
      <c r="Q404" s="30" t="s">
        <v>261</v>
      </c>
      <c r="R404" s="32" t="str">
        <f>VLOOKUP(Q404,'Basic Moves'!B$2:H$43,3,FALSE)</f>
        <v>10</v>
      </c>
      <c r="S404" s="32" t="str">
        <f>IF(OR(VLOOKUP(Q404,'Basic Moves'!B$2:C$43,2,FALSE)=H404,VLOOKUP(Q404,'Basic Moves'!B$2:C$43,2,FALSE)=I404),1,0)</f>
        <v>1</v>
      </c>
      <c r="T404" s="32" t="str">
        <f>VLOOKUP(Q404,'Basic Moves'!B$2:H$43,5,FALSE)</f>
        <v>1330</v>
      </c>
      <c r="U404" s="32" t="str">
        <f>VLOOKUP(Q404,'Basic Moves'!B$2:H$43,7,FALSE)</f>
        <v>12</v>
      </c>
      <c r="V404" s="31" t="str">
        <f t="shared" si="5"/>
        <v>937.5</v>
      </c>
      <c r="W404" s="30" t="s">
        <v>288</v>
      </c>
      <c r="X404" s="32" t="str">
        <f>VLOOKUP(W404,'Charged Moves'!B$2:I$96,3,FALSE)</f>
        <v>70</v>
      </c>
      <c r="Y404" s="32" t="str">
        <f>IF(OR(VLOOKUP(W404,'Charged Moves'!B$2:C$96,2,FALSE)=H404,VLOOKUP(W404,'Charged Moves'!B$2:C$96,2,FALSE)=I404),1,0)</f>
        <v>0</v>
      </c>
      <c r="Z404" s="32" t="str">
        <f>VLOOKUP(W404,'Charged Moves'!B$2:I$96,8,FALSE)*100</f>
        <v>5</v>
      </c>
      <c r="AA404" s="32" t="str">
        <f>VLOOKUP(W404,'Charged Moves'!B$2:I$96,6,FALSE)</f>
        <v>5800</v>
      </c>
      <c r="AB404" s="32" t="str">
        <f>VLOOKUP(W404,'Charged Moves'!B$2:J$96,9,FALSE)</f>
        <v>33</v>
      </c>
      <c r="AC404" s="32" t="str">
        <f t="shared" si="6"/>
        <v>109.25</v>
      </c>
      <c r="AD404" s="32" t="str">
        <f t="shared" si="7"/>
        <v>10290</v>
      </c>
      <c r="AE404" s="32" t="str">
        <f t="shared" si="8"/>
        <v>1045.75</v>
      </c>
      <c r="AF404" t="str">
        <f t="shared" si="9"/>
        <v>16290</v>
      </c>
      <c r="AG404" t="str">
        <f t="shared" si="10"/>
        <v>655.5</v>
      </c>
    </row>
    <row r="405" ht="14.25" customHeight="1">
      <c r="A405" s="5">
        <v>802.0</v>
      </c>
      <c r="B405" s="20">
        <v>2.0</v>
      </c>
      <c r="C405" s="21">
        <v>0.92</v>
      </c>
      <c r="D405" s="20">
        <v>5.0</v>
      </c>
      <c r="E405" s="22">
        <v>0.76</v>
      </c>
      <c r="F405" s="5" t="str">
        <f>VLOOKUP(G405,'Species Data'!A$2:E$152,2,FALSE)</f>
        <v>141</v>
      </c>
      <c r="G405" s="5" t="s">
        <v>218</v>
      </c>
      <c r="H405" s="51" t="s">
        <v>267</v>
      </c>
      <c r="I405" s="33" t="s">
        <v>187</v>
      </c>
      <c r="J405" s="5" t="str">
        <f>VLOOKUP(G405,'Species Data'!A$2:E$152,3,FALSE)</f>
        <v>120</v>
      </c>
      <c r="K405" s="27" t="str">
        <f>VLOOKUP(G405,'Species Data'!A$2:E$152,4,FALSE)</f>
        <v>190</v>
      </c>
      <c r="L405" s="27" t="str">
        <f>VLOOKUP(G405,'Species Data'!A$2:E$152,5,FALSE)</f>
        <v>190</v>
      </c>
      <c r="M405" s="28" t="str">
        <f t="shared" si="1"/>
        <v>22800</v>
      </c>
      <c r="N405" s="29" t="str">
        <f t="shared" si="2"/>
        <v>7069824000</v>
      </c>
      <c r="O405" s="29" t="str">
        <f t="shared" si="3"/>
        <v>310080</v>
      </c>
      <c r="P405" s="30" t="str">
        <f t="shared" si="4"/>
        <v>1576848000</v>
      </c>
      <c r="Q405" s="30" t="s">
        <v>248</v>
      </c>
      <c r="R405" s="32" t="str">
        <f>VLOOKUP(Q405,'Basic Moves'!B$2:H$43,3,FALSE)</f>
        <v>3</v>
      </c>
      <c r="S405" s="32" t="str">
        <f>IF(OR(VLOOKUP(Q405,'Basic Moves'!B$2:C$43,2,FALSE)=H405,VLOOKUP(Q405,'Basic Moves'!B$2:C$43,2,FALSE)=I405),1,0)</f>
        <v>0</v>
      </c>
      <c r="T405" s="32" t="str">
        <f>VLOOKUP(Q405,'Basic Moves'!B$2:H$43,5,FALSE)</f>
        <v>400</v>
      </c>
      <c r="U405" s="32" t="str">
        <f>VLOOKUP(Q405,'Basic Moves'!B$2:H$43,7,FALSE)</f>
        <v>6</v>
      </c>
      <c r="V405" s="31" t="str">
        <f t="shared" si="5"/>
        <v>750</v>
      </c>
      <c r="W405" s="30" t="s">
        <v>222</v>
      </c>
      <c r="X405" s="32" t="str">
        <f>VLOOKUP(W405,'Charged Moves'!B$2:I$96,3,FALSE)</f>
        <v>80</v>
      </c>
      <c r="Y405" s="32" t="str">
        <f>IF(OR(VLOOKUP(W405,'Charged Moves'!B$2:C$96,2,FALSE)=H405,VLOOKUP(W405,'Charged Moves'!B$2:C$96,2,FALSE)=I405),1,0)</f>
        <v>1</v>
      </c>
      <c r="Z405" s="32" t="str">
        <f>VLOOKUP(W405,'Charged Moves'!B$2:I$96,8,FALSE)*100</f>
        <v>50</v>
      </c>
      <c r="AA405" s="32" t="str">
        <f>VLOOKUP(W405,'Charged Moves'!B$2:I$96,6,FALSE)</f>
        <v>3100</v>
      </c>
      <c r="AB405" s="32" t="str">
        <f>VLOOKUP(W405,'Charged Moves'!B$2:J$96,9,FALSE)</f>
        <v>100</v>
      </c>
      <c r="AC405" s="32" t="str">
        <f t="shared" si="6"/>
        <v>176</v>
      </c>
      <c r="AD405" s="32" t="str">
        <f t="shared" si="7"/>
        <v>10400</v>
      </c>
      <c r="AE405" s="32" t="str">
        <f t="shared" si="8"/>
        <v>1632</v>
      </c>
      <c r="AF405" t="str">
        <f t="shared" si="9"/>
        <v>44400</v>
      </c>
      <c r="AG405" t="str">
        <f t="shared" si="10"/>
        <v>364</v>
      </c>
    </row>
    <row r="406" ht="14.25" customHeight="1">
      <c r="A406" s="5">
        <v>707.0</v>
      </c>
      <c r="B406" s="20">
        <v>3.0</v>
      </c>
      <c r="C406" s="21">
        <v>0.86</v>
      </c>
      <c r="D406" s="20">
        <v>6.0</v>
      </c>
      <c r="E406" s="22">
        <v>0.83</v>
      </c>
      <c r="F406" s="5" t="str">
        <f>VLOOKUP(G406,'Species Data'!A$2:E$152,2,FALSE)</f>
        <v>122</v>
      </c>
      <c r="G406" s="5" t="s">
        <v>194</v>
      </c>
      <c r="H406" s="24" t="s">
        <v>50</v>
      </c>
      <c r="I406" s="25"/>
      <c r="J406" s="5" t="str">
        <f>VLOOKUP(G406,'Species Data'!A$2:E$152,3,FALSE)</f>
        <v>80</v>
      </c>
      <c r="K406" s="27" t="str">
        <f>VLOOKUP(G406,'Species Data'!A$2:E$152,4,FALSE)</f>
        <v>154</v>
      </c>
      <c r="L406" s="27" t="str">
        <f>VLOOKUP(G406,'Species Data'!A$2:E$152,5,FALSE)</f>
        <v>196</v>
      </c>
      <c r="M406" s="28" t="str">
        <f t="shared" si="1"/>
        <v>15680</v>
      </c>
      <c r="N406" s="29" t="str">
        <f t="shared" si="2"/>
        <v>3440976000</v>
      </c>
      <c r="O406" s="29" t="str">
        <f t="shared" si="3"/>
        <v>219450</v>
      </c>
      <c r="P406" s="30" t="str">
        <f t="shared" si="4"/>
        <v>1573793760</v>
      </c>
      <c r="Q406" s="30" t="s">
        <v>121</v>
      </c>
      <c r="R406" s="32" t="str">
        <f>VLOOKUP(Q406,'Basic Moves'!B$2:H$43,3,FALSE)</f>
        <v>12</v>
      </c>
      <c r="S406" s="32" t="str">
        <f>IF(OR(VLOOKUP(Q406,'Basic Moves'!B$2:C$43,2,FALSE)=H406,VLOOKUP(Q406,'Basic Moves'!B$2:C$43,2,FALSE)=I406),1,0)</f>
        <v>1</v>
      </c>
      <c r="T406" s="32" t="str">
        <f>VLOOKUP(Q406,'Basic Moves'!B$2:H$43,5,FALSE)</f>
        <v>1050</v>
      </c>
      <c r="U406" s="32" t="str">
        <f>VLOOKUP(Q406,'Basic Moves'!B$2:H$43,7,FALSE)</f>
        <v>9</v>
      </c>
      <c r="V406" s="31" t="str">
        <f t="shared" si="5"/>
        <v>1425</v>
      </c>
      <c r="W406" s="30" t="s">
        <v>110</v>
      </c>
      <c r="X406" s="32" t="str">
        <f>VLOOKUP(W406,'Charged Moves'!B$2:I$96,3,FALSE)</f>
        <v>45</v>
      </c>
      <c r="Y406" s="32" t="str">
        <f>IF(OR(VLOOKUP(W406,'Charged Moves'!B$2:C$96,2,FALSE)=H406,VLOOKUP(W406,'Charged Moves'!B$2:C$96,2,FALSE)=I406),1,0)</f>
        <v>0</v>
      </c>
      <c r="Z406" s="32" t="str">
        <f>VLOOKUP(W406,'Charged Moves'!B$2:I$96,8,FALSE)*100</f>
        <v>5</v>
      </c>
      <c r="AA406" s="32" t="str">
        <f>VLOOKUP(W406,'Charged Moves'!B$2:I$96,6,FALSE)</f>
        <v>3080</v>
      </c>
      <c r="AB406" s="32" t="str">
        <f>VLOOKUP(W406,'Charged Moves'!B$2:J$96,9,FALSE)</f>
        <v>33</v>
      </c>
      <c r="AC406" s="32" t="str">
        <f t="shared" si="6"/>
        <v>106.125</v>
      </c>
      <c r="AD406" s="32" t="str">
        <f t="shared" si="7"/>
        <v>7780</v>
      </c>
      <c r="AE406" s="32" t="str">
        <f t="shared" si="8"/>
        <v>1363.5</v>
      </c>
      <c r="AF406" t="str">
        <f t="shared" si="9"/>
        <v>15780</v>
      </c>
      <c r="AG406" t="str">
        <f t="shared" si="10"/>
        <v>651.75</v>
      </c>
    </row>
    <row r="407" ht="14.25" customHeight="1">
      <c r="A407" s="5">
        <v>719.0</v>
      </c>
      <c r="B407" s="20">
        <v>2.0</v>
      </c>
      <c r="C407" s="21">
        <v>0.98</v>
      </c>
      <c r="D407" s="20">
        <v>3.0</v>
      </c>
      <c r="E407" s="22">
        <v>0.87</v>
      </c>
      <c r="F407" s="5" t="str">
        <f>VLOOKUP(G407,'Species Data'!A$2:E$152,2,FALSE)</f>
        <v>124</v>
      </c>
      <c r="G407" s="5" t="s">
        <v>196</v>
      </c>
      <c r="H407" s="34" t="s">
        <v>191</v>
      </c>
      <c r="I407" s="24" t="s">
        <v>50</v>
      </c>
      <c r="J407" s="5" t="str">
        <f>VLOOKUP(G407,'Species Data'!A$2:E$152,3,FALSE)</f>
        <v>130</v>
      </c>
      <c r="K407" s="27" t="str">
        <f>VLOOKUP(G407,'Species Data'!A$2:E$152,4,FALSE)</f>
        <v>172</v>
      </c>
      <c r="L407" s="27" t="str">
        <f>VLOOKUP(G407,'Species Data'!A$2:E$152,5,FALSE)</f>
        <v>134</v>
      </c>
      <c r="M407" s="28" t="str">
        <f t="shared" si="1"/>
        <v>17420</v>
      </c>
      <c r="N407" s="29" t="str">
        <f t="shared" si="2"/>
        <v>4344548000</v>
      </c>
      <c r="O407" s="29" t="str">
        <f t="shared" si="3"/>
        <v>249400</v>
      </c>
      <c r="P407" s="30" t="str">
        <f t="shared" si="4"/>
        <v>1571527880</v>
      </c>
      <c r="Q407" s="30" t="s">
        <v>173</v>
      </c>
      <c r="R407" s="32" t="str">
        <f>VLOOKUP(Q407,'Basic Moves'!B$2:H$43,3,FALSE)</f>
        <v>7</v>
      </c>
      <c r="S407" s="32" t="str">
        <f>IF(OR(VLOOKUP(Q407,'Basic Moves'!B$2:C$43,2,FALSE)=H407,VLOOKUP(Q407,'Basic Moves'!B$2:C$43,2,FALSE)=I407),1,0)</f>
        <v>0</v>
      </c>
      <c r="T407" s="32" t="str">
        <f>VLOOKUP(Q407,'Basic Moves'!B$2:H$43,5,FALSE)</f>
        <v>540</v>
      </c>
      <c r="U407" s="32" t="str">
        <f>VLOOKUP(Q407,'Basic Moves'!B$2:H$43,7,FALSE)</f>
        <v>7</v>
      </c>
      <c r="V407" s="31" t="str">
        <f t="shared" si="5"/>
        <v>1295</v>
      </c>
      <c r="W407" s="30" t="s">
        <v>308</v>
      </c>
      <c r="X407" s="32" t="str">
        <f>VLOOKUP(W407,'Charged Moves'!B$2:I$96,3,FALSE)</f>
        <v>40</v>
      </c>
      <c r="Y407" s="32" t="str">
        <f>IF(OR(VLOOKUP(W407,'Charged Moves'!B$2:C$96,2,FALSE)=H407,VLOOKUP(W407,'Charged Moves'!B$2:C$96,2,FALSE)=I407),1,0)</f>
        <v>1</v>
      </c>
      <c r="Z407" s="32" t="str">
        <f>VLOOKUP(W407,'Charged Moves'!B$2:I$96,8,FALSE)*100</f>
        <v>5</v>
      </c>
      <c r="AA407" s="32" t="str">
        <f>VLOOKUP(W407,'Charged Moves'!B$2:I$96,6,FALSE)</f>
        <v>2700</v>
      </c>
      <c r="AB407" s="32" t="str">
        <f>VLOOKUP(W407,'Charged Moves'!B$2:J$96,9,FALSE)</f>
        <v>33</v>
      </c>
      <c r="AC407" s="32" t="str">
        <f t="shared" si="6"/>
        <v>86.25</v>
      </c>
      <c r="AD407" s="32" t="str">
        <f t="shared" si="7"/>
        <v>5900</v>
      </c>
      <c r="AE407" s="32" t="str">
        <f t="shared" si="8"/>
        <v>1450</v>
      </c>
      <c r="AF407" t="str">
        <f t="shared" si="9"/>
        <v>15900</v>
      </c>
      <c r="AG407" t="str">
        <f t="shared" si="10"/>
        <v>524.5</v>
      </c>
    </row>
    <row r="408" ht="14.25" customHeight="1">
      <c r="A408" s="5">
        <v>236.0</v>
      </c>
      <c r="B408" s="20">
        <v>4.0</v>
      </c>
      <c r="C408" s="21">
        <v>0.8</v>
      </c>
      <c r="D408" s="20">
        <v>6.0</v>
      </c>
      <c r="E408" s="22">
        <v>0.69</v>
      </c>
      <c r="F408" s="5" t="str">
        <f>VLOOKUP(G408,'Species Data'!A$2:E$152,2,FALSE)</f>
        <v>42</v>
      </c>
      <c r="G408" s="5" t="s">
        <v>78</v>
      </c>
      <c r="H408" s="46" t="s">
        <v>265</v>
      </c>
      <c r="I408" s="38" t="s">
        <v>236</v>
      </c>
      <c r="J408" s="5" t="str">
        <f>VLOOKUP(G408,'Species Data'!A$2:E$152,3,FALSE)</f>
        <v>150</v>
      </c>
      <c r="K408" s="27" t="str">
        <f>VLOOKUP(G408,'Species Data'!A$2:E$152,4,FALSE)</f>
        <v>164</v>
      </c>
      <c r="L408" s="27" t="str">
        <f>VLOOKUP(G408,'Species Data'!A$2:E$152,5,FALSE)</f>
        <v>164</v>
      </c>
      <c r="M408" s="28" t="str">
        <f t="shared" si="1"/>
        <v>24600</v>
      </c>
      <c r="N408" s="29" t="str">
        <f t="shared" si="2"/>
        <v>4841280000</v>
      </c>
      <c r="O408" s="29" t="str">
        <f t="shared" si="3"/>
        <v>196800</v>
      </c>
      <c r="P408" s="30" t="str">
        <f t="shared" si="4"/>
        <v>1570390200</v>
      </c>
      <c r="Q408" s="30" t="s">
        <v>126</v>
      </c>
      <c r="R408" s="32" t="str">
        <f>VLOOKUP(Q408,'Basic Moves'!B$2:H$43,3,FALSE)</f>
        <v>6</v>
      </c>
      <c r="S408" s="32" t="str">
        <f>IF(OR(VLOOKUP(Q408,'Basic Moves'!B$2:C$43,2,FALSE)=H408,VLOOKUP(Q408,'Basic Moves'!B$2:C$43,2,FALSE)=I408),1,0)</f>
        <v>0</v>
      </c>
      <c r="T408" s="32" t="str">
        <f>VLOOKUP(Q408,'Basic Moves'!B$2:H$43,5,FALSE)</f>
        <v>500</v>
      </c>
      <c r="U408" s="32" t="str">
        <f>VLOOKUP(Q408,'Basic Moves'!B$2:H$43,7,FALSE)</f>
        <v>7</v>
      </c>
      <c r="V408" s="31" t="str">
        <f t="shared" si="5"/>
        <v>1200</v>
      </c>
      <c r="W408" s="30" t="s">
        <v>315</v>
      </c>
      <c r="X408" s="32" t="str">
        <f>VLOOKUP(W408,'Charged Moves'!B$2:I$96,3,FALSE)</f>
        <v>30</v>
      </c>
      <c r="Y408" s="32" t="str">
        <f>IF(OR(VLOOKUP(W408,'Charged Moves'!B$2:C$96,2,FALSE)=H408,VLOOKUP(W408,'Charged Moves'!B$2:C$96,2,FALSE)=I408),1,0)</f>
        <v>0</v>
      </c>
      <c r="Z408" s="32" t="str">
        <f>VLOOKUP(W408,'Charged Moves'!B$2:I$96,8,FALSE)*100</f>
        <v>5</v>
      </c>
      <c r="AA408" s="32" t="str">
        <f>VLOOKUP(W408,'Charged Moves'!B$2:I$96,6,FALSE)</f>
        <v>3100</v>
      </c>
      <c r="AB408" s="32" t="str">
        <f>VLOOKUP(W408,'Charged Moves'!B$2:J$96,9,FALSE)</f>
        <v>25</v>
      </c>
      <c r="AC408" s="32" t="str">
        <f t="shared" si="6"/>
        <v>54.75</v>
      </c>
      <c r="AD408" s="32" t="str">
        <f t="shared" si="7"/>
        <v>5600</v>
      </c>
      <c r="AE408" s="32" t="str">
        <f t="shared" si="8"/>
        <v>984.75</v>
      </c>
      <c r="AF408" t="str">
        <f t="shared" si="9"/>
        <v>13600</v>
      </c>
      <c r="AG408" t="str">
        <f t="shared" si="10"/>
        <v>389.25</v>
      </c>
    </row>
    <row r="409" ht="14.25" customHeight="1">
      <c r="A409" s="5">
        <v>800.0</v>
      </c>
      <c r="B409" s="20">
        <v>6.0</v>
      </c>
      <c r="C409" s="21">
        <v>0.55</v>
      </c>
      <c r="D409" s="20">
        <v>6.0</v>
      </c>
      <c r="E409" s="22">
        <v>0.75</v>
      </c>
      <c r="F409" s="5" t="str">
        <f>VLOOKUP(G409,'Species Data'!A$2:E$152,2,FALSE)</f>
        <v>141</v>
      </c>
      <c r="G409" s="5" t="s">
        <v>218</v>
      </c>
      <c r="H409" s="51" t="s">
        <v>267</v>
      </c>
      <c r="I409" s="33" t="s">
        <v>187</v>
      </c>
      <c r="J409" s="5" t="str">
        <f>VLOOKUP(G409,'Species Data'!A$2:E$152,3,FALSE)</f>
        <v>120</v>
      </c>
      <c r="K409" s="27" t="str">
        <f>VLOOKUP(G409,'Species Data'!A$2:E$152,4,FALSE)</f>
        <v>190</v>
      </c>
      <c r="L409" s="27" t="str">
        <f>VLOOKUP(G409,'Species Data'!A$2:E$152,5,FALSE)</f>
        <v>190</v>
      </c>
      <c r="M409" s="28" t="str">
        <f t="shared" si="1"/>
        <v>22800</v>
      </c>
      <c r="N409" s="29" t="str">
        <f t="shared" si="2"/>
        <v>4225866000</v>
      </c>
      <c r="O409" s="29" t="str">
        <f t="shared" si="3"/>
        <v>185345</v>
      </c>
      <c r="P409" s="30" t="str">
        <f t="shared" si="4"/>
        <v>1568454750</v>
      </c>
      <c r="Q409" s="30" t="s">
        <v>248</v>
      </c>
      <c r="R409" s="32" t="str">
        <f>VLOOKUP(Q409,'Basic Moves'!B$2:H$43,3,FALSE)</f>
        <v>3</v>
      </c>
      <c r="S409" s="32" t="str">
        <f>IF(OR(VLOOKUP(Q409,'Basic Moves'!B$2:C$43,2,FALSE)=H409,VLOOKUP(Q409,'Basic Moves'!B$2:C$43,2,FALSE)=I409),1,0)</f>
        <v>0</v>
      </c>
      <c r="T409" s="32" t="str">
        <f>VLOOKUP(Q409,'Basic Moves'!B$2:H$43,5,FALSE)</f>
        <v>400</v>
      </c>
      <c r="U409" s="32" t="str">
        <f>VLOOKUP(Q409,'Basic Moves'!B$2:H$43,7,FALSE)</f>
        <v>6</v>
      </c>
      <c r="V409" s="31" t="str">
        <f t="shared" si="5"/>
        <v>750</v>
      </c>
      <c r="W409" s="30" t="s">
        <v>309</v>
      </c>
      <c r="X409" s="32" t="str">
        <f>VLOOKUP(W409,'Charged Moves'!B$2:I$96,3,FALSE)</f>
        <v>35</v>
      </c>
      <c r="Y409" s="32" t="str">
        <f>IF(OR(VLOOKUP(W409,'Charged Moves'!B$2:C$96,2,FALSE)=H409,VLOOKUP(W409,'Charged Moves'!B$2:C$96,2,FALSE)=I409),1,0)</f>
        <v>1</v>
      </c>
      <c r="Z409" s="32" t="str">
        <f>VLOOKUP(W409,'Charged Moves'!B$2:I$96,8,FALSE)*100</f>
        <v>5</v>
      </c>
      <c r="AA409" s="32" t="str">
        <f>VLOOKUP(W409,'Charged Moves'!B$2:I$96,6,FALSE)</f>
        <v>3600</v>
      </c>
      <c r="AB409" s="32" t="str">
        <f>VLOOKUP(W409,'Charged Moves'!B$2:J$96,9,FALSE)</f>
        <v>25</v>
      </c>
      <c r="AC409" s="32" t="str">
        <f t="shared" si="6"/>
        <v>59.84375</v>
      </c>
      <c r="AD409" s="32" t="str">
        <f t="shared" si="7"/>
        <v>6100</v>
      </c>
      <c r="AE409" s="32" t="str">
        <f t="shared" si="8"/>
        <v>975.5</v>
      </c>
      <c r="AF409" t="str">
        <f t="shared" si="9"/>
        <v>16100</v>
      </c>
      <c r="AG409" t="str">
        <f t="shared" si="10"/>
        <v>362.0625</v>
      </c>
    </row>
    <row r="410" ht="14.25" customHeight="1">
      <c r="A410" s="5">
        <v>429.0</v>
      </c>
      <c r="B410" s="20">
        <v>4.0</v>
      </c>
      <c r="C410" s="21">
        <v>0.71</v>
      </c>
      <c r="D410" s="20">
        <v>4.0</v>
      </c>
      <c r="E410" s="22">
        <v>0.8</v>
      </c>
      <c r="F410" s="5" t="str">
        <f>VLOOKUP(G410,'Species Data'!A$2:E$152,2,FALSE)</f>
        <v>75</v>
      </c>
      <c r="G410" s="5" t="s">
        <v>124</v>
      </c>
      <c r="H410" s="51" t="s">
        <v>267</v>
      </c>
      <c r="I410" s="49" t="s">
        <v>260</v>
      </c>
      <c r="J410" s="5" t="str">
        <f>VLOOKUP(G410,'Species Data'!A$2:E$152,3,FALSE)</f>
        <v>110</v>
      </c>
      <c r="K410" s="27" t="str">
        <f>VLOOKUP(G410,'Species Data'!A$2:E$152,4,FALSE)</f>
        <v>142</v>
      </c>
      <c r="L410" s="27" t="str">
        <f>VLOOKUP(G410,'Species Data'!A$2:E$152,5,FALSE)</f>
        <v>156</v>
      </c>
      <c r="M410" s="28" t="str">
        <f t="shared" si="1"/>
        <v>17160</v>
      </c>
      <c r="N410" s="29" t="str">
        <f t="shared" si="2"/>
        <v>3409123575</v>
      </c>
      <c r="O410" s="29" t="str">
        <f t="shared" si="3"/>
        <v>198667</v>
      </c>
      <c r="P410" s="30" t="str">
        <f t="shared" si="4"/>
        <v>1567877025</v>
      </c>
      <c r="Q410" s="30" t="s">
        <v>221</v>
      </c>
      <c r="R410" s="32" t="str">
        <f>VLOOKUP(Q410,'Basic Moves'!B$2:H$43,3,FALSE)</f>
        <v>6</v>
      </c>
      <c r="S410" s="32" t="str">
        <f>IF(OR(VLOOKUP(Q410,'Basic Moves'!B$2:C$43,2,FALSE)=H410,VLOOKUP(Q410,'Basic Moves'!B$2:C$43,2,FALSE)=I410),1,0)</f>
        <v>1</v>
      </c>
      <c r="T410" s="32" t="str">
        <f>VLOOKUP(Q410,'Basic Moves'!B$2:H$43,5,FALSE)</f>
        <v>550</v>
      </c>
      <c r="U410" s="32" t="str">
        <f>VLOOKUP(Q410,'Basic Moves'!B$2:H$43,7,FALSE)</f>
        <v>7</v>
      </c>
      <c r="V410" s="31" t="str">
        <f t="shared" si="5"/>
        <v>1357.5</v>
      </c>
      <c r="W410" s="30" t="s">
        <v>288</v>
      </c>
      <c r="X410" s="32" t="str">
        <f>VLOOKUP(W410,'Charged Moves'!B$2:I$96,3,FALSE)</f>
        <v>70</v>
      </c>
      <c r="Y410" s="32" t="str">
        <f>IF(OR(VLOOKUP(W410,'Charged Moves'!B$2:C$96,2,FALSE)=H410,VLOOKUP(W410,'Charged Moves'!B$2:C$96,2,FALSE)=I410),1,0)</f>
        <v>1</v>
      </c>
      <c r="Z410" s="32" t="str">
        <f>VLOOKUP(W410,'Charged Moves'!B$2:I$96,8,FALSE)*100</f>
        <v>5</v>
      </c>
      <c r="AA410" s="32" t="str">
        <f>VLOOKUP(W410,'Charged Moves'!B$2:I$96,6,FALSE)</f>
        <v>5800</v>
      </c>
      <c r="AB410" s="32" t="str">
        <f>VLOOKUP(W410,'Charged Moves'!B$2:J$96,9,FALSE)</f>
        <v>33</v>
      </c>
      <c r="AC410" s="32" t="str">
        <f t="shared" si="6"/>
        <v>127.1875</v>
      </c>
      <c r="AD410" s="32" t="str">
        <f t="shared" si="7"/>
        <v>9050</v>
      </c>
      <c r="AE410" s="32" t="str">
        <f t="shared" si="8"/>
        <v>1399.0625</v>
      </c>
      <c r="AF410" t="str">
        <f t="shared" si="9"/>
        <v>19050</v>
      </c>
      <c r="AG410" t="str">
        <f t="shared" si="10"/>
        <v>643.4375</v>
      </c>
    </row>
    <row r="411" ht="14.25" customHeight="1">
      <c r="A411" s="5">
        <v>188.0</v>
      </c>
      <c r="B411" s="20">
        <v>6.0</v>
      </c>
      <c r="C411" s="21">
        <v>0.69</v>
      </c>
      <c r="D411" s="20">
        <v>6.0</v>
      </c>
      <c r="E411" s="22">
        <v>0.4</v>
      </c>
      <c r="F411" s="5" t="str">
        <f>VLOOKUP(G411,'Species Data'!A$2:E$152,2,FALSE)</f>
        <v>34</v>
      </c>
      <c r="G411" s="5" t="s">
        <v>70</v>
      </c>
      <c r="H411" s="46" t="s">
        <v>265</v>
      </c>
      <c r="I411" s="49" t="s">
        <v>260</v>
      </c>
      <c r="J411" s="5" t="str">
        <f>VLOOKUP(G411,'Species Data'!A$2:E$152,3,FALSE)</f>
        <v>162</v>
      </c>
      <c r="K411" s="27" t="str">
        <f>VLOOKUP(G411,'Species Data'!A$2:E$152,4,FALSE)</f>
        <v>204</v>
      </c>
      <c r="L411" s="27" t="str">
        <f>VLOOKUP(G411,'Species Data'!A$2:E$152,5,FALSE)</f>
        <v>170</v>
      </c>
      <c r="M411" s="28" t="str">
        <f t="shared" si="1"/>
        <v>27540</v>
      </c>
      <c r="N411" s="29" t="str">
        <f t="shared" si="2"/>
        <v>6944045760</v>
      </c>
      <c r="O411" s="29" t="str">
        <f t="shared" si="3"/>
        <v>252144</v>
      </c>
      <c r="P411" s="30" t="str">
        <f t="shared" si="4"/>
        <v>1561848480</v>
      </c>
      <c r="Q411" s="30" t="s">
        <v>248</v>
      </c>
      <c r="R411" s="32" t="str">
        <f>VLOOKUP(Q411,'Basic Moves'!B$2:H$43,3,FALSE)</f>
        <v>3</v>
      </c>
      <c r="S411" s="32" t="str">
        <f>IF(OR(VLOOKUP(Q411,'Basic Moves'!B$2:C$43,2,FALSE)=H411,VLOOKUP(Q411,'Basic Moves'!B$2:C$43,2,FALSE)=I411),1,0)</f>
        <v>0</v>
      </c>
      <c r="T411" s="32" t="str">
        <f>VLOOKUP(Q411,'Basic Moves'!B$2:H$43,5,FALSE)</f>
        <v>400</v>
      </c>
      <c r="U411" s="32" t="str">
        <f>VLOOKUP(Q411,'Basic Moves'!B$2:H$43,7,FALSE)</f>
        <v>6</v>
      </c>
      <c r="V411" s="31" t="str">
        <f t="shared" si="5"/>
        <v>750</v>
      </c>
      <c r="W411" s="30" t="s">
        <v>233</v>
      </c>
      <c r="X411" s="32" t="str">
        <f>VLOOKUP(W411,'Charged Moves'!B$2:I$96,3,FALSE)</f>
        <v>80</v>
      </c>
      <c r="Y411" s="32" t="str">
        <f>IF(OR(VLOOKUP(W411,'Charged Moves'!B$2:C$96,2,FALSE)=H411,VLOOKUP(W411,'Charged Moves'!B$2:C$96,2,FALSE)=I411),1,0)</f>
        <v>0</v>
      </c>
      <c r="Z411" s="32" t="str">
        <f>VLOOKUP(W411,'Charged Moves'!B$2:I$96,8,FALSE)*100</f>
        <v>5</v>
      </c>
      <c r="AA411" s="32" t="str">
        <f>VLOOKUP(W411,'Charged Moves'!B$2:I$96,6,FALSE)</f>
        <v>3200</v>
      </c>
      <c r="AB411" s="32" t="str">
        <f>VLOOKUP(W411,'Charged Moves'!B$2:J$96,9,FALSE)</f>
        <v>100</v>
      </c>
      <c r="AC411" s="32" t="str">
        <f t="shared" si="6"/>
        <v>133</v>
      </c>
      <c r="AD411" s="32" t="str">
        <f t="shared" si="7"/>
        <v>10500</v>
      </c>
      <c r="AE411" s="32" t="str">
        <f t="shared" si="8"/>
        <v>1236</v>
      </c>
      <c r="AF411" t="str">
        <f t="shared" si="9"/>
        <v>44500</v>
      </c>
      <c r="AG411" t="str">
        <f t="shared" si="10"/>
        <v>278</v>
      </c>
    </row>
    <row r="412" ht="14.25" customHeight="1">
      <c r="A412" s="5">
        <v>63.0</v>
      </c>
      <c r="B412" s="20">
        <v>6.0</v>
      </c>
      <c r="C412" s="21">
        <v>0.71</v>
      </c>
      <c r="D412" s="20">
        <v>3.0</v>
      </c>
      <c r="E412" s="22">
        <v>0.79</v>
      </c>
      <c r="F412" s="5" t="str">
        <f>VLOOKUP(G412,'Species Data'!A$2:E$152,2,FALSE)</f>
        <v>12</v>
      </c>
      <c r="G412" s="5" t="s">
        <v>46</v>
      </c>
      <c r="H412" s="58" t="s">
        <v>249</v>
      </c>
      <c r="I412" s="38" t="s">
        <v>236</v>
      </c>
      <c r="J412" s="5" t="str">
        <f>VLOOKUP(G412,'Species Data'!A$2:E$152,3,FALSE)</f>
        <v>120</v>
      </c>
      <c r="K412" s="27" t="str">
        <f>VLOOKUP(G412,'Species Data'!A$2:E$152,4,FALSE)</f>
        <v>144</v>
      </c>
      <c r="L412" s="27" t="str">
        <f>VLOOKUP(G412,'Species Data'!A$2:E$152,5,FALSE)</f>
        <v>144</v>
      </c>
      <c r="M412" s="28" t="str">
        <f t="shared" si="1"/>
        <v>17280</v>
      </c>
      <c r="N412" s="29" t="str">
        <f t="shared" si="2"/>
        <v>3045081600</v>
      </c>
      <c r="O412" s="29" t="str">
        <f t="shared" si="3"/>
        <v>176220</v>
      </c>
      <c r="P412" s="30" t="str">
        <f t="shared" si="4"/>
        <v>1559865600</v>
      </c>
      <c r="Q412" s="30" t="s">
        <v>88</v>
      </c>
      <c r="R412" s="32" t="str">
        <f>VLOOKUP(Q412,'Basic Moves'!B$2:H$43,3,FALSE)</f>
        <v>15</v>
      </c>
      <c r="S412" s="32" t="str">
        <f>IF(OR(VLOOKUP(Q412,'Basic Moves'!B$2:C$43,2,FALSE)=H412,VLOOKUP(Q412,'Basic Moves'!B$2:C$43,2,FALSE)=I412),1,0)</f>
        <v>0</v>
      </c>
      <c r="T412" s="32" t="str">
        <f>VLOOKUP(Q412,'Basic Moves'!B$2:H$43,5,FALSE)</f>
        <v>1510</v>
      </c>
      <c r="U412" s="32" t="str">
        <f>VLOOKUP(Q412,'Basic Moves'!B$2:H$43,7,FALSE)</f>
        <v>14</v>
      </c>
      <c r="V412" s="31" t="str">
        <f t="shared" si="5"/>
        <v>990</v>
      </c>
      <c r="W412" s="30" t="s">
        <v>50</v>
      </c>
      <c r="X412" s="32" t="str">
        <f>VLOOKUP(W412,'Charged Moves'!B$2:I$96,3,FALSE)</f>
        <v>55</v>
      </c>
      <c r="Y412" s="32" t="str">
        <f>IF(OR(VLOOKUP(W412,'Charged Moves'!B$2:C$96,2,FALSE)=H412,VLOOKUP(W412,'Charged Moves'!B$2:C$96,2,FALSE)=I412),1,0)</f>
        <v>0</v>
      </c>
      <c r="Z412" s="32" t="str">
        <f>VLOOKUP(W412,'Charged Moves'!B$2:I$96,8,FALSE)*100</f>
        <v>5</v>
      </c>
      <c r="AA412" s="32" t="str">
        <f>VLOOKUP(W412,'Charged Moves'!B$2:I$96,6,FALSE)</f>
        <v>2800</v>
      </c>
      <c r="AB412" s="32" t="str">
        <f>VLOOKUP(W412,'Charged Moves'!B$2:J$96,9,FALSE)</f>
        <v>50</v>
      </c>
      <c r="AC412" s="32" t="str">
        <f t="shared" si="6"/>
        <v>116.375</v>
      </c>
      <c r="AD412" s="32" t="str">
        <f t="shared" si="7"/>
        <v>9340</v>
      </c>
      <c r="AE412" s="32" t="str">
        <f t="shared" si="8"/>
        <v>1223.75</v>
      </c>
      <c r="AF412" t="str">
        <f t="shared" si="9"/>
        <v>17340</v>
      </c>
      <c r="AG412" t="str">
        <f t="shared" si="10"/>
        <v>626.875</v>
      </c>
    </row>
    <row r="413" ht="14.25" customHeight="1">
      <c r="A413" s="5">
        <v>657.0</v>
      </c>
      <c r="B413" s="20">
        <v>2.0</v>
      </c>
      <c r="C413" s="21">
        <v>0.9</v>
      </c>
      <c r="D413" s="20">
        <v>3.0</v>
      </c>
      <c r="E413" s="22">
        <v>0.81</v>
      </c>
      <c r="F413" s="5" t="str">
        <f>VLOOKUP(G413,'Species Data'!A$2:E$152,2,FALSE)</f>
        <v>114</v>
      </c>
      <c r="G413" s="5" t="s">
        <v>184</v>
      </c>
      <c r="H413" s="45" t="s">
        <v>259</v>
      </c>
      <c r="I413" s="65"/>
      <c r="J413" s="5" t="str">
        <f>VLOOKUP(G413,'Species Data'!A$2:E$152,3,FALSE)</f>
        <v>130</v>
      </c>
      <c r="K413" s="27" t="str">
        <f>VLOOKUP(G413,'Species Data'!A$2:E$152,4,FALSE)</f>
        <v>164</v>
      </c>
      <c r="L413" s="27" t="str">
        <f>VLOOKUP(G413,'Species Data'!A$2:E$152,5,FALSE)</f>
        <v>152</v>
      </c>
      <c r="M413" s="28" t="str">
        <f t="shared" si="1"/>
        <v>19760</v>
      </c>
      <c r="N413" s="29" t="str">
        <f t="shared" si="2"/>
        <v>5330852800</v>
      </c>
      <c r="O413" s="29" t="str">
        <f t="shared" si="3"/>
        <v>269780</v>
      </c>
      <c r="P413" s="30" t="str">
        <f t="shared" si="4"/>
        <v>1559558000</v>
      </c>
      <c r="Q413" s="30" t="s">
        <v>176</v>
      </c>
      <c r="R413" s="32" t="str">
        <f>VLOOKUP(Q413,'Basic Moves'!B$2:H$43,3,FALSE)</f>
        <v>7</v>
      </c>
      <c r="S413" s="32" t="str">
        <f>IF(OR(VLOOKUP(Q413,'Basic Moves'!B$2:C$43,2,FALSE)=H413,VLOOKUP(Q413,'Basic Moves'!B$2:C$43,2,FALSE)=I413),1,0)</f>
        <v>1</v>
      </c>
      <c r="T413" s="32" t="str">
        <f>VLOOKUP(Q413,'Basic Moves'!B$2:H$43,5,FALSE)</f>
        <v>650</v>
      </c>
      <c r="U413" s="32" t="str">
        <f>VLOOKUP(Q413,'Basic Moves'!B$2:H$43,7,FALSE)</f>
        <v>7</v>
      </c>
      <c r="V413" s="31" t="str">
        <f t="shared" si="5"/>
        <v>1338.75</v>
      </c>
      <c r="W413" s="30" t="s">
        <v>304</v>
      </c>
      <c r="X413" s="32" t="str">
        <f>VLOOKUP(W413,'Charged Moves'!B$2:I$96,3,FALSE)</f>
        <v>70</v>
      </c>
      <c r="Y413" s="32" t="str">
        <f>IF(OR(VLOOKUP(W413,'Charged Moves'!B$2:C$96,2,FALSE)=H413,VLOOKUP(W413,'Charged Moves'!B$2:C$96,2,FALSE)=I413),1,0)</f>
        <v>1</v>
      </c>
      <c r="Z413" s="32" t="str">
        <f>VLOOKUP(W413,'Charged Moves'!B$2:I$96,8,FALSE)*100</f>
        <v>0</v>
      </c>
      <c r="AA413" s="32" t="str">
        <f>VLOOKUP(W413,'Charged Moves'!B$2:I$96,6,FALSE)</f>
        <v>2800</v>
      </c>
      <c r="AB413" s="32" t="str">
        <f>VLOOKUP(W413,'Charged Moves'!B$2:J$96,9,FALSE)</f>
        <v>100</v>
      </c>
      <c r="AC413" s="32" t="str">
        <f t="shared" si="6"/>
        <v>218.75</v>
      </c>
      <c r="AD413" s="32" t="str">
        <f t="shared" si="7"/>
        <v>13050</v>
      </c>
      <c r="AE413" s="32" t="str">
        <f t="shared" si="8"/>
        <v>1645</v>
      </c>
      <c r="AF413" t="str">
        <f t="shared" si="9"/>
        <v>43050</v>
      </c>
      <c r="AG413" t="str">
        <f t="shared" si="10"/>
        <v>481.25</v>
      </c>
    </row>
    <row r="414" ht="14.25" customHeight="1">
      <c r="A414" s="5">
        <v>571.0</v>
      </c>
      <c r="B414" s="20">
        <v>1.0</v>
      </c>
      <c r="C414" s="21">
        <v>1.0</v>
      </c>
      <c r="D414" s="20">
        <v>3.0</v>
      </c>
      <c r="E414" s="22">
        <v>0.94</v>
      </c>
      <c r="F414" s="5" t="str">
        <f>VLOOKUP(G414,'Species Data'!A$2:E$152,2,FALSE)</f>
        <v>99</v>
      </c>
      <c r="G414" s="5" t="s">
        <v>162</v>
      </c>
      <c r="H414" s="33" t="s">
        <v>187</v>
      </c>
      <c r="I414" s="50"/>
      <c r="J414" s="5" t="str">
        <f>VLOOKUP(G414,'Species Data'!A$2:E$152,3,FALSE)</f>
        <v>110</v>
      </c>
      <c r="K414" s="27" t="str">
        <f>VLOOKUP(G414,'Species Data'!A$2:E$152,4,FALSE)</f>
        <v>178</v>
      </c>
      <c r="L414" s="27" t="str">
        <f>VLOOKUP(G414,'Species Data'!A$2:E$152,5,FALSE)</f>
        <v>168</v>
      </c>
      <c r="M414" s="28" t="str">
        <f t="shared" si="1"/>
        <v>18480</v>
      </c>
      <c r="N414" s="29" t="str">
        <f t="shared" si="2"/>
        <v>4321912980</v>
      </c>
      <c r="O414" s="29" t="str">
        <f t="shared" si="3"/>
        <v>233870</v>
      </c>
      <c r="P414" s="30" t="str">
        <f t="shared" si="4"/>
        <v>1550148600</v>
      </c>
      <c r="Q414" s="30" t="s">
        <v>268</v>
      </c>
      <c r="R414" s="32" t="str">
        <f>VLOOKUP(Q414,'Basic Moves'!B$2:H$43,3,FALSE)</f>
        <v>8</v>
      </c>
      <c r="S414" s="32" t="str">
        <f>IF(OR(VLOOKUP(Q414,'Basic Moves'!B$2:C$43,2,FALSE)=H414,VLOOKUP(Q414,'Basic Moves'!B$2:C$43,2,FALSE)=I414),1,0)</f>
        <v>0</v>
      </c>
      <c r="T414" s="32" t="str">
        <f>VLOOKUP(Q414,'Basic Moves'!B$2:H$43,5,FALSE)</f>
        <v>630</v>
      </c>
      <c r="U414" s="32" t="str">
        <f>VLOOKUP(Q414,'Basic Moves'!B$2:H$43,7,FALSE)</f>
        <v>7</v>
      </c>
      <c r="V414" s="31" t="str">
        <f t="shared" si="5"/>
        <v>1264</v>
      </c>
      <c r="W414" s="30" t="s">
        <v>330</v>
      </c>
      <c r="X414" s="32" t="str">
        <f>VLOOKUP(W414,'Charged Moves'!B$2:I$96,3,FALSE)</f>
        <v>35</v>
      </c>
      <c r="Y414" s="32" t="str">
        <f>IF(OR(VLOOKUP(W414,'Charged Moves'!B$2:C$96,2,FALSE)=H414,VLOOKUP(W414,'Charged Moves'!B$2:C$96,2,FALSE)=I414),1,0)</f>
        <v>0</v>
      </c>
      <c r="Z414" s="32" t="str">
        <f>VLOOKUP(W414,'Charged Moves'!B$2:I$96,8,FALSE)*100</f>
        <v>5</v>
      </c>
      <c r="AA414" s="32" t="str">
        <f>VLOOKUP(W414,'Charged Moves'!B$2:I$96,6,FALSE)</f>
        <v>2100</v>
      </c>
      <c r="AB414" s="32" t="str">
        <f>VLOOKUP(W414,'Charged Moves'!B$2:J$96,9,FALSE)</f>
        <v>33</v>
      </c>
      <c r="AC414" s="32" t="str">
        <f t="shared" si="6"/>
        <v>75.875</v>
      </c>
      <c r="AD414" s="32" t="str">
        <f t="shared" si="7"/>
        <v>5750</v>
      </c>
      <c r="AE414" s="32" t="str">
        <f t="shared" si="8"/>
        <v>1313.875</v>
      </c>
      <c r="AF414" t="str">
        <f t="shared" si="9"/>
        <v>15750</v>
      </c>
      <c r="AG414" t="str">
        <f t="shared" si="10"/>
        <v>471.25</v>
      </c>
    </row>
    <row r="415" ht="14.25" customHeight="1">
      <c r="A415" s="5">
        <v>471.0</v>
      </c>
      <c r="B415" s="20">
        <v>4.0</v>
      </c>
      <c r="C415" s="21">
        <v>0.83</v>
      </c>
      <c r="D415" s="20">
        <v>5.0</v>
      </c>
      <c r="E415" s="22">
        <v>0.74</v>
      </c>
      <c r="F415" s="5" t="str">
        <f>VLOOKUP(G415,'Species Data'!A$2:E$152,2,FALSE)</f>
        <v>82</v>
      </c>
      <c r="G415" s="5" t="s">
        <v>136</v>
      </c>
      <c r="H415" s="52" t="s">
        <v>252</v>
      </c>
      <c r="I415" s="64" t="s">
        <v>269</v>
      </c>
      <c r="J415" s="5" t="str">
        <f>VLOOKUP(G415,'Species Data'!A$2:E$152,3,FALSE)</f>
        <v>100</v>
      </c>
      <c r="K415" s="27" t="str">
        <f>VLOOKUP(G415,'Species Data'!A$2:E$152,4,FALSE)</f>
        <v>186</v>
      </c>
      <c r="L415" s="27" t="str">
        <f>VLOOKUP(G415,'Species Data'!A$2:E$152,5,FALSE)</f>
        <v>180</v>
      </c>
      <c r="M415" s="28" t="str">
        <f t="shared" si="1"/>
        <v>18000</v>
      </c>
      <c r="N415" s="29" t="str">
        <f t="shared" si="2"/>
        <v>4201740000</v>
      </c>
      <c r="O415" s="29" t="str">
        <f t="shared" si="3"/>
        <v>233430</v>
      </c>
      <c r="P415" s="30" t="str">
        <f t="shared" si="4"/>
        <v>1549496250</v>
      </c>
      <c r="Q415" s="30" t="s">
        <v>159</v>
      </c>
      <c r="R415" s="32" t="str">
        <f>VLOOKUP(Q415,'Basic Moves'!B$2:H$43,3,FALSE)</f>
        <v>5</v>
      </c>
      <c r="S415" s="32" t="str">
        <f>IF(OR(VLOOKUP(Q415,'Basic Moves'!B$2:C$43,2,FALSE)=H415,VLOOKUP(Q415,'Basic Moves'!B$2:C$43,2,FALSE)=I415),1,0)</f>
        <v>1</v>
      </c>
      <c r="T415" s="32" t="str">
        <f>VLOOKUP(Q415,'Basic Moves'!B$2:H$43,5,FALSE)</f>
        <v>600</v>
      </c>
      <c r="U415" s="32" t="str">
        <f>VLOOKUP(Q415,'Basic Moves'!B$2:H$43,7,FALSE)</f>
        <v>8</v>
      </c>
      <c r="V415" s="31" t="str">
        <f t="shared" si="5"/>
        <v>1037.5</v>
      </c>
      <c r="W415" s="30" t="s">
        <v>293</v>
      </c>
      <c r="X415" s="32" t="str">
        <f>VLOOKUP(W415,'Charged Moves'!B$2:I$96,3,FALSE)</f>
        <v>35</v>
      </c>
      <c r="Y415" s="32" t="str">
        <f>IF(OR(VLOOKUP(W415,'Charged Moves'!B$2:C$96,2,FALSE)=H415,VLOOKUP(W415,'Charged Moves'!B$2:C$96,2,FALSE)=I415),1,0)</f>
        <v>1</v>
      </c>
      <c r="Z415" s="32" t="str">
        <f>VLOOKUP(W415,'Charged Moves'!B$2:I$96,8,FALSE)*100</f>
        <v>5</v>
      </c>
      <c r="AA415" s="32" t="str">
        <f>VLOOKUP(W415,'Charged Moves'!B$2:I$96,6,FALSE)</f>
        <v>2500</v>
      </c>
      <c r="AB415" s="32" t="str">
        <f>VLOOKUP(W415,'Charged Moves'!B$2:J$96,9,FALSE)</f>
        <v>33</v>
      </c>
      <c r="AC415" s="32" t="str">
        <f t="shared" si="6"/>
        <v>76.09375</v>
      </c>
      <c r="AD415" s="32" t="str">
        <f t="shared" si="7"/>
        <v>6000</v>
      </c>
      <c r="AE415" s="32" t="str">
        <f t="shared" si="8"/>
        <v>1255</v>
      </c>
      <c r="AF415" t="str">
        <f t="shared" si="9"/>
        <v>16000</v>
      </c>
      <c r="AG415" t="str">
        <f t="shared" si="10"/>
        <v>462.8125</v>
      </c>
    </row>
    <row r="416" ht="14.25" customHeight="1">
      <c r="A416" s="5">
        <v>44.0</v>
      </c>
      <c r="B416" s="20">
        <v>3.0</v>
      </c>
      <c r="C416" s="21">
        <v>0.81</v>
      </c>
      <c r="D416" s="20">
        <v>1.0</v>
      </c>
      <c r="E416" s="22">
        <v>1.0</v>
      </c>
      <c r="F416" s="5" t="str">
        <f>VLOOKUP(G416,'Species Data'!A$2:E$152,2,FALSE)</f>
        <v>8</v>
      </c>
      <c r="G416" s="5" t="s">
        <v>42</v>
      </c>
      <c r="H416" s="33" t="s">
        <v>187</v>
      </c>
      <c r="I416" s="50"/>
      <c r="J416" s="5" t="str">
        <f>VLOOKUP(G416,'Species Data'!A$2:E$152,3,FALSE)</f>
        <v>118</v>
      </c>
      <c r="K416" s="27" t="str">
        <f>VLOOKUP(G416,'Species Data'!A$2:E$152,4,FALSE)</f>
        <v>144</v>
      </c>
      <c r="L416" s="27" t="str">
        <f>VLOOKUP(G416,'Species Data'!A$2:E$152,5,FALSE)</f>
        <v>176</v>
      </c>
      <c r="M416" s="28" t="str">
        <f t="shared" si="1"/>
        <v>20768</v>
      </c>
      <c r="N416" s="29" t="str">
        <f t="shared" si="2"/>
        <v>4633922304</v>
      </c>
      <c r="O416" s="29" t="str">
        <f t="shared" si="3"/>
        <v>223128</v>
      </c>
      <c r="P416" s="30" t="str">
        <f t="shared" si="4"/>
        <v>1537164288</v>
      </c>
      <c r="Q416" s="30" t="s">
        <v>151</v>
      </c>
      <c r="R416" s="32" t="str">
        <f>VLOOKUP(Q416,'Basic Moves'!B$2:H$43,3,FALSE)</f>
        <v>6</v>
      </c>
      <c r="S416" s="32" t="str">
        <f>IF(OR(VLOOKUP(Q416,'Basic Moves'!B$2:C$43,2,FALSE)=H416,VLOOKUP(Q416,'Basic Moves'!B$2:C$43,2,FALSE)=I416),1,0)</f>
        <v>1</v>
      </c>
      <c r="T416" s="32" t="str">
        <f>VLOOKUP(Q416,'Basic Moves'!B$2:H$43,5,FALSE)</f>
        <v>500</v>
      </c>
      <c r="U416" s="32" t="str">
        <f>VLOOKUP(Q416,'Basic Moves'!B$2:H$43,7,FALSE)</f>
        <v>7</v>
      </c>
      <c r="V416" s="31" t="str">
        <f t="shared" si="5"/>
        <v>1500</v>
      </c>
      <c r="W416" s="30" t="s">
        <v>206</v>
      </c>
      <c r="X416" s="32" t="str">
        <f>VLOOKUP(W416,'Charged Moves'!B$2:I$96,3,FALSE)</f>
        <v>65</v>
      </c>
      <c r="Y416" s="32" t="str">
        <f>IF(OR(VLOOKUP(W416,'Charged Moves'!B$2:C$96,2,FALSE)=H416,VLOOKUP(W416,'Charged Moves'!B$2:C$96,2,FALSE)=I416),1,0)</f>
        <v>0</v>
      </c>
      <c r="Z416" s="32" t="str">
        <f>VLOOKUP(W416,'Charged Moves'!B$2:I$96,8,FALSE)*100</f>
        <v>5</v>
      </c>
      <c r="AA416" s="32" t="str">
        <f>VLOOKUP(W416,'Charged Moves'!B$2:I$96,6,FALSE)</f>
        <v>3650</v>
      </c>
      <c r="AB416" s="32" t="str">
        <f>VLOOKUP(W416,'Charged Moves'!B$2:J$96,9,FALSE)</f>
        <v>50</v>
      </c>
      <c r="AC416" s="32" t="str">
        <f t="shared" si="6"/>
        <v>126.625</v>
      </c>
      <c r="AD416" s="32" t="str">
        <f t="shared" si="7"/>
        <v>8150</v>
      </c>
      <c r="AE416" s="32" t="str">
        <f t="shared" si="8"/>
        <v>1549.5</v>
      </c>
      <c r="AF416" t="str">
        <f t="shared" si="9"/>
        <v>24150</v>
      </c>
      <c r="AG416" t="str">
        <f t="shared" si="10"/>
        <v>514</v>
      </c>
    </row>
    <row r="417" ht="14.25" customHeight="1">
      <c r="A417" s="5">
        <v>378.0</v>
      </c>
      <c r="B417" s="20">
        <v>5.0</v>
      </c>
      <c r="C417" s="21">
        <v>0.82</v>
      </c>
      <c r="D417" s="20">
        <v>4.0</v>
      </c>
      <c r="E417" s="22">
        <v>0.89</v>
      </c>
      <c r="F417" s="5" t="str">
        <f>VLOOKUP(G417,'Species Data'!A$2:E$152,2,FALSE)</f>
        <v>67</v>
      </c>
      <c r="G417" s="5" t="s">
        <v>111</v>
      </c>
      <c r="H417" s="36" t="s">
        <v>229</v>
      </c>
      <c r="I417" s="59"/>
      <c r="J417" s="5" t="str">
        <f>VLOOKUP(G417,'Species Data'!A$2:E$152,3,FALSE)</f>
        <v>160</v>
      </c>
      <c r="K417" s="27" t="str">
        <f>VLOOKUP(G417,'Species Data'!A$2:E$152,4,FALSE)</f>
        <v>154</v>
      </c>
      <c r="L417" s="27" t="str">
        <f>VLOOKUP(G417,'Species Data'!A$2:E$152,5,FALSE)</f>
        <v>144</v>
      </c>
      <c r="M417" s="28" t="str">
        <f t="shared" si="1"/>
        <v>23040</v>
      </c>
      <c r="N417" s="29" t="str">
        <f t="shared" si="2"/>
        <v>4380868800</v>
      </c>
      <c r="O417" s="29" t="str">
        <f t="shared" si="3"/>
        <v>190142</v>
      </c>
      <c r="P417" s="30" t="str">
        <f t="shared" si="4"/>
        <v>1527926400</v>
      </c>
      <c r="Q417" s="30" t="s">
        <v>253</v>
      </c>
      <c r="R417" s="32" t="str">
        <f>VLOOKUP(Q417,'Basic Moves'!B$2:H$43,3,FALSE)</f>
        <v>5</v>
      </c>
      <c r="S417" s="32" t="str">
        <f>IF(OR(VLOOKUP(Q417,'Basic Moves'!B$2:C$43,2,FALSE)=H417,VLOOKUP(Q417,'Basic Moves'!B$2:C$43,2,FALSE)=I417),1,0)</f>
        <v>1</v>
      </c>
      <c r="T417" s="32" t="str">
        <f>VLOOKUP(Q417,'Basic Moves'!B$2:H$43,5,FALSE)</f>
        <v>600</v>
      </c>
      <c r="U417" s="32" t="str">
        <f>VLOOKUP(Q417,'Basic Moves'!B$2:H$43,7,FALSE)</f>
        <v>7</v>
      </c>
      <c r="V417" s="31" t="str">
        <f t="shared" si="5"/>
        <v>1037.5</v>
      </c>
      <c r="W417" s="30" t="s">
        <v>305</v>
      </c>
      <c r="X417" s="32" t="str">
        <f>VLOOKUP(W417,'Charged Moves'!B$2:I$96,3,FALSE)</f>
        <v>30</v>
      </c>
      <c r="Y417" s="32" t="str">
        <f>IF(OR(VLOOKUP(W417,'Charged Moves'!B$2:C$96,2,FALSE)=H417,VLOOKUP(W417,'Charged Moves'!B$2:C$96,2,FALSE)=I417),1,0)</f>
        <v>1</v>
      </c>
      <c r="Z417" s="32" t="str">
        <f>VLOOKUP(W417,'Charged Moves'!B$2:I$96,8,FALSE)*100</f>
        <v>5</v>
      </c>
      <c r="AA417" s="32" t="str">
        <f>VLOOKUP(W417,'Charged Moves'!B$2:I$96,6,FALSE)</f>
        <v>2100</v>
      </c>
      <c r="AB417" s="32" t="str">
        <f>VLOOKUP(W417,'Charged Moves'!B$2:J$96,9,FALSE)</f>
        <v>33</v>
      </c>
      <c r="AC417" s="32" t="str">
        <f t="shared" si="6"/>
        <v>69.6875</v>
      </c>
      <c r="AD417" s="32" t="str">
        <f t="shared" si="7"/>
        <v>5600</v>
      </c>
      <c r="AE417" s="32" t="str">
        <f t="shared" si="8"/>
        <v>1234.6875</v>
      </c>
      <c r="AF417" t="str">
        <f t="shared" si="9"/>
        <v>15600</v>
      </c>
      <c r="AG417" t="str">
        <f t="shared" si="10"/>
        <v>430.625</v>
      </c>
    </row>
    <row r="418" ht="14.25" customHeight="1">
      <c r="A418" s="5">
        <v>178.0</v>
      </c>
      <c r="B418" s="20">
        <v>3.0</v>
      </c>
      <c r="C418" s="21">
        <v>0.83</v>
      </c>
      <c r="D418" s="20">
        <v>2.0</v>
      </c>
      <c r="E418" s="22">
        <v>0.91</v>
      </c>
      <c r="F418" s="5" t="str">
        <f>VLOOKUP(G418,'Species Data'!A$2:E$152,2,FALSE)</f>
        <v>33</v>
      </c>
      <c r="G418" s="5" t="s">
        <v>69</v>
      </c>
      <c r="H418" s="46" t="s">
        <v>265</v>
      </c>
      <c r="I418" s="48"/>
      <c r="J418" s="5" t="str">
        <f>VLOOKUP(G418,'Species Data'!A$2:E$152,3,FALSE)</f>
        <v>122</v>
      </c>
      <c r="K418" s="27" t="str">
        <f>VLOOKUP(G418,'Species Data'!A$2:E$152,4,FALSE)</f>
        <v>142</v>
      </c>
      <c r="L418" s="27" t="str">
        <f>VLOOKUP(G418,'Species Data'!A$2:E$152,5,FALSE)</f>
        <v>128</v>
      </c>
      <c r="M418" s="28" t="str">
        <f t="shared" si="1"/>
        <v>15616</v>
      </c>
      <c r="N418" s="29" t="str">
        <f t="shared" si="2"/>
        <v>3159897600</v>
      </c>
      <c r="O418" s="29" t="str">
        <f t="shared" si="3"/>
        <v>202350</v>
      </c>
      <c r="P418" s="30" t="str">
        <f t="shared" si="4"/>
        <v>1527283840</v>
      </c>
      <c r="Q418" s="30" t="s">
        <v>163</v>
      </c>
      <c r="R418" s="32" t="str">
        <f>VLOOKUP(Q418,'Basic Moves'!B$2:H$43,3,FALSE)</f>
        <v>12</v>
      </c>
      <c r="S418" s="32" t="str">
        <f>IF(OR(VLOOKUP(Q418,'Basic Moves'!B$2:C$43,2,FALSE)=H418,VLOOKUP(Q418,'Basic Moves'!B$2:C$43,2,FALSE)=I418),1,0)</f>
        <v>1</v>
      </c>
      <c r="T418" s="32" t="str">
        <f>VLOOKUP(Q418,'Basic Moves'!B$2:H$43,5,FALSE)</f>
        <v>1050</v>
      </c>
      <c r="U418" s="32" t="str">
        <f>VLOOKUP(Q418,'Basic Moves'!B$2:H$43,7,FALSE)</f>
        <v>10</v>
      </c>
      <c r="V418" s="31" t="str">
        <f t="shared" si="5"/>
        <v>1425</v>
      </c>
      <c r="W418" s="30" t="s">
        <v>288</v>
      </c>
      <c r="X418" s="32" t="str">
        <f>VLOOKUP(W418,'Charged Moves'!B$2:I$96,3,FALSE)</f>
        <v>70</v>
      </c>
      <c r="Y418" s="32" t="str">
        <f>IF(OR(VLOOKUP(W418,'Charged Moves'!B$2:C$96,2,FALSE)=H418,VLOOKUP(W418,'Charged Moves'!B$2:C$96,2,FALSE)=I418),1,0)</f>
        <v>0</v>
      </c>
      <c r="Z418" s="32" t="str">
        <f>VLOOKUP(W418,'Charged Moves'!B$2:I$96,8,FALSE)*100</f>
        <v>5</v>
      </c>
      <c r="AA418" s="32" t="str">
        <f>VLOOKUP(W418,'Charged Moves'!B$2:I$96,6,FALSE)</f>
        <v>5800</v>
      </c>
      <c r="AB418" s="32" t="str">
        <f>VLOOKUP(W418,'Charged Moves'!B$2:J$96,9,FALSE)</f>
        <v>33</v>
      </c>
      <c r="AC418" s="32" t="str">
        <f t="shared" si="6"/>
        <v>131.75</v>
      </c>
      <c r="AD418" s="32" t="str">
        <f t="shared" si="7"/>
        <v>10500</v>
      </c>
      <c r="AE418" s="32" t="str">
        <f t="shared" si="8"/>
        <v>1260.75</v>
      </c>
      <c r="AF418" t="str">
        <f t="shared" si="9"/>
        <v>18500</v>
      </c>
      <c r="AG418" t="str">
        <f t="shared" si="10"/>
        <v>688.75</v>
      </c>
    </row>
    <row r="419" ht="14.25" customHeight="1">
      <c r="A419" s="5">
        <v>104.0</v>
      </c>
      <c r="B419" s="20">
        <v>3.0</v>
      </c>
      <c r="C419" s="21">
        <v>0.8</v>
      </c>
      <c r="D419" s="20">
        <v>2.0</v>
      </c>
      <c r="E419" s="22">
        <v>0.96</v>
      </c>
      <c r="F419" s="5" t="str">
        <f>VLOOKUP(G419,'Species Data'!A$2:E$152,2,FALSE)</f>
        <v>20</v>
      </c>
      <c r="G419" s="5" t="s">
        <v>56</v>
      </c>
      <c r="H419" s="39" t="s">
        <v>237</v>
      </c>
      <c r="I419" s="40"/>
      <c r="J419" s="5" t="str">
        <f>VLOOKUP(G419,'Species Data'!A$2:E$152,3,FALSE)</f>
        <v>110</v>
      </c>
      <c r="K419" s="27" t="str">
        <f>VLOOKUP(G419,'Species Data'!A$2:E$152,4,FALSE)</f>
        <v>146</v>
      </c>
      <c r="L419" s="27" t="str">
        <f>VLOOKUP(G419,'Species Data'!A$2:E$152,5,FALSE)</f>
        <v>150</v>
      </c>
      <c r="M419" s="28" t="str">
        <f t="shared" si="1"/>
        <v>16500</v>
      </c>
      <c r="N419" s="29" t="str">
        <f t="shared" si="2"/>
        <v>3477993750</v>
      </c>
      <c r="O419" s="29" t="str">
        <f t="shared" si="3"/>
        <v>210788</v>
      </c>
      <c r="P419" s="30" t="str">
        <f t="shared" si="4"/>
        <v>1523692500</v>
      </c>
      <c r="Q419" s="30" t="s">
        <v>261</v>
      </c>
      <c r="R419" s="32" t="str">
        <f>VLOOKUP(Q419,'Basic Moves'!B$2:H$43,3,FALSE)</f>
        <v>10</v>
      </c>
      <c r="S419" s="32" t="str">
        <f>IF(OR(VLOOKUP(Q419,'Basic Moves'!B$2:C$43,2,FALSE)=H419,VLOOKUP(Q419,'Basic Moves'!B$2:C$43,2,FALSE)=I419),1,0)</f>
        <v>1</v>
      </c>
      <c r="T419" s="32" t="str">
        <f>VLOOKUP(Q419,'Basic Moves'!B$2:H$43,5,FALSE)</f>
        <v>1330</v>
      </c>
      <c r="U419" s="32" t="str">
        <f>VLOOKUP(Q419,'Basic Moves'!B$2:H$43,7,FALSE)</f>
        <v>12</v>
      </c>
      <c r="V419" s="31" t="str">
        <f t="shared" si="5"/>
        <v>937.5</v>
      </c>
      <c r="W419" s="30" t="s">
        <v>91</v>
      </c>
      <c r="X419" s="32" t="str">
        <f>VLOOKUP(W419,'Charged Moves'!B$2:I$96,3,FALSE)</f>
        <v>120</v>
      </c>
      <c r="Y419" s="32" t="str">
        <f>IF(OR(VLOOKUP(W419,'Charged Moves'!B$2:C$96,2,FALSE)=H419,VLOOKUP(W419,'Charged Moves'!B$2:C$96,2,FALSE)=I419),1,0)</f>
        <v>1</v>
      </c>
      <c r="Z419" s="32" t="str">
        <f>VLOOKUP(W419,'Charged Moves'!B$2:I$96,8,FALSE)*100</f>
        <v>5</v>
      </c>
      <c r="AA419" s="32" t="str">
        <f>VLOOKUP(W419,'Charged Moves'!B$2:I$96,6,FALSE)</f>
        <v>5000</v>
      </c>
      <c r="AB419" s="32" t="str">
        <f>VLOOKUP(W419,'Charged Moves'!B$2:J$96,9,FALSE)</f>
        <v>100</v>
      </c>
      <c r="AC419" s="32" t="str">
        <f t="shared" si="6"/>
        <v>266.25</v>
      </c>
      <c r="AD419" s="32" t="str">
        <f t="shared" si="7"/>
        <v>17470</v>
      </c>
      <c r="AE419" s="32" t="str">
        <f t="shared" si="8"/>
        <v>1443.75</v>
      </c>
      <c r="AF419" t="str">
        <f t="shared" si="9"/>
        <v>35470</v>
      </c>
      <c r="AG419" t="str">
        <f t="shared" si="10"/>
        <v>632.5</v>
      </c>
    </row>
    <row r="420" ht="14.25" customHeight="1">
      <c r="A420" s="5">
        <v>570.0</v>
      </c>
      <c r="B420" s="20">
        <v>2.0</v>
      </c>
      <c r="C420" s="21">
        <v>0.96</v>
      </c>
      <c r="D420" s="20">
        <v>4.0</v>
      </c>
      <c r="E420" s="22">
        <v>0.92</v>
      </c>
      <c r="F420" s="5" t="str">
        <f>VLOOKUP(G420,'Species Data'!A$2:E$152,2,FALSE)</f>
        <v>99</v>
      </c>
      <c r="G420" s="5" t="s">
        <v>162</v>
      </c>
      <c r="H420" s="33" t="s">
        <v>187</v>
      </c>
      <c r="I420" s="50"/>
      <c r="J420" s="5" t="str">
        <f>VLOOKUP(G420,'Species Data'!A$2:E$152,3,FALSE)</f>
        <v>110</v>
      </c>
      <c r="K420" s="27" t="str">
        <f>VLOOKUP(G420,'Species Data'!A$2:E$152,4,FALSE)</f>
        <v>178</v>
      </c>
      <c r="L420" s="27" t="str">
        <f>VLOOKUP(G420,'Species Data'!A$2:E$152,5,FALSE)</f>
        <v>168</v>
      </c>
      <c r="M420" s="28" t="str">
        <f t="shared" si="1"/>
        <v>18480</v>
      </c>
      <c r="N420" s="29" t="str">
        <f t="shared" si="2"/>
        <v>4157852160</v>
      </c>
      <c r="O420" s="29" t="str">
        <f t="shared" si="3"/>
        <v>224992</v>
      </c>
      <c r="P420" s="30" t="str">
        <f t="shared" si="4"/>
        <v>1521777180</v>
      </c>
      <c r="Q420" s="30" t="s">
        <v>268</v>
      </c>
      <c r="R420" s="32" t="str">
        <f>VLOOKUP(Q420,'Basic Moves'!B$2:H$43,3,FALSE)</f>
        <v>8</v>
      </c>
      <c r="S420" s="32" t="str">
        <f>IF(OR(VLOOKUP(Q420,'Basic Moves'!B$2:C$43,2,FALSE)=H420,VLOOKUP(Q420,'Basic Moves'!B$2:C$43,2,FALSE)=I420),1,0)</f>
        <v>0</v>
      </c>
      <c r="T420" s="32" t="str">
        <f>VLOOKUP(Q420,'Basic Moves'!B$2:H$43,5,FALSE)</f>
        <v>630</v>
      </c>
      <c r="U420" s="32" t="str">
        <f>VLOOKUP(Q420,'Basic Moves'!B$2:H$43,7,FALSE)</f>
        <v>7</v>
      </c>
      <c r="V420" s="31" t="str">
        <f t="shared" si="5"/>
        <v>1264</v>
      </c>
      <c r="W420" s="30" t="s">
        <v>286</v>
      </c>
      <c r="X420" s="32" t="str">
        <f>VLOOKUP(W420,'Charged Moves'!B$2:I$96,3,FALSE)</f>
        <v>25</v>
      </c>
      <c r="Y420" s="32" t="str">
        <f>IF(OR(VLOOKUP(W420,'Charged Moves'!B$2:C$96,2,FALSE)=H420,VLOOKUP(W420,'Charged Moves'!B$2:C$96,2,FALSE)=I420),1,0)</f>
        <v>0</v>
      </c>
      <c r="Z420" s="32" t="str">
        <f>VLOOKUP(W420,'Charged Moves'!B$2:I$96,8,FALSE)*100</f>
        <v>5</v>
      </c>
      <c r="AA420" s="32" t="str">
        <f>VLOOKUP(W420,'Charged Moves'!B$2:I$96,6,FALSE)</f>
        <v>2100</v>
      </c>
      <c r="AB420" s="32" t="str">
        <f>VLOOKUP(W420,'Charged Moves'!B$2:J$96,9,FALSE)</f>
        <v>20</v>
      </c>
      <c r="AC420" s="32" t="str">
        <f t="shared" si="6"/>
        <v>49.625</v>
      </c>
      <c r="AD420" s="32" t="str">
        <f t="shared" si="7"/>
        <v>4490</v>
      </c>
      <c r="AE420" s="32" t="str">
        <f t="shared" si="8"/>
        <v>1099.75</v>
      </c>
      <c r="AF420" t="str">
        <f t="shared" si="9"/>
        <v>10490</v>
      </c>
      <c r="AG420" t="str">
        <f t="shared" si="10"/>
        <v>462.625</v>
      </c>
    </row>
    <row r="421" ht="14.25" customHeight="1">
      <c r="A421" s="5">
        <v>718.0</v>
      </c>
      <c r="B421" s="20">
        <v>5.0</v>
      </c>
      <c r="C421" s="21">
        <v>0.93</v>
      </c>
      <c r="D421" s="20">
        <v>4.0</v>
      </c>
      <c r="E421" s="22">
        <v>0.84</v>
      </c>
      <c r="F421" s="5" t="str">
        <f>VLOOKUP(G421,'Species Data'!A$2:E$152,2,FALSE)</f>
        <v>124</v>
      </c>
      <c r="G421" s="5" t="s">
        <v>196</v>
      </c>
      <c r="H421" s="34" t="s">
        <v>191</v>
      </c>
      <c r="I421" s="24" t="s">
        <v>50</v>
      </c>
      <c r="J421" s="5" t="str">
        <f>VLOOKUP(G421,'Species Data'!A$2:E$152,3,FALSE)</f>
        <v>130</v>
      </c>
      <c r="K421" s="27" t="str">
        <f>VLOOKUP(G421,'Species Data'!A$2:E$152,4,FALSE)</f>
        <v>172</v>
      </c>
      <c r="L421" s="27" t="str">
        <f>VLOOKUP(G421,'Species Data'!A$2:E$152,5,FALSE)</f>
        <v>134</v>
      </c>
      <c r="M421" s="28" t="str">
        <f t="shared" si="1"/>
        <v>17420</v>
      </c>
      <c r="N421" s="29" t="str">
        <f t="shared" si="2"/>
        <v>4117395555</v>
      </c>
      <c r="O421" s="29" t="str">
        <f t="shared" si="3"/>
        <v>236360</v>
      </c>
      <c r="P421" s="30" t="str">
        <f t="shared" si="4"/>
        <v>1513943893</v>
      </c>
      <c r="Q421" s="30" t="s">
        <v>173</v>
      </c>
      <c r="R421" s="32" t="str">
        <f>VLOOKUP(Q421,'Basic Moves'!B$2:H$43,3,FALSE)</f>
        <v>7</v>
      </c>
      <c r="S421" s="32" t="str">
        <f>IF(OR(VLOOKUP(Q421,'Basic Moves'!B$2:C$43,2,FALSE)=H421,VLOOKUP(Q421,'Basic Moves'!B$2:C$43,2,FALSE)=I421),1,0)</f>
        <v>0</v>
      </c>
      <c r="T421" s="32" t="str">
        <f>VLOOKUP(Q421,'Basic Moves'!B$2:H$43,5,FALSE)</f>
        <v>540</v>
      </c>
      <c r="U421" s="32" t="str">
        <f>VLOOKUP(Q421,'Basic Moves'!B$2:H$43,7,FALSE)</f>
        <v>7</v>
      </c>
      <c r="V421" s="31" t="str">
        <f t="shared" si="5"/>
        <v>1295</v>
      </c>
      <c r="W421" s="30" t="s">
        <v>291</v>
      </c>
      <c r="X421" s="32" t="str">
        <f>VLOOKUP(W421,'Charged Moves'!B$2:I$96,3,FALSE)</f>
        <v>45</v>
      </c>
      <c r="Y421" s="32" t="str">
        <f>IF(OR(VLOOKUP(W421,'Charged Moves'!B$2:C$96,2,FALSE)=H421,VLOOKUP(W421,'Charged Moves'!B$2:C$96,2,FALSE)=I421),1,0)</f>
        <v>1</v>
      </c>
      <c r="Z421" s="32" t="str">
        <f>VLOOKUP(W421,'Charged Moves'!B$2:I$96,8,FALSE)*100</f>
        <v>5</v>
      </c>
      <c r="AA421" s="32" t="str">
        <f>VLOOKUP(W421,'Charged Moves'!B$2:I$96,6,FALSE)</f>
        <v>3500</v>
      </c>
      <c r="AB421" s="32" t="str">
        <f>VLOOKUP(W421,'Charged Moves'!B$2:J$96,9,FALSE)</f>
        <v>33</v>
      </c>
      <c r="AC421" s="32" t="str">
        <f t="shared" si="6"/>
        <v>92.65625</v>
      </c>
      <c r="AD421" s="32" t="str">
        <f t="shared" si="7"/>
        <v>6700</v>
      </c>
      <c r="AE421" s="32" t="str">
        <f t="shared" si="8"/>
        <v>1374.1875</v>
      </c>
      <c r="AF421" t="str">
        <f t="shared" si="9"/>
        <v>16700</v>
      </c>
      <c r="AG421" t="str">
        <f t="shared" si="10"/>
        <v>505.28125</v>
      </c>
    </row>
    <row r="422" ht="14.25" customHeight="1">
      <c r="A422" s="5">
        <v>43.0</v>
      </c>
      <c r="B422" s="20">
        <v>4.0</v>
      </c>
      <c r="C422" s="21">
        <v>0.79</v>
      </c>
      <c r="D422" s="20">
        <v>2.0</v>
      </c>
      <c r="E422" s="22">
        <v>0.98</v>
      </c>
      <c r="F422" s="5" t="str">
        <f>VLOOKUP(G422,'Species Data'!A$2:E$152,2,FALSE)</f>
        <v>8</v>
      </c>
      <c r="G422" s="5" t="s">
        <v>42</v>
      </c>
      <c r="H422" s="33" t="s">
        <v>187</v>
      </c>
      <c r="I422" s="50"/>
      <c r="J422" s="5" t="str">
        <f>VLOOKUP(G422,'Species Data'!A$2:E$152,3,FALSE)</f>
        <v>118</v>
      </c>
      <c r="K422" s="27" t="str">
        <f>VLOOKUP(G422,'Species Data'!A$2:E$152,4,FALSE)</f>
        <v>144</v>
      </c>
      <c r="L422" s="27" t="str">
        <f>VLOOKUP(G422,'Species Data'!A$2:E$152,5,FALSE)</f>
        <v>176</v>
      </c>
      <c r="M422" s="28" t="str">
        <f t="shared" si="1"/>
        <v>20768</v>
      </c>
      <c r="N422" s="29" t="str">
        <f t="shared" si="2"/>
        <v>4485888000</v>
      </c>
      <c r="O422" s="29" t="str">
        <f t="shared" si="3"/>
        <v>216000</v>
      </c>
      <c r="P422" s="30" t="str">
        <f t="shared" si="4"/>
        <v>1512585360</v>
      </c>
      <c r="Q422" s="30" t="s">
        <v>151</v>
      </c>
      <c r="R422" s="32" t="str">
        <f>VLOOKUP(Q422,'Basic Moves'!B$2:H$43,3,FALSE)</f>
        <v>6</v>
      </c>
      <c r="S422" s="32" t="str">
        <f>IF(OR(VLOOKUP(Q422,'Basic Moves'!B$2:C$43,2,FALSE)=H422,VLOOKUP(Q422,'Basic Moves'!B$2:C$43,2,FALSE)=I422),1,0)</f>
        <v>1</v>
      </c>
      <c r="T422" s="32" t="str">
        <f>VLOOKUP(Q422,'Basic Moves'!B$2:H$43,5,FALSE)</f>
        <v>500</v>
      </c>
      <c r="U422" s="32" t="str">
        <f>VLOOKUP(Q422,'Basic Moves'!B$2:H$43,7,FALSE)</f>
        <v>7</v>
      </c>
      <c r="V422" s="31" t="str">
        <f t="shared" si="5"/>
        <v>1500</v>
      </c>
      <c r="W422" s="30" t="s">
        <v>307</v>
      </c>
      <c r="X422" s="32" t="str">
        <f>VLOOKUP(W422,'Charged Moves'!B$2:I$96,3,FALSE)</f>
        <v>25</v>
      </c>
      <c r="Y422" s="32" t="str">
        <f>IF(OR(VLOOKUP(W422,'Charged Moves'!B$2:C$96,2,FALSE)=H422,VLOOKUP(W422,'Charged Moves'!B$2:C$96,2,FALSE)=I422),1,0)</f>
        <v>1</v>
      </c>
      <c r="Z422" s="32" t="str">
        <f>VLOOKUP(W422,'Charged Moves'!B$2:I$96,8,FALSE)*100</f>
        <v>5</v>
      </c>
      <c r="AA422" s="32" t="str">
        <f>VLOOKUP(W422,'Charged Moves'!B$2:I$96,6,FALSE)</f>
        <v>2350</v>
      </c>
      <c r="AB422" s="32" t="str">
        <f>VLOOKUP(W422,'Charged Moves'!B$2:J$96,9,FALSE)</f>
        <v>20</v>
      </c>
      <c r="AC422" s="32" t="str">
        <f t="shared" si="6"/>
        <v>54.53125</v>
      </c>
      <c r="AD422" s="32" t="str">
        <f t="shared" si="7"/>
        <v>4350</v>
      </c>
      <c r="AE422" s="32" t="str">
        <f t="shared" si="8"/>
        <v>1259.6875</v>
      </c>
      <c r="AF422" t="str">
        <f t="shared" si="9"/>
        <v>10350</v>
      </c>
      <c r="AG422" t="str">
        <f t="shared" si="10"/>
        <v>505.78125</v>
      </c>
    </row>
    <row r="423" ht="14.25" customHeight="1">
      <c r="A423" s="5">
        <v>135.0</v>
      </c>
      <c r="B423" s="20">
        <v>6.0</v>
      </c>
      <c r="C423" s="21">
        <v>0.74</v>
      </c>
      <c r="D423" s="20">
        <v>6.0</v>
      </c>
      <c r="E423" s="22">
        <v>0.72</v>
      </c>
      <c r="F423" s="5" t="str">
        <f>VLOOKUP(G423,'Species Data'!A$2:E$152,2,FALSE)</f>
        <v>26</v>
      </c>
      <c r="G423" s="5" t="s">
        <v>62</v>
      </c>
      <c r="H423" s="52" t="s">
        <v>252</v>
      </c>
      <c r="I423" s="63"/>
      <c r="J423" s="5" t="str">
        <f>VLOOKUP(G423,'Species Data'!A$2:E$152,3,FALSE)</f>
        <v>120</v>
      </c>
      <c r="K423" s="27" t="str">
        <f>VLOOKUP(G423,'Species Data'!A$2:E$152,4,FALSE)</f>
        <v>200</v>
      </c>
      <c r="L423" s="27" t="str">
        <f>VLOOKUP(G423,'Species Data'!A$2:E$152,5,FALSE)</f>
        <v>154</v>
      </c>
      <c r="M423" s="28" t="str">
        <f t="shared" si="1"/>
        <v>18480</v>
      </c>
      <c r="N423" s="29" t="str">
        <f t="shared" si="2"/>
        <v>4680060000</v>
      </c>
      <c r="O423" s="29" t="str">
        <f t="shared" si="3"/>
        <v>253250</v>
      </c>
      <c r="P423" s="30" t="str">
        <f t="shared" si="4"/>
        <v>1510740000</v>
      </c>
      <c r="Q423" s="30" t="s">
        <v>159</v>
      </c>
      <c r="R423" s="32" t="str">
        <f>VLOOKUP(Q423,'Basic Moves'!B$2:H$43,3,FALSE)</f>
        <v>5</v>
      </c>
      <c r="S423" s="32" t="str">
        <f>IF(OR(VLOOKUP(Q423,'Basic Moves'!B$2:C$43,2,FALSE)=H423,VLOOKUP(Q423,'Basic Moves'!B$2:C$43,2,FALSE)=I423),1,0)</f>
        <v>1</v>
      </c>
      <c r="T423" s="32" t="str">
        <f>VLOOKUP(Q423,'Basic Moves'!B$2:H$43,5,FALSE)</f>
        <v>600</v>
      </c>
      <c r="U423" s="32" t="str">
        <f>VLOOKUP(Q423,'Basic Moves'!B$2:H$43,7,FALSE)</f>
        <v>8</v>
      </c>
      <c r="V423" s="31" t="str">
        <f t="shared" si="5"/>
        <v>1037.5</v>
      </c>
      <c r="W423" s="30" t="s">
        <v>341</v>
      </c>
      <c r="X423" s="32" t="str">
        <f>VLOOKUP(W423,'Charged Moves'!B$2:I$96,3,FALSE)</f>
        <v>30</v>
      </c>
      <c r="Y423" s="32" t="str">
        <f>IF(OR(VLOOKUP(W423,'Charged Moves'!B$2:C$96,2,FALSE)=H423,VLOOKUP(W423,'Charged Moves'!B$2:C$96,2,FALSE)=I423),1,0)</f>
        <v>0</v>
      </c>
      <c r="Z423" s="32" t="str">
        <f>VLOOKUP(W423,'Charged Moves'!B$2:I$96,8,FALSE)*100</f>
        <v>25</v>
      </c>
      <c r="AA423" s="32" t="str">
        <f>VLOOKUP(W423,'Charged Moves'!B$2:I$96,6,FALSE)</f>
        <v>1600</v>
      </c>
      <c r="AB423" s="32" t="str">
        <f>VLOOKUP(W423,'Charged Moves'!B$2:J$96,9,FALSE)</f>
        <v>33</v>
      </c>
      <c r="AC423" s="32" t="str">
        <f t="shared" si="6"/>
        <v>65</v>
      </c>
      <c r="AD423" s="32" t="str">
        <f t="shared" si="7"/>
        <v>5100</v>
      </c>
      <c r="AE423" s="32" t="str">
        <f t="shared" si="8"/>
        <v>1266.25</v>
      </c>
      <c r="AF423" t="str">
        <f t="shared" si="9"/>
        <v>15100</v>
      </c>
      <c r="AG423" t="str">
        <f t="shared" si="10"/>
        <v>408.75</v>
      </c>
    </row>
    <row r="424" ht="14.25" customHeight="1">
      <c r="A424" s="5">
        <v>123.0</v>
      </c>
      <c r="B424" s="20">
        <v>5.0</v>
      </c>
      <c r="C424" s="21">
        <v>0.76</v>
      </c>
      <c r="D424" s="20">
        <v>4.0</v>
      </c>
      <c r="E424" s="22">
        <v>0.79</v>
      </c>
      <c r="F424" s="5" t="str">
        <f>VLOOKUP(G424,'Species Data'!A$2:E$152,2,FALSE)</f>
        <v>24</v>
      </c>
      <c r="G424" s="5" t="s">
        <v>60</v>
      </c>
      <c r="H424" s="46" t="s">
        <v>265</v>
      </c>
      <c r="I424" s="48"/>
      <c r="J424" s="5" t="str">
        <f>VLOOKUP(G424,'Species Data'!A$2:E$152,3,FALSE)</f>
        <v>120</v>
      </c>
      <c r="K424" s="27" t="str">
        <f>VLOOKUP(G424,'Species Data'!A$2:E$152,4,FALSE)</f>
        <v>166</v>
      </c>
      <c r="L424" s="27" t="str">
        <f>VLOOKUP(G424,'Species Data'!A$2:E$152,5,FALSE)</f>
        <v>166</v>
      </c>
      <c r="M424" s="28" t="str">
        <f t="shared" si="1"/>
        <v>19920</v>
      </c>
      <c r="N424" s="29" t="str">
        <f t="shared" si="2"/>
        <v>3968064000</v>
      </c>
      <c r="O424" s="29" t="str">
        <f t="shared" si="3"/>
        <v>199200</v>
      </c>
      <c r="P424" s="30" t="str">
        <f t="shared" si="4"/>
        <v>1510344360</v>
      </c>
      <c r="Q424" s="30" t="s">
        <v>126</v>
      </c>
      <c r="R424" s="32" t="str">
        <f>VLOOKUP(Q424,'Basic Moves'!B$2:H$43,3,FALSE)</f>
        <v>6</v>
      </c>
      <c r="S424" s="32" t="str">
        <f>IF(OR(VLOOKUP(Q424,'Basic Moves'!B$2:C$43,2,FALSE)=H424,VLOOKUP(Q424,'Basic Moves'!B$2:C$43,2,FALSE)=I424),1,0)</f>
        <v>0</v>
      </c>
      <c r="T424" s="32" t="str">
        <f>VLOOKUP(Q424,'Basic Moves'!B$2:H$43,5,FALSE)</f>
        <v>500</v>
      </c>
      <c r="U424" s="32" t="str">
        <f>VLOOKUP(Q424,'Basic Moves'!B$2:H$43,7,FALSE)</f>
        <v>7</v>
      </c>
      <c r="V424" s="31" t="str">
        <f t="shared" si="5"/>
        <v>1200</v>
      </c>
      <c r="W424" s="30" t="s">
        <v>284</v>
      </c>
      <c r="X424" s="32" t="str">
        <f>VLOOKUP(W424,'Charged Moves'!B$2:I$96,3,FALSE)</f>
        <v>45</v>
      </c>
      <c r="Y424" s="32" t="str">
        <f>IF(OR(VLOOKUP(W424,'Charged Moves'!B$2:C$96,2,FALSE)=H424,VLOOKUP(W424,'Charged Moves'!B$2:C$96,2,FALSE)=I424),1,0)</f>
        <v>0</v>
      </c>
      <c r="Z424" s="32" t="str">
        <f>VLOOKUP(W424,'Charged Moves'!B$2:I$96,8,FALSE)*100</f>
        <v>5</v>
      </c>
      <c r="AA424" s="32" t="str">
        <f>VLOOKUP(W424,'Charged Moves'!B$2:I$96,6,FALSE)</f>
        <v>3500</v>
      </c>
      <c r="AB424" s="32" t="str">
        <f>VLOOKUP(W424,'Charged Moves'!B$2:J$96,9,FALSE)</f>
        <v>33</v>
      </c>
      <c r="AC424" s="32" t="str">
        <f t="shared" si="6"/>
        <v>76.125</v>
      </c>
      <c r="AD424" s="32" t="str">
        <f t="shared" si="7"/>
        <v>6500</v>
      </c>
      <c r="AE424" s="32" t="str">
        <f t="shared" si="8"/>
        <v>1171.875</v>
      </c>
      <c r="AF424" t="str">
        <f t="shared" si="9"/>
        <v>16500</v>
      </c>
      <c r="AG424" t="str">
        <f t="shared" si="10"/>
        <v>456.75</v>
      </c>
    </row>
    <row r="425" ht="14.25" customHeight="1">
      <c r="A425" s="5">
        <v>472.0</v>
      </c>
      <c r="B425" s="20">
        <v>6.0</v>
      </c>
      <c r="C425" s="21">
        <v>0.74</v>
      </c>
      <c r="D425" s="20">
        <v>6.0</v>
      </c>
      <c r="E425" s="22">
        <v>0.72</v>
      </c>
      <c r="F425" s="5" t="str">
        <f>VLOOKUP(G425,'Species Data'!A$2:E$152,2,FALSE)</f>
        <v>82</v>
      </c>
      <c r="G425" s="5" t="s">
        <v>136</v>
      </c>
      <c r="H425" s="52" t="s">
        <v>252</v>
      </c>
      <c r="I425" s="64" t="s">
        <v>269</v>
      </c>
      <c r="J425" s="5" t="str">
        <f>VLOOKUP(G425,'Species Data'!A$2:E$152,3,FALSE)</f>
        <v>100</v>
      </c>
      <c r="K425" s="27" t="str">
        <f>VLOOKUP(G425,'Species Data'!A$2:E$152,4,FALSE)</f>
        <v>186</v>
      </c>
      <c r="L425" s="27" t="str">
        <f>VLOOKUP(G425,'Species Data'!A$2:E$152,5,FALSE)</f>
        <v>180</v>
      </c>
      <c r="M425" s="28" t="str">
        <f t="shared" si="1"/>
        <v>18000</v>
      </c>
      <c r="N425" s="29" t="str">
        <f t="shared" si="2"/>
        <v>3715233750</v>
      </c>
      <c r="O425" s="29" t="str">
        <f t="shared" si="3"/>
        <v>206402</v>
      </c>
      <c r="P425" s="30" t="str">
        <f t="shared" si="4"/>
        <v>1507646250</v>
      </c>
      <c r="Q425" s="30" t="s">
        <v>159</v>
      </c>
      <c r="R425" s="32" t="str">
        <f>VLOOKUP(Q425,'Basic Moves'!B$2:H$43,3,FALSE)</f>
        <v>5</v>
      </c>
      <c r="S425" s="32" t="str">
        <f>IF(OR(VLOOKUP(Q425,'Basic Moves'!B$2:C$43,2,FALSE)=H425,VLOOKUP(Q425,'Basic Moves'!B$2:C$43,2,FALSE)=I425),1,0)</f>
        <v>1</v>
      </c>
      <c r="T425" s="32" t="str">
        <f>VLOOKUP(Q425,'Basic Moves'!B$2:H$43,5,FALSE)</f>
        <v>600</v>
      </c>
      <c r="U425" s="32" t="str">
        <f>VLOOKUP(Q425,'Basic Moves'!B$2:H$43,7,FALSE)</f>
        <v>8</v>
      </c>
      <c r="V425" s="31" t="str">
        <f t="shared" si="5"/>
        <v>1037.5</v>
      </c>
      <c r="W425" s="30" t="s">
        <v>316</v>
      </c>
      <c r="X425" s="32" t="str">
        <f>VLOOKUP(W425,'Charged Moves'!B$2:I$96,3,FALSE)</f>
        <v>30</v>
      </c>
      <c r="Y425" s="32" t="str">
        <f>IF(OR(VLOOKUP(W425,'Charged Moves'!B$2:C$96,2,FALSE)=H425,VLOOKUP(W425,'Charged Moves'!B$2:C$96,2,FALSE)=I425),1,0)</f>
        <v>1</v>
      </c>
      <c r="Z425" s="32" t="str">
        <f>VLOOKUP(W425,'Charged Moves'!B$2:I$96,8,FALSE)*100</f>
        <v>5</v>
      </c>
      <c r="AA425" s="32" t="str">
        <f>VLOOKUP(W425,'Charged Moves'!B$2:I$96,6,FALSE)</f>
        <v>2800</v>
      </c>
      <c r="AB425" s="32" t="str">
        <f>VLOOKUP(W425,'Charged Moves'!B$2:J$96,9,FALSE)</f>
        <v>25</v>
      </c>
      <c r="AC425" s="32" t="str">
        <f t="shared" si="6"/>
        <v>63.4375</v>
      </c>
      <c r="AD425" s="32" t="str">
        <f t="shared" si="7"/>
        <v>5700</v>
      </c>
      <c r="AE425" s="32" t="str">
        <f t="shared" si="8"/>
        <v>1109.6875</v>
      </c>
      <c r="AF425" t="str">
        <f t="shared" si="9"/>
        <v>13700</v>
      </c>
      <c r="AG425" t="str">
        <f t="shared" si="10"/>
        <v>450.3125</v>
      </c>
    </row>
    <row r="426" ht="14.25" customHeight="1">
      <c r="A426" s="5">
        <v>506.0</v>
      </c>
      <c r="B426" s="20">
        <v>1.0</v>
      </c>
      <c r="C426" s="21">
        <v>1.0</v>
      </c>
      <c r="D426" s="20">
        <v>2.0</v>
      </c>
      <c r="E426" s="22">
        <v>0.95</v>
      </c>
      <c r="F426" s="5" t="str">
        <f>VLOOKUP(G426,'Species Data'!A$2:E$152,2,FALSE)</f>
        <v>88</v>
      </c>
      <c r="G426" s="5" t="s">
        <v>143</v>
      </c>
      <c r="H426" s="46" t="s">
        <v>265</v>
      </c>
      <c r="I426" s="48"/>
      <c r="J426" s="5" t="str">
        <f>VLOOKUP(G426,'Species Data'!A$2:E$152,3,FALSE)</f>
        <v>160</v>
      </c>
      <c r="K426" s="27" t="str">
        <f>VLOOKUP(G426,'Species Data'!A$2:E$152,4,FALSE)</f>
        <v>124</v>
      </c>
      <c r="L426" s="27" t="str">
        <f>VLOOKUP(G426,'Species Data'!A$2:E$152,5,FALSE)</f>
        <v>110</v>
      </c>
      <c r="M426" s="28" t="str">
        <f t="shared" si="1"/>
        <v>17600</v>
      </c>
      <c r="N426" s="29" t="str">
        <f t="shared" si="2"/>
        <v>3383061000</v>
      </c>
      <c r="O426" s="29" t="str">
        <f t="shared" si="3"/>
        <v>192219</v>
      </c>
      <c r="P426" s="30" t="str">
        <f t="shared" si="4"/>
        <v>1505515000</v>
      </c>
      <c r="Q426" s="30" t="s">
        <v>144</v>
      </c>
      <c r="R426" s="32" t="str">
        <f>VLOOKUP(Q426,'Basic Moves'!B$2:H$43,3,FALSE)</f>
        <v>10</v>
      </c>
      <c r="S426" s="32" t="str">
        <f>IF(OR(VLOOKUP(Q426,'Basic Moves'!B$2:C$43,2,FALSE)=H426,VLOOKUP(Q426,'Basic Moves'!B$2:C$43,2,FALSE)=I426),1,0)</f>
        <v>1</v>
      </c>
      <c r="T426" s="32" t="str">
        <f>VLOOKUP(Q426,'Basic Moves'!B$2:H$43,5,FALSE)</f>
        <v>1050</v>
      </c>
      <c r="U426" s="32" t="str">
        <f>VLOOKUP(Q426,'Basic Moves'!B$2:H$43,7,FALSE)</f>
        <v>10</v>
      </c>
      <c r="V426" s="31" t="str">
        <f t="shared" si="5"/>
        <v>1187.5</v>
      </c>
      <c r="W426" s="30" t="s">
        <v>224</v>
      </c>
      <c r="X426" s="32" t="str">
        <f>VLOOKUP(W426,'Charged Moves'!B$2:I$96,3,FALSE)</f>
        <v>55</v>
      </c>
      <c r="Y426" s="32" t="str">
        <f>IF(OR(VLOOKUP(W426,'Charged Moves'!B$2:C$96,2,FALSE)=H426,VLOOKUP(W426,'Charged Moves'!B$2:C$96,2,FALSE)=I426),1,0)</f>
        <v>1</v>
      </c>
      <c r="Z426" s="32" t="str">
        <f>VLOOKUP(W426,'Charged Moves'!B$2:I$96,8,FALSE)*100</f>
        <v>5</v>
      </c>
      <c r="AA426" s="32" t="str">
        <f>VLOOKUP(W426,'Charged Moves'!B$2:I$96,6,FALSE)</f>
        <v>2600</v>
      </c>
      <c r="AB426" s="32" t="str">
        <f>VLOOKUP(W426,'Charged Moves'!B$2:J$96,9,FALSE)</f>
        <v>50</v>
      </c>
      <c r="AC426" s="32" t="str">
        <f t="shared" si="6"/>
        <v>132.96875</v>
      </c>
      <c r="AD426" s="32" t="str">
        <f t="shared" si="7"/>
        <v>8350</v>
      </c>
      <c r="AE426" s="32" t="str">
        <f t="shared" si="8"/>
        <v>1550.15625</v>
      </c>
      <c r="AF426" t="str">
        <f t="shared" si="9"/>
        <v>18350</v>
      </c>
      <c r="AG426" t="str">
        <f t="shared" si="10"/>
        <v>689.84375</v>
      </c>
    </row>
    <row r="427" ht="14.25" customHeight="1">
      <c r="A427" s="5">
        <v>45.0</v>
      </c>
      <c r="B427" s="20">
        <v>1.0</v>
      </c>
      <c r="C427" s="21">
        <v>1.0</v>
      </c>
      <c r="D427" s="20">
        <v>3.0</v>
      </c>
      <c r="E427" s="22">
        <v>0.97</v>
      </c>
      <c r="F427" s="5" t="str">
        <f>VLOOKUP(G427,'Species Data'!A$2:E$152,2,FALSE)</f>
        <v>8</v>
      </c>
      <c r="G427" s="5" t="s">
        <v>42</v>
      </c>
      <c r="H427" s="33" t="s">
        <v>187</v>
      </c>
      <c r="I427" s="50"/>
      <c r="J427" s="5" t="str">
        <f>VLOOKUP(G427,'Species Data'!A$2:E$152,3,FALSE)</f>
        <v>118</v>
      </c>
      <c r="K427" s="27" t="str">
        <f>VLOOKUP(G427,'Species Data'!A$2:E$152,4,FALSE)</f>
        <v>144</v>
      </c>
      <c r="L427" s="27" t="str">
        <f>VLOOKUP(G427,'Species Data'!A$2:E$152,5,FALSE)</f>
        <v>176</v>
      </c>
      <c r="M427" s="28" t="str">
        <f t="shared" si="1"/>
        <v>20768</v>
      </c>
      <c r="N427" s="29" t="str">
        <f t="shared" si="2"/>
        <v>5697077760</v>
      </c>
      <c r="O427" s="29" t="str">
        <f t="shared" si="3"/>
        <v>274320</v>
      </c>
      <c r="P427" s="30" t="str">
        <f t="shared" si="4"/>
        <v>1497165120</v>
      </c>
      <c r="Q427" s="30" t="s">
        <v>151</v>
      </c>
      <c r="R427" s="32" t="str">
        <f>VLOOKUP(Q427,'Basic Moves'!B$2:H$43,3,FALSE)</f>
        <v>6</v>
      </c>
      <c r="S427" s="32" t="str">
        <f>IF(OR(VLOOKUP(Q427,'Basic Moves'!B$2:C$43,2,FALSE)=H427,VLOOKUP(Q427,'Basic Moves'!B$2:C$43,2,FALSE)=I427),1,0)</f>
        <v>1</v>
      </c>
      <c r="T427" s="32" t="str">
        <f>VLOOKUP(Q427,'Basic Moves'!B$2:H$43,5,FALSE)</f>
        <v>500</v>
      </c>
      <c r="U427" s="32" t="str">
        <f>VLOOKUP(Q427,'Basic Moves'!B$2:H$43,7,FALSE)</f>
        <v>7</v>
      </c>
      <c r="V427" s="31" t="str">
        <f t="shared" si="5"/>
        <v>1500</v>
      </c>
      <c r="W427" s="30" t="s">
        <v>152</v>
      </c>
      <c r="X427" s="32" t="str">
        <f>VLOOKUP(W427,'Charged Moves'!B$2:I$96,3,FALSE)</f>
        <v>90</v>
      </c>
      <c r="Y427" s="32" t="str">
        <f>IF(OR(VLOOKUP(W427,'Charged Moves'!B$2:C$96,2,FALSE)=H427,VLOOKUP(W427,'Charged Moves'!B$2:C$96,2,FALSE)=I427),1,0)</f>
        <v>1</v>
      </c>
      <c r="Z427" s="32" t="str">
        <f>VLOOKUP(W427,'Charged Moves'!B$2:I$96,8,FALSE)*100</f>
        <v>5</v>
      </c>
      <c r="AA427" s="32" t="str">
        <f>VLOOKUP(W427,'Charged Moves'!B$2:I$96,6,FALSE)</f>
        <v>3800</v>
      </c>
      <c r="AB427" s="32" t="str">
        <f>VLOOKUP(W427,'Charged Moves'!B$2:J$96,9,FALSE)</f>
        <v>100</v>
      </c>
      <c r="AC427" s="32" t="str">
        <f t="shared" si="6"/>
        <v>227.8125</v>
      </c>
      <c r="AD427" s="32" t="str">
        <f t="shared" si="7"/>
        <v>11800</v>
      </c>
      <c r="AE427" s="32" t="str">
        <f t="shared" si="8"/>
        <v>1905</v>
      </c>
      <c r="AF427" t="str">
        <f t="shared" si="9"/>
        <v>41800</v>
      </c>
      <c r="AG427" t="str">
        <f t="shared" si="10"/>
        <v>500.625</v>
      </c>
    </row>
    <row r="428" ht="14.25" customHeight="1">
      <c r="A428" s="5">
        <v>399.0</v>
      </c>
      <c r="B428" s="20">
        <v>4.0</v>
      </c>
      <c r="C428" s="21">
        <v>0.98</v>
      </c>
      <c r="D428" s="20">
        <v>6.0</v>
      </c>
      <c r="E428" s="22">
        <v>0.7</v>
      </c>
      <c r="F428" s="5" t="str">
        <f>VLOOKUP(G428,'Species Data'!A$2:E$152,2,FALSE)</f>
        <v>70</v>
      </c>
      <c r="G428" s="5" t="s">
        <v>114</v>
      </c>
      <c r="H428" s="45" t="s">
        <v>259</v>
      </c>
      <c r="I428" s="46" t="s">
        <v>265</v>
      </c>
      <c r="J428" s="5" t="str">
        <f>VLOOKUP(G428,'Species Data'!A$2:E$152,3,FALSE)</f>
        <v>130</v>
      </c>
      <c r="K428" s="27" t="str">
        <f>VLOOKUP(G428,'Species Data'!A$2:E$152,4,FALSE)</f>
        <v>190</v>
      </c>
      <c r="L428" s="27" t="str">
        <f>VLOOKUP(G428,'Species Data'!A$2:E$152,5,FALSE)</f>
        <v>110</v>
      </c>
      <c r="M428" s="28" t="str">
        <f t="shared" si="1"/>
        <v>14300</v>
      </c>
      <c r="N428" s="29" t="str">
        <f t="shared" si="2"/>
        <v>4143425000</v>
      </c>
      <c r="O428" s="29" t="str">
        <f t="shared" si="3"/>
        <v>289750</v>
      </c>
      <c r="P428" s="30" t="str">
        <f t="shared" si="4"/>
        <v>1494350000</v>
      </c>
      <c r="Q428" s="30" t="s">
        <v>144</v>
      </c>
      <c r="R428" s="32" t="str">
        <f>VLOOKUP(Q428,'Basic Moves'!B$2:H$43,3,FALSE)</f>
        <v>10</v>
      </c>
      <c r="S428" s="32" t="str">
        <f>IF(OR(VLOOKUP(Q428,'Basic Moves'!B$2:C$43,2,FALSE)=H428,VLOOKUP(Q428,'Basic Moves'!B$2:C$43,2,FALSE)=I428),1,0)</f>
        <v>1</v>
      </c>
      <c r="T428" s="32" t="str">
        <f>VLOOKUP(Q428,'Basic Moves'!B$2:H$43,5,FALSE)</f>
        <v>1050</v>
      </c>
      <c r="U428" s="32" t="str">
        <f>VLOOKUP(Q428,'Basic Moves'!B$2:H$43,7,FALSE)</f>
        <v>10</v>
      </c>
      <c r="V428" s="31" t="str">
        <f t="shared" si="5"/>
        <v>1187.5</v>
      </c>
      <c r="W428" s="30" t="s">
        <v>304</v>
      </c>
      <c r="X428" s="32" t="str">
        <f>VLOOKUP(W428,'Charged Moves'!B$2:I$96,3,FALSE)</f>
        <v>70</v>
      </c>
      <c r="Y428" s="32" t="str">
        <f>IF(OR(VLOOKUP(W428,'Charged Moves'!B$2:C$96,2,FALSE)=H428,VLOOKUP(W428,'Charged Moves'!B$2:C$96,2,FALSE)=I428),1,0)</f>
        <v>1</v>
      </c>
      <c r="Z428" s="32" t="str">
        <f>VLOOKUP(W428,'Charged Moves'!B$2:I$96,8,FALSE)*100</f>
        <v>0</v>
      </c>
      <c r="AA428" s="32" t="str">
        <f>VLOOKUP(W428,'Charged Moves'!B$2:I$96,6,FALSE)</f>
        <v>2800</v>
      </c>
      <c r="AB428" s="32" t="str">
        <f>VLOOKUP(W428,'Charged Moves'!B$2:J$96,9,FALSE)</f>
        <v>100</v>
      </c>
      <c r="AC428" s="32" t="str">
        <f t="shared" si="6"/>
        <v>212.5</v>
      </c>
      <c r="AD428" s="32" t="str">
        <f t="shared" si="7"/>
        <v>13800</v>
      </c>
      <c r="AE428" s="32" t="str">
        <f t="shared" si="8"/>
        <v>1525</v>
      </c>
      <c r="AF428" t="str">
        <f t="shared" si="9"/>
        <v>33800</v>
      </c>
      <c r="AG428" t="str">
        <f t="shared" si="10"/>
        <v>550</v>
      </c>
    </row>
    <row r="429" ht="14.25" customHeight="1">
      <c r="A429" s="5">
        <v>673.0</v>
      </c>
      <c r="B429" s="20">
        <v>5.0</v>
      </c>
      <c r="C429" s="21">
        <v>0.82</v>
      </c>
      <c r="D429" s="20">
        <v>1.0</v>
      </c>
      <c r="E429" s="22">
        <v>1.0</v>
      </c>
      <c r="F429" s="5" t="str">
        <f>VLOOKUP(G429,'Species Data'!A$2:E$152,2,FALSE)</f>
        <v>117</v>
      </c>
      <c r="G429" s="5" t="s">
        <v>189</v>
      </c>
      <c r="H429" s="33" t="s">
        <v>187</v>
      </c>
      <c r="I429" s="50"/>
      <c r="J429" s="5" t="str">
        <f>VLOOKUP(G429,'Species Data'!A$2:E$152,3,FALSE)</f>
        <v>110</v>
      </c>
      <c r="K429" s="27" t="str">
        <f>VLOOKUP(G429,'Species Data'!A$2:E$152,4,FALSE)</f>
        <v>176</v>
      </c>
      <c r="L429" s="27" t="str">
        <f>VLOOKUP(G429,'Species Data'!A$2:E$152,5,FALSE)</f>
        <v>150</v>
      </c>
      <c r="M429" s="28" t="str">
        <f t="shared" si="1"/>
        <v>16500</v>
      </c>
      <c r="N429" s="29" t="str">
        <f t="shared" si="2"/>
        <v>4521528000</v>
      </c>
      <c r="O429" s="29" t="str">
        <f t="shared" si="3"/>
        <v>274032</v>
      </c>
      <c r="P429" s="30" t="str">
        <f t="shared" si="4"/>
        <v>1492656000</v>
      </c>
      <c r="Q429" s="30" t="s">
        <v>151</v>
      </c>
      <c r="R429" s="32" t="str">
        <f>VLOOKUP(Q429,'Basic Moves'!B$2:H$43,3,FALSE)</f>
        <v>6</v>
      </c>
      <c r="S429" s="32" t="str">
        <f>IF(OR(VLOOKUP(Q429,'Basic Moves'!B$2:C$43,2,FALSE)=H429,VLOOKUP(Q429,'Basic Moves'!B$2:C$43,2,FALSE)=I429),1,0)</f>
        <v>1</v>
      </c>
      <c r="T429" s="32" t="str">
        <f>VLOOKUP(Q429,'Basic Moves'!B$2:H$43,5,FALSE)</f>
        <v>500</v>
      </c>
      <c r="U429" s="32" t="str">
        <f>VLOOKUP(Q429,'Basic Moves'!B$2:H$43,7,FALSE)</f>
        <v>7</v>
      </c>
      <c r="V429" s="31" t="str">
        <f t="shared" si="5"/>
        <v>1500</v>
      </c>
      <c r="W429" s="30" t="s">
        <v>107</v>
      </c>
      <c r="X429" s="32" t="str">
        <f>VLOOKUP(W429,'Charged Moves'!B$2:I$96,3,FALSE)</f>
        <v>65</v>
      </c>
      <c r="Y429" s="32" t="str">
        <f>IF(OR(VLOOKUP(W429,'Charged Moves'!B$2:C$96,2,FALSE)=H429,VLOOKUP(W429,'Charged Moves'!B$2:C$96,2,FALSE)=I429),1,0)</f>
        <v>0</v>
      </c>
      <c r="Z429" s="32" t="str">
        <f>VLOOKUP(W429,'Charged Moves'!B$2:I$96,8,FALSE)*100</f>
        <v>5</v>
      </c>
      <c r="AA429" s="32" t="str">
        <f>VLOOKUP(W429,'Charged Moves'!B$2:I$96,6,FALSE)</f>
        <v>3600</v>
      </c>
      <c r="AB429" s="32" t="str">
        <f>VLOOKUP(W429,'Charged Moves'!B$2:J$96,9,FALSE)</f>
        <v>50</v>
      </c>
      <c r="AC429" s="32" t="str">
        <f t="shared" si="6"/>
        <v>126.625</v>
      </c>
      <c r="AD429" s="32" t="str">
        <f t="shared" si="7"/>
        <v>8100</v>
      </c>
      <c r="AE429" s="32" t="str">
        <f t="shared" si="8"/>
        <v>1557</v>
      </c>
      <c r="AF429" t="str">
        <f t="shared" si="9"/>
        <v>24100</v>
      </c>
      <c r="AG429" t="str">
        <f t="shared" si="10"/>
        <v>514</v>
      </c>
    </row>
    <row r="430" ht="14.25" customHeight="1">
      <c r="A430" s="5">
        <v>714.0</v>
      </c>
      <c r="B430" s="20">
        <v>4.0</v>
      </c>
      <c r="C430" s="21">
        <v>0.94</v>
      </c>
      <c r="D430" s="20">
        <v>5.0</v>
      </c>
      <c r="E430" s="22">
        <v>0.82</v>
      </c>
      <c r="F430" s="5" t="str">
        <f>VLOOKUP(G430,'Species Data'!A$2:E$152,2,FALSE)</f>
        <v>124</v>
      </c>
      <c r="G430" s="5" t="s">
        <v>196</v>
      </c>
      <c r="H430" s="34" t="s">
        <v>191</v>
      </c>
      <c r="I430" s="24" t="s">
        <v>50</v>
      </c>
      <c r="J430" s="5" t="str">
        <f>VLOOKUP(G430,'Species Data'!A$2:E$152,3,FALSE)</f>
        <v>130</v>
      </c>
      <c r="K430" s="27" t="str">
        <f>VLOOKUP(G430,'Species Data'!A$2:E$152,4,FALSE)</f>
        <v>172</v>
      </c>
      <c r="L430" s="27" t="str">
        <f>VLOOKUP(G430,'Species Data'!A$2:E$152,5,FALSE)</f>
        <v>134</v>
      </c>
      <c r="M430" s="28" t="str">
        <f t="shared" si="1"/>
        <v>17420</v>
      </c>
      <c r="N430" s="29" t="str">
        <f t="shared" si="2"/>
        <v>4146047100</v>
      </c>
      <c r="O430" s="29" t="str">
        <f t="shared" si="3"/>
        <v>238005</v>
      </c>
      <c r="P430" s="30" t="str">
        <f t="shared" si="4"/>
        <v>1490629400</v>
      </c>
      <c r="Q430" s="30" t="s">
        <v>214</v>
      </c>
      <c r="R430" s="32" t="str">
        <f>VLOOKUP(Q430,'Basic Moves'!B$2:H$43,3,FALSE)</f>
        <v>9</v>
      </c>
      <c r="S430" s="32" t="str">
        <f>IF(OR(VLOOKUP(Q430,'Basic Moves'!B$2:C$43,2,FALSE)=H430,VLOOKUP(Q430,'Basic Moves'!B$2:C$43,2,FALSE)=I430),1,0)</f>
        <v>1</v>
      </c>
      <c r="T430" s="32" t="str">
        <f>VLOOKUP(Q430,'Basic Moves'!B$2:H$43,5,FALSE)</f>
        <v>810</v>
      </c>
      <c r="U430" s="32" t="str">
        <f>VLOOKUP(Q430,'Basic Moves'!B$2:H$43,7,FALSE)</f>
        <v>7</v>
      </c>
      <c r="V430" s="31" t="str">
        <f t="shared" si="5"/>
        <v>1383.75</v>
      </c>
      <c r="W430" s="30" t="s">
        <v>323</v>
      </c>
      <c r="X430" s="32" t="str">
        <f>VLOOKUP(W430,'Charged Moves'!B$2:I$96,3,FALSE)</f>
        <v>25</v>
      </c>
      <c r="Y430" s="32" t="str">
        <f>IF(OR(VLOOKUP(W430,'Charged Moves'!B$2:C$96,2,FALSE)=H430,VLOOKUP(W430,'Charged Moves'!B$2:C$96,2,FALSE)=I430),1,0)</f>
        <v>0</v>
      </c>
      <c r="Z430" s="32" t="str">
        <f>VLOOKUP(W430,'Charged Moves'!B$2:I$96,8,FALSE)*100</f>
        <v>5</v>
      </c>
      <c r="AA430" s="32" t="str">
        <f>VLOOKUP(W430,'Charged Moves'!B$2:I$96,6,FALSE)</f>
        <v>2800</v>
      </c>
      <c r="AB430" s="32" t="str">
        <f>VLOOKUP(W430,'Charged Moves'!B$2:J$96,9,FALSE)</f>
        <v>20</v>
      </c>
      <c r="AC430" s="32" t="str">
        <f t="shared" si="6"/>
        <v>59.375</v>
      </c>
      <c r="AD430" s="32" t="str">
        <f t="shared" si="7"/>
        <v>5730</v>
      </c>
      <c r="AE430" s="32" t="str">
        <f t="shared" si="8"/>
        <v>1043.125</v>
      </c>
      <c r="AF430" t="str">
        <f t="shared" si="9"/>
        <v>11730</v>
      </c>
      <c r="AG430" t="str">
        <f t="shared" si="10"/>
        <v>497.5</v>
      </c>
    </row>
    <row r="431" ht="14.25" customHeight="1">
      <c r="A431" s="5">
        <v>431.0</v>
      </c>
      <c r="B431" s="20">
        <v>3.0</v>
      </c>
      <c r="C431" s="21">
        <v>0.79</v>
      </c>
      <c r="D431" s="20">
        <v>5.0</v>
      </c>
      <c r="E431" s="22">
        <v>0.75</v>
      </c>
      <c r="F431" s="5" t="str">
        <f>VLOOKUP(G431,'Species Data'!A$2:E$152,2,FALSE)</f>
        <v>75</v>
      </c>
      <c r="G431" s="5" t="s">
        <v>124</v>
      </c>
      <c r="H431" s="51" t="s">
        <v>267</v>
      </c>
      <c r="I431" s="49" t="s">
        <v>260</v>
      </c>
      <c r="J431" s="5" t="str">
        <f>VLOOKUP(G431,'Species Data'!A$2:E$152,3,FALSE)</f>
        <v>110</v>
      </c>
      <c r="K431" s="27" t="str">
        <f>VLOOKUP(G431,'Species Data'!A$2:E$152,4,FALSE)</f>
        <v>142</v>
      </c>
      <c r="L431" s="27" t="str">
        <f>VLOOKUP(G431,'Species Data'!A$2:E$152,5,FALSE)</f>
        <v>156</v>
      </c>
      <c r="M431" s="28" t="str">
        <f t="shared" si="1"/>
        <v>17160</v>
      </c>
      <c r="N431" s="29" t="str">
        <f t="shared" si="2"/>
        <v>3803567625</v>
      </c>
      <c r="O431" s="29" t="str">
        <f t="shared" si="3"/>
        <v>221653</v>
      </c>
      <c r="P431" s="30" t="str">
        <f t="shared" si="4"/>
        <v>1484876250</v>
      </c>
      <c r="Q431" s="30" t="s">
        <v>221</v>
      </c>
      <c r="R431" s="32" t="str">
        <f>VLOOKUP(Q431,'Basic Moves'!B$2:H$43,3,FALSE)</f>
        <v>6</v>
      </c>
      <c r="S431" s="32" t="str">
        <f>IF(OR(VLOOKUP(Q431,'Basic Moves'!B$2:C$43,2,FALSE)=H431,VLOOKUP(Q431,'Basic Moves'!B$2:C$43,2,FALSE)=I431),1,0)</f>
        <v>1</v>
      </c>
      <c r="T431" s="32" t="str">
        <f>VLOOKUP(Q431,'Basic Moves'!B$2:H$43,5,FALSE)</f>
        <v>550</v>
      </c>
      <c r="U431" s="32" t="str">
        <f>VLOOKUP(Q431,'Basic Moves'!B$2:H$43,7,FALSE)</f>
        <v>7</v>
      </c>
      <c r="V431" s="31" t="str">
        <f t="shared" si="5"/>
        <v>1357.5</v>
      </c>
      <c r="W431" s="30" t="s">
        <v>311</v>
      </c>
      <c r="X431" s="32" t="str">
        <f>VLOOKUP(W431,'Charged Moves'!B$2:I$96,3,FALSE)</f>
        <v>50</v>
      </c>
      <c r="Y431" s="32" t="str">
        <f>IF(OR(VLOOKUP(W431,'Charged Moves'!B$2:C$96,2,FALSE)=H431,VLOOKUP(W431,'Charged Moves'!B$2:C$96,2,FALSE)=I431),1,0)</f>
        <v>1</v>
      </c>
      <c r="Z431" s="32" t="str">
        <f>VLOOKUP(W431,'Charged Moves'!B$2:I$96,8,FALSE)*100</f>
        <v>5</v>
      </c>
      <c r="AA431" s="32" t="str">
        <f>VLOOKUP(W431,'Charged Moves'!B$2:I$96,6,FALSE)</f>
        <v>3200</v>
      </c>
      <c r="AB431" s="32" t="str">
        <f>VLOOKUP(W431,'Charged Moves'!B$2:J$96,9,FALSE)</f>
        <v>33</v>
      </c>
      <c r="AC431" s="32" t="str">
        <f t="shared" si="6"/>
        <v>101.5625</v>
      </c>
      <c r="AD431" s="32" t="str">
        <f t="shared" si="7"/>
        <v>6450</v>
      </c>
      <c r="AE431" s="32" t="str">
        <f t="shared" si="8"/>
        <v>1560.9375</v>
      </c>
      <c r="AF431" t="str">
        <f t="shared" si="9"/>
        <v>16450</v>
      </c>
      <c r="AG431" t="str">
        <f t="shared" si="10"/>
        <v>609.375</v>
      </c>
    </row>
    <row r="432" ht="14.25" customHeight="1">
      <c r="A432" s="5">
        <v>103.0</v>
      </c>
      <c r="B432" s="20">
        <v>4.0</v>
      </c>
      <c r="C432" s="21">
        <v>0.68</v>
      </c>
      <c r="D432" s="20">
        <v>3.0</v>
      </c>
      <c r="E432" s="22">
        <v>0.94</v>
      </c>
      <c r="F432" s="5" t="str">
        <f>VLOOKUP(G432,'Species Data'!A$2:E$152,2,FALSE)</f>
        <v>20</v>
      </c>
      <c r="G432" s="5" t="s">
        <v>56</v>
      </c>
      <c r="H432" s="39" t="s">
        <v>237</v>
      </c>
      <c r="I432" s="40"/>
      <c r="J432" s="5" t="str">
        <f>VLOOKUP(G432,'Species Data'!A$2:E$152,3,FALSE)</f>
        <v>110</v>
      </c>
      <c r="K432" s="27" t="str">
        <f>VLOOKUP(G432,'Species Data'!A$2:E$152,4,FALSE)</f>
        <v>146</v>
      </c>
      <c r="L432" s="27" t="str">
        <f>VLOOKUP(G432,'Species Data'!A$2:E$152,5,FALSE)</f>
        <v>150</v>
      </c>
      <c r="M432" s="28" t="str">
        <f t="shared" si="1"/>
        <v>16500</v>
      </c>
      <c r="N432" s="29" t="str">
        <f t="shared" si="2"/>
        <v>2975491406</v>
      </c>
      <c r="O432" s="29" t="str">
        <f t="shared" si="3"/>
        <v>180333</v>
      </c>
      <c r="P432" s="30" t="str">
        <f t="shared" si="4"/>
        <v>1478900156</v>
      </c>
      <c r="Q432" s="30" t="s">
        <v>261</v>
      </c>
      <c r="R432" s="32" t="str">
        <f>VLOOKUP(Q432,'Basic Moves'!B$2:H$43,3,FALSE)</f>
        <v>10</v>
      </c>
      <c r="S432" s="32" t="str">
        <f>IF(OR(VLOOKUP(Q432,'Basic Moves'!B$2:C$43,2,FALSE)=H432,VLOOKUP(Q432,'Basic Moves'!B$2:C$43,2,FALSE)=I432),1,0)</f>
        <v>1</v>
      </c>
      <c r="T432" s="32" t="str">
        <f>VLOOKUP(Q432,'Basic Moves'!B$2:H$43,5,FALSE)</f>
        <v>1330</v>
      </c>
      <c r="U432" s="32" t="str">
        <f>VLOOKUP(Q432,'Basic Moves'!B$2:H$43,7,FALSE)</f>
        <v>12</v>
      </c>
      <c r="V432" s="31" t="str">
        <f t="shared" si="5"/>
        <v>937.5</v>
      </c>
      <c r="W432" s="30" t="s">
        <v>345</v>
      </c>
      <c r="X432" s="32" t="str">
        <f>VLOOKUP(W432,'Charged Moves'!B$2:I$96,3,FALSE)</f>
        <v>35</v>
      </c>
      <c r="Y432" s="32" t="str">
        <f>IF(OR(VLOOKUP(W432,'Charged Moves'!B$2:C$96,2,FALSE)=H432,VLOOKUP(W432,'Charged Moves'!B$2:C$96,2,FALSE)=I432),1,0)</f>
        <v>1</v>
      </c>
      <c r="Z432" s="32" t="str">
        <f>VLOOKUP(W432,'Charged Moves'!B$2:I$96,8,FALSE)*100</f>
        <v>5</v>
      </c>
      <c r="AA432" s="32" t="str">
        <f>VLOOKUP(W432,'Charged Moves'!B$2:I$96,6,FALSE)</f>
        <v>2100</v>
      </c>
      <c r="AB432" s="32" t="str">
        <f>VLOOKUP(W432,'Charged Moves'!B$2:J$96,9,FALSE)</f>
        <v>33</v>
      </c>
      <c r="AC432" s="32" t="str">
        <f t="shared" si="6"/>
        <v>82.34375</v>
      </c>
      <c r="AD432" s="32" t="str">
        <f t="shared" si="7"/>
        <v>6590</v>
      </c>
      <c r="AE432" s="32" t="str">
        <f t="shared" si="8"/>
        <v>1235.15625</v>
      </c>
      <c r="AF432" t="str">
        <f t="shared" si="9"/>
        <v>12590</v>
      </c>
      <c r="AG432" t="str">
        <f t="shared" si="10"/>
        <v>613.90625</v>
      </c>
    </row>
    <row r="433" ht="14.25" customHeight="1">
      <c r="A433" s="5">
        <v>383.0</v>
      </c>
      <c r="B433" s="20">
        <v>3.0</v>
      </c>
      <c r="C433" s="21">
        <v>0.9</v>
      </c>
      <c r="D433" s="20">
        <v>5.0</v>
      </c>
      <c r="E433" s="22">
        <v>0.86</v>
      </c>
      <c r="F433" s="5" t="str">
        <f>VLOOKUP(G433,'Species Data'!A$2:E$152,2,FALSE)</f>
        <v>67</v>
      </c>
      <c r="G433" s="5" t="s">
        <v>111</v>
      </c>
      <c r="H433" s="36" t="s">
        <v>229</v>
      </c>
      <c r="I433" s="59"/>
      <c r="J433" s="5" t="str">
        <f>VLOOKUP(G433,'Species Data'!A$2:E$152,3,FALSE)</f>
        <v>160</v>
      </c>
      <c r="K433" s="27" t="str">
        <f>VLOOKUP(G433,'Species Data'!A$2:E$152,4,FALSE)</f>
        <v>154</v>
      </c>
      <c r="L433" s="27" t="str">
        <f>VLOOKUP(G433,'Species Data'!A$2:E$152,5,FALSE)</f>
        <v>144</v>
      </c>
      <c r="M433" s="28" t="str">
        <f t="shared" si="1"/>
        <v>23040</v>
      </c>
      <c r="N433" s="29" t="str">
        <f t="shared" si="2"/>
        <v>4836585600</v>
      </c>
      <c r="O433" s="29" t="str">
        <f t="shared" si="3"/>
        <v>209921</v>
      </c>
      <c r="P433" s="30" t="str">
        <f t="shared" si="4"/>
        <v>1476921600</v>
      </c>
      <c r="Q433" s="30" t="s">
        <v>254</v>
      </c>
      <c r="R433" s="32" t="str">
        <f>VLOOKUP(Q433,'Basic Moves'!B$2:H$43,3,FALSE)</f>
        <v>6</v>
      </c>
      <c r="S433" s="32" t="str">
        <f>IF(OR(VLOOKUP(Q433,'Basic Moves'!B$2:C$43,2,FALSE)=H433,VLOOKUP(Q433,'Basic Moves'!B$2:C$43,2,FALSE)=I433),1,0)</f>
        <v>1</v>
      </c>
      <c r="T433" s="32" t="str">
        <f>VLOOKUP(Q433,'Basic Moves'!B$2:H$43,5,FALSE)</f>
        <v>800</v>
      </c>
      <c r="U433" s="32" t="str">
        <f>VLOOKUP(Q433,'Basic Moves'!B$2:H$43,7,FALSE)</f>
        <v>8</v>
      </c>
      <c r="V433" s="31" t="str">
        <f t="shared" si="5"/>
        <v>937.5</v>
      </c>
      <c r="W433" s="30" t="s">
        <v>289</v>
      </c>
      <c r="X433" s="32" t="str">
        <f>VLOOKUP(W433,'Charged Moves'!B$2:I$96,3,FALSE)</f>
        <v>60</v>
      </c>
      <c r="Y433" s="32" t="str">
        <f>IF(OR(VLOOKUP(W433,'Charged Moves'!B$2:C$96,2,FALSE)=H433,VLOOKUP(W433,'Charged Moves'!B$2:C$96,2,FALSE)=I433),1,0)</f>
        <v>1</v>
      </c>
      <c r="Z433" s="32" t="str">
        <f>VLOOKUP(W433,'Charged Moves'!B$2:I$96,8,FALSE)*100</f>
        <v>25</v>
      </c>
      <c r="AA433" s="32" t="str">
        <f>VLOOKUP(W433,'Charged Moves'!B$2:I$96,6,FALSE)</f>
        <v>2000</v>
      </c>
      <c r="AB433" s="32" t="str">
        <f>VLOOKUP(W433,'Charged Moves'!B$2:J$96,9,FALSE)</f>
        <v>100</v>
      </c>
      <c r="AC433" s="32" t="str">
        <f t="shared" si="6"/>
        <v>181.875</v>
      </c>
      <c r="AD433" s="32" t="str">
        <f t="shared" si="7"/>
        <v>12900</v>
      </c>
      <c r="AE433" s="32" t="str">
        <f t="shared" si="8"/>
        <v>1363.125</v>
      </c>
      <c r="AF433" t="str">
        <f t="shared" si="9"/>
        <v>38900</v>
      </c>
      <c r="AG433" t="str">
        <f t="shared" si="10"/>
        <v>416.25</v>
      </c>
    </row>
    <row r="434" ht="14.25" customHeight="1">
      <c r="A434" s="5">
        <v>266.0</v>
      </c>
      <c r="B434" s="20">
        <v>2.0</v>
      </c>
      <c r="C434" s="21">
        <v>0.87</v>
      </c>
      <c r="D434" s="20">
        <v>3.0</v>
      </c>
      <c r="E434" s="22">
        <v>0.84</v>
      </c>
      <c r="F434" s="5" t="str">
        <f>VLOOKUP(G434,'Species Data'!A$2:E$152,2,FALSE)</f>
        <v>47</v>
      </c>
      <c r="G434" s="5" t="s">
        <v>84</v>
      </c>
      <c r="H434" s="58" t="s">
        <v>249</v>
      </c>
      <c r="I434" s="45" t="s">
        <v>259</v>
      </c>
      <c r="J434" s="5" t="str">
        <f>VLOOKUP(G434,'Species Data'!A$2:E$152,3,FALSE)</f>
        <v>120</v>
      </c>
      <c r="K434" s="27" t="str">
        <f>VLOOKUP(G434,'Species Data'!A$2:E$152,4,FALSE)</f>
        <v>162</v>
      </c>
      <c r="L434" s="27" t="str">
        <f>VLOOKUP(G434,'Species Data'!A$2:E$152,5,FALSE)</f>
        <v>170</v>
      </c>
      <c r="M434" s="28" t="str">
        <f t="shared" si="1"/>
        <v>20400</v>
      </c>
      <c r="N434" s="29" t="str">
        <f t="shared" si="2"/>
        <v>5824710000</v>
      </c>
      <c r="O434" s="29" t="str">
        <f t="shared" si="3"/>
        <v>285525</v>
      </c>
      <c r="P434" s="30" t="str">
        <f t="shared" si="4"/>
        <v>1474767000</v>
      </c>
      <c r="Q434" s="30" t="s">
        <v>248</v>
      </c>
      <c r="R434" s="32" t="str">
        <f>VLOOKUP(Q434,'Basic Moves'!B$2:H$43,3,FALSE)</f>
        <v>3</v>
      </c>
      <c r="S434" s="32" t="str">
        <f>IF(OR(VLOOKUP(Q434,'Basic Moves'!B$2:C$43,2,FALSE)=H434,VLOOKUP(Q434,'Basic Moves'!B$2:C$43,2,FALSE)=I434),1,0)</f>
        <v>1</v>
      </c>
      <c r="T434" s="32" t="str">
        <f>VLOOKUP(Q434,'Basic Moves'!B$2:H$43,5,FALSE)</f>
        <v>400</v>
      </c>
      <c r="U434" s="32" t="str">
        <f>VLOOKUP(Q434,'Basic Moves'!B$2:H$43,7,FALSE)</f>
        <v>6</v>
      </c>
      <c r="V434" s="31" t="str">
        <f t="shared" si="5"/>
        <v>937.5</v>
      </c>
      <c r="W434" s="30" t="s">
        <v>122</v>
      </c>
      <c r="X434" s="32" t="str">
        <f>VLOOKUP(W434,'Charged Moves'!B$2:I$96,3,FALSE)</f>
        <v>120</v>
      </c>
      <c r="Y434" s="32" t="str">
        <f>IF(OR(VLOOKUP(W434,'Charged Moves'!B$2:C$96,2,FALSE)=H434,VLOOKUP(W434,'Charged Moves'!B$2:C$96,2,FALSE)=I434),1,0)</f>
        <v>1</v>
      </c>
      <c r="Z434" s="32" t="str">
        <f>VLOOKUP(W434,'Charged Moves'!B$2:I$96,8,FALSE)*100</f>
        <v>5</v>
      </c>
      <c r="AA434" s="32" t="str">
        <f>VLOOKUP(W434,'Charged Moves'!B$2:I$96,6,FALSE)</f>
        <v>4900</v>
      </c>
      <c r="AB434" s="32" t="str">
        <f>VLOOKUP(W434,'Charged Moves'!B$2:J$96,9,FALSE)</f>
        <v>100</v>
      </c>
      <c r="AC434" s="32" t="str">
        <f t="shared" si="6"/>
        <v>217.5</v>
      </c>
      <c r="AD434" s="32" t="str">
        <f t="shared" si="7"/>
        <v>12200</v>
      </c>
      <c r="AE434" s="32" t="str">
        <f t="shared" si="8"/>
        <v>1762.5</v>
      </c>
      <c r="AF434" t="str">
        <f t="shared" si="9"/>
        <v>46200</v>
      </c>
      <c r="AG434" t="str">
        <f t="shared" si="10"/>
        <v>446.25</v>
      </c>
    </row>
    <row r="435" ht="14.25" customHeight="1">
      <c r="A435" s="5">
        <v>59.0</v>
      </c>
      <c r="B435" s="20">
        <v>1.0</v>
      </c>
      <c r="C435" s="21">
        <v>1.0</v>
      </c>
      <c r="D435" s="20">
        <v>4.0</v>
      </c>
      <c r="E435" s="22">
        <v>0.74</v>
      </c>
      <c r="F435" s="5" t="str">
        <f>VLOOKUP(G435,'Species Data'!A$2:E$152,2,FALSE)</f>
        <v>12</v>
      </c>
      <c r="G435" s="5" t="s">
        <v>46</v>
      </c>
      <c r="H435" s="58" t="s">
        <v>249</v>
      </c>
      <c r="I435" s="38" t="s">
        <v>236</v>
      </c>
      <c r="J435" s="5" t="str">
        <f>VLOOKUP(G435,'Species Data'!A$2:E$152,3,FALSE)</f>
        <v>120</v>
      </c>
      <c r="K435" s="27" t="str">
        <f>VLOOKUP(G435,'Species Data'!A$2:E$152,4,FALSE)</f>
        <v>144</v>
      </c>
      <c r="L435" s="27" t="str">
        <f>VLOOKUP(G435,'Species Data'!A$2:E$152,5,FALSE)</f>
        <v>144</v>
      </c>
      <c r="M435" s="28" t="str">
        <f t="shared" si="1"/>
        <v>17280</v>
      </c>
      <c r="N435" s="29" t="str">
        <f t="shared" si="2"/>
        <v>4278744000</v>
      </c>
      <c r="O435" s="29" t="str">
        <f t="shared" si="3"/>
        <v>247613</v>
      </c>
      <c r="P435" s="30" t="str">
        <f t="shared" si="4"/>
        <v>1469664000</v>
      </c>
      <c r="Q435" s="30" t="s">
        <v>234</v>
      </c>
      <c r="R435" s="32" t="str">
        <f>VLOOKUP(Q435,'Basic Moves'!B$2:H$43,3,FALSE)</f>
        <v>5</v>
      </c>
      <c r="S435" s="32" t="str">
        <f>IF(OR(VLOOKUP(Q435,'Basic Moves'!B$2:C$43,2,FALSE)=H435,VLOOKUP(Q435,'Basic Moves'!B$2:C$43,2,FALSE)=I435),1,0)</f>
        <v>1</v>
      </c>
      <c r="T435" s="32" t="str">
        <f>VLOOKUP(Q435,'Basic Moves'!B$2:H$43,5,FALSE)</f>
        <v>450</v>
      </c>
      <c r="U435" s="32" t="str">
        <f>VLOOKUP(Q435,'Basic Moves'!B$2:H$43,7,FALSE)</f>
        <v>7</v>
      </c>
      <c r="V435" s="31" t="str">
        <f t="shared" si="5"/>
        <v>1387.5</v>
      </c>
      <c r="W435" s="30" t="s">
        <v>299</v>
      </c>
      <c r="X435" s="32" t="str">
        <f>VLOOKUP(W435,'Charged Moves'!B$2:I$96,3,FALSE)</f>
        <v>75</v>
      </c>
      <c r="Y435" s="32" t="str">
        <f>IF(OR(VLOOKUP(W435,'Charged Moves'!B$2:C$96,2,FALSE)=H435,VLOOKUP(W435,'Charged Moves'!B$2:C$96,2,FALSE)=I435),1,0)</f>
        <v>1</v>
      </c>
      <c r="Z435" s="32" t="str">
        <f>VLOOKUP(W435,'Charged Moves'!B$2:I$96,8,FALSE)*100</f>
        <v>5</v>
      </c>
      <c r="AA435" s="32" t="str">
        <f>VLOOKUP(W435,'Charged Moves'!B$2:I$96,6,FALSE)</f>
        <v>4250</v>
      </c>
      <c r="AB435" s="32" t="str">
        <f>VLOOKUP(W435,'Charged Moves'!B$2:J$96,9,FALSE)</f>
        <v>50</v>
      </c>
      <c r="AC435" s="32" t="str">
        <f t="shared" si="6"/>
        <v>146.09375</v>
      </c>
      <c r="AD435" s="32" t="str">
        <f t="shared" si="7"/>
        <v>8350</v>
      </c>
      <c r="AE435" s="32" t="str">
        <f t="shared" si="8"/>
        <v>1719.53125</v>
      </c>
      <c r="AF435" t="str">
        <f t="shared" si="9"/>
        <v>24350</v>
      </c>
      <c r="AG435" t="str">
        <f t="shared" si="10"/>
        <v>590.625</v>
      </c>
    </row>
    <row r="436" ht="14.25" customHeight="1">
      <c r="A436" s="5">
        <v>735.0</v>
      </c>
      <c r="B436" s="20">
        <v>6.0</v>
      </c>
      <c r="C436" s="21">
        <v>0.72</v>
      </c>
      <c r="D436" s="20">
        <v>5.0</v>
      </c>
      <c r="E436" s="22">
        <v>0.5</v>
      </c>
      <c r="F436" s="5" t="str">
        <f>VLOOKUP(G436,'Species Data'!A$2:E$152,2,FALSE)</f>
        <v>127</v>
      </c>
      <c r="G436" s="5" t="s">
        <v>201</v>
      </c>
      <c r="H436" s="58" t="s">
        <v>249</v>
      </c>
      <c r="I436" s="61"/>
      <c r="J436" s="5" t="str">
        <f>VLOOKUP(G436,'Species Data'!A$2:E$152,3,FALSE)</f>
        <v>130</v>
      </c>
      <c r="K436" s="27" t="str">
        <f>VLOOKUP(G436,'Species Data'!A$2:E$152,4,FALSE)</f>
        <v>184</v>
      </c>
      <c r="L436" s="27" t="str">
        <f>VLOOKUP(G436,'Species Data'!A$2:E$152,5,FALSE)</f>
        <v>186</v>
      </c>
      <c r="M436" s="28" t="str">
        <f t="shared" si="1"/>
        <v>24180</v>
      </c>
      <c r="N436" s="29" t="str">
        <f t="shared" si="2"/>
        <v>4290620100</v>
      </c>
      <c r="O436" s="29" t="str">
        <f t="shared" si="3"/>
        <v>177445</v>
      </c>
      <c r="P436" s="30" t="str">
        <f t="shared" si="4"/>
        <v>1462648200</v>
      </c>
      <c r="Q436" s="30" t="s">
        <v>248</v>
      </c>
      <c r="R436" s="32" t="str">
        <f>VLOOKUP(Q436,'Basic Moves'!B$2:H$43,3,FALSE)</f>
        <v>3</v>
      </c>
      <c r="S436" s="32" t="str">
        <f>IF(OR(VLOOKUP(Q436,'Basic Moves'!B$2:C$43,2,FALSE)=H436,VLOOKUP(Q436,'Basic Moves'!B$2:C$43,2,FALSE)=I436),1,0)</f>
        <v>1</v>
      </c>
      <c r="T436" s="32" t="str">
        <f>VLOOKUP(Q436,'Basic Moves'!B$2:H$43,5,FALSE)</f>
        <v>400</v>
      </c>
      <c r="U436" s="32" t="str">
        <f>VLOOKUP(Q436,'Basic Moves'!B$2:H$43,7,FALSE)</f>
        <v>6</v>
      </c>
      <c r="V436" s="31" t="str">
        <f t="shared" si="5"/>
        <v>937.5</v>
      </c>
      <c r="W436" s="30" t="s">
        <v>286</v>
      </c>
      <c r="X436" s="32" t="str">
        <f>VLOOKUP(W436,'Charged Moves'!B$2:I$96,3,FALSE)</f>
        <v>25</v>
      </c>
      <c r="Y436" s="32" t="str">
        <f>IF(OR(VLOOKUP(W436,'Charged Moves'!B$2:C$96,2,FALSE)=H436,VLOOKUP(W436,'Charged Moves'!B$2:C$96,2,FALSE)=I436),1,0)</f>
        <v>0</v>
      </c>
      <c r="Z436" s="32" t="str">
        <f>VLOOKUP(W436,'Charged Moves'!B$2:I$96,8,FALSE)*100</f>
        <v>5</v>
      </c>
      <c r="AA436" s="32" t="str">
        <f>VLOOKUP(W436,'Charged Moves'!B$2:I$96,6,FALSE)</f>
        <v>2100</v>
      </c>
      <c r="AB436" s="32" t="str">
        <f>VLOOKUP(W436,'Charged Moves'!B$2:J$96,9,FALSE)</f>
        <v>20</v>
      </c>
      <c r="AC436" s="32" t="str">
        <f t="shared" si="6"/>
        <v>40.625</v>
      </c>
      <c r="AD436" s="32" t="str">
        <f t="shared" si="7"/>
        <v>4200</v>
      </c>
      <c r="AE436" s="32" t="str">
        <f t="shared" si="8"/>
        <v>964.375</v>
      </c>
      <c r="AF436" t="str">
        <f t="shared" si="9"/>
        <v>12200</v>
      </c>
      <c r="AG436" t="str">
        <f t="shared" si="10"/>
        <v>328.75</v>
      </c>
    </row>
    <row r="437" ht="14.25" customHeight="1">
      <c r="A437" s="5">
        <v>674.0</v>
      </c>
      <c r="B437" s="20">
        <v>1.0</v>
      </c>
      <c r="C437" s="21">
        <v>1.0</v>
      </c>
      <c r="D437" s="20">
        <v>2.0</v>
      </c>
      <c r="E437" s="22">
        <v>0.97</v>
      </c>
      <c r="F437" s="5" t="str">
        <f>VLOOKUP(G437,'Species Data'!A$2:E$152,2,FALSE)</f>
        <v>117</v>
      </c>
      <c r="G437" s="5" t="s">
        <v>189</v>
      </c>
      <c r="H437" s="33" t="s">
        <v>187</v>
      </c>
      <c r="I437" s="50"/>
      <c r="J437" s="5" t="str">
        <f>VLOOKUP(G437,'Species Data'!A$2:E$152,3,FALSE)</f>
        <v>110</v>
      </c>
      <c r="K437" s="27" t="str">
        <f>VLOOKUP(G437,'Species Data'!A$2:E$152,4,FALSE)</f>
        <v>176</v>
      </c>
      <c r="L437" s="27" t="str">
        <f>VLOOKUP(G437,'Species Data'!A$2:E$152,5,FALSE)</f>
        <v>150</v>
      </c>
      <c r="M437" s="28" t="str">
        <f t="shared" si="1"/>
        <v>16500</v>
      </c>
      <c r="N437" s="29" t="str">
        <f t="shared" si="2"/>
        <v>5532120000</v>
      </c>
      <c r="O437" s="29" t="str">
        <f t="shared" si="3"/>
        <v>335280</v>
      </c>
      <c r="P437" s="30" t="str">
        <f t="shared" si="4"/>
        <v>1453815000</v>
      </c>
      <c r="Q437" s="30" t="s">
        <v>151</v>
      </c>
      <c r="R437" s="32" t="str">
        <f>VLOOKUP(Q437,'Basic Moves'!B$2:H$43,3,FALSE)</f>
        <v>6</v>
      </c>
      <c r="S437" s="32" t="str">
        <f>IF(OR(VLOOKUP(Q437,'Basic Moves'!B$2:C$43,2,FALSE)=H437,VLOOKUP(Q437,'Basic Moves'!B$2:C$43,2,FALSE)=I437),1,0)</f>
        <v>1</v>
      </c>
      <c r="T437" s="32" t="str">
        <f>VLOOKUP(Q437,'Basic Moves'!B$2:H$43,5,FALSE)</f>
        <v>500</v>
      </c>
      <c r="U437" s="32" t="str">
        <f>VLOOKUP(Q437,'Basic Moves'!B$2:H$43,7,FALSE)</f>
        <v>7</v>
      </c>
      <c r="V437" s="31" t="str">
        <f t="shared" si="5"/>
        <v>1500</v>
      </c>
      <c r="W437" s="30" t="s">
        <v>152</v>
      </c>
      <c r="X437" s="32" t="str">
        <f>VLOOKUP(W437,'Charged Moves'!B$2:I$96,3,FALSE)</f>
        <v>90</v>
      </c>
      <c r="Y437" s="32" t="str">
        <f>IF(OR(VLOOKUP(W437,'Charged Moves'!B$2:C$96,2,FALSE)=H437,VLOOKUP(W437,'Charged Moves'!B$2:C$96,2,FALSE)=I437),1,0)</f>
        <v>1</v>
      </c>
      <c r="Z437" s="32" t="str">
        <f>VLOOKUP(W437,'Charged Moves'!B$2:I$96,8,FALSE)*100</f>
        <v>5</v>
      </c>
      <c r="AA437" s="32" t="str">
        <f>VLOOKUP(W437,'Charged Moves'!B$2:I$96,6,FALSE)</f>
        <v>3800</v>
      </c>
      <c r="AB437" s="32" t="str">
        <f>VLOOKUP(W437,'Charged Moves'!B$2:J$96,9,FALSE)</f>
        <v>100</v>
      </c>
      <c r="AC437" s="32" t="str">
        <f t="shared" si="6"/>
        <v>227.8125</v>
      </c>
      <c r="AD437" s="32" t="str">
        <f t="shared" si="7"/>
        <v>11800</v>
      </c>
      <c r="AE437" s="32" t="str">
        <f t="shared" si="8"/>
        <v>1905</v>
      </c>
      <c r="AF437" t="str">
        <f t="shared" si="9"/>
        <v>41800</v>
      </c>
      <c r="AG437" t="str">
        <f t="shared" si="10"/>
        <v>500.625</v>
      </c>
    </row>
    <row r="438" ht="14.25" customHeight="1">
      <c r="A438" s="5">
        <v>323.0</v>
      </c>
      <c r="B438" s="20">
        <v>5.0</v>
      </c>
      <c r="C438" s="21">
        <v>0.7</v>
      </c>
      <c r="D438" s="20">
        <v>3.0</v>
      </c>
      <c r="E438" s="22">
        <v>0.87</v>
      </c>
      <c r="F438" s="5" t="str">
        <f>VLOOKUP(G438,'Species Data'!A$2:E$152,2,FALSE)</f>
        <v>57</v>
      </c>
      <c r="G438" s="5" t="s">
        <v>96</v>
      </c>
      <c r="H438" s="36" t="s">
        <v>229</v>
      </c>
      <c r="I438" s="59"/>
      <c r="J438" s="5" t="str">
        <f>VLOOKUP(G438,'Species Data'!A$2:E$152,3,FALSE)</f>
        <v>130</v>
      </c>
      <c r="K438" s="27" t="str">
        <f>VLOOKUP(G438,'Species Data'!A$2:E$152,4,FALSE)</f>
        <v>178</v>
      </c>
      <c r="L438" s="27" t="str">
        <f>VLOOKUP(G438,'Species Data'!A$2:E$152,5,FALSE)</f>
        <v>150</v>
      </c>
      <c r="M438" s="28" t="str">
        <f t="shared" si="1"/>
        <v>19500</v>
      </c>
      <c r="N438" s="29" t="str">
        <f t="shared" si="2"/>
        <v>3640211250</v>
      </c>
      <c r="O438" s="29" t="str">
        <f t="shared" si="3"/>
        <v>186678</v>
      </c>
      <c r="P438" s="30" t="str">
        <f t="shared" si="4"/>
        <v>1449142500</v>
      </c>
      <c r="Q438" s="30" t="s">
        <v>253</v>
      </c>
      <c r="R438" s="32" t="str">
        <f>VLOOKUP(Q438,'Basic Moves'!B$2:H$43,3,FALSE)</f>
        <v>5</v>
      </c>
      <c r="S438" s="32" t="str">
        <f>IF(OR(VLOOKUP(Q438,'Basic Moves'!B$2:C$43,2,FALSE)=H438,VLOOKUP(Q438,'Basic Moves'!B$2:C$43,2,FALSE)=I438),1,0)</f>
        <v>1</v>
      </c>
      <c r="T438" s="32" t="str">
        <f>VLOOKUP(Q438,'Basic Moves'!B$2:H$43,5,FALSE)</f>
        <v>600</v>
      </c>
      <c r="U438" s="32" t="str">
        <f>VLOOKUP(Q438,'Basic Moves'!B$2:H$43,7,FALSE)</f>
        <v>7</v>
      </c>
      <c r="V438" s="31" t="str">
        <f t="shared" si="5"/>
        <v>1037.5</v>
      </c>
      <c r="W438" s="30" t="s">
        <v>302</v>
      </c>
      <c r="X438" s="32" t="str">
        <f>VLOOKUP(W438,'Charged Moves'!B$2:I$96,3,FALSE)</f>
        <v>30</v>
      </c>
      <c r="Y438" s="32" t="str">
        <f>IF(OR(VLOOKUP(W438,'Charged Moves'!B$2:C$96,2,FALSE)=H438,VLOOKUP(W438,'Charged Moves'!B$2:C$96,2,FALSE)=I438),1,0)</f>
        <v>0</v>
      </c>
      <c r="Z438" s="32" t="str">
        <f>VLOOKUP(W438,'Charged Moves'!B$2:I$96,8,FALSE)*100</f>
        <v>25</v>
      </c>
      <c r="AA438" s="32" t="str">
        <f>VLOOKUP(W438,'Charged Moves'!B$2:I$96,6,FALSE)</f>
        <v>2700</v>
      </c>
      <c r="AB438" s="32" t="str">
        <f>VLOOKUP(W438,'Charged Moves'!B$2:J$96,9,FALSE)</f>
        <v>25</v>
      </c>
      <c r="AC438" s="32" t="str">
        <f t="shared" si="6"/>
        <v>58.75</v>
      </c>
      <c r="AD438" s="32" t="str">
        <f t="shared" si="7"/>
        <v>5600</v>
      </c>
      <c r="AE438" s="32" t="str">
        <f t="shared" si="8"/>
        <v>1048.75</v>
      </c>
      <c r="AF438" t="str">
        <f t="shared" si="9"/>
        <v>13600</v>
      </c>
      <c r="AG438" t="str">
        <f t="shared" si="10"/>
        <v>417.5</v>
      </c>
    </row>
    <row r="439" ht="14.25" customHeight="1">
      <c r="A439" s="5">
        <v>708.0</v>
      </c>
      <c r="B439" s="20">
        <v>6.0</v>
      </c>
      <c r="C439" s="21">
        <v>0.67</v>
      </c>
      <c r="D439" s="20">
        <v>6.0</v>
      </c>
      <c r="E439" s="22">
        <v>0.44</v>
      </c>
      <c r="F439" s="5" t="str">
        <f>VLOOKUP(G439,'Species Data'!A$2:E$152,2,FALSE)</f>
        <v>123</v>
      </c>
      <c r="G439" s="5" t="s">
        <v>195</v>
      </c>
      <c r="H439" s="58" t="s">
        <v>249</v>
      </c>
      <c r="I439" s="38" t="s">
        <v>236</v>
      </c>
      <c r="J439" s="5" t="str">
        <f>VLOOKUP(G439,'Species Data'!A$2:E$152,3,FALSE)</f>
        <v>140</v>
      </c>
      <c r="K439" s="27" t="str">
        <f>VLOOKUP(G439,'Species Data'!A$2:E$152,4,FALSE)</f>
        <v>176</v>
      </c>
      <c r="L439" s="27" t="str">
        <f>VLOOKUP(G439,'Species Data'!A$2:E$152,5,FALSE)</f>
        <v>180</v>
      </c>
      <c r="M439" s="28" t="str">
        <f t="shared" si="1"/>
        <v>25200</v>
      </c>
      <c r="N439" s="29" t="str">
        <f t="shared" si="2"/>
        <v>4474008000</v>
      </c>
      <c r="O439" s="29" t="str">
        <f t="shared" si="3"/>
        <v>177540</v>
      </c>
      <c r="P439" s="30" t="str">
        <f t="shared" si="4"/>
        <v>1446984000</v>
      </c>
      <c r="Q439" s="30" t="s">
        <v>248</v>
      </c>
      <c r="R439" s="32" t="str">
        <f>VLOOKUP(Q439,'Basic Moves'!B$2:H$43,3,FALSE)</f>
        <v>3</v>
      </c>
      <c r="S439" s="32" t="str">
        <f>IF(OR(VLOOKUP(Q439,'Basic Moves'!B$2:C$43,2,FALSE)=H439,VLOOKUP(Q439,'Basic Moves'!B$2:C$43,2,FALSE)=I439),1,0)</f>
        <v>1</v>
      </c>
      <c r="T439" s="32" t="str">
        <f>VLOOKUP(Q439,'Basic Moves'!B$2:H$43,5,FALSE)</f>
        <v>400</v>
      </c>
      <c r="U439" s="32" t="str">
        <f>VLOOKUP(Q439,'Basic Moves'!B$2:H$43,7,FALSE)</f>
        <v>6</v>
      </c>
      <c r="V439" s="31" t="str">
        <f t="shared" si="5"/>
        <v>937.5</v>
      </c>
      <c r="W439" s="30" t="s">
        <v>302</v>
      </c>
      <c r="X439" s="32" t="str">
        <f>VLOOKUP(W439,'Charged Moves'!B$2:I$96,3,FALSE)</f>
        <v>30</v>
      </c>
      <c r="Y439" s="32" t="str">
        <f>IF(OR(VLOOKUP(W439,'Charged Moves'!B$2:C$96,2,FALSE)=H439,VLOOKUP(W439,'Charged Moves'!B$2:C$96,2,FALSE)=I439),1,0)</f>
        <v>0</v>
      </c>
      <c r="Z439" s="32" t="str">
        <f>VLOOKUP(W439,'Charged Moves'!B$2:I$96,8,FALSE)*100</f>
        <v>25</v>
      </c>
      <c r="AA439" s="32" t="str">
        <f>VLOOKUP(W439,'Charged Moves'!B$2:I$96,6,FALSE)</f>
        <v>2700</v>
      </c>
      <c r="AB439" s="32" t="str">
        <f>VLOOKUP(W439,'Charged Moves'!B$2:J$96,9,FALSE)</f>
        <v>25</v>
      </c>
      <c r="AC439" s="32" t="str">
        <f t="shared" si="6"/>
        <v>52.5</v>
      </c>
      <c r="AD439" s="32" t="str">
        <f t="shared" si="7"/>
        <v>5200</v>
      </c>
      <c r="AE439" s="32" t="str">
        <f t="shared" si="8"/>
        <v>1008.75</v>
      </c>
      <c r="AF439" t="str">
        <f t="shared" si="9"/>
        <v>15200</v>
      </c>
      <c r="AG439" t="str">
        <f t="shared" si="10"/>
        <v>326.25</v>
      </c>
    </row>
    <row r="440" ht="14.25" customHeight="1">
      <c r="A440" s="5">
        <v>261.0</v>
      </c>
      <c r="B440" s="20">
        <v>4.0</v>
      </c>
      <c r="C440" s="21">
        <v>0.69</v>
      </c>
      <c r="D440" s="20">
        <v>4.0</v>
      </c>
      <c r="E440" s="22">
        <v>0.82</v>
      </c>
      <c r="F440" s="5" t="str">
        <f>VLOOKUP(G440,'Species Data'!A$2:E$152,2,FALSE)</f>
        <v>47</v>
      </c>
      <c r="G440" s="5" t="s">
        <v>84</v>
      </c>
      <c r="H440" s="58" t="s">
        <v>249</v>
      </c>
      <c r="I440" s="45" t="s">
        <v>259</v>
      </c>
      <c r="J440" s="5" t="str">
        <f>VLOOKUP(G440,'Species Data'!A$2:E$152,3,FALSE)</f>
        <v>120</v>
      </c>
      <c r="K440" s="27" t="str">
        <f>VLOOKUP(G440,'Species Data'!A$2:E$152,4,FALSE)</f>
        <v>162</v>
      </c>
      <c r="L440" s="27" t="str">
        <f>VLOOKUP(G440,'Species Data'!A$2:E$152,5,FALSE)</f>
        <v>170</v>
      </c>
      <c r="M440" s="28" t="str">
        <f t="shared" si="1"/>
        <v>20400</v>
      </c>
      <c r="N440" s="29" t="str">
        <f t="shared" si="2"/>
        <v>4606065000</v>
      </c>
      <c r="O440" s="29" t="str">
        <f t="shared" si="3"/>
        <v>225788</v>
      </c>
      <c r="P440" s="30" t="str">
        <f t="shared" si="4"/>
        <v>1445850000</v>
      </c>
      <c r="Q440" s="30" t="s">
        <v>234</v>
      </c>
      <c r="R440" s="32" t="str">
        <f>VLOOKUP(Q440,'Basic Moves'!B$2:H$43,3,FALSE)</f>
        <v>5</v>
      </c>
      <c r="S440" s="32" t="str">
        <f>IF(OR(VLOOKUP(Q440,'Basic Moves'!B$2:C$43,2,FALSE)=H440,VLOOKUP(Q440,'Basic Moves'!B$2:C$43,2,FALSE)=I440),1,0)</f>
        <v>1</v>
      </c>
      <c r="T440" s="32" t="str">
        <f>VLOOKUP(Q440,'Basic Moves'!B$2:H$43,5,FALSE)</f>
        <v>450</v>
      </c>
      <c r="U440" s="32" t="str">
        <f>VLOOKUP(Q440,'Basic Moves'!B$2:H$43,7,FALSE)</f>
        <v>7</v>
      </c>
      <c r="V440" s="31" t="str">
        <f t="shared" si="5"/>
        <v>1387.5</v>
      </c>
      <c r="W440" s="30" t="s">
        <v>326</v>
      </c>
      <c r="X440" s="32" t="str">
        <f>VLOOKUP(W440,'Charged Moves'!B$2:I$96,3,FALSE)</f>
        <v>25</v>
      </c>
      <c r="Y440" s="32" t="str">
        <f>IF(OR(VLOOKUP(W440,'Charged Moves'!B$2:C$96,2,FALSE)=H440,VLOOKUP(W440,'Charged Moves'!B$2:C$96,2,FALSE)=I440),1,0)</f>
        <v>0</v>
      </c>
      <c r="Z440" s="32" t="str">
        <f>VLOOKUP(W440,'Charged Moves'!B$2:I$96,8,FALSE)*100</f>
        <v>25</v>
      </c>
      <c r="AA440" s="32" t="str">
        <f>VLOOKUP(W440,'Charged Moves'!B$2:I$96,6,FALSE)</f>
        <v>1500</v>
      </c>
      <c r="AB440" s="32" t="str">
        <f>VLOOKUP(W440,'Charged Moves'!B$2:J$96,9,FALSE)</f>
        <v>25</v>
      </c>
      <c r="AC440" s="32" t="str">
        <f t="shared" si="6"/>
        <v>53.125</v>
      </c>
      <c r="AD440" s="32" t="str">
        <f t="shared" si="7"/>
        <v>3800</v>
      </c>
      <c r="AE440" s="32" t="str">
        <f t="shared" si="8"/>
        <v>1393.75</v>
      </c>
      <c r="AF440" t="str">
        <f t="shared" si="9"/>
        <v>11800</v>
      </c>
      <c r="AG440" t="str">
        <f t="shared" si="10"/>
        <v>437.5</v>
      </c>
    </row>
    <row r="441" ht="14.25" customHeight="1">
      <c r="A441" s="5">
        <v>324.0</v>
      </c>
      <c r="B441" s="20">
        <v>2.0</v>
      </c>
      <c r="C441" s="21">
        <v>0.9</v>
      </c>
      <c r="D441" s="20">
        <v>4.0</v>
      </c>
      <c r="E441" s="22">
        <v>0.87</v>
      </c>
      <c r="F441" s="5" t="str">
        <f>VLOOKUP(G441,'Species Data'!A$2:E$152,2,FALSE)</f>
        <v>57</v>
      </c>
      <c r="G441" s="5" t="s">
        <v>96</v>
      </c>
      <c r="H441" s="36" t="s">
        <v>229</v>
      </c>
      <c r="I441" s="59"/>
      <c r="J441" s="5" t="str">
        <f>VLOOKUP(G441,'Species Data'!A$2:E$152,3,FALSE)</f>
        <v>130</v>
      </c>
      <c r="K441" s="27" t="str">
        <f>VLOOKUP(G441,'Species Data'!A$2:E$152,4,FALSE)</f>
        <v>178</v>
      </c>
      <c r="L441" s="27" t="str">
        <f>VLOOKUP(G441,'Species Data'!A$2:E$152,5,FALSE)</f>
        <v>150</v>
      </c>
      <c r="M441" s="28" t="str">
        <f t="shared" si="1"/>
        <v>19500</v>
      </c>
      <c r="N441" s="29" t="str">
        <f t="shared" si="2"/>
        <v>4731406875</v>
      </c>
      <c r="O441" s="29" t="str">
        <f t="shared" si="3"/>
        <v>242636</v>
      </c>
      <c r="P441" s="30" t="str">
        <f t="shared" si="4"/>
        <v>1444803750</v>
      </c>
      <c r="Q441" s="30" t="s">
        <v>254</v>
      </c>
      <c r="R441" s="32" t="str">
        <f>VLOOKUP(Q441,'Basic Moves'!B$2:H$43,3,FALSE)</f>
        <v>6</v>
      </c>
      <c r="S441" s="32" t="str">
        <f>IF(OR(VLOOKUP(Q441,'Basic Moves'!B$2:C$43,2,FALSE)=H441,VLOOKUP(Q441,'Basic Moves'!B$2:C$43,2,FALSE)=I441),1,0)</f>
        <v>1</v>
      </c>
      <c r="T441" s="32" t="str">
        <f>VLOOKUP(Q441,'Basic Moves'!B$2:H$43,5,FALSE)</f>
        <v>800</v>
      </c>
      <c r="U441" s="32" t="str">
        <f>VLOOKUP(Q441,'Basic Moves'!B$2:H$43,7,FALSE)</f>
        <v>8</v>
      </c>
      <c r="V441" s="31" t="str">
        <f t="shared" si="5"/>
        <v>937.5</v>
      </c>
      <c r="W441" s="30" t="s">
        <v>289</v>
      </c>
      <c r="X441" s="32" t="str">
        <f>VLOOKUP(W441,'Charged Moves'!B$2:I$96,3,FALSE)</f>
        <v>60</v>
      </c>
      <c r="Y441" s="32" t="str">
        <f>IF(OR(VLOOKUP(W441,'Charged Moves'!B$2:C$96,2,FALSE)=H441,VLOOKUP(W441,'Charged Moves'!B$2:C$96,2,FALSE)=I441),1,0)</f>
        <v>1</v>
      </c>
      <c r="Z441" s="32" t="str">
        <f>VLOOKUP(W441,'Charged Moves'!B$2:I$96,8,FALSE)*100</f>
        <v>25</v>
      </c>
      <c r="AA441" s="32" t="str">
        <f>VLOOKUP(W441,'Charged Moves'!B$2:I$96,6,FALSE)</f>
        <v>2000</v>
      </c>
      <c r="AB441" s="32" t="str">
        <f>VLOOKUP(W441,'Charged Moves'!B$2:J$96,9,FALSE)</f>
        <v>100</v>
      </c>
      <c r="AC441" s="32" t="str">
        <f t="shared" si="6"/>
        <v>181.875</v>
      </c>
      <c r="AD441" s="32" t="str">
        <f t="shared" si="7"/>
        <v>12900</v>
      </c>
      <c r="AE441" s="32" t="str">
        <f t="shared" si="8"/>
        <v>1363.125</v>
      </c>
      <c r="AF441" t="str">
        <f t="shared" si="9"/>
        <v>38900</v>
      </c>
      <c r="AG441" t="str">
        <f t="shared" si="10"/>
        <v>416.25</v>
      </c>
    </row>
    <row r="442" ht="14.25" customHeight="1">
      <c r="A442" s="5">
        <v>639.0</v>
      </c>
      <c r="B442" s="20">
        <v>1.0</v>
      </c>
      <c r="C442" s="21">
        <v>1.0</v>
      </c>
      <c r="D442" s="20">
        <v>1.0</v>
      </c>
      <c r="E442" s="22">
        <v>1.0</v>
      </c>
      <c r="F442" s="5" t="str">
        <f>VLOOKUP(G442,'Species Data'!A$2:E$152,2,FALSE)</f>
        <v>111</v>
      </c>
      <c r="G442" s="5" t="s">
        <v>179</v>
      </c>
      <c r="H442" s="49" t="s">
        <v>260</v>
      </c>
      <c r="I442" s="51" t="s">
        <v>267</v>
      </c>
      <c r="J442" s="5" t="str">
        <f>VLOOKUP(G442,'Species Data'!A$2:E$152,3,FALSE)</f>
        <v>160</v>
      </c>
      <c r="K442" s="27" t="str">
        <f>VLOOKUP(G442,'Species Data'!A$2:E$152,4,FALSE)</f>
        <v>110</v>
      </c>
      <c r="L442" s="27" t="str">
        <f>VLOOKUP(G442,'Species Data'!A$2:E$152,5,FALSE)</f>
        <v>116</v>
      </c>
      <c r="M442" s="28" t="str">
        <f t="shared" si="1"/>
        <v>18560</v>
      </c>
      <c r="N442" s="29" t="str">
        <f t="shared" si="2"/>
        <v>2832720000</v>
      </c>
      <c r="O442" s="29" t="str">
        <f t="shared" si="3"/>
        <v>152625</v>
      </c>
      <c r="P442" s="30" t="str">
        <f t="shared" si="4"/>
        <v>1444751000</v>
      </c>
      <c r="Q442" s="30" t="s">
        <v>273</v>
      </c>
      <c r="R442" s="32" t="str">
        <f>VLOOKUP(Q442,'Basic Moves'!B$2:H$43,3,FALSE)</f>
        <v>15</v>
      </c>
      <c r="S442" s="32" t="str">
        <f>IF(OR(VLOOKUP(Q442,'Basic Moves'!B$2:C$43,2,FALSE)=H442,VLOOKUP(Q442,'Basic Moves'!B$2:C$43,2,FALSE)=I442),1,0)</f>
        <v>1</v>
      </c>
      <c r="T442" s="32" t="str">
        <f>VLOOKUP(Q442,'Basic Moves'!B$2:H$43,5,FALSE)</f>
        <v>1350</v>
      </c>
      <c r="U442" s="32" t="str">
        <f>VLOOKUP(Q442,'Basic Moves'!B$2:H$43,7,FALSE)</f>
        <v>12</v>
      </c>
      <c r="V442" s="31" t="str">
        <f t="shared" si="5"/>
        <v>1387.5</v>
      </c>
      <c r="W442" s="30" t="s">
        <v>227</v>
      </c>
      <c r="X442" s="32" t="str">
        <f>VLOOKUP(W442,'Charged Moves'!B$2:I$96,3,FALSE)</f>
        <v>35</v>
      </c>
      <c r="Y442" s="32" t="str">
        <f>IF(OR(VLOOKUP(W442,'Charged Moves'!B$2:C$96,2,FALSE)=H442,VLOOKUP(W442,'Charged Moves'!B$2:C$96,2,FALSE)=I442),1,0)</f>
        <v>1</v>
      </c>
      <c r="Z442" s="32" t="str">
        <f>VLOOKUP(W442,'Charged Moves'!B$2:I$96,8,FALSE)*100</f>
        <v>5</v>
      </c>
      <c r="AA442" s="32" t="str">
        <f>VLOOKUP(W442,'Charged Moves'!B$2:I$96,6,FALSE)</f>
        <v>3400</v>
      </c>
      <c r="AB442" s="32" t="str">
        <f>VLOOKUP(W442,'Charged Moves'!B$2:J$96,9,FALSE)</f>
        <v>25</v>
      </c>
      <c r="AC442" s="32" t="str">
        <f t="shared" si="6"/>
        <v>101.09375</v>
      </c>
      <c r="AD442" s="32" t="str">
        <f t="shared" si="7"/>
        <v>7950</v>
      </c>
      <c r="AE442" s="32" t="str">
        <f t="shared" si="8"/>
        <v>1269.375</v>
      </c>
      <c r="AF442" t="str">
        <f t="shared" si="9"/>
        <v>13950</v>
      </c>
      <c r="AG442" t="str">
        <f t="shared" si="10"/>
        <v>707.65625</v>
      </c>
    </row>
    <row r="443" ht="14.25" customHeight="1">
      <c r="A443" s="5">
        <v>442.0</v>
      </c>
      <c r="B443" s="20">
        <v>3.0</v>
      </c>
      <c r="C443" s="21">
        <v>0.73</v>
      </c>
      <c r="D443" s="20">
        <v>1.0</v>
      </c>
      <c r="E443" s="22">
        <v>1.0</v>
      </c>
      <c r="F443" s="5" t="str">
        <f>VLOOKUP(G443,'Species Data'!A$2:E$152,2,FALSE)</f>
        <v>77</v>
      </c>
      <c r="G443" s="5" t="s">
        <v>127</v>
      </c>
      <c r="H443" s="44" t="s">
        <v>255</v>
      </c>
      <c r="I443" s="47"/>
      <c r="J443" s="5" t="str">
        <f>VLOOKUP(G443,'Species Data'!A$2:E$152,3,FALSE)</f>
        <v>100</v>
      </c>
      <c r="K443" s="27" t="str">
        <f>VLOOKUP(G443,'Species Data'!A$2:E$152,4,FALSE)</f>
        <v>168</v>
      </c>
      <c r="L443" s="27" t="str">
        <f>VLOOKUP(G443,'Species Data'!A$2:E$152,5,FALSE)</f>
        <v>138</v>
      </c>
      <c r="M443" s="28" t="str">
        <f t="shared" si="1"/>
        <v>13800</v>
      </c>
      <c r="N443" s="29" t="str">
        <f t="shared" si="2"/>
        <v>2753100000</v>
      </c>
      <c r="O443" s="29" t="str">
        <f t="shared" si="3"/>
        <v>199500</v>
      </c>
      <c r="P443" s="30" t="str">
        <f t="shared" si="4"/>
        <v>1440306000</v>
      </c>
      <c r="Q443" s="30" t="s">
        <v>132</v>
      </c>
      <c r="R443" s="32" t="str">
        <f>VLOOKUP(Q443,'Basic Moves'!B$2:H$43,3,FALSE)</f>
        <v>10</v>
      </c>
      <c r="S443" s="32" t="str">
        <f>IF(OR(VLOOKUP(Q443,'Basic Moves'!B$2:C$43,2,FALSE)=H443,VLOOKUP(Q443,'Basic Moves'!B$2:C$43,2,FALSE)=I443),1,0)</f>
        <v>1</v>
      </c>
      <c r="T443" s="32" t="str">
        <f>VLOOKUP(Q443,'Basic Moves'!B$2:H$43,5,FALSE)</f>
        <v>1050</v>
      </c>
      <c r="U443" s="32" t="str">
        <f>VLOOKUP(Q443,'Basic Moves'!B$2:H$43,7,FALSE)</f>
        <v>10</v>
      </c>
      <c r="V443" s="31" t="str">
        <f t="shared" si="5"/>
        <v>1187.5</v>
      </c>
      <c r="W443" s="30" t="s">
        <v>287</v>
      </c>
      <c r="X443" s="32" t="str">
        <f>VLOOKUP(W443,'Charged Moves'!B$2:I$96,3,FALSE)</f>
        <v>40</v>
      </c>
      <c r="Y443" s="32" t="str">
        <f>IF(OR(VLOOKUP(W443,'Charged Moves'!B$2:C$96,2,FALSE)=H443,VLOOKUP(W443,'Charged Moves'!B$2:C$96,2,FALSE)=I443),1,0)</f>
        <v>1</v>
      </c>
      <c r="Z443" s="32" t="str">
        <f>VLOOKUP(W443,'Charged Moves'!B$2:I$96,8,FALSE)*100</f>
        <v>5</v>
      </c>
      <c r="AA443" s="32" t="str">
        <f>VLOOKUP(W443,'Charged Moves'!B$2:I$96,6,FALSE)</f>
        <v>4600</v>
      </c>
      <c r="AB443" s="32" t="str">
        <f>VLOOKUP(W443,'Charged Moves'!B$2:J$96,9,FALSE)</f>
        <v>25</v>
      </c>
      <c r="AC443" s="32" t="str">
        <f t="shared" si="6"/>
        <v>88.75</v>
      </c>
      <c r="AD443" s="32" t="str">
        <f t="shared" si="7"/>
        <v>8250</v>
      </c>
      <c r="AE443" s="32" t="str">
        <f t="shared" si="8"/>
        <v>1065</v>
      </c>
      <c r="AF443" t="str">
        <f t="shared" si="9"/>
        <v>14250</v>
      </c>
      <c r="AG443" t="str">
        <f t="shared" si="10"/>
        <v>621.25</v>
      </c>
    </row>
    <row r="444" ht="14.25" customHeight="1">
      <c r="A444" s="5">
        <v>622.0</v>
      </c>
      <c r="B444" s="20">
        <v>6.0</v>
      </c>
      <c r="C444" s="21">
        <v>0.73</v>
      </c>
      <c r="D444" s="20">
        <v>5.0</v>
      </c>
      <c r="E444" s="22">
        <v>0.6</v>
      </c>
      <c r="F444" s="5" t="str">
        <f>VLOOKUP(G444,'Species Data'!A$2:E$152,2,FALSE)</f>
        <v>108</v>
      </c>
      <c r="G444" s="5" t="s">
        <v>175</v>
      </c>
      <c r="H444" s="39" t="s">
        <v>237</v>
      </c>
      <c r="I444" s="40"/>
      <c r="J444" s="5" t="str">
        <f>VLOOKUP(G444,'Species Data'!A$2:E$152,3,FALSE)</f>
        <v>180</v>
      </c>
      <c r="K444" s="27" t="str">
        <f>VLOOKUP(G444,'Species Data'!A$2:E$152,4,FALSE)</f>
        <v>126</v>
      </c>
      <c r="L444" s="27" t="str">
        <f>VLOOKUP(G444,'Species Data'!A$2:E$152,5,FALSE)</f>
        <v>160</v>
      </c>
      <c r="M444" s="28" t="str">
        <f t="shared" si="1"/>
        <v>28800</v>
      </c>
      <c r="N444" s="29" t="str">
        <f t="shared" si="2"/>
        <v>4482702000</v>
      </c>
      <c r="O444" s="29" t="str">
        <f t="shared" si="3"/>
        <v>155649</v>
      </c>
      <c r="P444" s="30" t="str">
        <f t="shared" si="4"/>
        <v>1435644000</v>
      </c>
      <c r="Q444" s="30" t="s">
        <v>257</v>
      </c>
      <c r="R444" s="32" t="str">
        <f>VLOOKUP(Q444,'Basic Moves'!B$2:H$43,3,FALSE)</f>
        <v>5</v>
      </c>
      <c r="S444" s="32" t="str">
        <f>IF(OR(VLOOKUP(Q444,'Basic Moves'!B$2:C$43,2,FALSE)=H444,VLOOKUP(Q444,'Basic Moves'!B$2:C$43,2,FALSE)=I444),1,0)</f>
        <v>0</v>
      </c>
      <c r="T444" s="32" t="str">
        <f>VLOOKUP(Q444,'Basic Moves'!B$2:H$43,5,FALSE)</f>
        <v>500</v>
      </c>
      <c r="U444" s="32" t="str">
        <f>VLOOKUP(Q444,'Basic Moves'!B$2:H$43,7,FALSE)</f>
        <v>6</v>
      </c>
      <c r="V444" s="31" t="str">
        <f t="shared" si="5"/>
        <v>1000</v>
      </c>
      <c r="W444" s="30" t="s">
        <v>344</v>
      </c>
      <c r="X444" s="32" t="str">
        <f>VLOOKUP(W444,'Charged Moves'!B$2:I$96,3,FALSE)</f>
        <v>30</v>
      </c>
      <c r="Y444" s="32" t="str">
        <f>IF(OR(VLOOKUP(W444,'Charged Moves'!B$2:C$96,2,FALSE)=H444,VLOOKUP(W444,'Charged Moves'!B$2:C$96,2,FALSE)=I444),1,0)</f>
        <v>1</v>
      </c>
      <c r="Z444" s="32" t="str">
        <f>VLOOKUP(W444,'Charged Moves'!B$2:I$96,8,FALSE)*100</f>
        <v>5</v>
      </c>
      <c r="AA444" s="32" t="str">
        <f>VLOOKUP(W444,'Charged Moves'!B$2:I$96,6,FALSE)</f>
        <v>2100</v>
      </c>
      <c r="AB444" s="32" t="str">
        <f>VLOOKUP(W444,'Charged Moves'!B$2:J$96,9,FALSE)</f>
        <v>25</v>
      </c>
      <c r="AC444" s="32" t="str">
        <f t="shared" si="6"/>
        <v>63.4375</v>
      </c>
      <c r="AD444" s="32" t="str">
        <f t="shared" si="7"/>
        <v>5100</v>
      </c>
      <c r="AE444" s="32" t="str">
        <f t="shared" si="8"/>
        <v>1235.3125</v>
      </c>
      <c r="AF444" t="str">
        <f t="shared" si="9"/>
        <v>15100</v>
      </c>
      <c r="AG444" t="str">
        <f t="shared" si="10"/>
        <v>395.625</v>
      </c>
    </row>
    <row r="445" ht="14.25" customHeight="1">
      <c r="A445" s="5">
        <v>443.0</v>
      </c>
      <c r="B445" s="20">
        <v>1.0</v>
      </c>
      <c r="C445" s="21">
        <v>1.0</v>
      </c>
      <c r="D445" s="20">
        <v>2.0</v>
      </c>
      <c r="E445" s="22">
        <v>1.0</v>
      </c>
      <c r="F445" s="5" t="str">
        <f>VLOOKUP(G445,'Species Data'!A$2:E$152,2,FALSE)</f>
        <v>77</v>
      </c>
      <c r="G445" s="5" t="s">
        <v>127</v>
      </c>
      <c r="H445" s="44" t="s">
        <v>255</v>
      </c>
      <c r="I445" s="47"/>
      <c r="J445" s="5" t="str">
        <f>VLOOKUP(G445,'Species Data'!A$2:E$152,3,FALSE)</f>
        <v>100</v>
      </c>
      <c r="K445" s="27" t="str">
        <f>VLOOKUP(G445,'Species Data'!A$2:E$152,4,FALSE)</f>
        <v>168</v>
      </c>
      <c r="L445" s="27" t="str">
        <f>VLOOKUP(G445,'Species Data'!A$2:E$152,5,FALSE)</f>
        <v>138</v>
      </c>
      <c r="M445" s="28" t="str">
        <f t="shared" si="1"/>
        <v>13800</v>
      </c>
      <c r="N445" s="29" t="str">
        <f t="shared" si="2"/>
        <v>3752910000</v>
      </c>
      <c r="O445" s="29" t="str">
        <f t="shared" si="3"/>
        <v>271950</v>
      </c>
      <c r="P445" s="30" t="str">
        <f t="shared" si="4"/>
        <v>1434510000</v>
      </c>
      <c r="Q445" s="30" t="s">
        <v>132</v>
      </c>
      <c r="R445" s="32" t="str">
        <f>VLOOKUP(Q445,'Basic Moves'!B$2:H$43,3,FALSE)</f>
        <v>10</v>
      </c>
      <c r="S445" s="32" t="str">
        <f>IF(OR(VLOOKUP(Q445,'Basic Moves'!B$2:C$43,2,FALSE)=H445,VLOOKUP(Q445,'Basic Moves'!B$2:C$43,2,FALSE)=I445),1,0)</f>
        <v>1</v>
      </c>
      <c r="T445" s="32" t="str">
        <f>VLOOKUP(Q445,'Basic Moves'!B$2:H$43,5,FALSE)</f>
        <v>1050</v>
      </c>
      <c r="U445" s="32" t="str">
        <f>VLOOKUP(Q445,'Basic Moves'!B$2:H$43,7,FALSE)</f>
        <v>10</v>
      </c>
      <c r="V445" s="31" t="str">
        <f t="shared" si="5"/>
        <v>1187.5</v>
      </c>
      <c r="W445" s="30" t="s">
        <v>117</v>
      </c>
      <c r="X445" s="32" t="str">
        <f>VLOOKUP(W445,'Charged Moves'!B$2:I$96,3,FALSE)</f>
        <v>100</v>
      </c>
      <c r="Y445" s="32" t="str">
        <f>IF(OR(VLOOKUP(W445,'Charged Moves'!B$2:C$96,2,FALSE)=H445,VLOOKUP(W445,'Charged Moves'!B$2:C$96,2,FALSE)=I445),1,0)</f>
        <v>1</v>
      </c>
      <c r="Z445" s="32" t="str">
        <f>VLOOKUP(W445,'Charged Moves'!B$2:I$96,8,FALSE)*100</f>
        <v>5</v>
      </c>
      <c r="AA445" s="32" t="str">
        <f>VLOOKUP(W445,'Charged Moves'!B$2:I$96,6,FALSE)</f>
        <v>4100</v>
      </c>
      <c r="AB445" s="32" t="str">
        <f>VLOOKUP(W445,'Charged Moves'!B$2:J$96,9,FALSE)</f>
        <v>100</v>
      </c>
      <c r="AC445" s="32" t="str">
        <f t="shared" si="6"/>
        <v>253.125</v>
      </c>
      <c r="AD445" s="32" t="str">
        <f t="shared" si="7"/>
        <v>15100</v>
      </c>
      <c r="AE445" s="32" t="str">
        <f t="shared" si="8"/>
        <v>1618.75</v>
      </c>
      <c r="AF445" t="str">
        <f t="shared" si="9"/>
        <v>35100</v>
      </c>
      <c r="AG445" t="str">
        <f t="shared" si="10"/>
        <v>618.75</v>
      </c>
    </row>
    <row r="446" ht="14.25" customHeight="1">
      <c r="A446" s="5">
        <v>326.0</v>
      </c>
      <c r="B446" s="20">
        <v>6.0</v>
      </c>
      <c r="C446" s="21">
        <v>0.66</v>
      </c>
      <c r="D446" s="20">
        <v>5.0</v>
      </c>
      <c r="E446" s="22">
        <v>0.86</v>
      </c>
      <c r="F446" s="5" t="str">
        <f>VLOOKUP(G446,'Species Data'!A$2:E$152,2,FALSE)</f>
        <v>57</v>
      </c>
      <c r="G446" s="5" t="s">
        <v>96</v>
      </c>
      <c r="H446" s="36" t="s">
        <v>229</v>
      </c>
      <c r="I446" s="59"/>
      <c r="J446" s="5" t="str">
        <f>VLOOKUP(G446,'Species Data'!A$2:E$152,3,FALSE)</f>
        <v>130</v>
      </c>
      <c r="K446" s="27" t="str">
        <f>VLOOKUP(G446,'Species Data'!A$2:E$152,4,FALSE)</f>
        <v>178</v>
      </c>
      <c r="L446" s="27" t="str">
        <f>VLOOKUP(G446,'Species Data'!A$2:E$152,5,FALSE)</f>
        <v>150</v>
      </c>
      <c r="M446" s="28" t="str">
        <f t="shared" si="1"/>
        <v>19500</v>
      </c>
      <c r="N446" s="29" t="str">
        <f t="shared" si="2"/>
        <v>3449306250</v>
      </c>
      <c r="O446" s="29" t="str">
        <f t="shared" si="3"/>
        <v>176888</v>
      </c>
      <c r="P446" s="30" t="str">
        <f t="shared" si="4"/>
        <v>1431787500</v>
      </c>
      <c r="Q446" s="30" t="s">
        <v>254</v>
      </c>
      <c r="R446" s="32" t="str">
        <f>VLOOKUP(Q446,'Basic Moves'!B$2:H$43,3,FALSE)</f>
        <v>6</v>
      </c>
      <c r="S446" s="32" t="str">
        <f>IF(OR(VLOOKUP(Q446,'Basic Moves'!B$2:C$43,2,FALSE)=H446,VLOOKUP(Q446,'Basic Moves'!B$2:C$43,2,FALSE)=I446),1,0)</f>
        <v>1</v>
      </c>
      <c r="T446" s="32" t="str">
        <f>VLOOKUP(Q446,'Basic Moves'!B$2:H$43,5,FALSE)</f>
        <v>800</v>
      </c>
      <c r="U446" s="32" t="str">
        <f>VLOOKUP(Q446,'Basic Moves'!B$2:H$43,7,FALSE)</f>
        <v>8</v>
      </c>
      <c r="V446" s="31" t="str">
        <f t="shared" si="5"/>
        <v>937.5</v>
      </c>
      <c r="W446" s="30" t="s">
        <v>302</v>
      </c>
      <c r="X446" s="32" t="str">
        <f>VLOOKUP(W446,'Charged Moves'!B$2:I$96,3,FALSE)</f>
        <v>30</v>
      </c>
      <c r="Y446" s="32" t="str">
        <f>IF(OR(VLOOKUP(W446,'Charged Moves'!B$2:C$96,2,FALSE)=H446,VLOOKUP(W446,'Charged Moves'!B$2:C$96,2,FALSE)=I446),1,0)</f>
        <v>0</v>
      </c>
      <c r="Z446" s="32" t="str">
        <f>VLOOKUP(W446,'Charged Moves'!B$2:I$96,8,FALSE)*100</f>
        <v>25</v>
      </c>
      <c r="AA446" s="32" t="str">
        <f>VLOOKUP(W446,'Charged Moves'!B$2:I$96,6,FALSE)</f>
        <v>2700</v>
      </c>
      <c r="AB446" s="32" t="str">
        <f>VLOOKUP(W446,'Charged Moves'!B$2:J$96,9,FALSE)</f>
        <v>25</v>
      </c>
      <c r="AC446" s="32" t="str">
        <f t="shared" si="6"/>
        <v>63.75</v>
      </c>
      <c r="AD446" s="32" t="str">
        <f t="shared" si="7"/>
        <v>6400</v>
      </c>
      <c r="AE446" s="32" t="str">
        <f t="shared" si="8"/>
        <v>993.75</v>
      </c>
      <c r="AF446" t="str">
        <f t="shared" si="9"/>
        <v>14400</v>
      </c>
      <c r="AG446" t="str">
        <f t="shared" si="10"/>
        <v>412.5</v>
      </c>
    </row>
    <row r="447" ht="14.25" customHeight="1">
      <c r="A447" s="5">
        <v>12.0</v>
      </c>
      <c r="B447" s="20">
        <v>4.0</v>
      </c>
      <c r="C447" s="21">
        <v>0.9</v>
      </c>
      <c r="D447" s="20">
        <v>6.0</v>
      </c>
      <c r="E447" s="22">
        <v>0.62</v>
      </c>
      <c r="F447" s="5" t="str">
        <f>VLOOKUP(G447,'Species Data'!A$2:E$152,2,FALSE)</f>
        <v>2</v>
      </c>
      <c r="G447" s="5" t="s">
        <v>35</v>
      </c>
      <c r="H447" s="45" t="s">
        <v>259</v>
      </c>
      <c r="I447" s="46" t="s">
        <v>265</v>
      </c>
      <c r="J447" s="5" t="str">
        <f>VLOOKUP(G447,'Species Data'!A$2:E$152,3,FALSE)</f>
        <v>120</v>
      </c>
      <c r="K447" s="27" t="str">
        <f>VLOOKUP(G447,'Species Data'!A$2:E$152,4,FALSE)</f>
        <v>156</v>
      </c>
      <c r="L447" s="27" t="str">
        <f>VLOOKUP(G447,'Species Data'!A$2:E$152,5,FALSE)</f>
        <v>158</v>
      </c>
      <c r="M447" s="28" t="str">
        <f t="shared" si="1"/>
        <v>18960</v>
      </c>
      <c r="N447" s="29" t="str">
        <f t="shared" si="2"/>
        <v>4865515200</v>
      </c>
      <c r="O447" s="29" t="str">
        <f t="shared" si="3"/>
        <v>256620</v>
      </c>
      <c r="P447" s="30" t="str">
        <f t="shared" si="4"/>
        <v>1423422000</v>
      </c>
      <c r="Q447" s="30" t="s">
        <v>176</v>
      </c>
      <c r="R447" s="32" t="str">
        <f>VLOOKUP(Q447,'Basic Moves'!B$2:H$43,3,FALSE)</f>
        <v>7</v>
      </c>
      <c r="S447" s="32" t="str">
        <f>IF(OR(VLOOKUP(Q447,'Basic Moves'!B$2:C$43,2,FALSE)=H447,VLOOKUP(Q447,'Basic Moves'!B$2:C$43,2,FALSE)=I447),1,0)</f>
        <v>1</v>
      </c>
      <c r="T447" s="32" t="str">
        <f>VLOOKUP(Q447,'Basic Moves'!B$2:H$43,5,FALSE)</f>
        <v>650</v>
      </c>
      <c r="U447" s="32" t="str">
        <f>VLOOKUP(Q447,'Basic Moves'!B$2:H$43,7,FALSE)</f>
        <v>7</v>
      </c>
      <c r="V447" s="31" t="str">
        <f t="shared" si="5"/>
        <v>1338.75</v>
      </c>
      <c r="W447" s="30" t="s">
        <v>304</v>
      </c>
      <c r="X447" s="32" t="str">
        <f>VLOOKUP(W447,'Charged Moves'!B$2:I$96,3,FALSE)</f>
        <v>70</v>
      </c>
      <c r="Y447" s="32" t="str">
        <f>IF(OR(VLOOKUP(W447,'Charged Moves'!B$2:C$96,2,FALSE)=H447,VLOOKUP(W447,'Charged Moves'!B$2:C$96,2,FALSE)=I447),1,0)</f>
        <v>1</v>
      </c>
      <c r="Z447" s="32" t="str">
        <f>VLOOKUP(W447,'Charged Moves'!B$2:I$96,8,FALSE)*100</f>
        <v>0</v>
      </c>
      <c r="AA447" s="32" t="str">
        <f>VLOOKUP(W447,'Charged Moves'!B$2:I$96,6,FALSE)</f>
        <v>2800</v>
      </c>
      <c r="AB447" s="32" t="str">
        <f>VLOOKUP(W447,'Charged Moves'!B$2:J$96,9,FALSE)</f>
        <v>100</v>
      </c>
      <c r="AC447" s="32" t="str">
        <f t="shared" si="6"/>
        <v>218.75</v>
      </c>
      <c r="AD447" s="32" t="str">
        <f t="shared" si="7"/>
        <v>13050</v>
      </c>
      <c r="AE447" s="32" t="str">
        <f t="shared" si="8"/>
        <v>1645</v>
      </c>
      <c r="AF447" t="str">
        <f t="shared" si="9"/>
        <v>43050</v>
      </c>
      <c r="AG447" t="str">
        <f t="shared" si="10"/>
        <v>481.25</v>
      </c>
    </row>
    <row r="448" ht="14.25" customHeight="1">
      <c r="A448" s="5">
        <v>299.0</v>
      </c>
      <c r="B448" s="20">
        <v>1.0</v>
      </c>
      <c r="C448" s="21">
        <v>1.0</v>
      </c>
      <c r="D448" s="20">
        <v>4.0</v>
      </c>
      <c r="E448" s="22">
        <v>0.79</v>
      </c>
      <c r="F448" s="5" t="str">
        <f>VLOOKUP(G448,'Species Data'!A$2:E$152,2,FALSE)</f>
        <v>53</v>
      </c>
      <c r="G448" s="5" t="s">
        <v>92</v>
      </c>
      <c r="H448" s="39" t="s">
        <v>237</v>
      </c>
      <c r="I448" s="40"/>
      <c r="J448" s="5" t="str">
        <f>VLOOKUP(G448,'Species Data'!A$2:E$152,3,FALSE)</f>
        <v>130</v>
      </c>
      <c r="K448" s="27" t="str">
        <f>VLOOKUP(G448,'Species Data'!A$2:E$152,4,FALSE)</f>
        <v>156</v>
      </c>
      <c r="L448" s="27" t="str">
        <f>VLOOKUP(G448,'Species Data'!A$2:E$152,5,FALSE)</f>
        <v>146</v>
      </c>
      <c r="M448" s="28" t="str">
        <f t="shared" si="1"/>
        <v>18980</v>
      </c>
      <c r="N448" s="29" t="str">
        <f t="shared" si="2"/>
        <v>4634887530</v>
      </c>
      <c r="O448" s="29" t="str">
        <f t="shared" si="3"/>
        <v>244199</v>
      </c>
      <c r="P448" s="30" t="str">
        <f t="shared" si="4"/>
        <v>1422702840</v>
      </c>
      <c r="Q448" s="30" t="s">
        <v>262</v>
      </c>
      <c r="R448" s="32" t="str">
        <f>VLOOKUP(Q448,'Basic Moves'!B$2:H$43,3,FALSE)</f>
        <v>6</v>
      </c>
      <c r="S448" s="32" t="str">
        <f>IF(OR(VLOOKUP(Q448,'Basic Moves'!B$2:C$43,2,FALSE)=H448,VLOOKUP(Q448,'Basic Moves'!B$2:C$43,2,FALSE)=I448),1,0)</f>
        <v>1</v>
      </c>
      <c r="T448" s="32" t="str">
        <f>VLOOKUP(Q448,'Basic Moves'!B$2:H$43,5,FALSE)</f>
        <v>500</v>
      </c>
      <c r="U448" s="32" t="str">
        <f>VLOOKUP(Q448,'Basic Moves'!B$2:H$43,7,FALSE)</f>
        <v>7</v>
      </c>
      <c r="V448" s="31" t="str">
        <f t="shared" si="5"/>
        <v>1500</v>
      </c>
      <c r="W448" s="30" t="s">
        <v>277</v>
      </c>
      <c r="X448" s="32" t="str">
        <f>VLOOKUP(W448,'Charged Moves'!B$2:I$96,3,FALSE)</f>
        <v>55</v>
      </c>
      <c r="Y448" s="32" t="str">
        <f>IF(OR(VLOOKUP(W448,'Charged Moves'!B$2:C$96,2,FALSE)=H448,VLOOKUP(W448,'Charged Moves'!B$2:C$96,2,FALSE)=I448),1,0)</f>
        <v>0</v>
      </c>
      <c r="Z448" s="32" t="str">
        <f>VLOOKUP(W448,'Charged Moves'!B$2:I$96,8,FALSE)*100</f>
        <v>5</v>
      </c>
      <c r="AA448" s="32" t="str">
        <f>VLOOKUP(W448,'Charged Moves'!B$2:I$96,6,FALSE)</f>
        <v>2900</v>
      </c>
      <c r="AB448" s="32" t="str">
        <f>VLOOKUP(W448,'Charged Moves'!B$2:J$96,9,FALSE)</f>
        <v>50</v>
      </c>
      <c r="AC448" s="32" t="str">
        <f t="shared" si="6"/>
        <v>116.375</v>
      </c>
      <c r="AD448" s="32" t="str">
        <f t="shared" si="7"/>
        <v>7400</v>
      </c>
      <c r="AE448" s="32" t="str">
        <f t="shared" si="8"/>
        <v>1565.375</v>
      </c>
      <c r="AF448" t="str">
        <f t="shared" si="9"/>
        <v>23400</v>
      </c>
      <c r="AG448" t="str">
        <f t="shared" si="10"/>
        <v>480.5</v>
      </c>
    </row>
    <row r="449" ht="14.25" customHeight="1">
      <c r="A449" s="5">
        <v>298.0</v>
      </c>
      <c r="B449" s="20">
        <v>2.0</v>
      </c>
      <c r="C449" s="21">
        <v>0.96</v>
      </c>
      <c r="D449" s="20">
        <v>5.0</v>
      </c>
      <c r="E449" s="22">
        <v>0.79</v>
      </c>
      <c r="F449" s="5" t="str">
        <f>VLOOKUP(G449,'Species Data'!A$2:E$152,2,FALSE)</f>
        <v>53</v>
      </c>
      <c r="G449" s="5" t="s">
        <v>92</v>
      </c>
      <c r="H449" s="39" t="s">
        <v>237</v>
      </c>
      <c r="I449" s="40"/>
      <c r="J449" s="5" t="str">
        <f>VLOOKUP(G449,'Species Data'!A$2:E$152,3,FALSE)</f>
        <v>130</v>
      </c>
      <c r="K449" s="27" t="str">
        <f>VLOOKUP(G449,'Species Data'!A$2:E$152,4,FALSE)</f>
        <v>156</v>
      </c>
      <c r="L449" s="27" t="str">
        <f>VLOOKUP(G449,'Species Data'!A$2:E$152,5,FALSE)</f>
        <v>146</v>
      </c>
      <c r="M449" s="28" t="str">
        <f t="shared" si="1"/>
        <v>18980</v>
      </c>
      <c r="N449" s="29" t="str">
        <f t="shared" si="2"/>
        <v>4441320000</v>
      </c>
      <c r="O449" s="29" t="str">
        <f t="shared" si="3"/>
        <v>234000</v>
      </c>
      <c r="P449" s="30" t="str">
        <f t="shared" si="4"/>
        <v>1416781080</v>
      </c>
      <c r="Q449" s="30" t="s">
        <v>262</v>
      </c>
      <c r="R449" s="32" t="str">
        <f>VLOOKUP(Q449,'Basic Moves'!B$2:H$43,3,FALSE)</f>
        <v>6</v>
      </c>
      <c r="S449" s="32" t="str">
        <f>IF(OR(VLOOKUP(Q449,'Basic Moves'!B$2:C$43,2,FALSE)=H449,VLOOKUP(Q449,'Basic Moves'!B$2:C$43,2,FALSE)=I449),1,0)</f>
        <v>1</v>
      </c>
      <c r="T449" s="32" t="str">
        <f>VLOOKUP(Q449,'Basic Moves'!B$2:H$43,5,FALSE)</f>
        <v>500</v>
      </c>
      <c r="U449" s="32" t="str">
        <f>VLOOKUP(Q449,'Basic Moves'!B$2:H$43,7,FALSE)</f>
        <v>7</v>
      </c>
      <c r="V449" s="31" t="str">
        <f t="shared" si="5"/>
        <v>1500</v>
      </c>
      <c r="W449" s="30" t="s">
        <v>312</v>
      </c>
      <c r="X449" s="32" t="str">
        <f>VLOOKUP(W449,'Charged Moves'!B$2:I$96,3,FALSE)</f>
        <v>40</v>
      </c>
      <c r="Y449" s="32" t="str">
        <f>IF(OR(VLOOKUP(W449,'Charged Moves'!B$2:C$96,2,FALSE)=H449,VLOOKUP(W449,'Charged Moves'!B$2:C$96,2,FALSE)=I449),1,0)</f>
        <v>0</v>
      </c>
      <c r="Z449" s="32" t="str">
        <f>VLOOKUP(W449,'Charged Moves'!B$2:I$96,8,FALSE)*100</f>
        <v>5</v>
      </c>
      <c r="AA449" s="32" t="str">
        <f>VLOOKUP(W449,'Charged Moves'!B$2:I$96,6,FALSE)</f>
        <v>2900</v>
      </c>
      <c r="AB449" s="32" t="str">
        <f>VLOOKUP(W449,'Charged Moves'!B$2:J$96,9,FALSE)</f>
        <v>33</v>
      </c>
      <c r="AC449" s="32" t="str">
        <f t="shared" si="6"/>
        <v>78.5</v>
      </c>
      <c r="AD449" s="32" t="str">
        <f t="shared" si="7"/>
        <v>5900</v>
      </c>
      <c r="AE449" s="32" t="str">
        <f t="shared" si="8"/>
        <v>1338.5</v>
      </c>
      <c r="AF449" t="str">
        <f t="shared" si="9"/>
        <v>15900</v>
      </c>
      <c r="AG449" t="str">
        <f t="shared" si="10"/>
        <v>478.5</v>
      </c>
    </row>
    <row r="450" ht="14.25" customHeight="1">
      <c r="A450" s="5">
        <v>828.0</v>
      </c>
      <c r="B450" s="20">
        <v>2.0</v>
      </c>
      <c r="C450" s="21">
        <v>0.88</v>
      </c>
      <c r="D450" s="20">
        <v>2.0</v>
      </c>
      <c r="E450" s="22">
        <v>0.77</v>
      </c>
      <c r="F450" s="5" t="str">
        <f>VLOOKUP(G450,'Species Data'!A$2:E$152,2,FALSE)</f>
        <v>148</v>
      </c>
      <c r="G450" s="5" t="s">
        <v>225</v>
      </c>
      <c r="H450" s="37" t="s">
        <v>235</v>
      </c>
      <c r="I450" s="66"/>
      <c r="J450" s="5" t="str">
        <f>VLOOKUP(G450,'Species Data'!A$2:E$152,3,FALSE)</f>
        <v>122</v>
      </c>
      <c r="K450" s="27" t="str">
        <f>VLOOKUP(G450,'Species Data'!A$2:E$152,4,FALSE)</f>
        <v>170</v>
      </c>
      <c r="L450" s="27" t="str">
        <f>VLOOKUP(G450,'Species Data'!A$2:E$152,5,FALSE)</f>
        <v>152</v>
      </c>
      <c r="M450" s="28" t="str">
        <f t="shared" si="1"/>
        <v>18544</v>
      </c>
      <c r="N450" s="29" t="str">
        <f t="shared" si="2"/>
        <v>4872945960</v>
      </c>
      <c r="O450" s="29" t="str">
        <f t="shared" si="3"/>
        <v>262778</v>
      </c>
      <c r="P450" s="30" t="str">
        <f t="shared" si="4"/>
        <v>1409158560</v>
      </c>
      <c r="Q450" s="30" t="s">
        <v>100</v>
      </c>
      <c r="R450" s="32" t="str">
        <f>VLOOKUP(Q450,'Basic Moves'!B$2:H$43,3,FALSE)</f>
        <v>6</v>
      </c>
      <c r="S450" s="32" t="str">
        <f>IF(OR(VLOOKUP(Q450,'Basic Moves'!B$2:C$43,2,FALSE)=H450,VLOOKUP(Q450,'Basic Moves'!B$2:C$43,2,FALSE)=I450),1,0)</f>
        <v>1</v>
      </c>
      <c r="T450" s="32" t="str">
        <f>VLOOKUP(Q450,'Basic Moves'!B$2:H$43,5,FALSE)</f>
        <v>500</v>
      </c>
      <c r="U450" s="32" t="str">
        <f>VLOOKUP(Q450,'Basic Moves'!B$2:H$43,7,FALSE)</f>
        <v>7</v>
      </c>
      <c r="V450" s="31" t="str">
        <f t="shared" si="5"/>
        <v>1500</v>
      </c>
      <c r="W450" s="30" t="s">
        <v>238</v>
      </c>
      <c r="X450" s="32" t="str">
        <f>VLOOKUP(W450,'Charged Moves'!B$2:I$96,3,FALSE)</f>
        <v>45</v>
      </c>
      <c r="Y450" s="32" t="str">
        <f>IF(OR(VLOOKUP(W450,'Charged Moves'!B$2:C$96,2,FALSE)=H450,VLOOKUP(W450,'Charged Moves'!B$2:C$96,2,FALSE)=I450),1,0)</f>
        <v>0</v>
      </c>
      <c r="Z450" s="32" t="str">
        <f>VLOOKUP(W450,'Charged Moves'!B$2:I$96,8,FALSE)*100</f>
        <v>5</v>
      </c>
      <c r="AA450" s="32" t="str">
        <f>VLOOKUP(W450,'Charged Moves'!B$2:I$96,6,FALSE)</f>
        <v>2350</v>
      </c>
      <c r="AB450" s="32" t="str">
        <f>VLOOKUP(W450,'Charged Moves'!B$2:J$96,9,FALSE)</f>
        <v>50</v>
      </c>
      <c r="AC450" s="32" t="str">
        <f t="shared" si="6"/>
        <v>106.125</v>
      </c>
      <c r="AD450" s="32" t="str">
        <f t="shared" si="7"/>
        <v>6850</v>
      </c>
      <c r="AE450" s="32" t="str">
        <f t="shared" si="8"/>
        <v>1545.75</v>
      </c>
      <c r="AF450" t="str">
        <f t="shared" si="9"/>
        <v>22850</v>
      </c>
      <c r="AG450" t="str">
        <f t="shared" si="10"/>
        <v>447</v>
      </c>
    </row>
    <row r="451" ht="14.25" customHeight="1">
      <c r="A451" s="5">
        <v>440.0</v>
      </c>
      <c r="B451" s="20">
        <v>2.0</v>
      </c>
      <c r="C451" s="21">
        <v>0.96</v>
      </c>
      <c r="D451" s="20">
        <v>3.0</v>
      </c>
      <c r="E451" s="22">
        <v>0.97</v>
      </c>
      <c r="F451" s="5" t="str">
        <f>VLOOKUP(G451,'Species Data'!A$2:E$152,2,FALSE)</f>
        <v>77</v>
      </c>
      <c r="G451" s="5" t="s">
        <v>127</v>
      </c>
      <c r="H451" s="44" t="s">
        <v>255</v>
      </c>
      <c r="I451" s="47"/>
      <c r="J451" s="5" t="str">
        <f>VLOOKUP(G451,'Species Data'!A$2:E$152,3,FALSE)</f>
        <v>100</v>
      </c>
      <c r="K451" s="27" t="str">
        <f>VLOOKUP(G451,'Species Data'!A$2:E$152,4,FALSE)</f>
        <v>168</v>
      </c>
      <c r="L451" s="27" t="str">
        <f>VLOOKUP(G451,'Species Data'!A$2:E$152,5,FALSE)</f>
        <v>138</v>
      </c>
      <c r="M451" s="28" t="str">
        <f t="shared" si="1"/>
        <v>13800</v>
      </c>
      <c r="N451" s="29" t="str">
        <f t="shared" si="2"/>
        <v>3590622000</v>
      </c>
      <c r="O451" s="29" t="str">
        <f t="shared" si="3"/>
        <v>260190</v>
      </c>
      <c r="P451" s="30" t="str">
        <f t="shared" si="4"/>
        <v>1400893200</v>
      </c>
      <c r="Q451" s="30" t="s">
        <v>263</v>
      </c>
      <c r="R451" s="32" t="str">
        <f>VLOOKUP(Q451,'Basic Moves'!B$2:H$43,3,FALSE)</f>
        <v>12</v>
      </c>
      <c r="S451" s="32" t="str">
        <f>IF(OR(VLOOKUP(Q451,'Basic Moves'!B$2:C$43,2,FALSE)=H451,VLOOKUP(Q451,'Basic Moves'!B$2:C$43,2,FALSE)=I451),1,0)</f>
        <v>0</v>
      </c>
      <c r="T451" s="32" t="str">
        <f>VLOOKUP(Q451,'Basic Moves'!B$2:H$43,5,FALSE)</f>
        <v>1100</v>
      </c>
      <c r="U451" s="32" t="str">
        <f>VLOOKUP(Q451,'Basic Moves'!B$2:H$43,7,FALSE)</f>
        <v>10</v>
      </c>
      <c r="V451" s="31" t="str">
        <f t="shared" si="5"/>
        <v>1080</v>
      </c>
      <c r="W451" s="30" t="s">
        <v>117</v>
      </c>
      <c r="X451" s="32" t="str">
        <f>VLOOKUP(W451,'Charged Moves'!B$2:I$96,3,FALSE)</f>
        <v>100</v>
      </c>
      <c r="Y451" s="32" t="str">
        <f>IF(OR(VLOOKUP(W451,'Charged Moves'!B$2:C$96,2,FALSE)=H451,VLOOKUP(W451,'Charged Moves'!B$2:C$96,2,FALSE)=I451),1,0)</f>
        <v>1</v>
      </c>
      <c r="Z451" s="32" t="str">
        <f>VLOOKUP(W451,'Charged Moves'!B$2:I$96,8,FALSE)*100</f>
        <v>5</v>
      </c>
      <c r="AA451" s="32" t="str">
        <f>VLOOKUP(W451,'Charged Moves'!B$2:I$96,6,FALSE)</f>
        <v>4100</v>
      </c>
      <c r="AB451" s="32" t="str">
        <f>VLOOKUP(W451,'Charged Moves'!B$2:J$96,9,FALSE)</f>
        <v>100</v>
      </c>
      <c r="AC451" s="32" t="str">
        <f t="shared" si="6"/>
        <v>248.125</v>
      </c>
      <c r="AD451" s="32" t="str">
        <f t="shared" si="7"/>
        <v>15600</v>
      </c>
      <c r="AE451" s="32" t="str">
        <f t="shared" si="8"/>
        <v>1548.75</v>
      </c>
      <c r="AF451" t="str">
        <f t="shared" si="9"/>
        <v>35600</v>
      </c>
      <c r="AG451" t="str">
        <f t="shared" si="10"/>
        <v>604.25</v>
      </c>
    </row>
    <row r="452" ht="14.25" customHeight="1">
      <c r="A452" s="5">
        <v>73.0</v>
      </c>
      <c r="B452" s="20">
        <v>5.0</v>
      </c>
      <c r="C452" s="21">
        <v>0.81</v>
      </c>
      <c r="D452" s="20">
        <v>3.0</v>
      </c>
      <c r="E452" s="22">
        <v>0.76</v>
      </c>
      <c r="F452" s="5" t="str">
        <f>VLOOKUP(G452,'Species Data'!A$2:E$152,2,FALSE)</f>
        <v>15</v>
      </c>
      <c r="G452" s="5" t="s">
        <v>51</v>
      </c>
      <c r="H452" s="58" t="s">
        <v>249</v>
      </c>
      <c r="I452" s="46" t="s">
        <v>265</v>
      </c>
      <c r="J452" s="5" t="str">
        <f>VLOOKUP(G452,'Species Data'!A$2:E$152,3,FALSE)</f>
        <v>130</v>
      </c>
      <c r="K452" s="27" t="str">
        <f>VLOOKUP(G452,'Species Data'!A$2:E$152,4,FALSE)</f>
        <v>144</v>
      </c>
      <c r="L452" s="27" t="str">
        <f>VLOOKUP(G452,'Species Data'!A$2:E$152,5,FALSE)</f>
        <v>130</v>
      </c>
      <c r="M452" s="28" t="str">
        <f t="shared" si="1"/>
        <v>16900</v>
      </c>
      <c r="N452" s="29" t="str">
        <f t="shared" si="2"/>
        <v>3467880000</v>
      </c>
      <c r="O452" s="29" t="str">
        <f t="shared" si="3"/>
        <v>205200</v>
      </c>
      <c r="P452" s="30" t="str">
        <f t="shared" si="4"/>
        <v>1399928400</v>
      </c>
      <c r="Q452" s="30" t="s">
        <v>163</v>
      </c>
      <c r="R452" s="32" t="str">
        <f>VLOOKUP(Q452,'Basic Moves'!B$2:H$43,3,FALSE)</f>
        <v>12</v>
      </c>
      <c r="S452" s="32" t="str">
        <f>IF(OR(VLOOKUP(Q452,'Basic Moves'!B$2:C$43,2,FALSE)=H452,VLOOKUP(Q452,'Basic Moves'!B$2:C$43,2,FALSE)=I452),1,0)</f>
        <v>1</v>
      </c>
      <c r="T452" s="32" t="str">
        <f>VLOOKUP(Q452,'Basic Moves'!B$2:H$43,5,FALSE)</f>
        <v>1050</v>
      </c>
      <c r="U452" s="32" t="str">
        <f>VLOOKUP(Q452,'Basic Moves'!B$2:H$43,7,FALSE)</f>
        <v>10</v>
      </c>
      <c r="V452" s="31" t="str">
        <f t="shared" si="5"/>
        <v>1425</v>
      </c>
      <c r="W452" s="30" t="s">
        <v>297</v>
      </c>
      <c r="X452" s="32" t="str">
        <f>VLOOKUP(W452,'Charged Moves'!B$2:I$96,3,FALSE)</f>
        <v>30</v>
      </c>
      <c r="Y452" s="32" t="str">
        <f>IF(OR(VLOOKUP(W452,'Charged Moves'!B$2:C$96,2,FALSE)=H452,VLOOKUP(W452,'Charged Moves'!B$2:C$96,2,FALSE)=I452),1,0)</f>
        <v>0</v>
      </c>
      <c r="Z452" s="32" t="str">
        <f>VLOOKUP(W452,'Charged Moves'!B$2:I$96,8,FALSE)*100</f>
        <v>5</v>
      </c>
      <c r="AA452" s="32" t="str">
        <f>VLOOKUP(W452,'Charged Moves'!B$2:I$96,6,FALSE)</f>
        <v>2900</v>
      </c>
      <c r="AB452" s="32" t="str">
        <f>VLOOKUP(W452,'Charged Moves'!B$2:J$96,9,FALSE)</f>
        <v>25</v>
      </c>
      <c r="AC452" s="32" t="str">
        <f t="shared" si="6"/>
        <v>75.75</v>
      </c>
      <c r="AD452" s="32" t="str">
        <f t="shared" si="7"/>
        <v>6550</v>
      </c>
      <c r="AE452" s="32" t="str">
        <f t="shared" si="8"/>
        <v>1151.25</v>
      </c>
      <c r="AF452" t="str">
        <f t="shared" si="9"/>
        <v>12550</v>
      </c>
      <c r="AG452" t="str">
        <f t="shared" si="10"/>
        <v>575.25</v>
      </c>
    </row>
    <row r="453" ht="14.25" customHeight="1">
      <c r="A453" s="5">
        <v>380.0</v>
      </c>
      <c r="B453" s="20">
        <v>1.0</v>
      </c>
      <c r="C453" s="21">
        <v>1.0</v>
      </c>
      <c r="D453" s="20">
        <v>6.0</v>
      </c>
      <c r="E453" s="22">
        <v>0.81</v>
      </c>
      <c r="F453" s="5" t="str">
        <f>VLOOKUP(G453,'Species Data'!A$2:E$152,2,FALSE)</f>
        <v>67</v>
      </c>
      <c r="G453" s="5" t="s">
        <v>111</v>
      </c>
      <c r="H453" s="36" t="s">
        <v>229</v>
      </c>
      <c r="I453" s="59"/>
      <c r="J453" s="5" t="str">
        <f>VLOOKUP(G453,'Species Data'!A$2:E$152,3,FALSE)</f>
        <v>160</v>
      </c>
      <c r="K453" s="27" t="str">
        <f>VLOOKUP(G453,'Species Data'!A$2:E$152,4,FALSE)</f>
        <v>154</v>
      </c>
      <c r="L453" s="27" t="str">
        <f>VLOOKUP(G453,'Species Data'!A$2:E$152,5,FALSE)</f>
        <v>144</v>
      </c>
      <c r="M453" s="28" t="str">
        <f t="shared" si="1"/>
        <v>23040</v>
      </c>
      <c r="N453" s="29" t="str">
        <f t="shared" si="2"/>
        <v>5344416000</v>
      </c>
      <c r="O453" s="29" t="str">
        <f t="shared" si="3"/>
        <v>231963</v>
      </c>
      <c r="P453" s="30" t="str">
        <f t="shared" si="4"/>
        <v>1397088000</v>
      </c>
      <c r="Q453" s="30" t="s">
        <v>253</v>
      </c>
      <c r="R453" s="32" t="str">
        <f>VLOOKUP(Q453,'Basic Moves'!B$2:H$43,3,FALSE)</f>
        <v>5</v>
      </c>
      <c r="S453" s="32" t="str">
        <f>IF(OR(VLOOKUP(Q453,'Basic Moves'!B$2:C$43,2,FALSE)=H453,VLOOKUP(Q453,'Basic Moves'!B$2:C$43,2,FALSE)=I453),1,0)</f>
        <v>1</v>
      </c>
      <c r="T453" s="32" t="str">
        <f>VLOOKUP(Q453,'Basic Moves'!B$2:H$43,5,FALSE)</f>
        <v>600</v>
      </c>
      <c r="U453" s="32" t="str">
        <f>VLOOKUP(Q453,'Basic Moves'!B$2:H$43,7,FALSE)</f>
        <v>7</v>
      </c>
      <c r="V453" s="31" t="str">
        <f t="shared" si="5"/>
        <v>1037.5</v>
      </c>
      <c r="W453" s="30" t="s">
        <v>289</v>
      </c>
      <c r="X453" s="32" t="str">
        <f>VLOOKUP(W453,'Charged Moves'!B$2:I$96,3,FALSE)</f>
        <v>60</v>
      </c>
      <c r="Y453" s="32" t="str">
        <f>IF(OR(VLOOKUP(W453,'Charged Moves'!B$2:C$96,2,FALSE)=H453,VLOOKUP(W453,'Charged Moves'!B$2:C$96,2,FALSE)=I453),1,0)</f>
        <v>1</v>
      </c>
      <c r="Z453" s="32" t="str">
        <f>VLOOKUP(W453,'Charged Moves'!B$2:I$96,8,FALSE)*100</f>
        <v>25</v>
      </c>
      <c r="AA453" s="32" t="str">
        <f>VLOOKUP(W453,'Charged Moves'!B$2:I$96,6,FALSE)</f>
        <v>2000</v>
      </c>
      <c r="AB453" s="32" t="str">
        <f>VLOOKUP(W453,'Charged Moves'!B$2:J$96,9,FALSE)</f>
        <v>100</v>
      </c>
      <c r="AC453" s="32" t="str">
        <f t="shared" si="6"/>
        <v>178.125</v>
      </c>
      <c r="AD453" s="32" t="str">
        <f t="shared" si="7"/>
        <v>11500</v>
      </c>
      <c r="AE453" s="32" t="str">
        <f t="shared" si="8"/>
        <v>1506.25</v>
      </c>
      <c r="AF453" t="str">
        <f t="shared" si="9"/>
        <v>41500</v>
      </c>
      <c r="AG453" t="str">
        <f t="shared" si="10"/>
        <v>393.75</v>
      </c>
    </row>
    <row r="454" ht="14.25" customHeight="1">
      <c r="A454" s="5">
        <v>615.0</v>
      </c>
      <c r="B454" s="20">
        <v>5.0</v>
      </c>
      <c r="C454" s="21">
        <v>0.73</v>
      </c>
      <c r="D454" s="20">
        <v>4.0</v>
      </c>
      <c r="E454" s="22">
        <v>0.69</v>
      </c>
      <c r="F454" s="5" t="str">
        <f>VLOOKUP(G454,'Species Data'!A$2:E$152,2,FALSE)</f>
        <v>107</v>
      </c>
      <c r="G454" s="5" t="s">
        <v>174</v>
      </c>
      <c r="H454" s="36" t="s">
        <v>229</v>
      </c>
      <c r="I454" s="59"/>
      <c r="J454" s="5" t="str">
        <f>VLOOKUP(G454,'Species Data'!A$2:E$152,3,FALSE)</f>
        <v>100</v>
      </c>
      <c r="K454" s="27" t="str">
        <f>VLOOKUP(G454,'Species Data'!A$2:E$152,4,FALSE)</f>
        <v>138</v>
      </c>
      <c r="L454" s="27" t="str">
        <f>VLOOKUP(G454,'Species Data'!A$2:E$152,5,FALSE)</f>
        <v>204</v>
      </c>
      <c r="M454" s="28" t="str">
        <f t="shared" si="1"/>
        <v>20400</v>
      </c>
      <c r="N454" s="29" t="str">
        <f t="shared" si="2"/>
        <v>2792678400</v>
      </c>
      <c r="O454" s="29" t="str">
        <f t="shared" si="3"/>
        <v>136896</v>
      </c>
      <c r="P454" s="30" t="str">
        <f t="shared" si="4"/>
        <v>1396339200</v>
      </c>
      <c r="Q454" s="30" t="s">
        <v>270</v>
      </c>
      <c r="R454" s="32" t="str">
        <f>VLOOKUP(Q454,'Basic Moves'!B$2:H$43,3,FALSE)</f>
        <v>10</v>
      </c>
      <c r="S454" s="32" t="str">
        <f>IF(OR(VLOOKUP(Q454,'Basic Moves'!B$2:C$43,2,FALSE)=H454,VLOOKUP(Q454,'Basic Moves'!B$2:C$43,2,FALSE)=I454),1,0)</f>
        <v>0</v>
      </c>
      <c r="T454" s="32" t="str">
        <f>VLOOKUP(Q454,'Basic Moves'!B$2:H$43,5,FALSE)</f>
        <v>1200</v>
      </c>
      <c r="U454" s="32" t="str">
        <f>VLOOKUP(Q454,'Basic Moves'!B$2:H$43,7,FALSE)</f>
        <v>10</v>
      </c>
      <c r="V454" s="31" t="str">
        <f t="shared" si="5"/>
        <v>830</v>
      </c>
      <c r="W454" s="30" t="s">
        <v>339</v>
      </c>
      <c r="X454" s="32" t="str">
        <f>VLOOKUP(W454,'Charged Moves'!B$2:I$96,3,FALSE)</f>
        <v>40</v>
      </c>
      <c r="Y454" s="32" t="str">
        <f>IF(OR(VLOOKUP(W454,'Charged Moves'!B$2:C$96,2,FALSE)=H454,VLOOKUP(W454,'Charged Moves'!B$2:C$96,2,FALSE)=I454),1,0)</f>
        <v>0</v>
      </c>
      <c r="Z454" s="32" t="str">
        <f>VLOOKUP(W454,'Charged Moves'!B$2:I$96,8,FALSE)*100</f>
        <v>5</v>
      </c>
      <c r="AA454" s="32" t="str">
        <f>VLOOKUP(W454,'Charged Moves'!B$2:I$96,6,FALSE)</f>
        <v>2800</v>
      </c>
      <c r="AB454" s="32" t="str">
        <f>VLOOKUP(W454,'Charged Moves'!B$2:J$96,9,FALSE)</f>
        <v>33</v>
      </c>
      <c r="AC454" s="32" t="str">
        <f t="shared" si="6"/>
        <v>81</v>
      </c>
      <c r="AD454" s="32" t="str">
        <f t="shared" si="7"/>
        <v>8100</v>
      </c>
      <c r="AE454" s="32" t="str">
        <f t="shared" si="8"/>
        <v>992</v>
      </c>
      <c r="AF454" t="str">
        <f t="shared" si="9"/>
        <v>16100</v>
      </c>
      <c r="AG454" t="str">
        <f t="shared" si="10"/>
        <v>496</v>
      </c>
    </row>
    <row r="455" ht="14.25" customHeight="1">
      <c r="A455" s="5">
        <v>617.0</v>
      </c>
      <c r="B455" s="20">
        <v>4.0</v>
      </c>
      <c r="C455" s="21">
        <v>0.76</v>
      </c>
      <c r="D455" s="20">
        <v>4.0</v>
      </c>
      <c r="E455" s="22">
        <v>0.69</v>
      </c>
      <c r="F455" s="5" t="str">
        <f>VLOOKUP(G455,'Species Data'!A$2:E$152,2,FALSE)</f>
        <v>107</v>
      </c>
      <c r="G455" s="5" t="s">
        <v>174</v>
      </c>
      <c r="H455" s="36" t="s">
        <v>229</v>
      </c>
      <c r="I455" s="59"/>
      <c r="J455" s="5" t="str">
        <f>VLOOKUP(G455,'Species Data'!A$2:E$152,3,FALSE)</f>
        <v>100</v>
      </c>
      <c r="K455" s="27" t="str">
        <f>VLOOKUP(G455,'Species Data'!A$2:E$152,4,FALSE)</f>
        <v>138</v>
      </c>
      <c r="L455" s="27" t="str">
        <f>VLOOKUP(G455,'Species Data'!A$2:E$152,5,FALSE)</f>
        <v>204</v>
      </c>
      <c r="M455" s="28" t="str">
        <f t="shared" si="1"/>
        <v>20400</v>
      </c>
      <c r="N455" s="29" t="str">
        <f t="shared" si="2"/>
        <v>2905286400</v>
      </c>
      <c r="O455" s="29" t="str">
        <f t="shared" si="3"/>
        <v>142416</v>
      </c>
      <c r="P455" s="30" t="str">
        <f t="shared" si="4"/>
        <v>1396339200</v>
      </c>
      <c r="Q455" s="30" t="s">
        <v>270</v>
      </c>
      <c r="R455" s="32" t="str">
        <f>VLOOKUP(Q455,'Basic Moves'!B$2:H$43,3,FALSE)</f>
        <v>10</v>
      </c>
      <c r="S455" s="32" t="str">
        <f>IF(OR(VLOOKUP(Q455,'Basic Moves'!B$2:C$43,2,FALSE)=H455,VLOOKUP(Q455,'Basic Moves'!B$2:C$43,2,FALSE)=I455),1,0)</f>
        <v>0</v>
      </c>
      <c r="T455" s="32" t="str">
        <f>VLOOKUP(Q455,'Basic Moves'!B$2:H$43,5,FALSE)</f>
        <v>1200</v>
      </c>
      <c r="U455" s="32" t="str">
        <f>VLOOKUP(Q455,'Basic Moves'!B$2:H$43,7,FALSE)</f>
        <v>10</v>
      </c>
      <c r="V455" s="31" t="str">
        <f t="shared" si="5"/>
        <v>830</v>
      </c>
      <c r="W455" s="30" t="s">
        <v>319</v>
      </c>
      <c r="X455" s="32" t="str">
        <f>VLOOKUP(W455,'Charged Moves'!B$2:I$96,3,FALSE)</f>
        <v>40</v>
      </c>
      <c r="Y455" s="32" t="str">
        <f>IF(OR(VLOOKUP(W455,'Charged Moves'!B$2:C$96,2,FALSE)=H455,VLOOKUP(W455,'Charged Moves'!B$2:C$96,2,FALSE)=I455),1,0)</f>
        <v>0</v>
      </c>
      <c r="Z455" s="32" t="str">
        <f>VLOOKUP(W455,'Charged Moves'!B$2:I$96,8,FALSE)*100</f>
        <v>5</v>
      </c>
      <c r="AA455" s="32" t="str">
        <f>VLOOKUP(W455,'Charged Moves'!B$2:I$96,6,FALSE)</f>
        <v>2400</v>
      </c>
      <c r="AB455" s="32" t="str">
        <f>VLOOKUP(W455,'Charged Moves'!B$2:J$96,9,FALSE)</f>
        <v>33</v>
      </c>
      <c r="AC455" s="32" t="str">
        <f t="shared" si="6"/>
        <v>81</v>
      </c>
      <c r="AD455" s="32" t="str">
        <f t="shared" si="7"/>
        <v>7700</v>
      </c>
      <c r="AE455" s="32" t="str">
        <f t="shared" si="8"/>
        <v>1032</v>
      </c>
      <c r="AF455" t="str">
        <f t="shared" si="9"/>
        <v>15700</v>
      </c>
      <c r="AG455" t="str">
        <f t="shared" si="10"/>
        <v>496</v>
      </c>
    </row>
    <row r="456" ht="14.25" customHeight="1">
      <c r="A456" s="5">
        <v>163.0</v>
      </c>
      <c r="B456" s="20">
        <v>3.0</v>
      </c>
      <c r="C456" s="21">
        <v>0.75</v>
      </c>
      <c r="D456" s="20">
        <v>1.0</v>
      </c>
      <c r="E456" s="22">
        <v>1.0</v>
      </c>
      <c r="F456" s="5" t="str">
        <f>VLOOKUP(G456,'Species Data'!A$2:E$152,2,FALSE)</f>
        <v>30</v>
      </c>
      <c r="G456" s="5" t="s">
        <v>66</v>
      </c>
      <c r="H456" s="46" t="s">
        <v>265</v>
      </c>
      <c r="I456" s="48"/>
      <c r="J456" s="5" t="str">
        <f>VLOOKUP(G456,'Species Data'!A$2:E$152,3,FALSE)</f>
        <v>140</v>
      </c>
      <c r="K456" s="27" t="str">
        <f>VLOOKUP(G456,'Species Data'!A$2:E$152,4,FALSE)</f>
        <v>132</v>
      </c>
      <c r="L456" s="27" t="str">
        <f>VLOOKUP(G456,'Species Data'!A$2:E$152,5,FALSE)</f>
        <v>136</v>
      </c>
      <c r="M456" s="28" t="str">
        <f t="shared" si="1"/>
        <v>19040</v>
      </c>
      <c r="N456" s="29" t="str">
        <f t="shared" si="2"/>
        <v>3260980800</v>
      </c>
      <c r="O456" s="29" t="str">
        <f t="shared" si="3"/>
        <v>171270</v>
      </c>
      <c r="P456" s="30" t="str">
        <f t="shared" si="4"/>
        <v>1391728800</v>
      </c>
      <c r="Q456" s="30" t="s">
        <v>274</v>
      </c>
      <c r="R456" s="32" t="str">
        <f>VLOOKUP(Q456,'Basic Moves'!B$2:H$43,3,FALSE)</f>
        <v>6</v>
      </c>
      <c r="S456" s="32" t="str">
        <f>IF(OR(VLOOKUP(Q456,'Basic Moves'!B$2:C$43,2,FALSE)=H456,VLOOKUP(Q456,'Basic Moves'!B$2:C$43,2,FALSE)=I456),1,0)</f>
        <v>1</v>
      </c>
      <c r="T456" s="32" t="str">
        <f>VLOOKUP(Q456,'Basic Moves'!B$2:H$43,5,FALSE)</f>
        <v>575</v>
      </c>
      <c r="U456" s="32" t="str">
        <f>VLOOKUP(Q456,'Basic Moves'!B$2:H$43,7,FALSE)</f>
        <v>8</v>
      </c>
      <c r="V456" s="31" t="str">
        <f t="shared" si="5"/>
        <v>1297.5</v>
      </c>
      <c r="W456" s="30" t="s">
        <v>288</v>
      </c>
      <c r="X456" s="32" t="str">
        <f>VLOOKUP(W456,'Charged Moves'!B$2:I$96,3,FALSE)</f>
        <v>70</v>
      </c>
      <c r="Y456" s="32" t="str">
        <f>IF(OR(VLOOKUP(W456,'Charged Moves'!B$2:C$96,2,FALSE)=H456,VLOOKUP(W456,'Charged Moves'!B$2:C$96,2,FALSE)=I456),1,0)</f>
        <v>0</v>
      </c>
      <c r="Z456" s="32" t="str">
        <f>VLOOKUP(W456,'Charged Moves'!B$2:I$96,8,FALSE)*100</f>
        <v>5</v>
      </c>
      <c r="AA456" s="32" t="str">
        <f>VLOOKUP(W456,'Charged Moves'!B$2:I$96,6,FALSE)</f>
        <v>5800</v>
      </c>
      <c r="AB456" s="32" t="str">
        <f>VLOOKUP(W456,'Charged Moves'!B$2:J$96,9,FALSE)</f>
        <v>33</v>
      </c>
      <c r="AC456" s="32" t="str">
        <f t="shared" si="6"/>
        <v>109.25</v>
      </c>
      <c r="AD456" s="32" t="str">
        <f t="shared" si="7"/>
        <v>9175</v>
      </c>
      <c r="AE456" s="32" t="str">
        <f t="shared" si="8"/>
        <v>1197.5</v>
      </c>
      <c r="AF456" t="str">
        <f t="shared" si="9"/>
        <v>19175</v>
      </c>
      <c r="AG456" t="str">
        <f t="shared" si="10"/>
        <v>553.75</v>
      </c>
    </row>
    <row r="457" ht="14.25" customHeight="1">
      <c r="A457" s="5">
        <v>47.0</v>
      </c>
      <c r="B457" s="20">
        <v>5.0</v>
      </c>
      <c r="C457" s="21">
        <v>0.73</v>
      </c>
      <c r="D457" s="20">
        <v>4.0</v>
      </c>
      <c r="E457" s="22">
        <v>0.9</v>
      </c>
      <c r="F457" s="5" t="str">
        <f>VLOOKUP(G457,'Species Data'!A$2:E$152,2,FALSE)</f>
        <v>8</v>
      </c>
      <c r="G457" s="5" t="s">
        <v>42</v>
      </c>
      <c r="H457" s="33" t="s">
        <v>187</v>
      </c>
      <c r="I457" s="50"/>
      <c r="J457" s="5" t="str">
        <f>VLOOKUP(G457,'Species Data'!A$2:E$152,3,FALSE)</f>
        <v>118</v>
      </c>
      <c r="K457" s="27" t="str">
        <f>VLOOKUP(G457,'Species Data'!A$2:E$152,4,FALSE)</f>
        <v>144</v>
      </c>
      <c r="L457" s="27" t="str">
        <f>VLOOKUP(G457,'Species Data'!A$2:E$152,5,FALSE)</f>
        <v>176</v>
      </c>
      <c r="M457" s="28" t="str">
        <f t="shared" si="1"/>
        <v>20768</v>
      </c>
      <c r="N457" s="29" t="str">
        <f t="shared" si="2"/>
        <v>4185333504</v>
      </c>
      <c r="O457" s="29" t="str">
        <f t="shared" si="3"/>
        <v>201528</v>
      </c>
      <c r="P457" s="30" t="str">
        <f t="shared" si="4"/>
        <v>1389129984</v>
      </c>
      <c r="Q457" s="30" t="s">
        <v>126</v>
      </c>
      <c r="R457" s="32" t="str">
        <f>VLOOKUP(Q457,'Basic Moves'!B$2:H$43,3,FALSE)</f>
        <v>6</v>
      </c>
      <c r="S457" s="32" t="str">
        <f>IF(OR(VLOOKUP(Q457,'Basic Moves'!B$2:C$43,2,FALSE)=H457,VLOOKUP(Q457,'Basic Moves'!B$2:C$43,2,FALSE)=I457),1,0)</f>
        <v>0</v>
      </c>
      <c r="T457" s="32" t="str">
        <f>VLOOKUP(Q457,'Basic Moves'!B$2:H$43,5,FALSE)</f>
        <v>500</v>
      </c>
      <c r="U457" s="32" t="str">
        <f>VLOOKUP(Q457,'Basic Moves'!B$2:H$43,7,FALSE)</f>
        <v>7</v>
      </c>
      <c r="V457" s="31" t="str">
        <f t="shared" si="5"/>
        <v>1200</v>
      </c>
      <c r="W457" s="30" t="s">
        <v>206</v>
      </c>
      <c r="X457" s="32" t="str">
        <f>VLOOKUP(W457,'Charged Moves'!B$2:I$96,3,FALSE)</f>
        <v>65</v>
      </c>
      <c r="Y457" s="32" t="str">
        <f>IF(OR(VLOOKUP(W457,'Charged Moves'!B$2:C$96,2,FALSE)=H457,VLOOKUP(W457,'Charged Moves'!B$2:C$96,2,FALSE)=I457),1,0)</f>
        <v>0</v>
      </c>
      <c r="Z457" s="32" t="str">
        <f>VLOOKUP(W457,'Charged Moves'!B$2:I$96,8,FALSE)*100</f>
        <v>5</v>
      </c>
      <c r="AA457" s="32" t="str">
        <f>VLOOKUP(W457,'Charged Moves'!B$2:I$96,6,FALSE)</f>
        <v>3650</v>
      </c>
      <c r="AB457" s="32" t="str">
        <f>VLOOKUP(W457,'Charged Moves'!B$2:J$96,9,FALSE)</f>
        <v>50</v>
      </c>
      <c r="AC457" s="32" t="str">
        <f t="shared" si="6"/>
        <v>114.625</v>
      </c>
      <c r="AD457" s="32" t="str">
        <f t="shared" si="7"/>
        <v>8150</v>
      </c>
      <c r="AE457" s="32" t="str">
        <f t="shared" si="8"/>
        <v>1399.5</v>
      </c>
      <c r="AF457" t="str">
        <f t="shared" si="9"/>
        <v>24150</v>
      </c>
      <c r="AG457" t="str">
        <f t="shared" si="10"/>
        <v>464.5</v>
      </c>
    </row>
    <row r="458" ht="14.25" customHeight="1">
      <c r="A458" s="5">
        <v>38.0</v>
      </c>
      <c r="B458" s="20">
        <v>1.0</v>
      </c>
      <c r="C458" s="21">
        <v>1.0</v>
      </c>
      <c r="D458" s="20">
        <v>1.0</v>
      </c>
      <c r="E458" s="22">
        <v>1.0</v>
      </c>
      <c r="F458" s="5" t="str">
        <f>VLOOKUP(G458,'Species Data'!A$2:E$152,2,FALSE)</f>
        <v>7</v>
      </c>
      <c r="G458" s="5" t="s">
        <v>41</v>
      </c>
      <c r="H458" s="33" t="s">
        <v>187</v>
      </c>
      <c r="I458" s="50"/>
      <c r="J458" s="5" t="str">
        <f>VLOOKUP(G458,'Species Data'!A$2:E$152,3,FALSE)</f>
        <v>88</v>
      </c>
      <c r="K458" s="27" t="str">
        <f>VLOOKUP(G458,'Species Data'!A$2:E$152,4,FALSE)</f>
        <v>112</v>
      </c>
      <c r="L458" s="27" t="str">
        <f>VLOOKUP(G458,'Species Data'!A$2:E$152,5,FALSE)</f>
        <v>142</v>
      </c>
      <c r="M458" s="28" t="str">
        <f t="shared" si="1"/>
        <v>12496</v>
      </c>
      <c r="N458" s="29" t="str">
        <f t="shared" si="2"/>
        <v>2229879960</v>
      </c>
      <c r="O458" s="29" t="str">
        <f t="shared" si="3"/>
        <v>178448</v>
      </c>
      <c r="P458" s="30" t="str">
        <f t="shared" si="4"/>
        <v>1389055360</v>
      </c>
      <c r="Q458" s="30" t="s">
        <v>230</v>
      </c>
      <c r="R458" s="32" t="str">
        <f>VLOOKUP(Q458,'Basic Moves'!B$2:H$43,3,FALSE)</f>
        <v>25</v>
      </c>
      <c r="S458" s="32" t="str">
        <f>IF(OR(VLOOKUP(Q458,'Basic Moves'!B$2:C$43,2,FALSE)=H458,VLOOKUP(Q458,'Basic Moves'!B$2:C$43,2,FALSE)=I458),1,0)</f>
        <v>1</v>
      </c>
      <c r="T458" s="32" t="str">
        <f>VLOOKUP(Q458,'Basic Moves'!B$2:H$43,5,FALSE)</f>
        <v>2300</v>
      </c>
      <c r="U458" s="32" t="str">
        <f>VLOOKUP(Q458,'Basic Moves'!B$2:H$43,7,FALSE)</f>
        <v>25</v>
      </c>
      <c r="V458" s="31" t="str">
        <f t="shared" si="5"/>
        <v>1343.75</v>
      </c>
      <c r="W458" s="30" t="s">
        <v>238</v>
      </c>
      <c r="X458" s="32" t="str">
        <f>VLOOKUP(W458,'Charged Moves'!B$2:I$96,3,FALSE)</f>
        <v>45</v>
      </c>
      <c r="Y458" s="32" t="str">
        <f>IF(OR(VLOOKUP(W458,'Charged Moves'!B$2:C$96,2,FALSE)=H458,VLOOKUP(W458,'Charged Moves'!B$2:C$96,2,FALSE)=I458),1,0)</f>
        <v>1</v>
      </c>
      <c r="Z458" s="32" t="str">
        <f>VLOOKUP(W458,'Charged Moves'!B$2:I$96,8,FALSE)*100</f>
        <v>5</v>
      </c>
      <c r="AA458" s="32" t="str">
        <f>VLOOKUP(W458,'Charged Moves'!B$2:I$96,6,FALSE)</f>
        <v>2350</v>
      </c>
      <c r="AB458" s="32" t="str">
        <f>VLOOKUP(W458,'Charged Moves'!B$2:J$96,9,FALSE)</f>
        <v>50</v>
      </c>
      <c r="AC458" s="32" t="str">
        <f t="shared" si="6"/>
        <v>120.15625</v>
      </c>
      <c r="AD458" s="32" t="str">
        <f t="shared" si="7"/>
        <v>7450</v>
      </c>
      <c r="AE458" s="32" t="str">
        <f t="shared" si="8"/>
        <v>1593.28125</v>
      </c>
      <c r="AF458" t="str">
        <f t="shared" si="9"/>
        <v>11450</v>
      </c>
      <c r="AG458" t="str">
        <f t="shared" si="10"/>
        <v>992.5</v>
      </c>
    </row>
    <row r="459" ht="14.25" customHeight="1">
      <c r="A459" s="5">
        <v>297.0</v>
      </c>
      <c r="B459" s="20">
        <v>2.0</v>
      </c>
      <c r="C459" s="21">
        <v>0.96</v>
      </c>
      <c r="D459" s="20">
        <v>6.0</v>
      </c>
      <c r="E459" s="22">
        <v>0.77</v>
      </c>
      <c r="F459" s="5" t="str">
        <f>VLOOKUP(G459,'Species Data'!A$2:E$152,2,FALSE)</f>
        <v>53</v>
      </c>
      <c r="G459" s="5" t="s">
        <v>92</v>
      </c>
      <c r="H459" s="39" t="s">
        <v>237</v>
      </c>
      <c r="I459" s="40"/>
      <c r="J459" s="5" t="str">
        <f>VLOOKUP(G459,'Species Data'!A$2:E$152,3,FALSE)</f>
        <v>130</v>
      </c>
      <c r="K459" s="27" t="str">
        <f>VLOOKUP(G459,'Species Data'!A$2:E$152,4,FALSE)</f>
        <v>156</v>
      </c>
      <c r="L459" s="27" t="str">
        <f>VLOOKUP(G459,'Species Data'!A$2:E$152,5,FALSE)</f>
        <v>146</v>
      </c>
      <c r="M459" s="28" t="str">
        <f t="shared" si="1"/>
        <v>18980</v>
      </c>
      <c r="N459" s="29" t="str">
        <f t="shared" si="2"/>
        <v>4441320000</v>
      </c>
      <c r="O459" s="29" t="str">
        <f t="shared" si="3"/>
        <v>234000</v>
      </c>
      <c r="P459" s="30" t="str">
        <f t="shared" si="4"/>
        <v>1387912500</v>
      </c>
      <c r="Q459" s="30" t="s">
        <v>262</v>
      </c>
      <c r="R459" s="32" t="str">
        <f>VLOOKUP(Q459,'Basic Moves'!B$2:H$43,3,FALSE)</f>
        <v>6</v>
      </c>
      <c r="S459" s="32" t="str">
        <f>IF(OR(VLOOKUP(Q459,'Basic Moves'!B$2:C$43,2,FALSE)=H459,VLOOKUP(Q459,'Basic Moves'!B$2:C$43,2,FALSE)=I459),1,0)</f>
        <v>1</v>
      </c>
      <c r="T459" s="32" t="str">
        <f>VLOOKUP(Q459,'Basic Moves'!B$2:H$43,5,FALSE)</f>
        <v>500</v>
      </c>
      <c r="U459" s="32" t="str">
        <f>VLOOKUP(Q459,'Basic Moves'!B$2:H$43,7,FALSE)</f>
        <v>7</v>
      </c>
      <c r="V459" s="31" t="str">
        <f t="shared" si="5"/>
        <v>1500</v>
      </c>
      <c r="W459" s="30" t="s">
        <v>302</v>
      </c>
      <c r="X459" s="32" t="str">
        <f>VLOOKUP(W459,'Charged Moves'!B$2:I$96,3,FALSE)</f>
        <v>30</v>
      </c>
      <c r="Y459" s="32" t="str">
        <f>IF(OR(VLOOKUP(W459,'Charged Moves'!B$2:C$96,2,FALSE)=H459,VLOOKUP(W459,'Charged Moves'!B$2:C$96,2,FALSE)=I459),1,0)</f>
        <v>0</v>
      </c>
      <c r="Z459" s="32" t="str">
        <f>VLOOKUP(W459,'Charged Moves'!B$2:I$96,8,FALSE)*100</f>
        <v>25</v>
      </c>
      <c r="AA459" s="32" t="str">
        <f>VLOOKUP(W459,'Charged Moves'!B$2:I$96,6,FALSE)</f>
        <v>2700</v>
      </c>
      <c r="AB459" s="32" t="str">
        <f>VLOOKUP(W459,'Charged Moves'!B$2:J$96,9,FALSE)</f>
        <v>25</v>
      </c>
      <c r="AC459" s="32" t="str">
        <f t="shared" si="6"/>
        <v>63.75</v>
      </c>
      <c r="AD459" s="32" t="str">
        <f t="shared" si="7"/>
        <v>5200</v>
      </c>
      <c r="AE459" s="32" t="str">
        <f t="shared" si="8"/>
        <v>1226.25</v>
      </c>
      <c r="AF459" t="str">
        <f t="shared" si="9"/>
        <v>13200</v>
      </c>
      <c r="AG459" t="str">
        <f t="shared" si="10"/>
        <v>468.75</v>
      </c>
    </row>
    <row r="460" ht="14.25" customHeight="1">
      <c r="A460" s="5">
        <v>46.0</v>
      </c>
      <c r="B460" s="20">
        <v>6.0</v>
      </c>
      <c r="C460" s="21">
        <v>0.63</v>
      </c>
      <c r="D460" s="20">
        <v>5.0</v>
      </c>
      <c r="E460" s="22">
        <v>0.9</v>
      </c>
      <c r="F460" s="5" t="str">
        <f>VLOOKUP(G460,'Species Data'!A$2:E$152,2,FALSE)</f>
        <v>8</v>
      </c>
      <c r="G460" s="5" t="s">
        <v>42</v>
      </c>
      <c r="H460" s="33" t="s">
        <v>187</v>
      </c>
      <c r="I460" s="50"/>
      <c r="J460" s="5" t="str">
        <f>VLOOKUP(G460,'Species Data'!A$2:E$152,3,FALSE)</f>
        <v>118</v>
      </c>
      <c r="K460" s="27" t="str">
        <f>VLOOKUP(G460,'Species Data'!A$2:E$152,4,FALSE)</f>
        <v>144</v>
      </c>
      <c r="L460" s="27" t="str">
        <f>VLOOKUP(G460,'Species Data'!A$2:E$152,5,FALSE)</f>
        <v>176</v>
      </c>
      <c r="M460" s="28" t="str">
        <f t="shared" si="1"/>
        <v>20768</v>
      </c>
      <c r="N460" s="29" t="str">
        <f t="shared" si="2"/>
        <v>3588710400</v>
      </c>
      <c r="O460" s="29" t="str">
        <f t="shared" si="3"/>
        <v>172800</v>
      </c>
      <c r="P460" s="30" t="str">
        <f t="shared" si="4"/>
        <v>1382494608</v>
      </c>
      <c r="Q460" s="30" t="s">
        <v>126</v>
      </c>
      <c r="R460" s="32" t="str">
        <f>VLOOKUP(Q460,'Basic Moves'!B$2:H$43,3,FALSE)</f>
        <v>6</v>
      </c>
      <c r="S460" s="32" t="str">
        <f>IF(OR(VLOOKUP(Q460,'Basic Moves'!B$2:C$43,2,FALSE)=H460,VLOOKUP(Q460,'Basic Moves'!B$2:C$43,2,FALSE)=I460),1,0)</f>
        <v>0</v>
      </c>
      <c r="T460" s="32" t="str">
        <f>VLOOKUP(Q460,'Basic Moves'!B$2:H$43,5,FALSE)</f>
        <v>500</v>
      </c>
      <c r="U460" s="32" t="str">
        <f>VLOOKUP(Q460,'Basic Moves'!B$2:H$43,7,FALSE)</f>
        <v>7</v>
      </c>
      <c r="V460" s="31" t="str">
        <f t="shared" si="5"/>
        <v>1200</v>
      </c>
      <c r="W460" s="30" t="s">
        <v>307</v>
      </c>
      <c r="X460" s="32" t="str">
        <f>VLOOKUP(W460,'Charged Moves'!B$2:I$96,3,FALSE)</f>
        <v>25</v>
      </c>
      <c r="Y460" s="32" t="str">
        <f>IF(OR(VLOOKUP(W460,'Charged Moves'!B$2:C$96,2,FALSE)=H460,VLOOKUP(W460,'Charged Moves'!B$2:C$96,2,FALSE)=I460),1,0)</f>
        <v>1</v>
      </c>
      <c r="Z460" s="32" t="str">
        <f>VLOOKUP(W460,'Charged Moves'!B$2:I$96,8,FALSE)*100</f>
        <v>5</v>
      </c>
      <c r="AA460" s="32" t="str">
        <f>VLOOKUP(W460,'Charged Moves'!B$2:I$96,6,FALSE)</f>
        <v>2350</v>
      </c>
      <c r="AB460" s="32" t="str">
        <f>VLOOKUP(W460,'Charged Moves'!B$2:J$96,9,FALSE)</f>
        <v>20</v>
      </c>
      <c r="AC460" s="32" t="str">
        <f t="shared" si="6"/>
        <v>50.03125</v>
      </c>
      <c r="AD460" s="32" t="str">
        <f t="shared" si="7"/>
        <v>4350</v>
      </c>
      <c r="AE460" s="32" t="str">
        <f t="shared" si="8"/>
        <v>1148.6875</v>
      </c>
      <c r="AF460" t="str">
        <f t="shared" si="9"/>
        <v>10350</v>
      </c>
      <c r="AG460" t="str">
        <f t="shared" si="10"/>
        <v>462.28125</v>
      </c>
    </row>
    <row r="461" ht="14.25" customHeight="1">
      <c r="A461" s="5">
        <v>672.0</v>
      </c>
      <c r="B461" s="20">
        <v>2.0</v>
      </c>
      <c r="C461" s="21">
        <v>0.94</v>
      </c>
      <c r="D461" s="20">
        <v>3.0</v>
      </c>
      <c r="E461" s="22">
        <v>0.92</v>
      </c>
      <c r="F461" s="5" t="str">
        <f>VLOOKUP(G461,'Species Data'!A$2:E$152,2,FALSE)</f>
        <v>117</v>
      </c>
      <c r="G461" s="5" t="s">
        <v>189</v>
      </c>
      <c r="H461" s="33" t="s">
        <v>187</v>
      </c>
      <c r="I461" s="50"/>
      <c r="J461" s="5" t="str">
        <f>VLOOKUP(G461,'Species Data'!A$2:E$152,3,FALSE)</f>
        <v>110</v>
      </c>
      <c r="K461" s="27" t="str">
        <f>VLOOKUP(G461,'Species Data'!A$2:E$152,4,FALSE)</f>
        <v>176</v>
      </c>
      <c r="L461" s="27" t="str">
        <f>VLOOKUP(G461,'Species Data'!A$2:E$152,5,FALSE)</f>
        <v>150</v>
      </c>
      <c r="M461" s="28" t="str">
        <f t="shared" si="1"/>
        <v>16500</v>
      </c>
      <c r="N461" s="29" t="str">
        <f t="shared" si="2"/>
        <v>5190900000</v>
      </c>
      <c r="O461" s="29" t="str">
        <f t="shared" si="3"/>
        <v>314600</v>
      </c>
      <c r="P461" s="30" t="str">
        <f t="shared" si="4"/>
        <v>1379400000</v>
      </c>
      <c r="Q461" s="30" t="s">
        <v>151</v>
      </c>
      <c r="R461" s="32" t="str">
        <f>VLOOKUP(Q461,'Basic Moves'!B$2:H$43,3,FALSE)</f>
        <v>6</v>
      </c>
      <c r="S461" s="32" t="str">
        <f>IF(OR(VLOOKUP(Q461,'Basic Moves'!B$2:C$43,2,FALSE)=H461,VLOOKUP(Q461,'Basic Moves'!B$2:C$43,2,FALSE)=I461),1,0)</f>
        <v>1</v>
      </c>
      <c r="T461" s="32" t="str">
        <f>VLOOKUP(Q461,'Basic Moves'!B$2:H$43,5,FALSE)</f>
        <v>500</v>
      </c>
      <c r="U461" s="32" t="str">
        <f>VLOOKUP(Q461,'Basic Moves'!B$2:H$43,7,FALSE)</f>
        <v>7</v>
      </c>
      <c r="V461" s="31" t="str">
        <f t="shared" si="5"/>
        <v>1500</v>
      </c>
      <c r="W461" s="30" t="s">
        <v>215</v>
      </c>
      <c r="X461" s="32" t="str">
        <f>VLOOKUP(W461,'Charged Moves'!B$2:I$96,3,FALSE)</f>
        <v>100</v>
      </c>
      <c r="Y461" s="32" t="str">
        <f>IF(OR(VLOOKUP(W461,'Charged Moves'!B$2:C$96,2,FALSE)=H461,VLOOKUP(W461,'Charged Moves'!B$2:C$96,2,FALSE)=I461),1,0)</f>
        <v>0</v>
      </c>
      <c r="Z461" s="32" t="str">
        <f>VLOOKUP(W461,'Charged Moves'!B$2:I$96,8,FALSE)*100</f>
        <v>5</v>
      </c>
      <c r="AA461" s="32" t="str">
        <f>VLOOKUP(W461,'Charged Moves'!B$2:I$96,6,FALSE)</f>
        <v>3900</v>
      </c>
      <c r="AB461" s="32" t="str">
        <f>VLOOKUP(W461,'Charged Moves'!B$2:J$96,9,FALSE)</f>
        <v>100</v>
      </c>
      <c r="AC461" s="32" t="str">
        <f t="shared" si="6"/>
        <v>215</v>
      </c>
      <c r="AD461" s="32" t="str">
        <f t="shared" si="7"/>
        <v>11900</v>
      </c>
      <c r="AE461" s="32" t="str">
        <f t="shared" si="8"/>
        <v>1787.5</v>
      </c>
      <c r="AF461" t="str">
        <f t="shared" si="9"/>
        <v>41900</v>
      </c>
      <c r="AG461" t="str">
        <f t="shared" si="10"/>
        <v>475</v>
      </c>
    </row>
    <row r="462" ht="14.25" customHeight="1">
      <c r="A462" s="5">
        <v>557.0</v>
      </c>
      <c r="B462" s="20">
        <v>2.0</v>
      </c>
      <c r="C462" s="21">
        <v>0.93</v>
      </c>
      <c r="D462" s="20">
        <v>1.0</v>
      </c>
      <c r="E462" s="22">
        <v>1.0</v>
      </c>
      <c r="F462" s="5" t="str">
        <f>VLOOKUP(G462,'Species Data'!A$2:E$152,2,FALSE)</f>
        <v>96</v>
      </c>
      <c r="G462" s="5" t="s">
        <v>156</v>
      </c>
      <c r="H462" s="24" t="s">
        <v>50</v>
      </c>
      <c r="I462" s="25"/>
      <c r="J462" s="5" t="str">
        <f>VLOOKUP(G462,'Species Data'!A$2:E$152,3,FALSE)</f>
        <v>120</v>
      </c>
      <c r="K462" s="27" t="str">
        <f>VLOOKUP(G462,'Species Data'!A$2:E$152,4,FALSE)</f>
        <v>104</v>
      </c>
      <c r="L462" s="27" t="str">
        <f>VLOOKUP(G462,'Species Data'!A$2:E$152,5,FALSE)</f>
        <v>140</v>
      </c>
      <c r="M462" s="28" t="str">
        <f t="shared" si="1"/>
        <v>16800</v>
      </c>
      <c r="N462" s="29" t="str">
        <f t="shared" si="2"/>
        <v>2672670000</v>
      </c>
      <c r="O462" s="29" t="str">
        <f t="shared" si="3"/>
        <v>159088</v>
      </c>
      <c r="P462" s="30" t="str">
        <f t="shared" si="4"/>
        <v>1369095000</v>
      </c>
      <c r="Q462" s="30" t="s">
        <v>88</v>
      </c>
      <c r="R462" s="32" t="str">
        <f>VLOOKUP(Q462,'Basic Moves'!B$2:H$43,3,FALSE)</f>
        <v>15</v>
      </c>
      <c r="S462" s="32" t="str">
        <f>IF(OR(VLOOKUP(Q462,'Basic Moves'!B$2:C$43,2,FALSE)=H462,VLOOKUP(Q462,'Basic Moves'!B$2:C$43,2,FALSE)=I462),1,0)</f>
        <v>1</v>
      </c>
      <c r="T462" s="32" t="str">
        <f>VLOOKUP(Q462,'Basic Moves'!B$2:H$43,5,FALSE)</f>
        <v>1510</v>
      </c>
      <c r="U462" s="32" t="str">
        <f>VLOOKUP(Q462,'Basic Moves'!B$2:H$43,7,FALSE)</f>
        <v>14</v>
      </c>
      <c r="V462" s="31" t="str">
        <f t="shared" si="5"/>
        <v>1237.5</v>
      </c>
      <c r="W462" s="30" t="s">
        <v>50</v>
      </c>
      <c r="X462" s="32" t="str">
        <f>VLOOKUP(W462,'Charged Moves'!B$2:I$96,3,FALSE)</f>
        <v>55</v>
      </c>
      <c r="Y462" s="32" t="str">
        <f>IF(OR(VLOOKUP(W462,'Charged Moves'!B$2:C$96,2,FALSE)=H462,VLOOKUP(W462,'Charged Moves'!B$2:C$96,2,FALSE)=I462),1,0)</f>
        <v>1</v>
      </c>
      <c r="Z462" s="32" t="str">
        <f>VLOOKUP(W462,'Charged Moves'!B$2:I$96,8,FALSE)*100</f>
        <v>5</v>
      </c>
      <c r="AA462" s="32" t="str">
        <f>VLOOKUP(W462,'Charged Moves'!B$2:I$96,6,FALSE)</f>
        <v>2800</v>
      </c>
      <c r="AB462" s="32" t="str">
        <f>VLOOKUP(W462,'Charged Moves'!B$2:J$96,9,FALSE)</f>
        <v>50</v>
      </c>
      <c r="AC462" s="32" t="str">
        <f t="shared" si="6"/>
        <v>145.46875</v>
      </c>
      <c r="AD462" s="32" t="str">
        <f t="shared" si="7"/>
        <v>9340</v>
      </c>
      <c r="AE462" s="32" t="str">
        <f t="shared" si="8"/>
        <v>1529.6875</v>
      </c>
      <c r="AF462" t="str">
        <f t="shared" si="9"/>
        <v>17340</v>
      </c>
      <c r="AG462" t="str">
        <f t="shared" si="10"/>
        <v>783.59375</v>
      </c>
    </row>
    <row r="463" ht="14.25" customHeight="1">
      <c r="A463" s="5">
        <v>321.0</v>
      </c>
      <c r="B463" s="20">
        <v>1.0</v>
      </c>
      <c r="C463" s="21">
        <v>1.0</v>
      </c>
      <c r="D463" s="20">
        <v>6.0</v>
      </c>
      <c r="E463" s="22">
        <v>0.82</v>
      </c>
      <c r="F463" s="5" t="str">
        <f>VLOOKUP(G463,'Species Data'!A$2:E$152,2,FALSE)</f>
        <v>57</v>
      </c>
      <c r="G463" s="5" t="s">
        <v>96</v>
      </c>
      <c r="H463" s="36" t="s">
        <v>229</v>
      </c>
      <c r="I463" s="59"/>
      <c r="J463" s="5" t="str">
        <f>VLOOKUP(G463,'Species Data'!A$2:E$152,3,FALSE)</f>
        <v>130</v>
      </c>
      <c r="K463" s="27" t="str">
        <f>VLOOKUP(G463,'Species Data'!A$2:E$152,4,FALSE)</f>
        <v>178</v>
      </c>
      <c r="L463" s="27" t="str">
        <f>VLOOKUP(G463,'Species Data'!A$2:E$152,5,FALSE)</f>
        <v>150</v>
      </c>
      <c r="M463" s="28" t="str">
        <f t="shared" si="1"/>
        <v>19500</v>
      </c>
      <c r="N463" s="29" t="str">
        <f t="shared" si="2"/>
        <v>5228193750</v>
      </c>
      <c r="O463" s="29" t="str">
        <f t="shared" si="3"/>
        <v>268113</v>
      </c>
      <c r="P463" s="30" t="str">
        <f t="shared" si="4"/>
        <v>1366706250</v>
      </c>
      <c r="Q463" s="30" t="s">
        <v>253</v>
      </c>
      <c r="R463" s="32" t="str">
        <f>VLOOKUP(Q463,'Basic Moves'!B$2:H$43,3,FALSE)</f>
        <v>5</v>
      </c>
      <c r="S463" s="32" t="str">
        <f>IF(OR(VLOOKUP(Q463,'Basic Moves'!B$2:C$43,2,FALSE)=H463,VLOOKUP(Q463,'Basic Moves'!B$2:C$43,2,FALSE)=I463),1,0)</f>
        <v>1</v>
      </c>
      <c r="T463" s="32" t="str">
        <f>VLOOKUP(Q463,'Basic Moves'!B$2:H$43,5,FALSE)</f>
        <v>600</v>
      </c>
      <c r="U463" s="32" t="str">
        <f>VLOOKUP(Q463,'Basic Moves'!B$2:H$43,7,FALSE)</f>
        <v>7</v>
      </c>
      <c r="V463" s="31" t="str">
        <f t="shared" si="5"/>
        <v>1037.5</v>
      </c>
      <c r="W463" s="30" t="s">
        <v>289</v>
      </c>
      <c r="X463" s="32" t="str">
        <f>VLOOKUP(W463,'Charged Moves'!B$2:I$96,3,FALSE)</f>
        <v>60</v>
      </c>
      <c r="Y463" s="32" t="str">
        <f>IF(OR(VLOOKUP(W463,'Charged Moves'!B$2:C$96,2,FALSE)=H463,VLOOKUP(W463,'Charged Moves'!B$2:C$96,2,FALSE)=I463),1,0)</f>
        <v>1</v>
      </c>
      <c r="Z463" s="32" t="str">
        <f>VLOOKUP(W463,'Charged Moves'!B$2:I$96,8,FALSE)*100</f>
        <v>25</v>
      </c>
      <c r="AA463" s="32" t="str">
        <f>VLOOKUP(W463,'Charged Moves'!B$2:I$96,6,FALSE)</f>
        <v>2000</v>
      </c>
      <c r="AB463" s="32" t="str">
        <f>VLOOKUP(W463,'Charged Moves'!B$2:J$96,9,FALSE)</f>
        <v>100</v>
      </c>
      <c r="AC463" s="32" t="str">
        <f t="shared" si="6"/>
        <v>178.125</v>
      </c>
      <c r="AD463" s="32" t="str">
        <f t="shared" si="7"/>
        <v>11500</v>
      </c>
      <c r="AE463" s="32" t="str">
        <f t="shared" si="8"/>
        <v>1506.25</v>
      </c>
      <c r="AF463" t="str">
        <f t="shared" si="9"/>
        <v>41500</v>
      </c>
      <c r="AG463" t="str">
        <f t="shared" si="10"/>
        <v>393.75</v>
      </c>
    </row>
    <row r="464" ht="14.25" customHeight="1">
      <c r="A464" s="5">
        <v>589.0</v>
      </c>
      <c r="B464" s="20">
        <v>1.0</v>
      </c>
      <c r="C464" s="21">
        <v>1.0</v>
      </c>
      <c r="D464" s="20">
        <v>1.0</v>
      </c>
      <c r="E464" s="22">
        <v>1.0</v>
      </c>
      <c r="F464" s="5" t="str">
        <f>VLOOKUP(G464,'Species Data'!A$2:E$152,2,FALSE)</f>
        <v>102</v>
      </c>
      <c r="G464" s="5" t="s">
        <v>167</v>
      </c>
      <c r="H464" s="45" t="s">
        <v>259</v>
      </c>
      <c r="I464" s="24" t="s">
        <v>50</v>
      </c>
      <c r="J464" s="5" t="str">
        <f>VLOOKUP(G464,'Species Data'!A$2:E$152,3,FALSE)</f>
        <v>120</v>
      </c>
      <c r="K464" s="27" t="str">
        <f>VLOOKUP(G464,'Species Data'!A$2:E$152,4,FALSE)</f>
        <v>110</v>
      </c>
      <c r="L464" s="27" t="str">
        <f>VLOOKUP(G464,'Species Data'!A$2:E$152,5,FALSE)</f>
        <v>132</v>
      </c>
      <c r="M464" s="28" t="str">
        <f t="shared" si="1"/>
        <v>15840</v>
      </c>
      <c r="N464" s="29" t="str">
        <f t="shared" si="2"/>
        <v>2665327500</v>
      </c>
      <c r="O464" s="29" t="str">
        <f t="shared" si="3"/>
        <v>168266</v>
      </c>
      <c r="P464" s="30" t="str">
        <f t="shared" si="4"/>
        <v>1365333750</v>
      </c>
      <c r="Q464" s="30" t="s">
        <v>88</v>
      </c>
      <c r="R464" s="32" t="str">
        <f>VLOOKUP(Q464,'Basic Moves'!B$2:H$43,3,FALSE)</f>
        <v>15</v>
      </c>
      <c r="S464" s="32" t="str">
        <f>IF(OR(VLOOKUP(Q464,'Basic Moves'!B$2:C$43,2,FALSE)=H464,VLOOKUP(Q464,'Basic Moves'!B$2:C$43,2,FALSE)=I464),1,0)</f>
        <v>1</v>
      </c>
      <c r="T464" s="32" t="str">
        <f>VLOOKUP(Q464,'Basic Moves'!B$2:H$43,5,FALSE)</f>
        <v>1510</v>
      </c>
      <c r="U464" s="32" t="str">
        <f>VLOOKUP(Q464,'Basic Moves'!B$2:H$43,7,FALSE)</f>
        <v>14</v>
      </c>
      <c r="V464" s="31" t="str">
        <f t="shared" si="5"/>
        <v>1237.5</v>
      </c>
      <c r="W464" s="30" t="s">
        <v>50</v>
      </c>
      <c r="X464" s="32" t="str">
        <f>VLOOKUP(W464,'Charged Moves'!B$2:I$96,3,FALSE)</f>
        <v>55</v>
      </c>
      <c r="Y464" s="32" t="str">
        <f>IF(OR(VLOOKUP(W464,'Charged Moves'!B$2:C$96,2,FALSE)=H464,VLOOKUP(W464,'Charged Moves'!B$2:C$96,2,FALSE)=I464),1,0)</f>
        <v>1</v>
      </c>
      <c r="Z464" s="32" t="str">
        <f>VLOOKUP(W464,'Charged Moves'!B$2:I$96,8,FALSE)*100</f>
        <v>5</v>
      </c>
      <c r="AA464" s="32" t="str">
        <f>VLOOKUP(W464,'Charged Moves'!B$2:I$96,6,FALSE)</f>
        <v>2800</v>
      </c>
      <c r="AB464" s="32" t="str">
        <f>VLOOKUP(W464,'Charged Moves'!B$2:J$96,9,FALSE)</f>
        <v>50</v>
      </c>
      <c r="AC464" s="32" t="str">
        <f t="shared" si="6"/>
        <v>145.46875</v>
      </c>
      <c r="AD464" s="32" t="str">
        <f t="shared" si="7"/>
        <v>9340</v>
      </c>
      <c r="AE464" s="32" t="str">
        <f t="shared" si="8"/>
        <v>1529.6875</v>
      </c>
      <c r="AF464" t="str">
        <f t="shared" si="9"/>
        <v>17340</v>
      </c>
      <c r="AG464" t="str">
        <f t="shared" si="10"/>
        <v>783.59375</v>
      </c>
    </row>
    <row r="465" ht="14.25" customHeight="1">
      <c r="A465" s="5">
        <v>574.0</v>
      </c>
      <c r="B465" s="20">
        <v>4.0</v>
      </c>
      <c r="C465" s="21">
        <v>0.93</v>
      </c>
      <c r="D465" s="20">
        <v>5.0</v>
      </c>
      <c r="E465" s="22">
        <v>0.82</v>
      </c>
      <c r="F465" s="5" t="str">
        <f>VLOOKUP(G465,'Species Data'!A$2:E$152,2,FALSE)</f>
        <v>99</v>
      </c>
      <c r="G465" s="5" t="s">
        <v>162</v>
      </c>
      <c r="H465" s="33" t="s">
        <v>187</v>
      </c>
      <c r="I465" s="50"/>
      <c r="J465" s="5" t="str">
        <f>VLOOKUP(G465,'Species Data'!A$2:E$152,3,FALSE)</f>
        <v>110</v>
      </c>
      <c r="K465" s="27" t="str">
        <f>VLOOKUP(G465,'Species Data'!A$2:E$152,4,FALSE)</f>
        <v>178</v>
      </c>
      <c r="L465" s="27" t="str">
        <f>VLOOKUP(G465,'Species Data'!A$2:E$152,5,FALSE)</f>
        <v>168</v>
      </c>
      <c r="M465" s="28" t="str">
        <f t="shared" si="1"/>
        <v>18480</v>
      </c>
      <c r="N465" s="29" t="str">
        <f t="shared" si="2"/>
        <v>4018873320</v>
      </c>
      <c r="O465" s="29" t="str">
        <f t="shared" si="3"/>
        <v>217472</v>
      </c>
      <c r="P465" s="30" t="str">
        <f t="shared" si="4"/>
        <v>1359361080</v>
      </c>
      <c r="Q465" s="30" t="s">
        <v>221</v>
      </c>
      <c r="R465" s="32" t="str">
        <f>VLOOKUP(Q465,'Basic Moves'!B$2:H$43,3,FALSE)</f>
        <v>6</v>
      </c>
      <c r="S465" s="32" t="str">
        <f>IF(OR(VLOOKUP(Q465,'Basic Moves'!B$2:C$43,2,FALSE)=H465,VLOOKUP(Q465,'Basic Moves'!B$2:C$43,2,FALSE)=I465),1,0)</f>
        <v>0</v>
      </c>
      <c r="T465" s="32" t="str">
        <f>VLOOKUP(Q465,'Basic Moves'!B$2:H$43,5,FALSE)</f>
        <v>550</v>
      </c>
      <c r="U465" s="32" t="str">
        <f>VLOOKUP(Q465,'Basic Moves'!B$2:H$43,7,FALSE)</f>
        <v>7</v>
      </c>
      <c r="V465" s="31" t="str">
        <f t="shared" si="5"/>
        <v>1086</v>
      </c>
      <c r="W465" s="30" t="s">
        <v>330</v>
      </c>
      <c r="X465" s="32" t="str">
        <f>VLOOKUP(W465,'Charged Moves'!B$2:I$96,3,FALSE)</f>
        <v>35</v>
      </c>
      <c r="Y465" s="32" t="str">
        <f>IF(OR(VLOOKUP(W465,'Charged Moves'!B$2:C$96,2,FALSE)=H465,VLOOKUP(W465,'Charged Moves'!B$2:C$96,2,FALSE)=I465),1,0)</f>
        <v>0</v>
      </c>
      <c r="Z465" s="32" t="str">
        <f>VLOOKUP(W465,'Charged Moves'!B$2:I$96,8,FALSE)*100</f>
        <v>5</v>
      </c>
      <c r="AA465" s="32" t="str">
        <f>VLOOKUP(W465,'Charged Moves'!B$2:I$96,6,FALSE)</f>
        <v>2100</v>
      </c>
      <c r="AB465" s="32" t="str">
        <f>VLOOKUP(W465,'Charged Moves'!B$2:J$96,9,FALSE)</f>
        <v>33</v>
      </c>
      <c r="AC465" s="32" t="str">
        <f t="shared" si="6"/>
        <v>65.875</v>
      </c>
      <c r="AD465" s="32" t="str">
        <f t="shared" si="7"/>
        <v>5350</v>
      </c>
      <c r="AE465" s="32" t="str">
        <f t="shared" si="8"/>
        <v>1221.75</v>
      </c>
      <c r="AF465" t="str">
        <f t="shared" si="9"/>
        <v>15350</v>
      </c>
      <c r="AG465" t="str">
        <f t="shared" si="10"/>
        <v>413.25</v>
      </c>
    </row>
    <row r="466" ht="14.25" customHeight="1">
      <c r="A466" s="5">
        <v>61.0</v>
      </c>
      <c r="B466" s="20">
        <v>3.0</v>
      </c>
      <c r="C466" s="21">
        <v>0.88</v>
      </c>
      <c r="D466" s="20">
        <v>5.0</v>
      </c>
      <c r="E466" s="22">
        <v>0.69</v>
      </c>
      <c r="F466" s="5" t="str">
        <f>VLOOKUP(G466,'Species Data'!A$2:E$152,2,FALSE)</f>
        <v>12</v>
      </c>
      <c r="G466" s="5" t="s">
        <v>46</v>
      </c>
      <c r="H466" s="58" t="s">
        <v>249</v>
      </c>
      <c r="I466" s="38" t="s">
        <v>236</v>
      </c>
      <c r="J466" s="5" t="str">
        <f>VLOOKUP(G466,'Species Data'!A$2:E$152,3,FALSE)</f>
        <v>120</v>
      </c>
      <c r="K466" s="27" t="str">
        <f>VLOOKUP(G466,'Species Data'!A$2:E$152,4,FALSE)</f>
        <v>144</v>
      </c>
      <c r="L466" s="27" t="str">
        <f>VLOOKUP(G466,'Species Data'!A$2:E$152,5,FALSE)</f>
        <v>144</v>
      </c>
      <c r="M466" s="28" t="str">
        <f t="shared" si="1"/>
        <v>17280</v>
      </c>
      <c r="N466" s="29" t="str">
        <f t="shared" si="2"/>
        <v>3776414400</v>
      </c>
      <c r="O466" s="29" t="str">
        <f t="shared" si="3"/>
        <v>218543</v>
      </c>
      <c r="P466" s="30" t="str">
        <f t="shared" si="4"/>
        <v>1358467200</v>
      </c>
      <c r="Q466" s="30" t="s">
        <v>234</v>
      </c>
      <c r="R466" s="32" t="str">
        <f>VLOOKUP(Q466,'Basic Moves'!B$2:H$43,3,FALSE)</f>
        <v>5</v>
      </c>
      <c r="S466" s="32" t="str">
        <f>IF(OR(VLOOKUP(Q466,'Basic Moves'!B$2:C$43,2,FALSE)=H466,VLOOKUP(Q466,'Basic Moves'!B$2:C$43,2,FALSE)=I466),1,0)</f>
        <v>1</v>
      </c>
      <c r="T466" s="32" t="str">
        <f>VLOOKUP(Q466,'Basic Moves'!B$2:H$43,5,FALSE)</f>
        <v>450</v>
      </c>
      <c r="U466" s="32" t="str">
        <f>VLOOKUP(Q466,'Basic Moves'!B$2:H$43,7,FALSE)</f>
        <v>7</v>
      </c>
      <c r="V466" s="31" t="str">
        <f t="shared" si="5"/>
        <v>1387.5</v>
      </c>
      <c r="W466" s="30" t="s">
        <v>329</v>
      </c>
      <c r="X466" s="32" t="str">
        <f>VLOOKUP(W466,'Charged Moves'!B$2:I$96,3,FALSE)</f>
        <v>45</v>
      </c>
      <c r="Y466" s="32" t="str">
        <f>IF(OR(VLOOKUP(W466,'Charged Moves'!B$2:C$96,2,FALSE)=H466,VLOOKUP(W466,'Charged Moves'!B$2:C$96,2,FALSE)=I466),1,0)</f>
        <v>1</v>
      </c>
      <c r="Z466" s="32" t="str">
        <f>VLOOKUP(W466,'Charged Moves'!B$2:I$96,8,FALSE)*100</f>
        <v>5</v>
      </c>
      <c r="AA466" s="32" t="str">
        <f>VLOOKUP(W466,'Charged Moves'!B$2:I$96,6,FALSE)</f>
        <v>3100</v>
      </c>
      <c r="AB466" s="32" t="str">
        <f>VLOOKUP(W466,'Charged Moves'!B$2:J$96,9,FALSE)</f>
        <v>33</v>
      </c>
      <c r="AC466" s="32" t="str">
        <f t="shared" si="6"/>
        <v>88.90625</v>
      </c>
      <c r="AD466" s="32" t="str">
        <f t="shared" si="7"/>
        <v>5850</v>
      </c>
      <c r="AE466" s="32" t="str">
        <f t="shared" si="8"/>
        <v>1517.65625</v>
      </c>
      <c r="AF466" t="str">
        <f t="shared" si="9"/>
        <v>15850</v>
      </c>
      <c r="AG466" t="str">
        <f t="shared" si="10"/>
        <v>545.9375</v>
      </c>
    </row>
    <row r="467" ht="14.25" customHeight="1">
      <c r="A467" s="5">
        <v>641.0</v>
      </c>
      <c r="B467" s="20">
        <v>1.0</v>
      </c>
      <c r="C467" s="21">
        <v>1.0</v>
      </c>
      <c r="D467" s="20">
        <v>2.0</v>
      </c>
      <c r="E467" s="22">
        <v>0.94</v>
      </c>
      <c r="F467" s="5" t="str">
        <f>VLOOKUP(G467,'Species Data'!A$2:E$152,2,FALSE)</f>
        <v>111</v>
      </c>
      <c r="G467" s="5" t="s">
        <v>179</v>
      </c>
      <c r="H467" s="49" t="s">
        <v>260</v>
      </c>
      <c r="I467" s="51" t="s">
        <v>267</v>
      </c>
      <c r="J467" s="5" t="str">
        <f>VLOOKUP(G467,'Species Data'!A$2:E$152,3,FALSE)</f>
        <v>160</v>
      </c>
      <c r="K467" s="27" t="str">
        <f>VLOOKUP(G467,'Species Data'!A$2:E$152,4,FALSE)</f>
        <v>110</v>
      </c>
      <c r="L467" s="27" t="str">
        <f>VLOOKUP(G467,'Species Data'!A$2:E$152,5,FALSE)</f>
        <v>116</v>
      </c>
      <c r="M467" s="28" t="str">
        <f t="shared" si="1"/>
        <v>18560</v>
      </c>
      <c r="N467" s="29" t="str">
        <f t="shared" si="2"/>
        <v>2832720000</v>
      </c>
      <c r="O467" s="29" t="str">
        <f t="shared" si="3"/>
        <v>152625</v>
      </c>
      <c r="P467" s="30" t="str">
        <f t="shared" si="4"/>
        <v>1358174400</v>
      </c>
      <c r="Q467" s="30" t="s">
        <v>273</v>
      </c>
      <c r="R467" s="32" t="str">
        <f>VLOOKUP(Q467,'Basic Moves'!B$2:H$43,3,FALSE)</f>
        <v>15</v>
      </c>
      <c r="S467" s="32" t="str">
        <f>IF(OR(VLOOKUP(Q467,'Basic Moves'!B$2:C$43,2,FALSE)=H467,VLOOKUP(Q467,'Basic Moves'!B$2:C$43,2,FALSE)=I467),1,0)</f>
        <v>1</v>
      </c>
      <c r="T467" s="32" t="str">
        <f>VLOOKUP(Q467,'Basic Moves'!B$2:H$43,5,FALSE)</f>
        <v>1350</v>
      </c>
      <c r="U467" s="32" t="str">
        <f>VLOOKUP(Q467,'Basic Moves'!B$2:H$43,7,FALSE)</f>
        <v>12</v>
      </c>
      <c r="V467" s="31" t="str">
        <f t="shared" si="5"/>
        <v>1387.5</v>
      </c>
      <c r="W467" s="30" t="s">
        <v>344</v>
      </c>
      <c r="X467" s="32" t="str">
        <f>VLOOKUP(W467,'Charged Moves'!B$2:I$96,3,FALSE)</f>
        <v>30</v>
      </c>
      <c r="Y467" s="32" t="str">
        <f>IF(OR(VLOOKUP(W467,'Charged Moves'!B$2:C$96,2,FALSE)=H467,VLOOKUP(W467,'Charged Moves'!B$2:C$96,2,FALSE)=I467),1,0)</f>
        <v>0</v>
      </c>
      <c r="Z467" s="32" t="str">
        <f>VLOOKUP(W467,'Charged Moves'!B$2:I$96,8,FALSE)*100</f>
        <v>5</v>
      </c>
      <c r="AA467" s="32" t="str">
        <f>VLOOKUP(W467,'Charged Moves'!B$2:I$96,6,FALSE)</f>
        <v>2100</v>
      </c>
      <c r="AB467" s="32" t="str">
        <f>VLOOKUP(W467,'Charged Moves'!B$2:J$96,9,FALSE)</f>
        <v>25</v>
      </c>
      <c r="AC467" s="32" t="str">
        <f t="shared" si="6"/>
        <v>87</v>
      </c>
      <c r="AD467" s="32" t="str">
        <f t="shared" si="7"/>
        <v>6650</v>
      </c>
      <c r="AE467" s="32" t="str">
        <f t="shared" si="8"/>
        <v>1305</v>
      </c>
      <c r="AF467" t="str">
        <f t="shared" si="9"/>
        <v>12650</v>
      </c>
      <c r="AG467" t="str">
        <f t="shared" si="10"/>
        <v>665.25</v>
      </c>
    </row>
    <row r="468" ht="14.25" customHeight="1">
      <c r="A468" s="5">
        <v>616.0</v>
      </c>
      <c r="B468" s="20">
        <v>6.0</v>
      </c>
      <c r="C468" s="21">
        <v>0.71</v>
      </c>
      <c r="D468" s="20">
        <v>6.0</v>
      </c>
      <c r="E468" s="22">
        <v>0.67</v>
      </c>
      <c r="F468" s="5" t="str">
        <f>VLOOKUP(G468,'Species Data'!A$2:E$152,2,FALSE)</f>
        <v>107</v>
      </c>
      <c r="G468" s="5" t="s">
        <v>174</v>
      </c>
      <c r="H468" s="36" t="s">
        <v>229</v>
      </c>
      <c r="I468" s="59"/>
      <c r="J468" s="5" t="str">
        <f>VLOOKUP(G468,'Species Data'!A$2:E$152,3,FALSE)</f>
        <v>100</v>
      </c>
      <c r="K468" s="27" t="str">
        <f>VLOOKUP(G468,'Species Data'!A$2:E$152,4,FALSE)</f>
        <v>138</v>
      </c>
      <c r="L468" s="27" t="str">
        <f>VLOOKUP(G468,'Species Data'!A$2:E$152,5,FALSE)</f>
        <v>204</v>
      </c>
      <c r="M468" s="28" t="str">
        <f t="shared" si="1"/>
        <v>20400</v>
      </c>
      <c r="N468" s="29" t="str">
        <f t="shared" si="2"/>
        <v>2723354100</v>
      </c>
      <c r="O468" s="29" t="str">
        <f t="shared" si="3"/>
        <v>133498</v>
      </c>
      <c r="P468" s="30" t="str">
        <f t="shared" si="4"/>
        <v>1353055500</v>
      </c>
      <c r="Q468" s="30" t="s">
        <v>270</v>
      </c>
      <c r="R468" s="32" t="str">
        <f>VLOOKUP(Q468,'Basic Moves'!B$2:H$43,3,FALSE)</f>
        <v>10</v>
      </c>
      <c r="S468" s="32" t="str">
        <f>IF(OR(VLOOKUP(Q468,'Basic Moves'!B$2:C$43,2,FALSE)=H468,VLOOKUP(Q468,'Basic Moves'!B$2:C$43,2,FALSE)=I468),1,0)</f>
        <v>0</v>
      </c>
      <c r="T468" s="32" t="str">
        <f>VLOOKUP(Q468,'Basic Moves'!B$2:H$43,5,FALSE)</f>
        <v>1200</v>
      </c>
      <c r="U468" s="32" t="str">
        <f>VLOOKUP(Q468,'Basic Moves'!B$2:H$43,7,FALSE)</f>
        <v>10</v>
      </c>
      <c r="V468" s="31" t="str">
        <f t="shared" si="5"/>
        <v>830</v>
      </c>
      <c r="W468" s="30" t="s">
        <v>291</v>
      </c>
      <c r="X468" s="32" t="str">
        <f>VLOOKUP(W468,'Charged Moves'!B$2:I$96,3,FALSE)</f>
        <v>45</v>
      </c>
      <c r="Y468" s="32" t="str">
        <f>IF(OR(VLOOKUP(W468,'Charged Moves'!B$2:C$96,2,FALSE)=H468,VLOOKUP(W468,'Charged Moves'!B$2:C$96,2,FALSE)=I468),1,0)</f>
        <v>0</v>
      </c>
      <c r="Z468" s="32" t="str">
        <f>VLOOKUP(W468,'Charged Moves'!B$2:I$96,8,FALSE)*100</f>
        <v>5</v>
      </c>
      <c r="AA468" s="32" t="str">
        <f>VLOOKUP(W468,'Charged Moves'!B$2:I$96,6,FALSE)</f>
        <v>3500</v>
      </c>
      <c r="AB468" s="32" t="str">
        <f>VLOOKUP(W468,'Charged Moves'!B$2:J$96,9,FALSE)</f>
        <v>33</v>
      </c>
      <c r="AC468" s="32" t="str">
        <f t="shared" si="6"/>
        <v>86.125</v>
      </c>
      <c r="AD468" s="32" t="str">
        <f t="shared" si="7"/>
        <v>8800</v>
      </c>
      <c r="AE468" s="32" t="str">
        <f t="shared" si="8"/>
        <v>967.375</v>
      </c>
      <c r="AF468" t="str">
        <f t="shared" si="9"/>
        <v>16800</v>
      </c>
      <c r="AG468" t="str">
        <f t="shared" si="10"/>
        <v>480.625</v>
      </c>
    </row>
    <row r="469" ht="14.25" customHeight="1">
      <c r="A469" s="5">
        <v>573.0</v>
      </c>
      <c r="B469" s="20">
        <v>6.0</v>
      </c>
      <c r="C469" s="21">
        <v>0.83</v>
      </c>
      <c r="D469" s="20">
        <v>6.0</v>
      </c>
      <c r="E469" s="22">
        <v>0.82</v>
      </c>
      <c r="F469" s="5" t="str">
        <f>VLOOKUP(G469,'Species Data'!A$2:E$152,2,FALSE)</f>
        <v>99</v>
      </c>
      <c r="G469" s="5" t="s">
        <v>162</v>
      </c>
      <c r="H469" s="33" t="s">
        <v>187</v>
      </c>
      <c r="I469" s="50"/>
      <c r="J469" s="5" t="str">
        <f>VLOOKUP(G469,'Species Data'!A$2:E$152,3,FALSE)</f>
        <v>110</v>
      </c>
      <c r="K469" s="27" t="str">
        <f>VLOOKUP(G469,'Species Data'!A$2:E$152,4,FALSE)</f>
        <v>178</v>
      </c>
      <c r="L469" s="27" t="str">
        <f>VLOOKUP(G469,'Species Data'!A$2:E$152,5,FALSE)</f>
        <v>168</v>
      </c>
      <c r="M469" s="28" t="str">
        <f t="shared" si="1"/>
        <v>18480</v>
      </c>
      <c r="N469" s="29" t="str">
        <f t="shared" si="2"/>
        <v>3572331840</v>
      </c>
      <c r="O469" s="29" t="str">
        <f t="shared" si="3"/>
        <v>193308</v>
      </c>
      <c r="P469" s="30" t="str">
        <f t="shared" si="4"/>
        <v>1350726300</v>
      </c>
      <c r="Q469" s="30" t="s">
        <v>221</v>
      </c>
      <c r="R469" s="32" t="str">
        <f>VLOOKUP(Q469,'Basic Moves'!B$2:H$43,3,FALSE)</f>
        <v>6</v>
      </c>
      <c r="S469" s="32" t="str">
        <f>IF(OR(VLOOKUP(Q469,'Basic Moves'!B$2:C$43,2,FALSE)=H469,VLOOKUP(Q469,'Basic Moves'!B$2:C$43,2,FALSE)=I469),1,0)</f>
        <v>0</v>
      </c>
      <c r="T469" s="32" t="str">
        <f>VLOOKUP(Q469,'Basic Moves'!B$2:H$43,5,FALSE)</f>
        <v>550</v>
      </c>
      <c r="U469" s="32" t="str">
        <f>VLOOKUP(Q469,'Basic Moves'!B$2:H$43,7,FALSE)</f>
        <v>7</v>
      </c>
      <c r="V469" s="31" t="str">
        <f t="shared" si="5"/>
        <v>1086</v>
      </c>
      <c r="W469" s="30" t="s">
        <v>286</v>
      </c>
      <c r="X469" s="32" t="str">
        <f>VLOOKUP(W469,'Charged Moves'!B$2:I$96,3,FALSE)</f>
        <v>25</v>
      </c>
      <c r="Y469" s="32" t="str">
        <f>IF(OR(VLOOKUP(W469,'Charged Moves'!B$2:C$96,2,FALSE)=H469,VLOOKUP(W469,'Charged Moves'!B$2:C$96,2,FALSE)=I469),1,0)</f>
        <v>0</v>
      </c>
      <c r="Z469" s="32" t="str">
        <f>VLOOKUP(W469,'Charged Moves'!B$2:I$96,8,FALSE)*100</f>
        <v>5</v>
      </c>
      <c r="AA469" s="32" t="str">
        <f>VLOOKUP(W469,'Charged Moves'!B$2:I$96,6,FALSE)</f>
        <v>2100</v>
      </c>
      <c r="AB469" s="32" t="str">
        <f>VLOOKUP(W469,'Charged Moves'!B$2:J$96,9,FALSE)</f>
        <v>20</v>
      </c>
      <c r="AC469" s="32" t="str">
        <f t="shared" si="6"/>
        <v>43.625</v>
      </c>
      <c r="AD469" s="32" t="str">
        <f t="shared" si="7"/>
        <v>4250</v>
      </c>
      <c r="AE469" s="32" t="str">
        <f t="shared" si="8"/>
        <v>1027.375</v>
      </c>
      <c r="AF469" t="str">
        <f t="shared" si="9"/>
        <v>10250</v>
      </c>
      <c r="AG469" t="str">
        <f t="shared" si="10"/>
        <v>410.625</v>
      </c>
    </row>
    <row r="470" ht="14.25" customHeight="1">
      <c r="A470" s="5">
        <v>164.0</v>
      </c>
      <c r="B470" s="20">
        <v>1.0</v>
      </c>
      <c r="C470" s="21">
        <v>1.0</v>
      </c>
      <c r="D470" s="20">
        <v>2.0</v>
      </c>
      <c r="E470" s="22">
        <v>0.97</v>
      </c>
      <c r="F470" s="5" t="str">
        <f>VLOOKUP(G470,'Species Data'!A$2:E$152,2,FALSE)</f>
        <v>30</v>
      </c>
      <c r="G470" s="5" t="s">
        <v>66</v>
      </c>
      <c r="H470" s="46" t="s">
        <v>265</v>
      </c>
      <c r="I470" s="48"/>
      <c r="J470" s="5" t="str">
        <f>VLOOKUP(G470,'Species Data'!A$2:E$152,3,FALSE)</f>
        <v>140</v>
      </c>
      <c r="K470" s="27" t="str">
        <f>VLOOKUP(G470,'Species Data'!A$2:E$152,4,FALSE)</f>
        <v>132</v>
      </c>
      <c r="L470" s="27" t="str">
        <f>VLOOKUP(G470,'Species Data'!A$2:E$152,5,FALSE)</f>
        <v>136</v>
      </c>
      <c r="M470" s="28" t="str">
        <f t="shared" si="1"/>
        <v>19040</v>
      </c>
      <c r="N470" s="29" t="str">
        <f t="shared" si="2"/>
        <v>4326768600</v>
      </c>
      <c r="O470" s="29" t="str">
        <f t="shared" si="3"/>
        <v>227246</v>
      </c>
      <c r="P470" s="30" t="str">
        <f t="shared" si="4"/>
        <v>1349317200</v>
      </c>
      <c r="Q470" s="30" t="s">
        <v>274</v>
      </c>
      <c r="R470" s="32" t="str">
        <f>VLOOKUP(Q470,'Basic Moves'!B$2:H$43,3,FALSE)</f>
        <v>6</v>
      </c>
      <c r="S470" s="32" t="str">
        <f>IF(OR(VLOOKUP(Q470,'Basic Moves'!B$2:C$43,2,FALSE)=H470,VLOOKUP(Q470,'Basic Moves'!B$2:C$43,2,FALSE)=I470),1,0)</f>
        <v>1</v>
      </c>
      <c r="T470" s="32" t="str">
        <f>VLOOKUP(Q470,'Basic Moves'!B$2:H$43,5,FALSE)</f>
        <v>575</v>
      </c>
      <c r="U470" s="32" t="str">
        <f>VLOOKUP(Q470,'Basic Moves'!B$2:H$43,7,FALSE)</f>
        <v>8</v>
      </c>
      <c r="V470" s="31" t="str">
        <f t="shared" si="5"/>
        <v>1297.5</v>
      </c>
      <c r="W470" s="30" t="s">
        <v>224</v>
      </c>
      <c r="X470" s="32" t="str">
        <f>VLOOKUP(W470,'Charged Moves'!B$2:I$96,3,FALSE)</f>
        <v>55</v>
      </c>
      <c r="Y470" s="32" t="str">
        <f>IF(OR(VLOOKUP(W470,'Charged Moves'!B$2:C$96,2,FALSE)=H470,VLOOKUP(W470,'Charged Moves'!B$2:C$96,2,FALSE)=I470),1,0)</f>
        <v>1</v>
      </c>
      <c r="Z470" s="32" t="str">
        <f>VLOOKUP(W470,'Charged Moves'!B$2:I$96,8,FALSE)*100</f>
        <v>5</v>
      </c>
      <c r="AA470" s="32" t="str">
        <f>VLOOKUP(W470,'Charged Moves'!B$2:I$96,6,FALSE)</f>
        <v>2600</v>
      </c>
      <c r="AB470" s="32" t="str">
        <f>VLOOKUP(W470,'Charged Moves'!B$2:J$96,9,FALSE)</f>
        <v>50</v>
      </c>
      <c r="AC470" s="32" t="str">
        <f t="shared" si="6"/>
        <v>122.96875</v>
      </c>
      <c r="AD470" s="32" t="str">
        <f t="shared" si="7"/>
        <v>7125</v>
      </c>
      <c r="AE470" s="32" t="str">
        <f t="shared" si="8"/>
        <v>1721.5625</v>
      </c>
      <c r="AF470" t="str">
        <f t="shared" si="9"/>
        <v>21125</v>
      </c>
      <c r="AG470" t="str">
        <f t="shared" si="10"/>
        <v>536.875</v>
      </c>
    </row>
    <row r="471" ht="14.25" customHeight="1">
      <c r="A471" s="5">
        <v>676.0</v>
      </c>
      <c r="B471" s="20">
        <v>6.0</v>
      </c>
      <c r="C471" s="21">
        <v>0.74</v>
      </c>
      <c r="D471" s="20">
        <v>4.0</v>
      </c>
      <c r="E471" s="22">
        <v>0.9</v>
      </c>
      <c r="F471" s="5" t="str">
        <f>VLOOKUP(G471,'Species Data'!A$2:E$152,2,FALSE)</f>
        <v>117</v>
      </c>
      <c r="G471" s="5" t="s">
        <v>189</v>
      </c>
      <c r="H471" s="33" t="s">
        <v>187</v>
      </c>
      <c r="I471" s="50"/>
      <c r="J471" s="5" t="str">
        <f>VLOOKUP(G471,'Species Data'!A$2:E$152,3,FALSE)</f>
        <v>110</v>
      </c>
      <c r="K471" s="27" t="str">
        <f>VLOOKUP(G471,'Species Data'!A$2:E$152,4,FALSE)</f>
        <v>176</v>
      </c>
      <c r="L471" s="27" t="str">
        <f>VLOOKUP(G471,'Species Data'!A$2:E$152,5,FALSE)</f>
        <v>150</v>
      </c>
      <c r="M471" s="28" t="str">
        <f t="shared" si="1"/>
        <v>16500</v>
      </c>
      <c r="N471" s="29" t="str">
        <f t="shared" si="2"/>
        <v>4081572000</v>
      </c>
      <c r="O471" s="29" t="str">
        <f t="shared" si="3"/>
        <v>247368</v>
      </c>
      <c r="P471" s="30" t="str">
        <f t="shared" si="4"/>
        <v>1348908000</v>
      </c>
      <c r="Q471" s="30" t="s">
        <v>100</v>
      </c>
      <c r="R471" s="32" t="str">
        <f>VLOOKUP(Q471,'Basic Moves'!B$2:H$43,3,FALSE)</f>
        <v>6</v>
      </c>
      <c r="S471" s="32" t="str">
        <f>IF(OR(VLOOKUP(Q471,'Basic Moves'!B$2:C$43,2,FALSE)=H471,VLOOKUP(Q471,'Basic Moves'!B$2:C$43,2,FALSE)=I471),1,0)</f>
        <v>0</v>
      </c>
      <c r="T471" s="32" t="str">
        <f>VLOOKUP(Q471,'Basic Moves'!B$2:H$43,5,FALSE)</f>
        <v>500</v>
      </c>
      <c r="U471" s="32" t="str">
        <f>VLOOKUP(Q471,'Basic Moves'!B$2:H$43,7,FALSE)</f>
        <v>7</v>
      </c>
      <c r="V471" s="31" t="str">
        <f t="shared" si="5"/>
        <v>1200</v>
      </c>
      <c r="W471" s="30" t="s">
        <v>107</v>
      </c>
      <c r="X471" s="32" t="str">
        <f>VLOOKUP(W471,'Charged Moves'!B$2:I$96,3,FALSE)</f>
        <v>65</v>
      </c>
      <c r="Y471" s="32" t="str">
        <f>IF(OR(VLOOKUP(W471,'Charged Moves'!B$2:C$96,2,FALSE)=H471,VLOOKUP(W471,'Charged Moves'!B$2:C$96,2,FALSE)=I471),1,0)</f>
        <v>0</v>
      </c>
      <c r="Z471" s="32" t="str">
        <f>VLOOKUP(W471,'Charged Moves'!B$2:I$96,8,FALSE)*100</f>
        <v>5</v>
      </c>
      <c r="AA471" s="32" t="str">
        <f>VLOOKUP(W471,'Charged Moves'!B$2:I$96,6,FALSE)</f>
        <v>3600</v>
      </c>
      <c r="AB471" s="32" t="str">
        <f>VLOOKUP(W471,'Charged Moves'!B$2:J$96,9,FALSE)</f>
        <v>50</v>
      </c>
      <c r="AC471" s="32" t="str">
        <f t="shared" si="6"/>
        <v>114.625</v>
      </c>
      <c r="AD471" s="32" t="str">
        <f t="shared" si="7"/>
        <v>8100</v>
      </c>
      <c r="AE471" s="32" t="str">
        <f t="shared" si="8"/>
        <v>1405.5</v>
      </c>
      <c r="AF471" t="str">
        <f t="shared" si="9"/>
        <v>24100</v>
      </c>
      <c r="AG471" t="str">
        <f t="shared" si="10"/>
        <v>464.5</v>
      </c>
    </row>
    <row r="472" ht="14.25" customHeight="1">
      <c r="A472" s="5">
        <v>556.0</v>
      </c>
      <c r="B472" s="20">
        <v>4.0</v>
      </c>
      <c r="C472" s="21">
        <v>0.83</v>
      </c>
      <c r="D472" s="20">
        <v>2.0</v>
      </c>
      <c r="E472" s="22">
        <v>0.98</v>
      </c>
      <c r="F472" s="5" t="str">
        <f>VLOOKUP(G472,'Species Data'!A$2:E$152,2,FALSE)</f>
        <v>96</v>
      </c>
      <c r="G472" s="5" t="s">
        <v>156</v>
      </c>
      <c r="H472" s="24" t="s">
        <v>50</v>
      </c>
      <c r="I472" s="25"/>
      <c r="J472" s="5" t="str">
        <f>VLOOKUP(G472,'Species Data'!A$2:E$152,3,FALSE)</f>
        <v>120</v>
      </c>
      <c r="K472" s="27" t="str">
        <f>VLOOKUP(G472,'Species Data'!A$2:E$152,4,FALSE)</f>
        <v>104</v>
      </c>
      <c r="L472" s="27" t="str">
        <f>VLOOKUP(G472,'Species Data'!A$2:E$152,5,FALSE)</f>
        <v>140</v>
      </c>
      <c r="M472" s="28" t="str">
        <f t="shared" si="1"/>
        <v>16800</v>
      </c>
      <c r="N472" s="29" t="str">
        <f t="shared" si="2"/>
        <v>2384928000</v>
      </c>
      <c r="O472" s="29" t="str">
        <f t="shared" si="3"/>
        <v>141960</v>
      </c>
      <c r="P472" s="30" t="str">
        <f t="shared" si="4"/>
        <v>1347528000</v>
      </c>
      <c r="Q472" s="30" t="s">
        <v>88</v>
      </c>
      <c r="R472" s="32" t="str">
        <f>VLOOKUP(Q472,'Basic Moves'!B$2:H$43,3,FALSE)</f>
        <v>15</v>
      </c>
      <c r="S472" s="32" t="str">
        <f>IF(OR(VLOOKUP(Q472,'Basic Moves'!B$2:C$43,2,FALSE)=H472,VLOOKUP(Q472,'Basic Moves'!B$2:C$43,2,FALSE)=I472),1,0)</f>
        <v>1</v>
      </c>
      <c r="T472" s="32" t="str">
        <f>VLOOKUP(Q472,'Basic Moves'!B$2:H$43,5,FALSE)</f>
        <v>1510</v>
      </c>
      <c r="U472" s="32" t="str">
        <f>VLOOKUP(Q472,'Basic Moves'!B$2:H$43,7,FALSE)</f>
        <v>14</v>
      </c>
      <c r="V472" s="31" t="str">
        <f t="shared" si="5"/>
        <v>1237.5</v>
      </c>
      <c r="W472" s="30" t="s">
        <v>308</v>
      </c>
      <c r="X472" s="32" t="str">
        <f>VLOOKUP(W472,'Charged Moves'!B$2:I$96,3,FALSE)</f>
        <v>40</v>
      </c>
      <c r="Y472" s="32" t="str">
        <f>IF(OR(VLOOKUP(W472,'Charged Moves'!B$2:C$96,2,FALSE)=H472,VLOOKUP(W472,'Charged Moves'!B$2:C$96,2,FALSE)=I472),1,0)</f>
        <v>1</v>
      </c>
      <c r="Z472" s="32" t="str">
        <f>VLOOKUP(W472,'Charged Moves'!B$2:I$96,8,FALSE)*100</f>
        <v>5</v>
      </c>
      <c r="AA472" s="32" t="str">
        <f>VLOOKUP(W472,'Charged Moves'!B$2:I$96,6,FALSE)</f>
        <v>2700</v>
      </c>
      <c r="AB472" s="32" t="str">
        <f>VLOOKUP(W472,'Charged Moves'!B$2:J$96,9,FALSE)</f>
        <v>33</v>
      </c>
      <c r="AC472" s="32" t="str">
        <f t="shared" si="6"/>
        <v>107.5</v>
      </c>
      <c r="AD472" s="32" t="str">
        <f t="shared" si="7"/>
        <v>7730</v>
      </c>
      <c r="AE472" s="32" t="str">
        <f t="shared" si="8"/>
        <v>1365</v>
      </c>
      <c r="AF472" t="str">
        <f t="shared" si="9"/>
        <v>13730</v>
      </c>
      <c r="AG472" t="str">
        <f t="shared" si="10"/>
        <v>771.25</v>
      </c>
    </row>
    <row r="473" ht="14.25" customHeight="1">
      <c r="A473" s="5">
        <v>588.0</v>
      </c>
      <c r="B473" s="20">
        <v>2.0</v>
      </c>
      <c r="C473" s="21">
        <v>0.94</v>
      </c>
      <c r="D473" s="20">
        <v>2.0</v>
      </c>
      <c r="E473" s="22">
        <v>0.98</v>
      </c>
      <c r="F473" s="5" t="str">
        <f>VLOOKUP(G473,'Species Data'!A$2:E$152,2,FALSE)</f>
        <v>102</v>
      </c>
      <c r="G473" s="5" t="s">
        <v>167</v>
      </c>
      <c r="H473" s="45" t="s">
        <v>259</v>
      </c>
      <c r="I473" s="24" t="s">
        <v>50</v>
      </c>
      <c r="J473" s="5" t="str">
        <f>VLOOKUP(G473,'Species Data'!A$2:E$152,3,FALSE)</f>
        <v>120</v>
      </c>
      <c r="K473" s="27" t="str">
        <f>VLOOKUP(G473,'Species Data'!A$2:E$152,4,FALSE)</f>
        <v>110</v>
      </c>
      <c r="L473" s="27" t="str">
        <f>VLOOKUP(G473,'Species Data'!A$2:E$152,5,FALSE)</f>
        <v>132</v>
      </c>
      <c r="M473" s="28" t="str">
        <f t="shared" si="1"/>
        <v>15840</v>
      </c>
      <c r="N473" s="29" t="str">
        <f t="shared" si="2"/>
        <v>2500344000</v>
      </c>
      <c r="O473" s="29" t="str">
        <f t="shared" si="3"/>
        <v>157850</v>
      </c>
      <c r="P473" s="30" t="str">
        <f t="shared" si="4"/>
        <v>1343826000</v>
      </c>
      <c r="Q473" s="30" t="s">
        <v>88</v>
      </c>
      <c r="R473" s="32" t="str">
        <f>VLOOKUP(Q473,'Basic Moves'!B$2:H$43,3,FALSE)</f>
        <v>15</v>
      </c>
      <c r="S473" s="32" t="str">
        <f>IF(OR(VLOOKUP(Q473,'Basic Moves'!B$2:C$43,2,FALSE)=H473,VLOOKUP(Q473,'Basic Moves'!B$2:C$43,2,FALSE)=I473),1,0)</f>
        <v>1</v>
      </c>
      <c r="T473" s="32" t="str">
        <f>VLOOKUP(Q473,'Basic Moves'!B$2:H$43,5,FALSE)</f>
        <v>1510</v>
      </c>
      <c r="U473" s="32" t="str">
        <f>VLOOKUP(Q473,'Basic Moves'!B$2:H$43,7,FALSE)</f>
        <v>14</v>
      </c>
      <c r="V473" s="31" t="str">
        <f t="shared" si="5"/>
        <v>1237.5</v>
      </c>
      <c r="W473" s="30" t="s">
        <v>180</v>
      </c>
      <c r="X473" s="32" t="str">
        <f>VLOOKUP(W473,'Charged Moves'!B$2:I$96,3,FALSE)</f>
        <v>40</v>
      </c>
      <c r="Y473" s="32" t="str">
        <f>IF(OR(VLOOKUP(W473,'Charged Moves'!B$2:C$96,2,FALSE)=H473,VLOOKUP(W473,'Charged Moves'!B$2:C$96,2,FALSE)=I473),1,0)</f>
        <v>1</v>
      </c>
      <c r="Z473" s="32" t="str">
        <f>VLOOKUP(W473,'Charged Moves'!B$2:I$96,8,FALSE)*100</f>
        <v>5</v>
      </c>
      <c r="AA473" s="32" t="str">
        <f>VLOOKUP(W473,'Charged Moves'!B$2:I$96,6,FALSE)</f>
        <v>2400</v>
      </c>
      <c r="AB473" s="32" t="str">
        <f>VLOOKUP(W473,'Charged Moves'!B$2:J$96,9,FALSE)</f>
        <v>33</v>
      </c>
      <c r="AC473" s="32" t="str">
        <f t="shared" si="6"/>
        <v>107.5</v>
      </c>
      <c r="AD473" s="32" t="str">
        <f t="shared" si="7"/>
        <v>7430</v>
      </c>
      <c r="AE473" s="32" t="str">
        <f t="shared" si="8"/>
        <v>1435</v>
      </c>
      <c r="AF473" t="str">
        <f t="shared" si="9"/>
        <v>13430</v>
      </c>
      <c r="AG473" t="str">
        <f t="shared" si="10"/>
        <v>771.25</v>
      </c>
    </row>
    <row r="474" ht="14.25" customHeight="1">
      <c r="A474" s="5">
        <v>507.0</v>
      </c>
      <c r="B474" s="20">
        <v>5.0</v>
      </c>
      <c r="C474" s="21">
        <v>0.75</v>
      </c>
      <c r="D474" s="20">
        <v>3.0</v>
      </c>
      <c r="E474" s="22">
        <v>0.84</v>
      </c>
      <c r="F474" s="5" t="str">
        <f>VLOOKUP(G474,'Species Data'!A$2:E$152,2,FALSE)</f>
        <v>88</v>
      </c>
      <c r="G474" s="5" t="s">
        <v>143</v>
      </c>
      <c r="H474" s="46" t="s">
        <v>265</v>
      </c>
      <c r="I474" s="48"/>
      <c r="J474" s="5" t="str">
        <f>VLOOKUP(G474,'Species Data'!A$2:E$152,3,FALSE)</f>
        <v>160</v>
      </c>
      <c r="K474" s="27" t="str">
        <f>VLOOKUP(G474,'Species Data'!A$2:E$152,4,FALSE)</f>
        <v>124</v>
      </c>
      <c r="L474" s="27" t="str">
        <f>VLOOKUP(G474,'Species Data'!A$2:E$152,5,FALSE)</f>
        <v>110</v>
      </c>
      <c r="M474" s="28" t="str">
        <f t="shared" si="1"/>
        <v>17600</v>
      </c>
      <c r="N474" s="29" t="str">
        <f t="shared" si="2"/>
        <v>2530902000</v>
      </c>
      <c r="O474" s="29" t="str">
        <f t="shared" si="3"/>
        <v>143801</v>
      </c>
      <c r="P474" s="30" t="str">
        <f t="shared" si="4"/>
        <v>1340130000</v>
      </c>
      <c r="Q474" s="30" t="s">
        <v>273</v>
      </c>
      <c r="R474" s="32" t="str">
        <f>VLOOKUP(Q474,'Basic Moves'!B$2:H$43,3,FALSE)</f>
        <v>15</v>
      </c>
      <c r="S474" s="32" t="str">
        <f>IF(OR(VLOOKUP(Q474,'Basic Moves'!B$2:C$43,2,FALSE)=H474,VLOOKUP(Q474,'Basic Moves'!B$2:C$43,2,FALSE)=I474),1,0)</f>
        <v>0</v>
      </c>
      <c r="T474" s="32" t="str">
        <f>VLOOKUP(Q474,'Basic Moves'!B$2:H$43,5,FALSE)</f>
        <v>1350</v>
      </c>
      <c r="U474" s="32" t="str">
        <f>VLOOKUP(Q474,'Basic Moves'!B$2:H$43,7,FALSE)</f>
        <v>12</v>
      </c>
      <c r="V474" s="31" t="str">
        <f t="shared" si="5"/>
        <v>1110</v>
      </c>
      <c r="W474" s="30" t="s">
        <v>285</v>
      </c>
      <c r="X474" s="32" t="str">
        <f>VLOOKUP(W474,'Charged Moves'!B$2:I$96,3,FALSE)</f>
        <v>30</v>
      </c>
      <c r="Y474" s="32" t="str">
        <f>IF(OR(VLOOKUP(W474,'Charged Moves'!B$2:C$96,2,FALSE)=H474,VLOOKUP(W474,'Charged Moves'!B$2:C$96,2,FALSE)=I474),1,0)</f>
        <v>1</v>
      </c>
      <c r="Z474" s="32" t="str">
        <f>VLOOKUP(W474,'Charged Moves'!B$2:I$96,8,FALSE)*100</f>
        <v>5</v>
      </c>
      <c r="AA474" s="32" t="str">
        <f>VLOOKUP(W474,'Charged Moves'!B$2:I$96,6,FALSE)</f>
        <v>2600</v>
      </c>
      <c r="AB474" s="32" t="str">
        <f>VLOOKUP(W474,'Charged Moves'!B$2:J$96,9,FALSE)</f>
        <v>25</v>
      </c>
      <c r="AC474" s="32" t="str">
        <f t="shared" si="6"/>
        <v>83.4375</v>
      </c>
      <c r="AD474" s="32" t="str">
        <f t="shared" si="7"/>
        <v>7150</v>
      </c>
      <c r="AE474" s="32" t="str">
        <f t="shared" si="8"/>
        <v>1159.6875</v>
      </c>
      <c r="AF474" t="str">
        <f t="shared" si="9"/>
        <v>13150</v>
      </c>
      <c r="AG474" t="str">
        <f t="shared" si="10"/>
        <v>614.0625</v>
      </c>
    </row>
    <row r="475" ht="14.25" customHeight="1">
      <c r="A475" s="5">
        <v>598.0</v>
      </c>
      <c r="B475" s="20">
        <v>2.0</v>
      </c>
      <c r="C475" s="21">
        <v>0.98</v>
      </c>
      <c r="D475" s="20">
        <v>1.0</v>
      </c>
      <c r="E475" s="22">
        <v>1.0</v>
      </c>
      <c r="F475" s="5" t="str">
        <f>VLOOKUP(G475,'Species Data'!A$2:E$152,2,FALSE)</f>
        <v>104</v>
      </c>
      <c r="G475" s="5" t="s">
        <v>168</v>
      </c>
      <c r="H475" s="49" t="s">
        <v>260</v>
      </c>
      <c r="I475" s="60"/>
      <c r="J475" s="5" t="str">
        <f>VLOOKUP(G475,'Species Data'!A$2:E$152,3,FALSE)</f>
        <v>100</v>
      </c>
      <c r="K475" s="27" t="str">
        <f>VLOOKUP(G475,'Species Data'!A$2:E$152,4,FALSE)</f>
        <v>102</v>
      </c>
      <c r="L475" s="27" t="str">
        <f>VLOOKUP(G475,'Species Data'!A$2:E$152,5,FALSE)</f>
        <v>150</v>
      </c>
      <c r="M475" s="28" t="str">
        <f t="shared" si="1"/>
        <v>15000</v>
      </c>
      <c r="N475" s="29" t="str">
        <f t="shared" si="2"/>
        <v>2152996875</v>
      </c>
      <c r="O475" s="29" t="str">
        <f t="shared" si="3"/>
        <v>143533</v>
      </c>
      <c r="P475" s="30" t="str">
        <f t="shared" si="4"/>
        <v>1339706250</v>
      </c>
      <c r="Q475" s="30" t="s">
        <v>273</v>
      </c>
      <c r="R475" s="32" t="str">
        <f>VLOOKUP(Q475,'Basic Moves'!B$2:H$43,3,FALSE)</f>
        <v>15</v>
      </c>
      <c r="S475" s="32" t="str">
        <f>IF(OR(VLOOKUP(Q475,'Basic Moves'!B$2:C$43,2,FALSE)=H475,VLOOKUP(Q475,'Basic Moves'!B$2:C$43,2,FALSE)=I475),1,0)</f>
        <v>1</v>
      </c>
      <c r="T475" s="32" t="str">
        <f>VLOOKUP(Q475,'Basic Moves'!B$2:H$43,5,FALSE)</f>
        <v>1350</v>
      </c>
      <c r="U475" s="32" t="str">
        <f>VLOOKUP(Q475,'Basic Moves'!B$2:H$43,7,FALSE)</f>
        <v>12</v>
      </c>
      <c r="V475" s="31" t="str">
        <f t="shared" si="5"/>
        <v>1387.5</v>
      </c>
      <c r="W475" s="30" t="s">
        <v>288</v>
      </c>
      <c r="X475" s="32" t="str">
        <f>VLOOKUP(W475,'Charged Moves'!B$2:I$96,3,FALSE)</f>
        <v>70</v>
      </c>
      <c r="Y475" s="32" t="str">
        <f>IF(OR(VLOOKUP(W475,'Charged Moves'!B$2:C$96,2,FALSE)=H475,VLOOKUP(W475,'Charged Moves'!B$2:C$96,2,FALSE)=I475),1,0)</f>
        <v>1</v>
      </c>
      <c r="Z475" s="32" t="str">
        <f>VLOOKUP(W475,'Charged Moves'!B$2:I$96,8,FALSE)*100</f>
        <v>5</v>
      </c>
      <c r="AA475" s="32" t="str">
        <f>VLOOKUP(W475,'Charged Moves'!B$2:I$96,6,FALSE)</f>
        <v>5800</v>
      </c>
      <c r="AB475" s="32" t="str">
        <f>VLOOKUP(W475,'Charged Moves'!B$2:J$96,9,FALSE)</f>
        <v>33</v>
      </c>
      <c r="AC475" s="32" t="str">
        <f t="shared" si="6"/>
        <v>145.9375</v>
      </c>
      <c r="AD475" s="32" t="str">
        <f t="shared" si="7"/>
        <v>10350</v>
      </c>
      <c r="AE475" s="32" t="str">
        <f t="shared" si="8"/>
        <v>1407.1875</v>
      </c>
      <c r="AF475" t="str">
        <f t="shared" si="9"/>
        <v>16350</v>
      </c>
      <c r="AG475" t="str">
        <f t="shared" si="10"/>
        <v>875.625</v>
      </c>
    </row>
    <row r="476" ht="14.25" customHeight="1">
      <c r="A476" s="5">
        <v>48.0</v>
      </c>
      <c r="B476" s="20">
        <v>2.0</v>
      </c>
      <c r="C476" s="21">
        <v>0.9</v>
      </c>
      <c r="D476" s="20">
        <v>6.0</v>
      </c>
      <c r="E476" s="22">
        <v>0.87</v>
      </c>
      <c r="F476" s="5" t="str">
        <f>VLOOKUP(G476,'Species Data'!A$2:E$152,2,FALSE)</f>
        <v>8</v>
      </c>
      <c r="G476" s="5" t="s">
        <v>42</v>
      </c>
      <c r="H476" s="33" t="s">
        <v>187</v>
      </c>
      <c r="I476" s="50"/>
      <c r="J476" s="5" t="str">
        <f>VLOOKUP(G476,'Species Data'!A$2:E$152,3,FALSE)</f>
        <v>118</v>
      </c>
      <c r="K476" s="27" t="str">
        <f>VLOOKUP(G476,'Species Data'!A$2:E$152,4,FALSE)</f>
        <v>144</v>
      </c>
      <c r="L476" s="27" t="str">
        <f>VLOOKUP(G476,'Species Data'!A$2:E$152,5,FALSE)</f>
        <v>176</v>
      </c>
      <c r="M476" s="28" t="str">
        <f t="shared" si="1"/>
        <v>20768</v>
      </c>
      <c r="N476" s="29" t="str">
        <f t="shared" si="2"/>
        <v>5109426432</v>
      </c>
      <c r="O476" s="29" t="str">
        <f t="shared" si="3"/>
        <v>246024</v>
      </c>
      <c r="P476" s="30" t="str">
        <f t="shared" si="4"/>
        <v>1335673152</v>
      </c>
      <c r="Q476" s="30" t="s">
        <v>126</v>
      </c>
      <c r="R476" s="32" t="str">
        <f>VLOOKUP(Q476,'Basic Moves'!B$2:H$43,3,FALSE)</f>
        <v>6</v>
      </c>
      <c r="S476" s="32" t="str">
        <f>IF(OR(VLOOKUP(Q476,'Basic Moves'!B$2:C$43,2,FALSE)=H476,VLOOKUP(Q476,'Basic Moves'!B$2:C$43,2,FALSE)=I476),1,0)</f>
        <v>0</v>
      </c>
      <c r="T476" s="32" t="str">
        <f>VLOOKUP(Q476,'Basic Moves'!B$2:H$43,5,FALSE)</f>
        <v>500</v>
      </c>
      <c r="U476" s="32" t="str">
        <f>VLOOKUP(Q476,'Basic Moves'!B$2:H$43,7,FALSE)</f>
        <v>7</v>
      </c>
      <c r="V476" s="31" t="str">
        <f t="shared" si="5"/>
        <v>1200</v>
      </c>
      <c r="W476" s="30" t="s">
        <v>152</v>
      </c>
      <c r="X476" s="32" t="str">
        <f>VLOOKUP(W476,'Charged Moves'!B$2:I$96,3,FALSE)</f>
        <v>90</v>
      </c>
      <c r="Y476" s="32" t="str">
        <f>IF(OR(VLOOKUP(W476,'Charged Moves'!B$2:C$96,2,FALSE)=H476,VLOOKUP(W476,'Charged Moves'!B$2:C$96,2,FALSE)=I476),1,0)</f>
        <v>1</v>
      </c>
      <c r="Z476" s="32" t="str">
        <f>VLOOKUP(W476,'Charged Moves'!B$2:I$96,8,FALSE)*100</f>
        <v>5</v>
      </c>
      <c r="AA476" s="32" t="str">
        <f>VLOOKUP(W476,'Charged Moves'!B$2:I$96,6,FALSE)</f>
        <v>3800</v>
      </c>
      <c r="AB476" s="32" t="str">
        <f>VLOOKUP(W476,'Charged Moves'!B$2:J$96,9,FALSE)</f>
        <v>100</v>
      </c>
      <c r="AC476" s="32" t="str">
        <f t="shared" si="6"/>
        <v>205.3125</v>
      </c>
      <c r="AD476" s="32" t="str">
        <f t="shared" si="7"/>
        <v>11800</v>
      </c>
      <c r="AE476" s="32" t="str">
        <f t="shared" si="8"/>
        <v>1708.5</v>
      </c>
      <c r="AF476" t="str">
        <f t="shared" si="9"/>
        <v>41800</v>
      </c>
      <c r="AG476" t="str">
        <f t="shared" si="10"/>
        <v>446.625</v>
      </c>
    </row>
    <row r="477" ht="14.25" customHeight="1">
      <c r="A477" s="5">
        <v>504.0</v>
      </c>
      <c r="B477" s="20">
        <v>3.0</v>
      </c>
      <c r="C477" s="21">
        <v>0.78</v>
      </c>
      <c r="D477" s="20">
        <v>4.0</v>
      </c>
      <c r="E477" s="22">
        <v>0.84</v>
      </c>
      <c r="F477" s="5" t="str">
        <f>VLOOKUP(G477,'Species Data'!A$2:E$152,2,FALSE)</f>
        <v>88</v>
      </c>
      <c r="G477" s="5" t="s">
        <v>143</v>
      </c>
      <c r="H477" s="46" t="s">
        <v>265</v>
      </c>
      <c r="I477" s="48"/>
      <c r="J477" s="5" t="str">
        <f>VLOOKUP(G477,'Species Data'!A$2:E$152,3,FALSE)</f>
        <v>160</v>
      </c>
      <c r="K477" s="27" t="str">
        <f>VLOOKUP(G477,'Species Data'!A$2:E$152,4,FALSE)</f>
        <v>124</v>
      </c>
      <c r="L477" s="27" t="str">
        <f>VLOOKUP(G477,'Species Data'!A$2:E$152,5,FALSE)</f>
        <v>110</v>
      </c>
      <c r="M477" s="28" t="str">
        <f t="shared" si="1"/>
        <v>17600</v>
      </c>
      <c r="N477" s="29" t="str">
        <f t="shared" si="2"/>
        <v>2651616000</v>
      </c>
      <c r="O477" s="29" t="str">
        <f t="shared" si="3"/>
        <v>150660</v>
      </c>
      <c r="P477" s="30" t="str">
        <f t="shared" si="4"/>
        <v>1325808000</v>
      </c>
      <c r="Q477" s="30" t="s">
        <v>144</v>
      </c>
      <c r="R477" s="32" t="str">
        <f>VLOOKUP(Q477,'Basic Moves'!B$2:H$43,3,FALSE)</f>
        <v>10</v>
      </c>
      <c r="S477" s="32" t="str">
        <f>IF(OR(VLOOKUP(Q477,'Basic Moves'!B$2:C$43,2,FALSE)=H477,VLOOKUP(Q477,'Basic Moves'!B$2:C$43,2,FALSE)=I477),1,0)</f>
        <v>1</v>
      </c>
      <c r="T477" s="32" t="str">
        <f>VLOOKUP(Q477,'Basic Moves'!B$2:H$43,5,FALSE)</f>
        <v>1050</v>
      </c>
      <c r="U477" s="32" t="str">
        <f>VLOOKUP(Q477,'Basic Moves'!B$2:H$43,7,FALSE)</f>
        <v>10</v>
      </c>
      <c r="V477" s="31" t="str">
        <f t="shared" si="5"/>
        <v>1187.5</v>
      </c>
      <c r="W477" s="30" t="s">
        <v>285</v>
      </c>
      <c r="X477" s="32" t="str">
        <f>VLOOKUP(W477,'Charged Moves'!B$2:I$96,3,FALSE)</f>
        <v>30</v>
      </c>
      <c r="Y477" s="32" t="str">
        <f>IF(OR(VLOOKUP(W477,'Charged Moves'!B$2:C$96,2,FALSE)=H477,VLOOKUP(W477,'Charged Moves'!B$2:C$96,2,FALSE)=I477),1,0)</f>
        <v>1</v>
      </c>
      <c r="Z477" s="32" t="str">
        <f>VLOOKUP(W477,'Charged Moves'!B$2:I$96,8,FALSE)*100</f>
        <v>5</v>
      </c>
      <c r="AA477" s="32" t="str">
        <f>VLOOKUP(W477,'Charged Moves'!B$2:I$96,6,FALSE)</f>
        <v>2600</v>
      </c>
      <c r="AB477" s="32" t="str">
        <f>VLOOKUP(W477,'Charged Moves'!B$2:J$96,9,FALSE)</f>
        <v>25</v>
      </c>
      <c r="AC477" s="32" t="str">
        <f t="shared" si="6"/>
        <v>75.9375</v>
      </c>
      <c r="AD477" s="32" t="str">
        <f t="shared" si="7"/>
        <v>6250</v>
      </c>
      <c r="AE477" s="32" t="str">
        <f t="shared" si="8"/>
        <v>1215</v>
      </c>
      <c r="AF477" t="str">
        <f t="shared" si="9"/>
        <v>12250</v>
      </c>
      <c r="AG477" t="str">
        <f t="shared" si="10"/>
        <v>607.5</v>
      </c>
    </row>
    <row r="478" ht="14.25" customHeight="1">
      <c r="A478" s="5">
        <v>439.0</v>
      </c>
      <c r="B478" s="20">
        <v>5.0</v>
      </c>
      <c r="C478" s="21">
        <v>0.67</v>
      </c>
      <c r="D478" s="20">
        <v>4.0</v>
      </c>
      <c r="E478" s="22">
        <v>0.92</v>
      </c>
      <c r="F478" s="5" t="str">
        <f>VLOOKUP(G478,'Species Data'!A$2:E$152,2,FALSE)</f>
        <v>77</v>
      </c>
      <c r="G478" s="5" t="s">
        <v>127</v>
      </c>
      <c r="H478" s="44" t="s">
        <v>255</v>
      </c>
      <c r="I478" s="47"/>
      <c r="J478" s="5" t="str">
        <f>VLOOKUP(G478,'Species Data'!A$2:E$152,3,FALSE)</f>
        <v>100</v>
      </c>
      <c r="K478" s="27" t="str">
        <f>VLOOKUP(G478,'Species Data'!A$2:E$152,4,FALSE)</f>
        <v>168</v>
      </c>
      <c r="L478" s="27" t="str">
        <f>VLOOKUP(G478,'Species Data'!A$2:E$152,5,FALSE)</f>
        <v>138</v>
      </c>
      <c r="M478" s="28" t="str">
        <f t="shared" si="1"/>
        <v>13800</v>
      </c>
      <c r="N478" s="29" t="str">
        <f t="shared" si="2"/>
        <v>2503872000</v>
      </c>
      <c r="O478" s="29" t="str">
        <f t="shared" si="3"/>
        <v>181440</v>
      </c>
      <c r="P478" s="30" t="str">
        <f t="shared" si="4"/>
        <v>1324965600</v>
      </c>
      <c r="Q478" s="30" t="s">
        <v>263</v>
      </c>
      <c r="R478" s="32" t="str">
        <f>VLOOKUP(Q478,'Basic Moves'!B$2:H$43,3,FALSE)</f>
        <v>12</v>
      </c>
      <c r="S478" s="32" t="str">
        <f>IF(OR(VLOOKUP(Q478,'Basic Moves'!B$2:C$43,2,FALSE)=H478,VLOOKUP(Q478,'Basic Moves'!B$2:C$43,2,FALSE)=I478),1,0)</f>
        <v>0</v>
      </c>
      <c r="T478" s="32" t="str">
        <f>VLOOKUP(Q478,'Basic Moves'!B$2:H$43,5,FALSE)</f>
        <v>1100</v>
      </c>
      <c r="U478" s="32" t="str">
        <f>VLOOKUP(Q478,'Basic Moves'!B$2:H$43,7,FALSE)</f>
        <v>10</v>
      </c>
      <c r="V478" s="31" t="str">
        <f t="shared" si="5"/>
        <v>1080</v>
      </c>
      <c r="W478" s="30" t="s">
        <v>287</v>
      </c>
      <c r="X478" s="32" t="str">
        <f>VLOOKUP(W478,'Charged Moves'!B$2:I$96,3,FALSE)</f>
        <v>40</v>
      </c>
      <c r="Y478" s="32" t="str">
        <f>IF(OR(VLOOKUP(W478,'Charged Moves'!B$2:C$96,2,FALSE)=H478,VLOOKUP(W478,'Charged Moves'!B$2:C$96,2,FALSE)=I478),1,0)</f>
        <v>1</v>
      </c>
      <c r="Z478" s="32" t="str">
        <f>VLOOKUP(W478,'Charged Moves'!B$2:I$96,8,FALSE)*100</f>
        <v>5</v>
      </c>
      <c r="AA478" s="32" t="str">
        <f>VLOOKUP(W478,'Charged Moves'!B$2:I$96,6,FALSE)</f>
        <v>4600</v>
      </c>
      <c r="AB478" s="32" t="str">
        <f>VLOOKUP(W478,'Charged Moves'!B$2:J$96,9,FALSE)</f>
        <v>25</v>
      </c>
      <c r="AC478" s="32" t="str">
        <f t="shared" si="6"/>
        <v>87.25</v>
      </c>
      <c r="AD478" s="32" t="str">
        <f t="shared" si="7"/>
        <v>8400</v>
      </c>
      <c r="AE478" s="32" t="str">
        <f t="shared" si="8"/>
        <v>1031.75</v>
      </c>
      <c r="AF478" t="str">
        <f t="shared" si="9"/>
        <v>14400</v>
      </c>
      <c r="AG478" t="str">
        <f t="shared" si="10"/>
        <v>571.5</v>
      </c>
    </row>
    <row r="479" ht="14.25" customHeight="1">
      <c r="A479" s="5">
        <v>476.0</v>
      </c>
      <c r="B479" s="20">
        <v>1.0</v>
      </c>
      <c r="C479" s="21">
        <v>1.0</v>
      </c>
      <c r="D479" s="20">
        <v>1.0</v>
      </c>
      <c r="E479" s="22">
        <v>1.0</v>
      </c>
      <c r="F479" s="5" t="str">
        <f>VLOOKUP(G479,'Species Data'!A$2:E$152,2,FALSE)</f>
        <v>83</v>
      </c>
      <c r="G479" s="5" t="s">
        <v>137</v>
      </c>
      <c r="H479" s="39" t="s">
        <v>237</v>
      </c>
      <c r="I479" s="38" t="s">
        <v>236</v>
      </c>
      <c r="J479" s="5" t="str">
        <f>VLOOKUP(G479,'Species Data'!A$2:E$152,3,FALSE)</f>
        <v>104</v>
      </c>
      <c r="K479" s="27" t="str">
        <f>VLOOKUP(G479,'Species Data'!A$2:E$152,4,FALSE)</f>
        <v>138</v>
      </c>
      <c r="L479" s="27" t="str">
        <f>VLOOKUP(G479,'Species Data'!A$2:E$152,5,FALSE)</f>
        <v>132</v>
      </c>
      <c r="M479" s="28" t="str">
        <f t="shared" si="1"/>
        <v>13728</v>
      </c>
      <c r="N479" s="29" t="str">
        <f t="shared" si="2"/>
        <v>2880769320</v>
      </c>
      <c r="O479" s="29" t="str">
        <f t="shared" si="3"/>
        <v>209846</v>
      </c>
      <c r="P479" s="30" t="str">
        <f t="shared" si="4"/>
        <v>1324940760</v>
      </c>
      <c r="Q479" s="30" t="s">
        <v>264</v>
      </c>
      <c r="R479" s="32" t="str">
        <f>VLOOKUP(Q479,'Basic Moves'!B$2:H$43,3,FALSE)</f>
        <v>12</v>
      </c>
      <c r="S479" s="32" t="str">
        <f>IF(OR(VLOOKUP(Q479,'Basic Moves'!B$2:C$43,2,FALSE)=H479,VLOOKUP(Q479,'Basic Moves'!B$2:C$43,2,FALSE)=I479),1,0)</f>
        <v>1</v>
      </c>
      <c r="T479" s="32" t="str">
        <f>VLOOKUP(Q479,'Basic Moves'!B$2:H$43,5,FALSE)</f>
        <v>1130</v>
      </c>
      <c r="U479" s="32" t="str">
        <f>VLOOKUP(Q479,'Basic Moves'!B$2:H$43,7,FALSE)</f>
        <v>10</v>
      </c>
      <c r="V479" s="31" t="str">
        <f t="shared" si="5"/>
        <v>1320</v>
      </c>
      <c r="W479" s="30" t="s">
        <v>197</v>
      </c>
      <c r="X479" s="32" t="str">
        <f>VLOOKUP(W479,'Charged Moves'!B$2:I$96,3,FALSE)</f>
        <v>55</v>
      </c>
      <c r="Y479" s="32" t="str">
        <f>IF(OR(VLOOKUP(W479,'Charged Moves'!B$2:C$96,2,FALSE)=H479,VLOOKUP(W479,'Charged Moves'!B$2:C$96,2,FALSE)=I479),1,0)</f>
        <v>0</v>
      </c>
      <c r="Z479" s="32" t="str">
        <f>VLOOKUP(W479,'Charged Moves'!B$2:I$96,8,FALSE)*100</f>
        <v>25</v>
      </c>
      <c r="AA479" s="32" t="str">
        <f>VLOOKUP(W479,'Charged Moves'!B$2:I$96,6,FALSE)</f>
        <v>2800</v>
      </c>
      <c r="AB479" s="32" t="str">
        <f>VLOOKUP(W479,'Charged Moves'!B$2:J$96,9,FALSE)</f>
        <v>50</v>
      </c>
      <c r="AC479" s="32" t="str">
        <f t="shared" si="6"/>
        <v>136.875</v>
      </c>
      <c r="AD479" s="32" t="str">
        <f t="shared" si="7"/>
        <v>8950</v>
      </c>
      <c r="AE479" s="32" t="str">
        <f t="shared" si="8"/>
        <v>1520.625</v>
      </c>
      <c r="AF479" t="str">
        <f t="shared" si="9"/>
        <v>18950</v>
      </c>
      <c r="AG479" t="str">
        <f t="shared" si="10"/>
        <v>699.375</v>
      </c>
    </row>
    <row r="480" ht="14.25" customHeight="1">
      <c r="A480" s="5">
        <v>441.0</v>
      </c>
      <c r="B480" s="20">
        <v>3.0</v>
      </c>
      <c r="C480" s="21">
        <v>0.73</v>
      </c>
      <c r="D480" s="20">
        <v>5.0</v>
      </c>
      <c r="E480" s="22">
        <v>0.92</v>
      </c>
      <c r="F480" s="5" t="str">
        <f>VLOOKUP(G480,'Species Data'!A$2:E$152,2,FALSE)</f>
        <v>77</v>
      </c>
      <c r="G480" s="5" t="s">
        <v>127</v>
      </c>
      <c r="H480" s="44" t="s">
        <v>255</v>
      </c>
      <c r="I480" s="47"/>
      <c r="J480" s="5" t="str">
        <f>VLOOKUP(G480,'Species Data'!A$2:E$152,3,FALSE)</f>
        <v>100</v>
      </c>
      <c r="K480" s="27" t="str">
        <f>VLOOKUP(G480,'Species Data'!A$2:E$152,4,FALSE)</f>
        <v>168</v>
      </c>
      <c r="L480" s="27" t="str">
        <f>VLOOKUP(G480,'Species Data'!A$2:E$152,5,FALSE)</f>
        <v>138</v>
      </c>
      <c r="M480" s="28" t="str">
        <f t="shared" si="1"/>
        <v>13800</v>
      </c>
      <c r="N480" s="29" t="str">
        <f t="shared" si="2"/>
        <v>2753100000</v>
      </c>
      <c r="O480" s="29" t="str">
        <f t="shared" si="3"/>
        <v>199500</v>
      </c>
      <c r="P480" s="30" t="str">
        <f t="shared" si="4"/>
        <v>1322212500</v>
      </c>
      <c r="Q480" s="30" t="s">
        <v>132</v>
      </c>
      <c r="R480" s="32" t="str">
        <f>VLOOKUP(Q480,'Basic Moves'!B$2:H$43,3,FALSE)</f>
        <v>10</v>
      </c>
      <c r="S480" s="32" t="str">
        <f>IF(OR(VLOOKUP(Q480,'Basic Moves'!B$2:C$43,2,FALSE)=H480,VLOOKUP(Q480,'Basic Moves'!B$2:C$43,2,FALSE)=I480),1,0)</f>
        <v>1</v>
      </c>
      <c r="T480" s="32" t="str">
        <f>VLOOKUP(Q480,'Basic Moves'!B$2:H$43,5,FALSE)</f>
        <v>1050</v>
      </c>
      <c r="U480" s="32" t="str">
        <f>VLOOKUP(Q480,'Basic Moves'!B$2:H$43,7,FALSE)</f>
        <v>10</v>
      </c>
      <c r="V480" s="31" t="str">
        <f t="shared" si="5"/>
        <v>1187.5</v>
      </c>
      <c r="W480" s="30" t="s">
        <v>331</v>
      </c>
      <c r="X480" s="32" t="str">
        <f>VLOOKUP(W480,'Charged Moves'!B$2:I$96,3,FALSE)</f>
        <v>25</v>
      </c>
      <c r="Y480" s="32" t="str">
        <f>IF(OR(VLOOKUP(W480,'Charged Moves'!B$2:C$96,2,FALSE)=H480,VLOOKUP(W480,'Charged Moves'!B$2:C$96,2,FALSE)=I480),1,0)</f>
        <v>1</v>
      </c>
      <c r="Z480" s="32" t="str">
        <f>VLOOKUP(W480,'Charged Moves'!B$2:I$96,8,FALSE)*100</f>
        <v>5</v>
      </c>
      <c r="AA480" s="32" t="str">
        <f>VLOOKUP(W480,'Charged Moves'!B$2:I$96,6,FALSE)</f>
        <v>3100</v>
      </c>
      <c r="AB480" s="32" t="str">
        <f>VLOOKUP(W480,'Charged Moves'!B$2:J$96,9,FALSE)</f>
        <v>20</v>
      </c>
      <c r="AC480" s="32" t="str">
        <f t="shared" si="6"/>
        <v>57.03125</v>
      </c>
      <c r="AD480" s="32" t="str">
        <f t="shared" si="7"/>
        <v>5700</v>
      </c>
      <c r="AE480" s="32" t="str">
        <f t="shared" si="8"/>
        <v>994.53125</v>
      </c>
      <c r="AF480" t="str">
        <f t="shared" si="9"/>
        <v>9700</v>
      </c>
      <c r="AG480" t="str">
        <f t="shared" si="10"/>
        <v>570.3125</v>
      </c>
    </row>
    <row r="481" ht="14.25" customHeight="1">
      <c r="A481" s="5">
        <v>160.0</v>
      </c>
      <c r="B481" s="20">
        <v>5.0</v>
      </c>
      <c r="C481" s="21">
        <v>0.7</v>
      </c>
      <c r="D481" s="20">
        <v>3.0</v>
      </c>
      <c r="E481" s="22">
        <v>0.94</v>
      </c>
      <c r="F481" s="5" t="str">
        <f>VLOOKUP(G481,'Species Data'!A$2:E$152,2,FALSE)</f>
        <v>30</v>
      </c>
      <c r="G481" s="5" t="s">
        <v>66</v>
      </c>
      <c r="H481" s="46" t="s">
        <v>265</v>
      </c>
      <c r="I481" s="48"/>
      <c r="J481" s="5" t="str">
        <f>VLOOKUP(G481,'Species Data'!A$2:E$152,3,FALSE)</f>
        <v>140</v>
      </c>
      <c r="K481" s="27" t="str">
        <f>VLOOKUP(G481,'Species Data'!A$2:E$152,4,FALSE)</f>
        <v>132</v>
      </c>
      <c r="L481" s="27" t="str">
        <f>VLOOKUP(G481,'Species Data'!A$2:E$152,5,FALSE)</f>
        <v>136</v>
      </c>
      <c r="M481" s="28" t="str">
        <f t="shared" si="1"/>
        <v>19040</v>
      </c>
      <c r="N481" s="29" t="str">
        <f t="shared" si="2"/>
        <v>3015936000</v>
      </c>
      <c r="O481" s="29" t="str">
        <f t="shared" si="3"/>
        <v>158400</v>
      </c>
      <c r="P481" s="30" t="str">
        <f t="shared" si="4"/>
        <v>1308790560</v>
      </c>
      <c r="Q481" s="30" t="s">
        <v>126</v>
      </c>
      <c r="R481" s="32" t="str">
        <f>VLOOKUP(Q481,'Basic Moves'!B$2:H$43,3,FALSE)</f>
        <v>6</v>
      </c>
      <c r="S481" s="32" t="str">
        <f>IF(OR(VLOOKUP(Q481,'Basic Moves'!B$2:C$43,2,FALSE)=H481,VLOOKUP(Q481,'Basic Moves'!B$2:C$43,2,FALSE)=I481),1,0)</f>
        <v>0</v>
      </c>
      <c r="T481" s="32" t="str">
        <f>VLOOKUP(Q481,'Basic Moves'!B$2:H$43,5,FALSE)</f>
        <v>500</v>
      </c>
      <c r="U481" s="32" t="str">
        <f>VLOOKUP(Q481,'Basic Moves'!B$2:H$43,7,FALSE)</f>
        <v>7</v>
      </c>
      <c r="V481" s="31" t="str">
        <f t="shared" si="5"/>
        <v>1200</v>
      </c>
      <c r="W481" s="30" t="s">
        <v>288</v>
      </c>
      <c r="X481" s="32" t="str">
        <f>VLOOKUP(W481,'Charged Moves'!B$2:I$96,3,FALSE)</f>
        <v>70</v>
      </c>
      <c r="Y481" s="32" t="str">
        <f>IF(OR(VLOOKUP(W481,'Charged Moves'!B$2:C$96,2,FALSE)=H481,VLOOKUP(W481,'Charged Moves'!B$2:C$96,2,FALSE)=I481),1,0)</f>
        <v>0</v>
      </c>
      <c r="Z481" s="32" t="str">
        <f>VLOOKUP(W481,'Charged Moves'!B$2:I$96,8,FALSE)*100</f>
        <v>5</v>
      </c>
      <c r="AA481" s="32" t="str">
        <f>VLOOKUP(W481,'Charged Moves'!B$2:I$96,6,FALSE)</f>
        <v>5800</v>
      </c>
      <c r="AB481" s="32" t="str">
        <f>VLOOKUP(W481,'Charged Moves'!B$2:J$96,9,FALSE)</f>
        <v>33</v>
      </c>
      <c r="AC481" s="32" t="str">
        <f t="shared" si="6"/>
        <v>101.75</v>
      </c>
      <c r="AD481" s="32" t="str">
        <f t="shared" si="7"/>
        <v>8800</v>
      </c>
      <c r="AE481" s="32" t="str">
        <f t="shared" si="8"/>
        <v>1155.25</v>
      </c>
      <c r="AF481" t="str">
        <f t="shared" si="9"/>
        <v>18800</v>
      </c>
      <c r="AG481" t="str">
        <f t="shared" si="10"/>
        <v>520.75</v>
      </c>
    </row>
    <row r="482" ht="14.25" customHeight="1">
      <c r="A482" s="5">
        <v>124.0</v>
      </c>
      <c r="B482" s="20">
        <v>2.0</v>
      </c>
      <c r="C482" s="21">
        <v>0.98</v>
      </c>
      <c r="D482" s="20">
        <v>5.0</v>
      </c>
      <c r="E482" s="22">
        <v>0.69</v>
      </c>
      <c r="F482" s="5" t="str">
        <f>VLOOKUP(G482,'Species Data'!A$2:E$152,2,FALSE)</f>
        <v>24</v>
      </c>
      <c r="G482" s="5" t="s">
        <v>60</v>
      </c>
      <c r="H482" s="46" t="s">
        <v>265</v>
      </c>
      <c r="I482" s="48"/>
      <c r="J482" s="5" t="str">
        <f>VLOOKUP(G482,'Species Data'!A$2:E$152,3,FALSE)</f>
        <v>120</v>
      </c>
      <c r="K482" s="27" t="str">
        <f>VLOOKUP(G482,'Species Data'!A$2:E$152,4,FALSE)</f>
        <v>166</v>
      </c>
      <c r="L482" s="27" t="str">
        <f>VLOOKUP(G482,'Species Data'!A$2:E$152,5,FALSE)</f>
        <v>166</v>
      </c>
      <c r="M482" s="28" t="str">
        <f t="shared" si="1"/>
        <v>19920</v>
      </c>
      <c r="N482" s="29" t="str">
        <f t="shared" si="2"/>
        <v>5090695440</v>
      </c>
      <c r="O482" s="29" t="str">
        <f t="shared" si="3"/>
        <v>255557</v>
      </c>
      <c r="P482" s="30" t="str">
        <f t="shared" si="4"/>
        <v>1307394420</v>
      </c>
      <c r="Q482" s="30" t="s">
        <v>126</v>
      </c>
      <c r="R482" s="32" t="str">
        <f>VLOOKUP(Q482,'Basic Moves'!B$2:H$43,3,FALSE)</f>
        <v>6</v>
      </c>
      <c r="S482" s="32" t="str">
        <f>IF(OR(VLOOKUP(Q482,'Basic Moves'!B$2:C$43,2,FALSE)=H482,VLOOKUP(Q482,'Basic Moves'!B$2:C$43,2,FALSE)=I482),1,0)</f>
        <v>0</v>
      </c>
      <c r="T482" s="32" t="str">
        <f>VLOOKUP(Q482,'Basic Moves'!B$2:H$43,5,FALSE)</f>
        <v>500</v>
      </c>
      <c r="U482" s="32" t="str">
        <f>VLOOKUP(Q482,'Basic Moves'!B$2:H$43,7,FALSE)</f>
        <v>7</v>
      </c>
      <c r="V482" s="31" t="str">
        <f t="shared" si="5"/>
        <v>1200</v>
      </c>
      <c r="W482" s="30" t="s">
        <v>232</v>
      </c>
      <c r="X482" s="32" t="str">
        <f>VLOOKUP(W482,'Charged Moves'!B$2:I$96,3,FALSE)</f>
        <v>70</v>
      </c>
      <c r="Y482" s="32" t="str">
        <f>IF(OR(VLOOKUP(W482,'Charged Moves'!B$2:C$96,2,FALSE)=H482,VLOOKUP(W482,'Charged Moves'!B$2:C$96,2,FALSE)=I482),1,0)</f>
        <v>1</v>
      </c>
      <c r="Z482" s="32" t="str">
        <f>VLOOKUP(W482,'Charged Moves'!B$2:I$96,8,FALSE)*100</f>
        <v>5</v>
      </c>
      <c r="AA482" s="32" t="str">
        <f>VLOOKUP(W482,'Charged Moves'!B$2:I$96,6,FALSE)</f>
        <v>3400</v>
      </c>
      <c r="AB482" s="32" t="str">
        <f>VLOOKUP(W482,'Charged Moves'!B$2:J$96,9,FALSE)</f>
        <v>100</v>
      </c>
      <c r="AC482" s="32" t="str">
        <f t="shared" si="6"/>
        <v>179.6875</v>
      </c>
      <c r="AD482" s="32" t="str">
        <f t="shared" si="7"/>
        <v>11400</v>
      </c>
      <c r="AE482" s="32" t="str">
        <f t="shared" si="8"/>
        <v>1539.5</v>
      </c>
      <c r="AF482" t="str">
        <f t="shared" si="9"/>
        <v>41400</v>
      </c>
      <c r="AG482" t="str">
        <f t="shared" si="10"/>
        <v>395.375</v>
      </c>
    </row>
    <row r="483" ht="14.25" customHeight="1">
      <c r="A483" s="5">
        <v>555.0</v>
      </c>
      <c r="B483" s="20">
        <v>6.0</v>
      </c>
      <c r="C483" s="21">
        <v>0.75</v>
      </c>
      <c r="D483" s="20">
        <v>3.0</v>
      </c>
      <c r="E483" s="22">
        <v>0.95</v>
      </c>
      <c r="F483" s="5" t="str">
        <f>VLOOKUP(G483,'Species Data'!A$2:E$152,2,FALSE)</f>
        <v>96</v>
      </c>
      <c r="G483" s="5" t="s">
        <v>156</v>
      </c>
      <c r="H483" s="24" t="s">
        <v>50</v>
      </c>
      <c r="I483" s="25"/>
      <c r="J483" s="5" t="str">
        <f>VLOOKUP(G483,'Species Data'!A$2:E$152,3,FALSE)</f>
        <v>120</v>
      </c>
      <c r="K483" s="27" t="str">
        <f>VLOOKUP(G483,'Species Data'!A$2:E$152,4,FALSE)</f>
        <v>104</v>
      </c>
      <c r="L483" s="27" t="str">
        <f>VLOOKUP(G483,'Species Data'!A$2:E$152,5,FALSE)</f>
        <v>140</v>
      </c>
      <c r="M483" s="28" t="str">
        <f t="shared" si="1"/>
        <v>16800</v>
      </c>
      <c r="N483" s="29" t="str">
        <f t="shared" si="2"/>
        <v>2162160000</v>
      </c>
      <c r="O483" s="29" t="str">
        <f t="shared" si="3"/>
        <v>128700</v>
      </c>
      <c r="P483" s="30" t="str">
        <f t="shared" si="4"/>
        <v>1306032000</v>
      </c>
      <c r="Q483" s="30" t="s">
        <v>88</v>
      </c>
      <c r="R483" s="32" t="str">
        <f>VLOOKUP(Q483,'Basic Moves'!B$2:H$43,3,FALSE)</f>
        <v>15</v>
      </c>
      <c r="S483" s="32" t="str">
        <f>IF(OR(VLOOKUP(Q483,'Basic Moves'!B$2:C$43,2,FALSE)=H483,VLOOKUP(Q483,'Basic Moves'!B$2:C$43,2,FALSE)=I483),1,0)</f>
        <v>1</v>
      </c>
      <c r="T483" s="32" t="str">
        <f>VLOOKUP(Q483,'Basic Moves'!B$2:H$43,5,FALSE)</f>
        <v>1510</v>
      </c>
      <c r="U483" s="32" t="str">
        <f>VLOOKUP(Q483,'Basic Moves'!B$2:H$43,7,FALSE)</f>
        <v>14</v>
      </c>
      <c r="V483" s="31" t="str">
        <f t="shared" si="5"/>
        <v>1237.5</v>
      </c>
      <c r="W483" s="30" t="s">
        <v>290</v>
      </c>
      <c r="X483" s="32" t="str">
        <f>VLOOKUP(W483,'Charged Moves'!B$2:I$96,3,FALSE)</f>
        <v>40</v>
      </c>
      <c r="Y483" s="32" t="str">
        <f>IF(OR(VLOOKUP(W483,'Charged Moves'!B$2:C$96,2,FALSE)=H483,VLOOKUP(W483,'Charged Moves'!B$2:C$96,2,FALSE)=I483),1,0)</f>
        <v>1</v>
      </c>
      <c r="Z483" s="32" t="str">
        <f>VLOOKUP(W483,'Charged Moves'!B$2:I$96,8,FALSE)*100</f>
        <v>5</v>
      </c>
      <c r="AA483" s="32" t="str">
        <f>VLOOKUP(W483,'Charged Moves'!B$2:I$96,6,FALSE)</f>
        <v>3800</v>
      </c>
      <c r="AB483" s="32" t="str">
        <f>VLOOKUP(W483,'Charged Moves'!B$2:J$96,9,FALSE)</f>
        <v>25</v>
      </c>
      <c r="AC483" s="32" t="str">
        <f t="shared" si="6"/>
        <v>88.75</v>
      </c>
      <c r="AD483" s="32" t="str">
        <f t="shared" si="7"/>
        <v>7320</v>
      </c>
      <c r="AE483" s="32" t="str">
        <f t="shared" si="8"/>
        <v>1210</v>
      </c>
      <c r="AF483" t="str">
        <f t="shared" si="9"/>
        <v>11320</v>
      </c>
      <c r="AG483" t="str">
        <f t="shared" si="10"/>
        <v>747.5</v>
      </c>
    </row>
    <row r="484" ht="14.25" customHeight="1">
      <c r="A484" s="5">
        <v>329.0</v>
      </c>
      <c r="B484" s="20">
        <v>2.0</v>
      </c>
      <c r="C484" s="21">
        <v>0.96</v>
      </c>
      <c r="D484" s="20">
        <v>1.0</v>
      </c>
      <c r="E484" s="22">
        <v>1.0</v>
      </c>
      <c r="F484" s="5" t="str">
        <f>VLOOKUP(G484,'Species Data'!A$2:E$152,2,FALSE)</f>
        <v>58</v>
      </c>
      <c r="G484" s="5" t="s">
        <v>97</v>
      </c>
      <c r="H484" s="44" t="s">
        <v>255</v>
      </c>
      <c r="I484" s="47"/>
      <c r="J484" s="5" t="str">
        <f>VLOOKUP(G484,'Species Data'!A$2:E$152,3,FALSE)</f>
        <v>110</v>
      </c>
      <c r="K484" s="27" t="str">
        <f>VLOOKUP(G484,'Species Data'!A$2:E$152,4,FALSE)</f>
        <v>156</v>
      </c>
      <c r="L484" s="27" t="str">
        <f>VLOOKUP(G484,'Species Data'!A$2:E$152,5,FALSE)</f>
        <v>110</v>
      </c>
      <c r="M484" s="28" t="str">
        <f t="shared" si="1"/>
        <v>12100</v>
      </c>
      <c r="N484" s="29" t="str">
        <f t="shared" si="2"/>
        <v>2855289938</v>
      </c>
      <c r="O484" s="29" t="str">
        <f t="shared" si="3"/>
        <v>235974</v>
      </c>
      <c r="P484" s="30" t="str">
        <f t="shared" si="4"/>
        <v>1302149063</v>
      </c>
      <c r="Q484" s="30" t="s">
        <v>132</v>
      </c>
      <c r="R484" s="32" t="str">
        <f>VLOOKUP(Q484,'Basic Moves'!B$2:H$43,3,FALSE)</f>
        <v>10</v>
      </c>
      <c r="S484" s="32" t="str">
        <f>IF(OR(VLOOKUP(Q484,'Basic Moves'!B$2:C$43,2,FALSE)=H484,VLOOKUP(Q484,'Basic Moves'!B$2:C$43,2,FALSE)=I484),1,0)</f>
        <v>1</v>
      </c>
      <c r="T484" s="32" t="str">
        <f>VLOOKUP(Q484,'Basic Moves'!B$2:H$43,5,FALSE)</f>
        <v>1050</v>
      </c>
      <c r="U484" s="32" t="str">
        <f>VLOOKUP(Q484,'Basic Moves'!B$2:H$43,7,FALSE)</f>
        <v>10</v>
      </c>
      <c r="V484" s="31" t="str">
        <f t="shared" si="5"/>
        <v>1187.5</v>
      </c>
      <c r="W484" s="30" t="s">
        <v>135</v>
      </c>
      <c r="X484" s="32" t="str">
        <f>VLOOKUP(W484,'Charged Moves'!B$2:I$96,3,FALSE)</f>
        <v>55</v>
      </c>
      <c r="Y484" s="32" t="str">
        <f>IF(OR(VLOOKUP(W484,'Charged Moves'!B$2:C$96,2,FALSE)=H484,VLOOKUP(W484,'Charged Moves'!B$2:C$96,2,FALSE)=I484),1,0)</f>
        <v>1</v>
      </c>
      <c r="Z484" s="32" t="str">
        <f>VLOOKUP(W484,'Charged Moves'!B$2:I$96,8,FALSE)*100</f>
        <v>5</v>
      </c>
      <c r="AA484" s="32" t="str">
        <f>VLOOKUP(W484,'Charged Moves'!B$2:I$96,6,FALSE)</f>
        <v>2900</v>
      </c>
      <c r="AB484" s="32" t="str">
        <f>VLOOKUP(W484,'Charged Moves'!B$2:J$96,9,FALSE)</f>
        <v>50</v>
      </c>
      <c r="AC484" s="32" t="str">
        <f t="shared" si="6"/>
        <v>132.96875</v>
      </c>
      <c r="AD484" s="32" t="str">
        <f t="shared" si="7"/>
        <v>8650</v>
      </c>
      <c r="AE484" s="32" t="str">
        <f t="shared" si="8"/>
        <v>1512.65625</v>
      </c>
      <c r="AF484" t="str">
        <f t="shared" si="9"/>
        <v>18650</v>
      </c>
      <c r="AG484" t="str">
        <f t="shared" si="10"/>
        <v>689.84375</v>
      </c>
    </row>
    <row r="485" ht="14.25" customHeight="1">
      <c r="A485" s="5">
        <v>438.0</v>
      </c>
      <c r="B485" s="20">
        <v>5.0</v>
      </c>
      <c r="C485" s="21">
        <v>0.67</v>
      </c>
      <c r="D485" s="20">
        <v>6.0</v>
      </c>
      <c r="E485" s="22">
        <v>0.9</v>
      </c>
      <c r="F485" s="5" t="str">
        <f>VLOOKUP(G485,'Species Data'!A$2:E$152,2,FALSE)</f>
        <v>77</v>
      </c>
      <c r="G485" s="5" t="s">
        <v>127</v>
      </c>
      <c r="H485" s="44" t="s">
        <v>255</v>
      </c>
      <c r="I485" s="47"/>
      <c r="J485" s="5" t="str">
        <f>VLOOKUP(G485,'Species Data'!A$2:E$152,3,FALSE)</f>
        <v>100</v>
      </c>
      <c r="K485" s="27" t="str">
        <f>VLOOKUP(G485,'Species Data'!A$2:E$152,4,FALSE)</f>
        <v>168</v>
      </c>
      <c r="L485" s="27" t="str">
        <f>VLOOKUP(G485,'Species Data'!A$2:E$152,5,FALSE)</f>
        <v>138</v>
      </c>
      <c r="M485" s="28" t="str">
        <f t="shared" si="1"/>
        <v>13800</v>
      </c>
      <c r="N485" s="29" t="str">
        <f t="shared" si="2"/>
        <v>2503872000</v>
      </c>
      <c r="O485" s="29" t="str">
        <f t="shared" si="3"/>
        <v>181440</v>
      </c>
      <c r="P485" s="30" t="str">
        <f t="shared" si="4"/>
        <v>1299028500</v>
      </c>
      <c r="Q485" s="30" t="s">
        <v>263</v>
      </c>
      <c r="R485" s="32" t="str">
        <f>VLOOKUP(Q485,'Basic Moves'!B$2:H$43,3,FALSE)</f>
        <v>12</v>
      </c>
      <c r="S485" s="32" t="str">
        <f>IF(OR(VLOOKUP(Q485,'Basic Moves'!B$2:C$43,2,FALSE)=H485,VLOOKUP(Q485,'Basic Moves'!B$2:C$43,2,FALSE)=I485),1,0)</f>
        <v>0</v>
      </c>
      <c r="T485" s="32" t="str">
        <f>VLOOKUP(Q485,'Basic Moves'!B$2:H$43,5,FALSE)</f>
        <v>1100</v>
      </c>
      <c r="U485" s="32" t="str">
        <f>VLOOKUP(Q485,'Basic Moves'!B$2:H$43,7,FALSE)</f>
        <v>10</v>
      </c>
      <c r="V485" s="31" t="str">
        <f t="shared" si="5"/>
        <v>1080</v>
      </c>
      <c r="W485" s="30" t="s">
        <v>331</v>
      </c>
      <c r="X485" s="32" t="str">
        <f>VLOOKUP(W485,'Charged Moves'!B$2:I$96,3,FALSE)</f>
        <v>25</v>
      </c>
      <c r="Y485" s="32" t="str">
        <f>IF(OR(VLOOKUP(W485,'Charged Moves'!B$2:C$96,2,FALSE)=H485,VLOOKUP(W485,'Charged Moves'!B$2:C$96,2,FALSE)=I485),1,0)</f>
        <v>1</v>
      </c>
      <c r="Z485" s="32" t="str">
        <f>VLOOKUP(W485,'Charged Moves'!B$2:I$96,8,FALSE)*100</f>
        <v>5</v>
      </c>
      <c r="AA485" s="32" t="str">
        <f>VLOOKUP(W485,'Charged Moves'!B$2:I$96,6,FALSE)</f>
        <v>3100</v>
      </c>
      <c r="AB485" s="32" t="str">
        <f>VLOOKUP(W485,'Charged Moves'!B$2:J$96,9,FALSE)</f>
        <v>20</v>
      </c>
      <c r="AC485" s="32" t="str">
        <f t="shared" si="6"/>
        <v>56.03125</v>
      </c>
      <c r="AD485" s="32" t="str">
        <f t="shared" si="7"/>
        <v>5800</v>
      </c>
      <c r="AE485" s="32" t="str">
        <f t="shared" si="8"/>
        <v>964.53125</v>
      </c>
      <c r="AF485" t="str">
        <f t="shared" si="9"/>
        <v>9800</v>
      </c>
      <c r="AG485" t="str">
        <f t="shared" si="10"/>
        <v>560.3125</v>
      </c>
    </row>
    <row r="486" ht="14.25" customHeight="1">
      <c r="A486" s="5">
        <v>28.0</v>
      </c>
      <c r="B486" s="20">
        <v>3.0</v>
      </c>
      <c r="C486" s="21">
        <v>0.88</v>
      </c>
      <c r="D486" s="20">
        <v>4.0</v>
      </c>
      <c r="E486" s="22">
        <v>0.72</v>
      </c>
      <c r="F486" s="5" t="str">
        <f>VLOOKUP(G486,'Species Data'!A$2:E$152,2,FALSE)</f>
        <v>5</v>
      </c>
      <c r="G486" s="5" t="s">
        <v>39</v>
      </c>
      <c r="H486" s="44" t="s">
        <v>255</v>
      </c>
      <c r="I486" s="47"/>
      <c r="J486" s="5" t="str">
        <f>VLOOKUP(G486,'Species Data'!A$2:E$152,3,FALSE)</f>
        <v>116</v>
      </c>
      <c r="K486" s="27" t="str">
        <f>VLOOKUP(G486,'Species Data'!A$2:E$152,4,FALSE)</f>
        <v>160</v>
      </c>
      <c r="L486" s="27" t="str">
        <f>VLOOKUP(G486,'Species Data'!A$2:E$152,5,FALSE)</f>
        <v>140</v>
      </c>
      <c r="M486" s="28" t="str">
        <f t="shared" si="1"/>
        <v>16240</v>
      </c>
      <c r="N486" s="29" t="str">
        <f t="shared" si="2"/>
        <v>3620220800</v>
      </c>
      <c r="O486" s="29" t="str">
        <f t="shared" si="3"/>
        <v>222920</v>
      </c>
      <c r="P486" s="30" t="str">
        <f t="shared" si="4"/>
        <v>1297900800</v>
      </c>
      <c r="Q486" s="30" t="s">
        <v>262</v>
      </c>
      <c r="R486" s="32" t="str">
        <f>VLOOKUP(Q486,'Basic Moves'!B$2:H$43,3,FALSE)</f>
        <v>6</v>
      </c>
      <c r="S486" s="32" t="str">
        <f>IF(OR(VLOOKUP(Q486,'Basic Moves'!B$2:C$43,2,FALSE)=H486,VLOOKUP(Q486,'Basic Moves'!B$2:C$43,2,FALSE)=I486),1,0)</f>
        <v>0</v>
      </c>
      <c r="T486" s="32" t="str">
        <f>VLOOKUP(Q486,'Basic Moves'!B$2:H$43,5,FALSE)</f>
        <v>500</v>
      </c>
      <c r="U486" s="32" t="str">
        <f>VLOOKUP(Q486,'Basic Moves'!B$2:H$43,7,FALSE)</f>
        <v>7</v>
      </c>
      <c r="V486" s="31" t="str">
        <f t="shared" si="5"/>
        <v>1200</v>
      </c>
      <c r="W486" s="30" t="s">
        <v>339</v>
      </c>
      <c r="X486" s="32" t="str">
        <f>VLOOKUP(W486,'Charged Moves'!B$2:I$96,3,FALSE)</f>
        <v>40</v>
      </c>
      <c r="Y486" s="32" t="str">
        <f>IF(OR(VLOOKUP(W486,'Charged Moves'!B$2:C$96,2,FALSE)=H486,VLOOKUP(W486,'Charged Moves'!B$2:C$96,2,FALSE)=I486),1,0)</f>
        <v>1</v>
      </c>
      <c r="Z486" s="32" t="str">
        <f>VLOOKUP(W486,'Charged Moves'!B$2:I$96,8,FALSE)*100</f>
        <v>5</v>
      </c>
      <c r="AA486" s="32" t="str">
        <f>VLOOKUP(W486,'Charged Moves'!B$2:I$96,6,FALSE)</f>
        <v>2800</v>
      </c>
      <c r="AB486" s="32" t="str">
        <f>VLOOKUP(W486,'Charged Moves'!B$2:J$96,9,FALSE)</f>
        <v>33</v>
      </c>
      <c r="AC486" s="32" t="str">
        <f t="shared" si="6"/>
        <v>81.25</v>
      </c>
      <c r="AD486" s="32" t="str">
        <f t="shared" si="7"/>
        <v>5800</v>
      </c>
      <c r="AE486" s="32" t="str">
        <f t="shared" si="8"/>
        <v>1393.25</v>
      </c>
      <c r="AF486" t="str">
        <f t="shared" si="9"/>
        <v>15800</v>
      </c>
      <c r="AG486" t="str">
        <f t="shared" si="10"/>
        <v>499.5</v>
      </c>
    </row>
    <row r="487" ht="14.25" customHeight="1">
      <c r="A487" s="5">
        <v>677.0</v>
      </c>
      <c r="B487" s="20">
        <v>3.0</v>
      </c>
      <c r="C487" s="21">
        <v>0.9</v>
      </c>
      <c r="D487" s="20">
        <v>5.0</v>
      </c>
      <c r="E487" s="22">
        <v>0.87</v>
      </c>
      <c r="F487" s="5" t="str">
        <f>VLOOKUP(G487,'Species Data'!A$2:E$152,2,FALSE)</f>
        <v>117</v>
      </c>
      <c r="G487" s="5" t="s">
        <v>189</v>
      </c>
      <c r="H487" s="33" t="s">
        <v>187</v>
      </c>
      <c r="I487" s="50"/>
      <c r="J487" s="5" t="str">
        <f>VLOOKUP(G487,'Species Data'!A$2:E$152,3,FALSE)</f>
        <v>110</v>
      </c>
      <c r="K487" s="27" t="str">
        <f>VLOOKUP(G487,'Species Data'!A$2:E$152,4,FALSE)</f>
        <v>176</v>
      </c>
      <c r="L487" s="27" t="str">
        <f>VLOOKUP(G487,'Species Data'!A$2:E$152,5,FALSE)</f>
        <v>150</v>
      </c>
      <c r="M487" s="28" t="str">
        <f t="shared" si="1"/>
        <v>16500</v>
      </c>
      <c r="N487" s="29" t="str">
        <f t="shared" si="2"/>
        <v>4961484000</v>
      </c>
      <c r="O487" s="29" t="str">
        <f t="shared" si="3"/>
        <v>300696</v>
      </c>
      <c r="P487" s="30" t="str">
        <f t="shared" si="4"/>
        <v>1296999000</v>
      </c>
      <c r="Q487" s="30" t="s">
        <v>100</v>
      </c>
      <c r="R487" s="32" t="str">
        <f>VLOOKUP(Q487,'Basic Moves'!B$2:H$43,3,FALSE)</f>
        <v>6</v>
      </c>
      <c r="S487" s="32" t="str">
        <f>IF(OR(VLOOKUP(Q487,'Basic Moves'!B$2:C$43,2,FALSE)=H487,VLOOKUP(Q487,'Basic Moves'!B$2:C$43,2,FALSE)=I487),1,0)</f>
        <v>0</v>
      </c>
      <c r="T487" s="32" t="str">
        <f>VLOOKUP(Q487,'Basic Moves'!B$2:H$43,5,FALSE)</f>
        <v>500</v>
      </c>
      <c r="U487" s="32" t="str">
        <f>VLOOKUP(Q487,'Basic Moves'!B$2:H$43,7,FALSE)</f>
        <v>7</v>
      </c>
      <c r="V487" s="31" t="str">
        <f t="shared" si="5"/>
        <v>1200</v>
      </c>
      <c r="W487" s="30" t="s">
        <v>152</v>
      </c>
      <c r="X487" s="32" t="str">
        <f>VLOOKUP(W487,'Charged Moves'!B$2:I$96,3,FALSE)</f>
        <v>90</v>
      </c>
      <c r="Y487" s="32" t="str">
        <f>IF(OR(VLOOKUP(W487,'Charged Moves'!B$2:C$96,2,FALSE)=H487,VLOOKUP(W487,'Charged Moves'!B$2:C$96,2,FALSE)=I487),1,0)</f>
        <v>1</v>
      </c>
      <c r="Z487" s="32" t="str">
        <f>VLOOKUP(W487,'Charged Moves'!B$2:I$96,8,FALSE)*100</f>
        <v>5</v>
      </c>
      <c r="AA487" s="32" t="str">
        <f>VLOOKUP(W487,'Charged Moves'!B$2:I$96,6,FALSE)</f>
        <v>3800</v>
      </c>
      <c r="AB487" s="32" t="str">
        <f>VLOOKUP(W487,'Charged Moves'!B$2:J$96,9,FALSE)</f>
        <v>100</v>
      </c>
      <c r="AC487" s="32" t="str">
        <f t="shared" si="6"/>
        <v>205.3125</v>
      </c>
      <c r="AD487" s="32" t="str">
        <f t="shared" si="7"/>
        <v>11800</v>
      </c>
      <c r="AE487" s="32" t="str">
        <f t="shared" si="8"/>
        <v>1708.5</v>
      </c>
      <c r="AF487" t="str">
        <f t="shared" si="9"/>
        <v>41800</v>
      </c>
      <c r="AG487" t="str">
        <f t="shared" si="10"/>
        <v>446.625</v>
      </c>
    </row>
    <row r="488" ht="14.25" customHeight="1">
      <c r="A488" s="5">
        <v>177.0</v>
      </c>
      <c r="B488" s="20">
        <v>3.0</v>
      </c>
      <c r="C488" s="21">
        <v>0.83</v>
      </c>
      <c r="D488" s="20">
        <v>3.0</v>
      </c>
      <c r="E488" s="22">
        <v>0.77</v>
      </c>
      <c r="F488" s="5" t="str">
        <f>VLOOKUP(G488,'Species Data'!A$2:E$152,2,FALSE)</f>
        <v>33</v>
      </c>
      <c r="G488" s="5" t="s">
        <v>69</v>
      </c>
      <c r="H488" s="46" t="s">
        <v>265</v>
      </c>
      <c r="I488" s="48"/>
      <c r="J488" s="5" t="str">
        <f>VLOOKUP(G488,'Species Data'!A$2:E$152,3,FALSE)</f>
        <v>122</v>
      </c>
      <c r="K488" s="27" t="str">
        <f>VLOOKUP(G488,'Species Data'!A$2:E$152,4,FALSE)</f>
        <v>142</v>
      </c>
      <c r="L488" s="27" t="str">
        <f>VLOOKUP(G488,'Species Data'!A$2:E$152,5,FALSE)</f>
        <v>128</v>
      </c>
      <c r="M488" s="28" t="str">
        <f t="shared" si="1"/>
        <v>15616</v>
      </c>
      <c r="N488" s="29" t="str">
        <f t="shared" si="2"/>
        <v>3159897600</v>
      </c>
      <c r="O488" s="29" t="str">
        <f t="shared" si="3"/>
        <v>202350</v>
      </c>
      <c r="P488" s="30" t="str">
        <f t="shared" si="4"/>
        <v>1286133760</v>
      </c>
      <c r="Q488" s="30" t="s">
        <v>163</v>
      </c>
      <c r="R488" s="32" t="str">
        <f>VLOOKUP(Q488,'Basic Moves'!B$2:H$43,3,FALSE)</f>
        <v>12</v>
      </c>
      <c r="S488" s="32" t="str">
        <f>IF(OR(VLOOKUP(Q488,'Basic Moves'!B$2:C$43,2,FALSE)=H488,VLOOKUP(Q488,'Basic Moves'!B$2:C$43,2,FALSE)=I488),1,0)</f>
        <v>1</v>
      </c>
      <c r="T488" s="32" t="str">
        <f>VLOOKUP(Q488,'Basic Moves'!B$2:H$43,5,FALSE)</f>
        <v>1050</v>
      </c>
      <c r="U488" s="32" t="str">
        <f>VLOOKUP(Q488,'Basic Moves'!B$2:H$43,7,FALSE)</f>
        <v>10</v>
      </c>
      <c r="V488" s="31" t="str">
        <f t="shared" si="5"/>
        <v>1425</v>
      </c>
      <c r="W488" s="30" t="s">
        <v>343</v>
      </c>
      <c r="X488" s="32" t="str">
        <f>VLOOKUP(W488,'Charged Moves'!B$2:I$96,3,FALSE)</f>
        <v>25</v>
      </c>
      <c r="Y488" s="32" t="str">
        <f>IF(OR(VLOOKUP(W488,'Charged Moves'!B$2:C$96,2,FALSE)=H488,VLOOKUP(W488,'Charged Moves'!B$2:C$96,2,FALSE)=I488),1,0)</f>
        <v>0</v>
      </c>
      <c r="Z488" s="32" t="str">
        <f>VLOOKUP(W488,'Charged Moves'!B$2:I$96,8,FALSE)*100</f>
        <v>5</v>
      </c>
      <c r="AA488" s="32" t="str">
        <f>VLOOKUP(W488,'Charged Moves'!B$2:I$96,6,FALSE)</f>
        <v>2200</v>
      </c>
      <c r="AB488" s="32" t="str">
        <f>VLOOKUP(W488,'Charged Moves'!B$2:J$96,9,FALSE)</f>
        <v>25</v>
      </c>
      <c r="AC488" s="32" t="str">
        <f t="shared" si="6"/>
        <v>70.625</v>
      </c>
      <c r="AD488" s="32" t="str">
        <f t="shared" si="7"/>
        <v>5850</v>
      </c>
      <c r="AE488" s="32" t="str">
        <f t="shared" si="8"/>
        <v>1200.625</v>
      </c>
      <c r="AF488" t="str">
        <f t="shared" si="9"/>
        <v>11850</v>
      </c>
      <c r="AG488" t="str">
        <f t="shared" si="10"/>
        <v>580</v>
      </c>
    </row>
    <row r="489" ht="14.25" customHeight="1">
      <c r="A489" s="5">
        <v>640.0</v>
      </c>
      <c r="B489" s="20">
        <v>1.0</v>
      </c>
      <c r="C489" s="21">
        <v>1.0</v>
      </c>
      <c r="D489" s="20">
        <v>3.0</v>
      </c>
      <c r="E489" s="22">
        <v>0.89</v>
      </c>
      <c r="F489" s="5" t="str">
        <f>VLOOKUP(G489,'Species Data'!A$2:E$152,2,FALSE)</f>
        <v>111</v>
      </c>
      <c r="G489" s="5" t="s">
        <v>179</v>
      </c>
      <c r="H489" s="49" t="s">
        <v>260</v>
      </c>
      <c r="I489" s="51" t="s">
        <v>267</v>
      </c>
      <c r="J489" s="5" t="str">
        <f>VLOOKUP(G489,'Species Data'!A$2:E$152,3,FALSE)</f>
        <v>160</v>
      </c>
      <c r="K489" s="27" t="str">
        <f>VLOOKUP(G489,'Species Data'!A$2:E$152,4,FALSE)</f>
        <v>110</v>
      </c>
      <c r="L489" s="27" t="str">
        <f>VLOOKUP(G489,'Species Data'!A$2:E$152,5,FALSE)</f>
        <v>116</v>
      </c>
      <c r="M489" s="28" t="str">
        <f t="shared" si="1"/>
        <v>18560</v>
      </c>
      <c r="N489" s="29" t="str">
        <f t="shared" si="2"/>
        <v>2832720000</v>
      </c>
      <c r="O489" s="29" t="str">
        <f t="shared" si="3"/>
        <v>152625</v>
      </c>
      <c r="P489" s="30" t="str">
        <f t="shared" si="4"/>
        <v>1284932000</v>
      </c>
      <c r="Q489" s="30" t="s">
        <v>273</v>
      </c>
      <c r="R489" s="32" t="str">
        <f>VLOOKUP(Q489,'Basic Moves'!B$2:H$43,3,FALSE)</f>
        <v>15</v>
      </c>
      <c r="S489" s="32" t="str">
        <f>IF(OR(VLOOKUP(Q489,'Basic Moves'!B$2:C$43,2,FALSE)=H489,VLOOKUP(Q489,'Basic Moves'!B$2:C$43,2,FALSE)=I489),1,0)</f>
        <v>1</v>
      </c>
      <c r="T489" s="32" t="str">
        <f>VLOOKUP(Q489,'Basic Moves'!B$2:H$43,5,FALSE)</f>
        <v>1350</v>
      </c>
      <c r="U489" s="32" t="str">
        <f>VLOOKUP(Q489,'Basic Moves'!B$2:H$43,7,FALSE)</f>
        <v>12</v>
      </c>
      <c r="V489" s="31" t="str">
        <f t="shared" si="5"/>
        <v>1387.5</v>
      </c>
      <c r="W489" s="30" t="s">
        <v>343</v>
      </c>
      <c r="X489" s="32" t="str">
        <f>VLOOKUP(W489,'Charged Moves'!B$2:I$96,3,FALSE)</f>
        <v>25</v>
      </c>
      <c r="Y489" s="32" t="str">
        <f>IF(OR(VLOOKUP(W489,'Charged Moves'!B$2:C$96,2,FALSE)=H489,VLOOKUP(W489,'Charged Moves'!B$2:C$96,2,FALSE)=I489),1,0)</f>
        <v>0</v>
      </c>
      <c r="Z489" s="32" t="str">
        <f>VLOOKUP(W489,'Charged Moves'!B$2:I$96,8,FALSE)*100</f>
        <v>5</v>
      </c>
      <c r="AA489" s="32" t="str">
        <f>VLOOKUP(W489,'Charged Moves'!B$2:I$96,6,FALSE)</f>
        <v>2200</v>
      </c>
      <c r="AB489" s="32" t="str">
        <f>VLOOKUP(W489,'Charged Moves'!B$2:J$96,9,FALSE)</f>
        <v>25</v>
      </c>
      <c r="AC489" s="32" t="str">
        <f t="shared" si="6"/>
        <v>81.875</v>
      </c>
      <c r="AD489" s="32" t="str">
        <f t="shared" si="7"/>
        <v>6750</v>
      </c>
      <c r="AE489" s="32" t="str">
        <f t="shared" si="8"/>
        <v>1221.25</v>
      </c>
      <c r="AF489" t="str">
        <f t="shared" si="9"/>
        <v>12750</v>
      </c>
      <c r="AG489" t="str">
        <f t="shared" si="10"/>
        <v>629.375</v>
      </c>
    </row>
    <row r="490" ht="14.25" customHeight="1">
      <c r="A490" s="5">
        <v>125.0</v>
      </c>
      <c r="B490" s="20">
        <v>1.0</v>
      </c>
      <c r="C490" s="21">
        <v>1.0</v>
      </c>
      <c r="D490" s="20">
        <v>6.0</v>
      </c>
      <c r="E490" s="22">
        <v>0.67</v>
      </c>
      <c r="F490" s="5" t="str">
        <f>VLOOKUP(G490,'Species Data'!A$2:E$152,2,FALSE)</f>
        <v>24</v>
      </c>
      <c r="G490" s="5" t="s">
        <v>60</v>
      </c>
      <c r="H490" s="46" t="s">
        <v>265</v>
      </c>
      <c r="I490" s="48"/>
      <c r="J490" s="5" t="str">
        <f>VLOOKUP(G490,'Species Data'!A$2:E$152,3,FALSE)</f>
        <v>120</v>
      </c>
      <c r="K490" s="27" t="str">
        <f>VLOOKUP(G490,'Species Data'!A$2:E$152,4,FALSE)</f>
        <v>166</v>
      </c>
      <c r="L490" s="27" t="str">
        <f>VLOOKUP(G490,'Species Data'!A$2:E$152,5,FALSE)</f>
        <v>166</v>
      </c>
      <c r="M490" s="28" t="str">
        <f t="shared" si="1"/>
        <v>19920</v>
      </c>
      <c r="N490" s="29" t="str">
        <f t="shared" si="2"/>
        <v>5196613815</v>
      </c>
      <c r="O490" s="29" t="str">
        <f t="shared" si="3"/>
        <v>260874</v>
      </c>
      <c r="P490" s="30" t="str">
        <f t="shared" si="4"/>
        <v>1284867390</v>
      </c>
      <c r="Q490" s="30" t="s">
        <v>126</v>
      </c>
      <c r="R490" s="32" t="str">
        <f>VLOOKUP(Q490,'Basic Moves'!B$2:H$43,3,FALSE)</f>
        <v>6</v>
      </c>
      <c r="S490" s="32" t="str">
        <f>IF(OR(VLOOKUP(Q490,'Basic Moves'!B$2:C$43,2,FALSE)=H490,VLOOKUP(Q490,'Basic Moves'!B$2:C$43,2,FALSE)=I490),1,0)</f>
        <v>0</v>
      </c>
      <c r="T490" s="32" t="str">
        <f>VLOOKUP(Q490,'Basic Moves'!B$2:H$43,5,FALSE)</f>
        <v>500</v>
      </c>
      <c r="U490" s="32" t="str">
        <f>VLOOKUP(Q490,'Basic Moves'!B$2:H$43,7,FALSE)</f>
        <v>7</v>
      </c>
      <c r="V490" s="31" t="str">
        <f t="shared" si="5"/>
        <v>1200</v>
      </c>
      <c r="W490" s="30" t="s">
        <v>294</v>
      </c>
      <c r="X490" s="32" t="str">
        <f>VLOOKUP(W490,'Charged Moves'!B$2:I$96,3,FALSE)</f>
        <v>65</v>
      </c>
      <c r="Y490" s="32" t="str">
        <f>IF(OR(VLOOKUP(W490,'Charged Moves'!B$2:C$96,2,FALSE)=H490,VLOOKUP(W490,'Charged Moves'!B$2:C$96,2,FALSE)=I490),1,0)</f>
        <v>1</v>
      </c>
      <c r="Z490" s="32" t="str">
        <f>VLOOKUP(W490,'Charged Moves'!B$2:I$96,8,FALSE)*100</f>
        <v>5</v>
      </c>
      <c r="AA490" s="32" t="str">
        <f>VLOOKUP(W490,'Charged Moves'!B$2:I$96,6,FALSE)</f>
        <v>3000</v>
      </c>
      <c r="AB490" s="32" t="str">
        <f>VLOOKUP(W490,'Charged Moves'!B$2:J$96,9,FALSE)</f>
        <v>100</v>
      </c>
      <c r="AC490" s="32" t="str">
        <f t="shared" si="6"/>
        <v>173.28125</v>
      </c>
      <c r="AD490" s="32" t="str">
        <f t="shared" si="7"/>
        <v>11000</v>
      </c>
      <c r="AE490" s="32" t="str">
        <f t="shared" si="8"/>
        <v>1571.53125</v>
      </c>
      <c r="AF490" t="str">
        <f t="shared" si="9"/>
        <v>41000</v>
      </c>
      <c r="AG490" t="str">
        <f t="shared" si="10"/>
        <v>388.5625</v>
      </c>
    </row>
    <row r="491" ht="14.25" customHeight="1">
      <c r="A491" s="5">
        <v>737.0</v>
      </c>
      <c r="B491" s="20">
        <v>4.0</v>
      </c>
      <c r="C491" s="21">
        <v>0.79</v>
      </c>
      <c r="D491" s="20">
        <v>6.0</v>
      </c>
      <c r="E491" s="22">
        <v>0.44</v>
      </c>
      <c r="F491" s="5" t="str">
        <f>VLOOKUP(G491,'Species Data'!A$2:E$152,2,FALSE)</f>
        <v>127</v>
      </c>
      <c r="G491" s="5" t="s">
        <v>201</v>
      </c>
      <c r="H491" s="58" t="s">
        <v>249</v>
      </c>
      <c r="I491" s="61"/>
      <c r="J491" s="5" t="str">
        <f>VLOOKUP(G491,'Species Data'!A$2:E$152,3,FALSE)</f>
        <v>130</v>
      </c>
      <c r="K491" s="27" t="str">
        <f>VLOOKUP(G491,'Species Data'!A$2:E$152,4,FALSE)</f>
        <v>184</v>
      </c>
      <c r="L491" s="27" t="str">
        <f>VLOOKUP(G491,'Species Data'!A$2:E$152,5,FALSE)</f>
        <v>186</v>
      </c>
      <c r="M491" s="28" t="str">
        <f t="shared" si="1"/>
        <v>24180</v>
      </c>
      <c r="N491" s="29" t="str">
        <f t="shared" si="2"/>
        <v>4738312800</v>
      </c>
      <c r="O491" s="29" t="str">
        <f t="shared" si="3"/>
        <v>195960</v>
      </c>
      <c r="P491" s="30" t="str">
        <f t="shared" si="4"/>
        <v>1284683400</v>
      </c>
      <c r="Q491" s="30" t="s">
        <v>248</v>
      </c>
      <c r="R491" s="32" t="str">
        <f>VLOOKUP(Q491,'Basic Moves'!B$2:H$43,3,FALSE)</f>
        <v>3</v>
      </c>
      <c r="S491" s="32" t="str">
        <f>IF(OR(VLOOKUP(Q491,'Basic Moves'!B$2:C$43,2,FALSE)=H491,VLOOKUP(Q491,'Basic Moves'!B$2:C$43,2,FALSE)=I491),1,0)</f>
        <v>1</v>
      </c>
      <c r="T491" s="32" t="str">
        <f>VLOOKUP(Q491,'Basic Moves'!B$2:H$43,5,FALSE)</f>
        <v>400</v>
      </c>
      <c r="U491" s="32" t="str">
        <f>VLOOKUP(Q491,'Basic Moves'!B$2:H$43,7,FALSE)</f>
        <v>6</v>
      </c>
      <c r="V491" s="31" t="str">
        <f t="shared" si="5"/>
        <v>937.5</v>
      </c>
      <c r="W491" s="30" t="s">
        <v>305</v>
      </c>
      <c r="X491" s="32" t="str">
        <f>VLOOKUP(W491,'Charged Moves'!B$2:I$96,3,FALSE)</f>
        <v>30</v>
      </c>
      <c r="Y491" s="32" t="str">
        <f>IF(OR(VLOOKUP(W491,'Charged Moves'!B$2:C$96,2,FALSE)=H491,VLOOKUP(W491,'Charged Moves'!B$2:C$96,2,FALSE)=I491),1,0)</f>
        <v>0</v>
      </c>
      <c r="Z491" s="32" t="str">
        <f>VLOOKUP(W491,'Charged Moves'!B$2:I$96,8,FALSE)*100</f>
        <v>5</v>
      </c>
      <c r="AA491" s="32" t="str">
        <f>VLOOKUP(W491,'Charged Moves'!B$2:I$96,6,FALSE)</f>
        <v>2100</v>
      </c>
      <c r="AB491" s="32" t="str">
        <f>VLOOKUP(W491,'Charged Moves'!B$2:J$96,9,FALSE)</f>
        <v>33</v>
      </c>
      <c r="AC491" s="32" t="str">
        <f t="shared" si="6"/>
        <v>53.25</v>
      </c>
      <c r="AD491" s="32" t="str">
        <f t="shared" si="7"/>
        <v>5000</v>
      </c>
      <c r="AE491" s="32" t="str">
        <f t="shared" si="8"/>
        <v>1065</v>
      </c>
      <c r="AF491" t="str">
        <f t="shared" si="9"/>
        <v>17000</v>
      </c>
      <c r="AG491" t="str">
        <f t="shared" si="10"/>
        <v>288.75</v>
      </c>
    </row>
    <row r="492" ht="14.25" customHeight="1">
      <c r="A492" s="5">
        <v>642.0</v>
      </c>
      <c r="B492" s="20">
        <v>5.0</v>
      </c>
      <c r="C492" s="21">
        <v>0.79</v>
      </c>
      <c r="D492" s="20">
        <v>4.0</v>
      </c>
      <c r="E492" s="22">
        <v>0.89</v>
      </c>
      <c r="F492" s="5" t="str">
        <f>VLOOKUP(G492,'Species Data'!A$2:E$152,2,FALSE)</f>
        <v>111</v>
      </c>
      <c r="G492" s="5" t="s">
        <v>179</v>
      </c>
      <c r="H492" s="49" t="s">
        <v>260</v>
      </c>
      <c r="I492" s="51" t="s">
        <v>267</v>
      </c>
      <c r="J492" s="5" t="str">
        <f>VLOOKUP(G492,'Species Data'!A$2:E$152,3,FALSE)</f>
        <v>160</v>
      </c>
      <c r="K492" s="27" t="str">
        <f>VLOOKUP(G492,'Species Data'!A$2:E$152,4,FALSE)</f>
        <v>110</v>
      </c>
      <c r="L492" s="27" t="str">
        <f>VLOOKUP(G492,'Species Data'!A$2:E$152,5,FALSE)</f>
        <v>116</v>
      </c>
      <c r="M492" s="28" t="str">
        <f t="shared" si="1"/>
        <v>18560</v>
      </c>
      <c r="N492" s="29" t="str">
        <f t="shared" si="2"/>
        <v>2231724000</v>
      </c>
      <c r="O492" s="29" t="str">
        <f t="shared" si="3"/>
        <v>120244</v>
      </c>
      <c r="P492" s="30" t="str">
        <f t="shared" si="4"/>
        <v>1283975000</v>
      </c>
      <c r="Q492" s="30" t="s">
        <v>276</v>
      </c>
      <c r="R492" s="32" t="str">
        <f>VLOOKUP(Q492,'Basic Moves'!B$2:H$43,3,FALSE)</f>
        <v>15</v>
      </c>
      <c r="S492" s="32" t="str">
        <f>IF(OR(VLOOKUP(Q492,'Basic Moves'!B$2:C$43,2,FALSE)=H492,VLOOKUP(Q492,'Basic Moves'!B$2:C$43,2,FALSE)=I492),1,0)</f>
        <v>0</v>
      </c>
      <c r="T492" s="32" t="str">
        <f>VLOOKUP(Q492,'Basic Moves'!B$2:H$43,5,FALSE)</f>
        <v>1410</v>
      </c>
      <c r="U492" s="32" t="str">
        <f>VLOOKUP(Q492,'Basic Moves'!B$2:H$43,7,FALSE)</f>
        <v>12</v>
      </c>
      <c r="V492" s="31" t="str">
        <f t="shared" si="5"/>
        <v>1050</v>
      </c>
      <c r="W492" s="30" t="s">
        <v>227</v>
      </c>
      <c r="X492" s="32" t="str">
        <f>VLOOKUP(W492,'Charged Moves'!B$2:I$96,3,FALSE)</f>
        <v>35</v>
      </c>
      <c r="Y492" s="32" t="str">
        <f>IF(OR(VLOOKUP(W492,'Charged Moves'!B$2:C$96,2,FALSE)=H492,VLOOKUP(W492,'Charged Moves'!B$2:C$96,2,FALSE)=I492),1,0)</f>
        <v>1</v>
      </c>
      <c r="Z492" s="32" t="str">
        <f>VLOOKUP(W492,'Charged Moves'!B$2:I$96,8,FALSE)*100</f>
        <v>5</v>
      </c>
      <c r="AA492" s="32" t="str">
        <f>VLOOKUP(W492,'Charged Moves'!B$2:I$96,6,FALSE)</f>
        <v>3400</v>
      </c>
      <c r="AB492" s="32" t="str">
        <f>VLOOKUP(W492,'Charged Moves'!B$2:J$96,9,FALSE)</f>
        <v>25</v>
      </c>
      <c r="AC492" s="32" t="str">
        <f t="shared" si="6"/>
        <v>89.84375</v>
      </c>
      <c r="AD492" s="32" t="str">
        <f t="shared" si="7"/>
        <v>8130</v>
      </c>
      <c r="AE492" s="32" t="str">
        <f t="shared" si="8"/>
        <v>1093.125</v>
      </c>
      <c r="AF492" t="str">
        <f t="shared" si="9"/>
        <v>14130</v>
      </c>
      <c r="AG492" t="str">
        <f t="shared" si="10"/>
        <v>628.90625</v>
      </c>
    </row>
    <row r="493" ht="14.25" customHeight="1">
      <c r="A493" s="5">
        <v>39.0</v>
      </c>
      <c r="B493" s="20">
        <v>3.0</v>
      </c>
      <c r="C493" s="21">
        <v>0.84</v>
      </c>
      <c r="D493" s="20">
        <v>2.0</v>
      </c>
      <c r="E493" s="22">
        <v>0.92</v>
      </c>
      <c r="F493" s="5" t="str">
        <f>VLOOKUP(G493,'Species Data'!A$2:E$152,2,FALSE)</f>
        <v>7</v>
      </c>
      <c r="G493" s="5" t="s">
        <v>41</v>
      </c>
      <c r="H493" s="33" t="s">
        <v>187</v>
      </c>
      <c r="I493" s="50"/>
      <c r="J493" s="5" t="str">
        <f>VLOOKUP(G493,'Species Data'!A$2:E$152,3,FALSE)</f>
        <v>88</v>
      </c>
      <c r="K493" s="27" t="str">
        <f>VLOOKUP(G493,'Species Data'!A$2:E$152,4,FALSE)</f>
        <v>112</v>
      </c>
      <c r="L493" s="27" t="str">
        <f>VLOOKUP(G493,'Species Data'!A$2:E$152,5,FALSE)</f>
        <v>142</v>
      </c>
      <c r="M493" s="28" t="str">
        <f t="shared" si="1"/>
        <v>12496</v>
      </c>
      <c r="N493" s="29" t="str">
        <f t="shared" si="2"/>
        <v>1880648000</v>
      </c>
      <c r="O493" s="29" t="str">
        <f t="shared" si="3"/>
        <v>150500</v>
      </c>
      <c r="P493" s="30" t="str">
        <f t="shared" si="4"/>
        <v>1277965920</v>
      </c>
      <c r="Q493" s="30" t="s">
        <v>230</v>
      </c>
      <c r="R493" s="32" t="str">
        <f>VLOOKUP(Q493,'Basic Moves'!B$2:H$43,3,FALSE)</f>
        <v>25</v>
      </c>
      <c r="S493" s="32" t="str">
        <f>IF(OR(VLOOKUP(Q493,'Basic Moves'!B$2:C$43,2,FALSE)=H493,VLOOKUP(Q493,'Basic Moves'!B$2:C$43,2,FALSE)=I493),1,0)</f>
        <v>1</v>
      </c>
      <c r="T493" s="32" t="str">
        <f>VLOOKUP(Q493,'Basic Moves'!B$2:H$43,5,FALSE)</f>
        <v>2300</v>
      </c>
      <c r="U493" s="32" t="str">
        <f>VLOOKUP(Q493,'Basic Moves'!B$2:H$43,7,FALSE)</f>
        <v>25</v>
      </c>
      <c r="V493" s="31" t="str">
        <f t="shared" si="5"/>
        <v>1343.75</v>
      </c>
      <c r="W493" s="30" t="s">
        <v>334</v>
      </c>
      <c r="X493" s="32" t="str">
        <f>VLOOKUP(W493,'Charged Moves'!B$2:I$96,3,FALSE)</f>
        <v>35</v>
      </c>
      <c r="Y493" s="32" t="str">
        <f>IF(OR(VLOOKUP(W493,'Charged Moves'!B$2:C$96,2,FALSE)=H493,VLOOKUP(W493,'Charged Moves'!B$2:C$96,2,FALSE)=I493),1,0)</f>
        <v>1</v>
      </c>
      <c r="Z493" s="32" t="str">
        <f>VLOOKUP(W493,'Charged Moves'!B$2:I$96,8,FALSE)*100</f>
        <v>5</v>
      </c>
      <c r="AA493" s="32" t="str">
        <f>VLOOKUP(W493,'Charged Moves'!B$2:I$96,6,FALSE)</f>
        <v>3300</v>
      </c>
      <c r="AB493" s="32" t="str">
        <f>VLOOKUP(W493,'Charged Moves'!B$2:J$96,9,FALSE)</f>
        <v>25</v>
      </c>
      <c r="AC493" s="32" t="str">
        <f t="shared" si="6"/>
        <v>76.09375</v>
      </c>
      <c r="AD493" s="32" t="str">
        <f t="shared" si="7"/>
        <v>6100</v>
      </c>
      <c r="AE493" s="32" t="str">
        <f t="shared" si="8"/>
        <v>1248.75</v>
      </c>
      <c r="AF493" t="str">
        <f t="shared" si="9"/>
        <v>8100</v>
      </c>
      <c r="AG493" t="str">
        <f t="shared" si="10"/>
        <v>913.125</v>
      </c>
    </row>
    <row r="494" ht="14.25" customHeight="1">
      <c r="A494" s="5">
        <v>430.0</v>
      </c>
      <c r="B494" s="20">
        <v>1.0</v>
      </c>
      <c r="C494" s="21">
        <v>1.0</v>
      </c>
      <c r="D494" s="20">
        <v>6.0</v>
      </c>
      <c r="E494" s="22">
        <v>0.64</v>
      </c>
      <c r="F494" s="5" t="str">
        <f>VLOOKUP(G494,'Species Data'!A$2:E$152,2,FALSE)</f>
        <v>75</v>
      </c>
      <c r="G494" s="5" t="s">
        <v>124</v>
      </c>
      <c r="H494" s="51" t="s">
        <v>267</v>
      </c>
      <c r="I494" s="49" t="s">
        <v>260</v>
      </c>
      <c r="J494" s="5" t="str">
        <f>VLOOKUP(G494,'Species Data'!A$2:E$152,3,FALSE)</f>
        <v>110</v>
      </c>
      <c r="K494" s="27" t="str">
        <f>VLOOKUP(G494,'Species Data'!A$2:E$152,4,FALSE)</f>
        <v>142</v>
      </c>
      <c r="L494" s="27" t="str">
        <f>VLOOKUP(G494,'Species Data'!A$2:E$152,5,FALSE)</f>
        <v>156</v>
      </c>
      <c r="M494" s="28" t="str">
        <f t="shared" si="1"/>
        <v>17160</v>
      </c>
      <c r="N494" s="29" t="str">
        <f t="shared" si="2"/>
        <v>4794246600</v>
      </c>
      <c r="O494" s="29" t="str">
        <f t="shared" si="3"/>
        <v>279385</v>
      </c>
      <c r="P494" s="30" t="str">
        <f t="shared" si="4"/>
        <v>1267094400</v>
      </c>
      <c r="Q494" s="30" t="s">
        <v>221</v>
      </c>
      <c r="R494" s="32" t="str">
        <f>VLOOKUP(Q494,'Basic Moves'!B$2:H$43,3,FALSE)</f>
        <v>6</v>
      </c>
      <c r="S494" s="32" t="str">
        <f>IF(OR(VLOOKUP(Q494,'Basic Moves'!B$2:C$43,2,FALSE)=H494,VLOOKUP(Q494,'Basic Moves'!B$2:C$43,2,FALSE)=I494),1,0)</f>
        <v>1</v>
      </c>
      <c r="T494" s="32" t="str">
        <f>VLOOKUP(Q494,'Basic Moves'!B$2:H$43,5,FALSE)</f>
        <v>550</v>
      </c>
      <c r="U494" s="32" t="str">
        <f>VLOOKUP(Q494,'Basic Moves'!B$2:H$43,7,FALSE)</f>
        <v>7</v>
      </c>
      <c r="V494" s="31" t="str">
        <f t="shared" si="5"/>
        <v>1357.5</v>
      </c>
      <c r="W494" s="30" t="s">
        <v>222</v>
      </c>
      <c r="X494" s="32" t="str">
        <f>VLOOKUP(W494,'Charged Moves'!B$2:I$96,3,FALSE)</f>
        <v>80</v>
      </c>
      <c r="Y494" s="32" t="str">
        <f>IF(OR(VLOOKUP(W494,'Charged Moves'!B$2:C$96,2,FALSE)=H494,VLOOKUP(W494,'Charged Moves'!B$2:C$96,2,FALSE)=I494),1,0)</f>
        <v>1</v>
      </c>
      <c r="Z494" s="32" t="str">
        <f>VLOOKUP(W494,'Charged Moves'!B$2:I$96,8,FALSE)*100</f>
        <v>50</v>
      </c>
      <c r="AA494" s="32" t="str">
        <f>VLOOKUP(W494,'Charged Moves'!B$2:I$96,6,FALSE)</f>
        <v>3100</v>
      </c>
      <c r="AB494" s="32" t="str">
        <f>VLOOKUP(W494,'Charged Moves'!B$2:J$96,9,FALSE)</f>
        <v>100</v>
      </c>
      <c r="AC494" s="32" t="str">
        <f t="shared" si="6"/>
        <v>237.5</v>
      </c>
      <c r="AD494" s="32" t="str">
        <f t="shared" si="7"/>
        <v>11850</v>
      </c>
      <c r="AE494" s="32" t="str">
        <f t="shared" si="8"/>
        <v>1967.5</v>
      </c>
      <c r="AF494" t="str">
        <f t="shared" si="9"/>
        <v>41850</v>
      </c>
      <c r="AG494" t="str">
        <f t="shared" si="10"/>
        <v>520</v>
      </c>
    </row>
    <row r="495" ht="14.25" customHeight="1">
      <c r="A495" s="5">
        <v>30.0</v>
      </c>
      <c r="B495" s="20">
        <v>1.0</v>
      </c>
      <c r="C495" s="21">
        <v>1.0</v>
      </c>
      <c r="D495" s="20">
        <v>5.0</v>
      </c>
      <c r="E495" s="22">
        <v>0.7</v>
      </c>
      <c r="F495" s="5" t="str">
        <f>VLOOKUP(G495,'Species Data'!A$2:E$152,2,FALSE)</f>
        <v>5</v>
      </c>
      <c r="G495" s="5" t="s">
        <v>39</v>
      </c>
      <c r="H495" s="44" t="s">
        <v>255</v>
      </c>
      <c r="I495" s="47"/>
      <c r="J495" s="5" t="str">
        <f>VLOOKUP(G495,'Species Data'!A$2:E$152,3,FALSE)</f>
        <v>116</v>
      </c>
      <c r="K495" s="27" t="str">
        <f>VLOOKUP(G495,'Species Data'!A$2:E$152,4,FALSE)</f>
        <v>160</v>
      </c>
      <c r="L495" s="27" t="str">
        <f>VLOOKUP(G495,'Species Data'!A$2:E$152,5,FALSE)</f>
        <v>140</v>
      </c>
      <c r="M495" s="28" t="str">
        <f t="shared" si="1"/>
        <v>16240</v>
      </c>
      <c r="N495" s="29" t="str">
        <f t="shared" si="2"/>
        <v>4110912400</v>
      </c>
      <c r="O495" s="29" t="str">
        <f t="shared" si="3"/>
        <v>253135</v>
      </c>
      <c r="P495" s="30" t="str">
        <f t="shared" si="4"/>
        <v>1262497600</v>
      </c>
      <c r="Q495" s="30" t="s">
        <v>262</v>
      </c>
      <c r="R495" s="32" t="str">
        <f>VLOOKUP(Q495,'Basic Moves'!B$2:H$43,3,FALSE)</f>
        <v>6</v>
      </c>
      <c r="S495" s="32" t="str">
        <f>IF(OR(VLOOKUP(Q495,'Basic Moves'!B$2:C$43,2,FALSE)=H495,VLOOKUP(Q495,'Basic Moves'!B$2:C$43,2,FALSE)=I495),1,0)</f>
        <v>0</v>
      </c>
      <c r="T495" s="32" t="str">
        <f>VLOOKUP(Q495,'Basic Moves'!B$2:H$43,5,FALSE)</f>
        <v>500</v>
      </c>
      <c r="U495" s="32" t="str">
        <f>VLOOKUP(Q495,'Basic Moves'!B$2:H$43,7,FALSE)</f>
        <v>7</v>
      </c>
      <c r="V495" s="31" t="str">
        <f t="shared" si="5"/>
        <v>1200</v>
      </c>
      <c r="W495" s="30" t="s">
        <v>135</v>
      </c>
      <c r="X495" s="32" t="str">
        <f>VLOOKUP(W495,'Charged Moves'!B$2:I$96,3,FALSE)</f>
        <v>55</v>
      </c>
      <c r="Y495" s="32" t="str">
        <f>IF(OR(VLOOKUP(W495,'Charged Moves'!B$2:C$96,2,FALSE)=H495,VLOOKUP(W495,'Charged Moves'!B$2:C$96,2,FALSE)=I495),1,0)</f>
        <v>1</v>
      </c>
      <c r="Z495" s="32" t="str">
        <f>VLOOKUP(W495,'Charged Moves'!B$2:I$96,8,FALSE)*100</f>
        <v>5</v>
      </c>
      <c r="AA495" s="32" t="str">
        <f>VLOOKUP(W495,'Charged Moves'!B$2:I$96,6,FALSE)</f>
        <v>2900</v>
      </c>
      <c r="AB495" s="32" t="str">
        <f>VLOOKUP(W495,'Charged Moves'!B$2:J$96,9,FALSE)</f>
        <v>50</v>
      </c>
      <c r="AC495" s="32" t="str">
        <f t="shared" si="6"/>
        <v>118.46875</v>
      </c>
      <c r="AD495" s="32" t="str">
        <f t="shared" si="7"/>
        <v>7400</v>
      </c>
      <c r="AE495" s="32" t="str">
        <f t="shared" si="8"/>
        <v>1582.09375</v>
      </c>
      <c r="AF495" t="str">
        <f t="shared" si="9"/>
        <v>23400</v>
      </c>
      <c r="AG495" t="str">
        <f t="shared" si="10"/>
        <v>485.875</v>
      </c>
    </row>
    <row r="496" ht="14.25" customHeight="1">
      <c r="A496" s="5">
        <v>717.0</v>
      </c>
      <c r="B496" s="20">
        <v>6.0</v>
      </c>
      <c r="C496" s="21">
        <v>0.88</v>
      </c>
      <c r="D496" s="20">
        <v>6.0</v>
      </c>
      <c r="E496" s="22">
        <v>0.7</v>
      </c>
      <c r="F496" s="5" t="str">
        <f>VLOOKUP(G496,'Species Data'!A$2:E$152,2,FALSE)</f>
        <v>124</v>
      </c>
      <c r="G496" s="5" t="s">
        <v>196</v>
      </c>
      <c r="H496" s="34" t="s">
        <v>191</v>
      </c>
      <c r="I496" s="24" t="s">
        <v>50</v>
      </c>
      <c r="J496" s="5" t="str">
        <f>VLOOKUP(G496,'Species Data'!A$2:E$152,3,FALSE)</f>
        <v>130</v>
      </c>
      <c r="K496" s="27" t="str">
        <f>VLOOKUP(G496,'Species Data'!A$2:E$152,4,FALSE)</f>
        <v>172</v>
      </c>
      <c r="L496" s="27" t="str">
        <f>VLOOKUP(G496,'Species Data'!A$2:E$152,5,FALSE)</f>
        <v>134</v>
      </c>
      <c r="M496" s="28" t="str">
        <f t="shared" si="1"/>
        <v>17420</v>
      </c>
      <c r="N496" s="29" t="str">
        <f t="shared" si="2"/>
        <v>3880130800</v>
      </c>
      <c r="O496" s="29" t="str">
        <f t="shared" si="3"/>
        <v>222740</v>
      </c>
      <c r="P496" s="30" t="str">
        <f t="shared" si="4"/>
        <v>1257297210</v>
      </c>
      <c r="Q496" s="30" t="s">
        <v>173</v>
      </c>
      <c r="R496" s="32" t="str">
        <f>VLOOKUP(Q496,'Basic Moves'!B$2:H$43,3,FALSE)</f>
        <v>7</v>
      </c>
      <c r="S496" s="32" t="str">
        <f>IF(OR(VLOOKUP(Q496,'Basic Moves'!B$2:C$43,2,FALSE)=H496,VLOOKUP(Q496,'Basic Moves'!B$2:C$43,2,FALSE)=I496),1,0)</f>
        <v>0</v>
      </c>
      <c r="T496" s="32" t="str">
        <f>VLOOKUP(Q496,'Basic Moves'!B$2:H$43,5,FALSE)</f>
        <v>540</v>
      </c>
      <c r="U496" s="32" t="str">
        <f>VLOOKUP(Q496,'Basic Moves'!B$2:H$43,7,FALSE)</f>
        <v>7</v>
      </c>
      <c r="V496" s="31" t="str">
        <f t="shared" si="5"/>
        <v>1295</v>
      </c>
      <c r="W496" s="30" t="s">
        <v>323</v>
      </c>
      <c r="X496" s="32" t="str">
        <f>VLOOKUP(W496,'Charged Moves'!B$2:I$96,3,FALSE)</f>
        <v>25</v>
      </c>
      <c r="Y496" s="32" t="str">
        <f>IF(OR(VLOOKUP(W496,'Charged Moves'!B$2:C$96,2,FALSE)=H496,VLOOKUP(W496,'Charged Moves'!B$2:C$96,2,FALSE)=I496),1,0)</f>
        <v>0</v>
      </c>
      <c r="Z496" s="32" t="str">
        <f>VLOOKUP(W496,'Charged Moves'!B$2:I$96,8,FALSE)*100</f>
        <v>5</v>
      </c>
      <c r="AA496" s="32" t="str">
        <f>VLOOKUP(W496,'Charged Moves'!B$2:I$96,6,FALSE)</f>
        <v>2800</v>
      </c>
      <c r="AB496" s="32" t="str">
        <f>VLOOKUP(W496,'Charged Moves'!B$2:J$96,9,FALSE)</f>
        <v>20</v>
      </c>
      <c r="AC496" s="32" t="str">
        <f t="shared" si="6"/>
        <v>46.625</v>
      </c>
      <c r="AD496" s="32" t="str">
        <f t="shared" si="7"/>
        <v>4920</v>
      </c>
      <c r="AE496" s="32" t="str">
        <f t="shared" si="8"/>
        <v>946.5</v>
      </c>
      <c r="AF496" t="str">
        <f t="shared" si="9"/>
        <v>10920</v>
      </c>
      <c r="AG496" t="str">
        <f t="shared" si="10"/>
        <v>419.625</v>
      </c>
    </row>
    <row r="497" ht="14.25" customHeight="1">
      <c r="A497" s="5">
        <v>99.0</v>
      </c>
      <c r="B497" s="20">
        <v>5.0</v>
      </c>
      <c r="C497" s="21">
        <v>0.66</v>
      </c>
      <c r="D497" s="20">
        <v>4.0</v>
      </c>
      <c r="E497" s="22">
        <v>0.79</v>
      </c>
      <c r="F497" s="5" t="str">
        <f>VLOOKUP(G497,'Species Data'!A$2:E$152,2,FALSE)</f>
        <v>20</v>
      </c>
      <c r="G497" s="5" t="s">
        <v>56</v>
      </c>
      <c r="H497" s="39" t="s">
        <v>237</v>
      </c>
      <c r="I497" s="40"/>
      <c r="J497" s="5" t="str">
        <f>VLOOKUP(G497,'Species Data'!A$2:E$152,3,FALSE)</f>
        <v>110</v>
      </c>
      <c r="K497" s="27" t="str">
        <f>VLOOKUP(G497,'Species Data'!A$2:E$152,4,FALSE)</f>
        <v>146</v>
      </c>
      <c r="L497" s="27" t="str">
        <f>VLOOKUP(G497,'Species Data'!A$2:E$152,5,FALSE)</f>
        <v>150</v>
      </c>
      <c r="M497" s="28" t="str">
        <f t="shared" si="1"/>
        <v>16500</v>
      </c>
      <c r="N497" s="29" t="str">
        <f t="shared" si="2"/>
        <v>2890800000</v>
      </c>
      <c r="O497" s="29" t="str">
        <f t="shared" si="3"/>
        <v>175200</v>
      </c>
      <c r="P497" s="30" t="str">
        <f t="shared" si="4"/>
        <v>1254486750</v>
      </c>
      <c r="Q497" s="30" t="s">
        <v>126</v>
      </c>
      <c r="R497" s="32" t="str">
        <f>VLOOKUP(Q497,'Basic Moves'!B$2:H$43,3,FALSE)</f>
        <v>6</v>
      </c>
      <c r="S497" s="32" t="str">
        <f>IF(OR(VLOOKUP(Q497,'Basic Moves'!B$2:C$43,2,FALSE)=H497,VLOOKUP(Q497,'Basic Moves'!B$2:C$43,2,FALSE)=I497),1,0)</f>
        <v>0</v>
      </c>
      <c r="T497" s="32" t="str">
        <f>VLOOKUP(Q497,'Basic Moves'!B$2:H$43,5,FALSE)</f>
        <v>500</v>
      </c>
      <c r="U497" s="32" t="str">
        <f>VLOOKUP(Q497,'Basic Moves'!B$2:H$43,7,FALSE)</f>
        <v>7</v>
      </c>
      <c r="V497" s="31" t="str">
        <f t="shared" si="5"/>
        <v>1200</v>
      </c>
      <c r="W497" s="30" t="s">
        <v>288</v>
      </c>
      <c r="X497" s="32" t="str">
        <f>VLOOKUP(W497,'Charged Moves'!B$2:I$96,3,FALSE)</f>
        <v>70</v>
      </c>
      <c r="Y497" s="32" t="str">
        <f>IF(OR(VLOOKUP(W497,'Charged Moves'!B$2:C$96,2,FALSE)=H497,VLOOKUP(W497,'Charged Moves'!B$2:C$96,2,FALSE)=I497),1,0)</f>
        <v>0</v>
      </c>
      <c r="Z497" s="32" t="str">
        <f>VLOOKUP(W497,'Charged Moves'!B$2:I$96,8,FALSE)*100</f>
        <v>5</v>
      </c>
      <c r="AA497" s="32" t="str">
        <f>VLOOKUP(W497,'Charged Moves'!B$2:I$96,6,FALSE)</f>
        <v>5800</v>
      </c>
      <c r="AB497" s="32" t="str">
        <f>VLOOKUP(W497,'Charged Moves'!B$2:J$96,9,FALSE)</f>
        <v>33</v>
      </c>
      <c r="AC497" s="32" t="str">
        <f t="shared" si="6"/>
        <v>101.75</v>
      </c>
      <c r="AD497" s="32" t="str">
        <f t="shared" si="7"/>
        <v>8800</v>
      </c>
      <c r="AE497" s="32" t="str">
        <f t="shared" si="8"/>
        <v>1155.25</v>
      </c>
      <c r="AF497" t="str">
        <f t="shared" si="9"/>
        <v>18800</v>
      </c>
      <c r="AG497" t="str">
        <f t="shared" si="10"/>
        <v>520.75</v>
      </c>
    </row>
    <row r="498" ht="14.25" customHeight="1">
      <c r="A498" s="5">
        <v>162.0</v>
      </c>
      <c r="B498" s="20">
        <v>3.0</v>
      </c>
      <c r="C498" s="21">
        <v>0.75</v>
      </c>
      <c r="D498" s="20">
        <v>4.0</v>
      </c>
      <c r="E498" s="22">
        <v>0.9</v>
      </c>
      <c r="F498" s="5" t="str">
        <f>VLOOKUP(G498,'Species Data'!A$2:E$152,2,FALSE)</f>
        <v>30</v>
      </c>
      <c r="G498" s="5" t="s">
        <v>66</v>
      </c>
      <c r="H498" s="46" t="s">
        <v>265</v>
      </c>
      <c r="I498" s="48"/>
      <c r="J498" s="5" t="str">
        <f>VLOOKUP(G498,'Species Data'!A$2:E$152,3,FALSE)</f>
        <v>140</v>
      </c>
      <c r="K498" s="27" t="str">
        <f>VLOOKUP(G498,'Species Data'!A$2:E$152,4,FALSE)</f>
        <v>132</v>
      </c>
      <c r="L498" s="27" t="str">
        <f>VLOOKUP(G498,'Species Data'!A$2:E$152,5,FALSE)</f>
        <v>136</v>
      </c>
      <c r="M498" s="28" t="str">
        <f t="shared" si="1"/>
        <v>19040</v>
      </c>
      <c r="N498" s="29" t="str">
        <f t="shared" si="2"/>
        <v>3260980800</v>
      </c>
      <c r="O498" s="29" t="str">
        <f t="shared" si="3"/>
        <v>171270</v>
      </c>
      <c r="P498" s="30" t="str">
        <f t="shared" si="4"/>
        <v>1252320300</v>
      </c>
      <c r="Q498" s="30" t="s">
        <v>274</v>
      </c>
      <c r="R498" s="32" t="str">
        <f>VLOOKUP(Q498,'Basic Moves'!B$2:H$43,3,FALSE)</f>
        <v>6</v>
      </c>
      <c r="S498" s="32" t="str">
        <f>IF(OR(VLOOKUP(Q498,'Basic Moves'!B$2:C$43,2,FALSE)=H498,VLOOKUP(Q498,'Basic Moves'!B$2:C$43,2,FALSE)=I498),1,0)</f>
        <v>1</v>
      </c>
      <c r="T498" s="32" t="str">
        <f>VLOOKUP(Q498,'Basic Moves'!B$2:H$43,5,FALSE)</f>
        <v>575</v>
      </c>
      <c r="U498" s="32" t="str">
        <f>VLOOKUP(Q498,'Basic Moves'!B$2:H$43,7,FALSE)</f>
        <v>8</v>
      </c>
      <c r="V498" s="31" t="str">
        <f t="shared" si="5"/>
        <v>1297.5</v>
      </c>
      <c r="W498" s="30" t="s">
        <v>301</v>
      </c>
      <c r="X498" s="32" t="str">
        <f>VLOOKUP(W498,'Charged Moves'!B$2:I$96,3,FALSE)</f>
        <v>25</v>
      </c>
      <c r="Y498" s="32" t="str">
        <f>IF(OR(VLOOKUP(W498,'Charged Moves'!B$2:C$96,2,FALSE)=H498,VLOOKUP(W498,'Charged Moves'!B$2:C$96,2,FALSE)=I498),1,0)</f>
        <v>1</v>
      </c>
      <c r="Z498" s="32" t="str">
        <f>VLOOKUP(W498,'Charged Moves'!B$2:I$96,8,FALSE)*100</f>
        <v>5</v>
      </c>
      <c r="AA498" s="32" t="str">
        <f>VLOOKUP(W498,'Charged Moves'!B$2:I$96,6,FALSE)</f>
        <v>2400</v>
      </c>
      <c r="AB498" s="32" t="str">
        <f>VLOOKUP(W498,'Charged Moves'!B$2:J$96,9,FALSE)</f>
        <v>20</v>
      </c>
      <c r="AC498" s="32" t="str">
        <f t="shared" si="6"/>
        <v>54.53125</v>
      </c>
      <c r="AD498" s="32" t="str">
        <f t="shared" si="7"/>
        <v>4625</v>
      </c>
      <c r="AE498" s="32" t="str">
        <f t="shared" si="8"/>
        <v>1182.65625</v>
      </c>
      <c r="AF498" t="str">
        <f t="shared" si="9"/>
        <v>10625</v>
      </c>
      <c r="AG498" t="str">
        <f t="shared" si="10"/>
        <v>498.28125</v>
      </c>
    </row>
    <row r="499" ht="14.25" customHeight="1">
      <c r="A499" s="5">
        <v>101.0</v>
      </c>
      <c r="B499" s="20">
        <v>1.0</v>
      </c>
      <c r="C499" s="21">
        <v>1.0</v>
      </c>
      <c r="D499" s="20">
        <v>5.0</v>
      </c>
      <c r="E499" s="22">
        <v>0.79</v>
      </c>
      <c r="F499" s="5" t="str">
        <f>VLOOKUP(G499,'Species Data'!A$2:E$152,2,FALSE)</f>
        <v>20</v>
      </c>
      <c r="G499" s="5" t="s">
        <v>56</v>
      </c>
      <c r="H499" s="39" t="s">
        <v>237</v>
      </c>
      <c r="I499" s="40"/>
      <c r="J499" s="5" t="str">
        <f>VLOOKUP(G499,'Species Data'!A$2:E$152,3,FALSE)</f>
        <v>110</v>
      </c>
      <c r="K499" s="27" t="str">
        <f>VLOOKUP(G499,'Species Data'!A$2:E$152,4,FALSE)</f>
        <v>146</v>
      </c>
      <c r="L499" s="27" t="str">
        <f>VLOOKUP(G499,'Species Data'!A$2:E$152,5,FALSE)</f>
        <v>150</v>
      </c>
      <c r="M499" s="28" t="str">
        <f t="shared" si="1"/>
        <v>16500</v>
      </c>
      <c r="N499" s="29" t="str">
        <f t="shared" si="2"/>
        <v>4370528250</v>
      </c>
      <c r="O499" s="29" t="str">
        <f t="shared" si="3"/>
        <v>264881</v>
      </c>
      <c r="P499" s="30" t="str">
        <f t="shared" si="4"/>
        <v>1246657500</v>
      </c>
      <c r="Q499" s="30" t="s">
        <v>126</v>
      </c>
      <c r="R499" s="32" t="str">
        <f>VLOOKUP(Q499,'Basic Moves'!B$2:H$43,3,FALSE)</f>
        <v>6</v>
      </c>
      <c r="S499" s="32" t="str">
        <f>IF(OR(VLOOKUP(Q499,'Basic Moves'!B$2:C$43,2,FALSE)=H499,VLOOKUP(Q499,'Basic Moves'!B$2:C$43,2,FALSE)=I499),1,0)</f>
        <v>0</v>
      </c>
      <c r="T499" s="32" t="str">
        <f>VLOOKUP(Q499,'Basic Moves'!B$2:H$43,5,FALSE)</f>
        <v>500</v>
      </c>
      <c r="U499" s="32" t="str">
        <f>VLOOKUP(Q499,'Basic Moves'!B$2:H$43,7,FALSE)</f>
        <v>7</v>
      </c>
      <c r="V499" s="31" t="str">
        <f t="shared" si="5"/>
        <v>1200</v>
      </c>
      <c r="W499" s="30" t="s">
        <v>91</v>
      </c>
      <c r="X499" s="32" t="str">
        <f>VLOOKUP(W499,'Charged Moves'!B$2:I$96,3,FALSE)</f>
        <v>120</v>
      </c>
      <c r="Y499" s="32" t="str">
        <f>IF(OR(VLOOKUP(W499,'Charged Moves'!B$2:C$96,2,FALSE)=H499,VLOOKUP(W499,'Charged Moves'!B$2:C$96,2,FALSE)=I499),1,0)</f>
        <v>1</v>
      </c>
      <c r="Z499" s="32" t="str">
        <f>VLOOKUP(W499,'Charged Moves'!B$2:I$96,8,FALSE)*100</f>
        <v>5</v>
      </c>
      <c r="AA499" s="32" t="str">
        <f>VLOOKUP(W499,'Charged Moves'!B$2:I$96,6,FALSE)</f>
        <v>5000</v>
      </c>
      <c r="AB499" s="32" t="str">
        <f>VLOOKUP(W499,'Charged Moves'!B$2:J$96,9,FALSE)</f>
        <v>100</v>
      </c>
      <c r="AC499" s="32" t="str">
        <f t="shared" si="6"/>
        <v>243.75</v>
      </c>
      <c r="AD499" s="32" t="str">
        <f t="shared" si="7"/>
        <v>13000</v>
      </c>
      <c r="AE499" s="32" t="str">
        <f t="shared" si="8"/>
        <v>1814.25</v>
      </c>
      <c r="AF499" t="str">
        <f t="shared" si="9"/>
        <v>43000</v>
      </c>
      <c r="AG499" t="str">
        <f t="shared" si="10"/>
        <v>517.5</v>
      </c>
    </row>
    <row r="500" ht="14.25" customHeight="1">
      <c r="A500" s="5">
        <v>536.0</v>
      </c>
      <c r="B500" s="20">
        <v>1.0</v>
      </c>
      <c r="C500" s="21">
        <v>1.0</v>
      </c>
      <c r="D500" s="20">
        <v>1.0</v>
      </c>
      <c r="E500" s="22">
        <v>1.0</v>
      </c>
      <c r="F500" s="5" t="str">
        <f>VLOOKUP(G500,'Species Data'!A$2:E$152,2,FALSE)</f>
        <v>93</v>
      </c>
      <c r="G500" s="5" t="s">
        <v>150</v>
      </c>
      <c r="H500" s="62" t="s">
        <v>258</v>
      </c>
      <c r="I500" s="46" t="s">
        <v>265</v>
      </c>
      <c r="J500" s="5" t="str">
        <f>VLOOKUP(G500,'Species Data'!A$2:E$152,3,FALSE)</f>
        <v>90</v>
      </c>
      <c r="K500" s="27" t="str">
        <f>VLOOKUP(G500,'Species Data'!A$2:E$152,4,FALSE)</f>
        <v>172</v>
      </c>
      <c r="L500" s="27" t="str">
        <f>VLOOKUP(G500,'Species Data'!A$2:E$152,5,FALSE)</f>
        <v>118</v>
      </c>
      <c r="M500" s="28" t="str">
        <f t="shared" si="1"/>
        <v>10620</v>
      </c>
      <c r="N500" s="29" t="str">
        <f t="shared" si="2"/>
        <v>3095583975</v>
      </c>
      <c r="O500" s="29" t="str">
        <f t="shared" si="3"/>
        <v>291486</v>
      </c>
      <c r="P500" s="30" t="str">
        <f t="shared" si="4"/>
        <v>1243256850</v>
      </c>
      <c r="Q500" s="30" t="s">
        <v>231</v>
      </c>
      <c r="R500" s="32" t="str">
        <f>VLOOKUP(Q500,'Basic Moves'!B$2:H$43,3,FALSE)</f>
        <v>11</v>
      </c>
      <c r="S500" s="32" t="str">
        <f>IF(OR(VLOOKUP(Q500,'Basic Moves'!B$2:C$43,2,FALSE)=H500,VLOOKUP(Q500,'Basic Moves'!B$2:C$43,2,FALSE)=I500),1,0)</f>
        <v>1</v>
      </c>
      <c r="T500" s="32" t="str">
        <f>VLOOKUP(Q500,'Basic Moves'!B$2:H$43,5,FALSE)</f>
        <v>950</v>
      </c>
      <c r="U500" s="32" t="str">
        <f>VLOOKUP(Q500,'Basic Moves'!B$2:H$43,7,FALSE)</f>
        <v>8</v>
      </c>
      <c r="V500" s="31" t="str">
        <f t="shared" si="5"/>
        <v>1443.75</v>
      </c>
      <c r="W500" s="30" t="s">
        <v>224</v>
      </c>
      <c r="X500" s="32" t="str">
        <f>VLOOKUP(W500,'Charged Moves'!B$2:I$96,3,FALSE)</f>
        <v>55</v>
      </c>
      <c r="Y500" s="32" t="str">
        <f>IF(OR(VLOOKUP(W500,'Charged Moves'!B$2:C$96,2,FALSE)=H500,VLOOKUP(W500,'Charged Moves'!B$2:C$96,2,FALSE)=I500),1,0)</f>
        <v>1</v>
      </c>
      <c r="Z500" s="32" t="str">
        <f>VLOOKUP(W500,'Charged Moves'!B$2:I$96,8,FALSE)*100</f>
        <v>5</v>
      </c>
      <c r="AA500" s="32" t="str">
        <f>VLOOKUP(W500,'Charged Moves'!B$2:I$96,6,FALSE)</f>
        <v>2600</v>
      </c>
      <c r="AB500" s="32" t="str">
        <f>VLOOKUP(W500,'Charged Moves'!B$2:J$96,9,FALSE)</f>
        <v>50</v>
      </c>
      <c r="AC500" s="32" t="str">
        <f t="shared" si="6"/>
        <v>166.71875</v>
      </c>
      <c r="AD500" s="32" t="str">
        <f t="shared" si="7"/>
        <v>9750</v>
      </c>
      <c r="AE500" s="32" t="str">
        <f t="shared" si="8"/>
        <v>1694.6875</v>
      </c>
      <c r="AF500" t="str">
        <f t="shared" si="9"/>
        <v>23750</v>
      </c>
      <c r="AG500" t="str">
        <f t="shared" si="10"/>
        <v>680.625</v>
      </c>
    </row>
    <row r="501" ht="14.25" customHeight="1">
      <c r="A501" s="5">
        <v>237.0</v>
      </c>
      <c r="B501" s="20">
        <v>3.0</v>
      </c>
      <c r="C501" s="21">
        <v>0.94</v>
      </c>
      <c r="D501" s="20">
        <v>1.0</v>
      </c>
      <c r="E501" s="22">
        <v>1.0</v>
      </c>
      <c r="F501" s="5" t="str">
        <f>VLOOKUP(G501,'Species Data'!A$2:E$152,2,FALSE)</f>
        <v>43</v>
      </c>
      <c r="G501" s="5" t="s">
        <v>79</v>
      </c>
      <c r="H501" s="45" t="s">
        <v>259</v>
      </c>
      <c r="I501" s="46" t="s">
        <v>265</v>
      </c>
      <c r="J501" s="5" t="str">
        <f>VLOOKUP(G501,'Species Data'!A$2:E$152,3,FALSE)</f>
        <v>90</v>
      </c>
      <c r="K501" s="27" t="str">
        <f>VLOOKUP(G501,'Species Data'!A$2:E$152,4,FALSE)</f>
        <v>134</v>
      </c>
      <c r="L501" s="27" t="str">
        <f>VLOOKUP(G501,'Species Data'!A$2:E$152,5,FALSE)</f>
        <v>130</v>
      </c>
      <c r="M501" s="28" t="str">
        <f t="shared" si="1"/>
        <v>11700</v>
      </c>
      <c r="N501" s="29" t="str">
        <f t="shared" si="2"/>
        <v>2279189250</v>
      </c>
      <c r="O501" s="29" t="str">
        <f t="shared" si="3"/>
        <v>194803</v>
      </c>
      <c r="P501" s="30" t="str">
        <f t="shared" si="4"/>
        <v>1238562000</v>
      </c>
      <c r="Q501" s="30" t="s">
        <v>147</v>
      </c>
      <c r="R501" s="32" t="str">
        <f>VLOOKUP(Q501,'Basic Moves'!B$2:H$43,3,FALSE)</f>
        <v>15</v>
      </c>
      <c r="S501" s="32" t="str">
        <f>IF(OR(VLOOKUP(Q501,'Basic Moves'!B$2:C$43,2,FALSE)=H501,VLOOKUP(Q501,'Basic Moves'!B$2:C$43,2,FALSE)=I501),1,0)</f>
        <v>1</v>
      </c>
      <c r="T501" s="32" t="str">
        <f>VLOOKUP(Q501,'Basic Moves'!B$2:H$43,5,FALSE)</f>
        <v>1450</v>
      </c>
      <c r="U501" s="32" t="str">
        <f>VLOOKUP(Q501,'Basic Moves'!B$2:H$43,7,FALSE)</f>
        <v>12</v>
      </c>
      <c r="V501" s="31" t="str">
        <f t="shared" si="5"/>
        <v>1275</v>
      </c>
      <c r="W501" s="30" t="s">
        <v>180</v>
      </c>
      <c r="X501" s="32" t="str">
        <f>VLOOKUP(W501,'Charged Moves'!B$2:I$96,3,FALSE)</f>
        <v>40</v>
      </c>
      <c r="Y501" s="32" t="str">
        <f>IF(OR(VLOOKUP(W501,'Charged Moves'!B$2:C$96,2,FALSE)=H501,VLOOKUP(W501,'Charged Moves'!B$2:C$96,2,FALSE)=I501),1,0)</f>
        <v>1</v>
      </c>
      <c r="Z501" s="32" t="str">
        <f>VLOOKUP(W501,'Charged Moves'!B$2:I$96,8,FALSE)*100</f>
        <v>5</v>
      </c>
      <c r="AA501" s="32" t="str">
        <f>VLOOKUP(W501,'Charged Moves'!B$2:I$96,6,FALSE)</f>
        <v>2400</v>
      </c>
      <c r="AB501" s="32" t="str">
        <f>VLOOKUP(W501,'Charged Moves'!B$2:J$96,9,FALSE)</f>
        <v>33</v>
      </c>
      <c r="AC501" s="32" t="str">
        <f t="shared" si="6"/>
        <v>107.5</v>
      </c>
      <c r="AD501" s="32" t="str">
        <f t="shared" si="7"/>
        <v>7250</v>
      </c>
      <c r="AE501" s="32" t="str">
        <f t="shared" si="8"/>
        <v>1453.75</v>
      </c>
      <c r="AF501" t="str">
        <f t="shared" si="9"/>
        <v>13250</v>
      </c>
      <c r="AG501" t="str">
        <f t="shared" si="10"/>
        <v>790</v>
      </c>
    </row>
    <row r="502" ht="14.25" customHeight="1">
      <c r="A502" s="5">
        <v>494.0</v>
      </c>
      <c r="B502" s="20">
        <v>4.0</v>
      </c>
      <c r="C502" s="21">
        <v>0.79</v>
      </c>
      <c r="D502" s="20">
        <v>1.0</v>
      </c>
      <c r="E502" s="22">
        <v>1.0</v>
      </c>
      <c r="F502" s="5" t="str">
        <f>VLOOKUP(G502,'Species Data'!A$2:E$152,2,FALSE)</f>
        <v>86</v>
      </c>
      <c r="G502" s="5" t="s">
        <v>141</v>
      </c>
      <c r="H502" s="33" t="s">
        <v>187</v>
      </c>
      <c r="I502" s="50"/>
      <c r="J502" s="5" t="str">
        <f>VLOOKUP(G502,'Species Data'!A$2:E$152,3,FALSE)</f>
        <v>130</v>
      </c>
      <c r="K502" s="27" t="str">
        <f>VLOOKUP(G502,'Species Data'!A$2:E$152,4,FALSE)</f>
        <v>104</v>
      </c>
      <c r="L502" s="27" t="str">
        <f>VLOOKUP(G502,'Species Data'!A$2:E$152,5,FALSE)</f>
        <v>138</v>
      </c>
      <c r="M502" s="28" t="str">
        <f t="shared" si="1"/>
        <v>17940</v>
      </c>
      <c r="N502" s="29" t="str">
        <f t="shared" si="2"/>
        <v>2503033650</v>
      </c>
      <c r="O502" s="29" t="str">
        <f t="shared" si="3"/>
        <v>139523</v>
      </c>
      <c r="P502" s="30" t="str">
        <f t="shared" si="4"/>
        <v>1237523625</v>
      </c>
      <c r="Q502" s="30" t="s">
        <v>199</v>
      </c>
      <c r="R502" s="32" t="str">
        <f>VLOOKUP(Q502,'Basic Moves'!B$2:H$43,3,FALSE)</f>
        <v>15</v>
      </c>
      <c r="S502" s="32" t="str">
        <f>IF(OR(VLOOKUP(Q502,'Basic Moves'!B$2:C$43,2,FALSE)=H502,VLOOKUP(Q502,'Basic Moves'!B$2:C$43,2,FALSE)=I502),1,0)</f>
        <v>0</v>
      </c>
      <c r="T502" s="32" t="str">
        <f>VLOOKUP(Q502,'Basic Moves'!B$2:H$43,5,FALSE)</f>
        <v>1400</v>
      </c>
      <c r="U502" s="32" t="str">
        <f>VLOOKUP(Q502,'Basic Moves'!B$2:H$43,7,FALSE)</f>
        <v>12</v>
      </c>
      <c r="V502" s="31" t="str">
        <f t="shared" si="5"/>
        <v>1065</v>
      </c>
      <c r="W502" s="30" t="s">
        <v>238</v>
      </c>
      <c r="X502" s="32" t="str">
        <f>VLOOKUP(W502,'Charged Moves'!B$2:I$96,3,FALSE)</f>
        <v>45</v>
      </c>
      <c r="Y502" s="32" t="str">
        <f>IF(OR(VLOOKUP(W502,'Charged Moves'!B$2:C$96,2,FALSE)=H502,VLOOKUP(W502,'Charged Moves'!B$2:C$96,2,FALSE)=I502),1,0)</f>
        <v>1</v>
      </c>
      <c r="Z502" s="32" t="str">
        <f>VLOOKUP(W502,'Charged Moves'!B$2:I$96,8,FALSE)*100</f>
        <v>5</v>
      </c>
      <c r="AA502" s="32" t="str">
        <f>VLOOKUP(W502,'Charged Moves'!B$2:I$96,6,FALSE)</f>
        <v>2350</v>
      </c>
      <c r="AB502" s="32" t="str">
        <f>VLOOKUP(W502,'Charged Moves'!B$2:J$96,9,FALSE)</f>
        <v>50</v>
      </c>
      <c r="AC502" s="32" t="str">
        <f t="shared" si="6"/>
        <v>132.65625</v>
      </c>
      <c r="AD502" s="32" t="str">
        <f t="shared" si="7"/>
        <v>9850</v>
      </c>
      <c r="AE502" s="32" t="str">
        <f t="shared" si="8"/>
        <v>1341.5625</v>
      </c>
      <c r="AF502" t="str">
        <f t="shared" si="9"/>
        <v>19850</v>
      </c>
      <c r="AG502" t="str">
        <f t="shared" si="10"/>
        <v>663.28125</v>
      </c>
    </row>
    <row r="503" ht="14.25" customHeight="1">
      <c r="A503" s="5">
        <v>827.0</v>
      </c>
      <c r="B503" s="20">
        <v>3.0</v>
      </c>
      <c r="C503" s="21">
        <v>0.85</v>
      </c>
      <c r="D503" s="20">
        <v>3.0</v>
      </c>
      <c r="E503" s="22">
        <v>0.68</v>
      </c>
      <c r="F503" s="5" t="str">
        <f>VLOOKUP(G503,'Species Data'!A$2:E$152,2,FALSE)</f>
        <v>148</v>
      </c>
      <c r="G503" s="5" t="s">
        <v>225</v>
      </c>
      <c r="H503" s="37" t="s">
        <v>235</v>
      </c>
      <c r="I503" s="66"/>
      <c r="J503" s="5" t="str">
        <f>VLOOKUP(G503,'Species Data'!A$2:E$152,3,FALSE)</f>
        <v>122</v>
      </c>
      <c r="K503" s="27" t="str">
        <f>VLOOKUP(G503,'Species Data'!A$2:E$152,4,FALSE)</f>
        <v>170</v>
      </c>
      <c r="L503" s="27" t="str">
        <f>VLOOKUP(G503,'Species Data'!A$2:E$152,5,FALSE)</f>
        <v>152</v>
      </c>
      <c r="M503" s="28" t="str">
        <f t="shared" si="1"/>
        <v>18544</v>
      </c>
      <c r="N503" s="29" t="str">
        <f t="shared" si="2"/>
        <v>4728720000</v>
      </c>
      <c r="O503" s="29" t="str">
        <f t="shared" si="3"/>
        <v>255000</v>
      </c>
      <c r="P503" s="30" t="str">
        <f t="shared" si="4"/>
        <v>1237348400</v>
      </c>
      <c r="Q503" s="30" t="s">
        <v>100</v>
      </c>
      <c r="R503" s="32" t="str">
        <f>VLOOKUP(Q503,'Basic Moves'!B$2:H$43,3,FALSE)</f>
        <v>6</v>
      </c>
      <c r="S503" s="32" t="str">
        <f>IF(OR(VLOOKUP(Q503,'Basic Moves'!B$2:C$43,2,FALSE)=H503,VLOOKUP(Q503,'Basic Moves'!B$2:C$43,2,FALSE)=I503),1,0)</f>
        <v>1</v>
      </c>
      <c r="T503" s="32" t="str">
        <f>VLOOKUP(Q503,'Basic Moves'!B$2:H$43,5,FALSE)</f>
        <v>500</v>
      </c>
      <c r="U503" s="32" t="str">
        <f>VLOOKUP(Q503,'Basic Moves'!B$2:H$43,7,FALSE)</f>
        <v>7</v>
      </c>
      <c r="V503" s="31" t="str">
        <f t="shared" si="5"/>
        <v>1500</v>
      </c>
      <c r="W503" s="30" t="s">
        <v>283</v>
      </c>
      <c r="X503" s="32" t="str">
        <f>VLOOKUP(W503,'Charged Moves'!B$2:I$96,3,FALSE)</f>
        <v>25</v>
      </c>
      <c r="Y503" s="32" t="str">
        <f>IF(OR(VLOOKUP(W503,'Charged Moves'!B$2:C$96,2,FALSE)=H503,VLOOKUP(W503,'Charged Moves'!B$2:C$96,2,FALSE)=I503),1,0)</f>
        <v>0</v>
      </c>
      <c r="Z503" s="32" t="str">
        <f>VLOOKUP(W503,'Charged Moves'!B$2:I$96,8,FALSE)*100</f>
        <v>5</v>
      </c>
      <c r="AA503" s="32" t="str">
        <f>VLOOKUP(W503,'Charged Moves'!B$2:I$96,6,FALSE)</f>
        <v>4000</v>
      </c>
      <c r="AB503" s="32" t="str">
        <f>VLOOKUP(W503,'Charged Moves'!B$2:J$96,9,FALSE)</f>
        <v>20</v>
      </c>
      <c r="AC503" s="32" t="str">
        <f t="shared" si="6"/>
        <v>48.125</v>
      </c>
      <c r="AD503" s="32" t="str">
        <f t="shared" si="7"/>
        <v>6000</v>
      </c>
      <c r="AE503" s="32" t="str">
        <f t="shared" si="8"/>
        <v>830</v>
      </c>
      <c r="AF503" t="str">
        <f t="shared" si="9"/>
        <v>12000</v>
      </c>
      <c r="AG503" t="str">
        <f t="shared" si="10"/>
        <v>392.5</v>
      </c>
    </row>
    <row r="504" ht="14.25" customHeight="1">
      <c r="A504" s="5">
        <v>601.0</v>
      </c>
      <c r="B504" s="20">
        <v>4.0</v>
      </c>
      <c r="C504" s="21">
        <v>0.88</v>
      </c>
      <c r="D504" s="20">
        <v>2.0</v>
      </c>
      <c r="E504" s="22">
        <v>0.92</v>
      </c>
      <c r="F504" s="5" t="str">
        <f>VLOOKUP(G504,'Species Data'!A$2:E$152,2,FALSE)</f>
        <v>104</v>
      </c>
      <c r="G504" s="5" t="s">
        <v>168</v>
      </c>
      <c r="H504" s="49" t="s">
        <v>260</v>
      </c>
      <c r="I504" s="60"/>
      <c r="J504" s="5" t="str">
        <f>VLOOKUP(G504,'Species Data'!A$2:E$152,3,FALSE)</f>
        <v>100</v>
      </c>
      <c r="K504" s="27" t="str">
        <f>VLOOKUP(G504,'Species Data'!A$2:E$152,4,FALSE)</f>
        <v>102</v>
      </c>
      <c r="L504" s="27" t="str">
        <f>VLOOKUP(G504,'Species Data'!A$2:E$152,5,FALSE)</f>
        <v>150</v>
      </c>
      <c r="M504" s="28" t="str">
        <f t="shared" si="1"/>
        <v>15000</v>
      </c>
      <c r="N504" s="29" t="str">
        <f t="shared" si="2"/>
        <v>1923496875</v>
      </c>
      <c r="O504" s="29" t="str">
        <f t="shared" si="3"/>
        <v>128233</v>
      </c>
      <c r="P504" s="30" t="str">
        <f t="shared" si="4"/>
        <v>1236431250</v>
      </c>
      <c r="Q504" s="30" t="s">
        <v>276</v>
      </c>
      <c r="R504" s="32" t="str">
        <f>VLOOKUP(Q504,'Basic Moves'!B$2:H$43,3,FALSE)</f>
        <v>15</v>
      </c>
      <c r="S504" s="32" t="str">
        <f>IF(OR(VLOOKUP(Q504,'Basic Moves'!B$2:C$43,2,FALSE)=H504,VLOOKUP(Q504,'Basic Moves'!B$2:C$43,2,FALSE)=I504),1,0)</f>
        <v>0</v>
      </c>
      <c r="T504" s="32" t="str">
        <f>VLOOKUP(Q504,'Basic Moves'!B$2:H$43,5,FALSE)</f>
        <v>1410</v>
      </c>
      <c r="U504" s="32" t="str">
        <f>VLOOKUP(Q504,'Basic Moves'!B$2:H$43,7,FALSE)</f>
        <v>12</v>
      </c>
      <c r="V504" s="31" t="str">
        <f t="shared" si="5"/>
        <v>1050</v>
      </c>
      <c r="W504" s="30" t="s">
        <v>288</v>
      </c>
      <c r="X504" s="32" t="str">
        <f>VLOOKUP(W504,'Charged Moves'!B$2:I$96,3,FALSE)</f>
        <v>70</v>
      </c>
      <c r="Y504" s="32" t="str">
        <f>IF(OR(VLOOKUP(W504,'Charged Moves'!B$2:C$96,2,FALSE)=H504,VLOOKUP(W504,'Charged Moves'!B$2:C$96,2,FALSE)=I504),1,0)</f>
        <v>1</v>
      </c>
      <c r="Z504" s="32" t="str">
        <f>VLOOKUP(W504,'Charged Moves'!B$2:I$96,8,FALSE)*100</f>
        <v>5</v>
      </c>
      <c r="AA504" s="32" t="str">
        <f>VLOOKUP(W504,'Charged Moves'!B$2:I$96,6,FALSE)</f>
        <v>5800</v>
      </c>
      <c r="AB504" s="32" t="str">
        <f>VLOOKUP(W504,'Charged Moves'!B$2:J$96,9,FALSE)</f>
        <v>33</v>
      </c>
      <c r="AC504" s="32" t="str">
        <f t="shared" si="6"/>
        <v>134.6875</v>
      </c>
      <c r="AD504" s="32" t="str">
        <f t="shared" si="7"/>
        <v>10530</v>
      </c>
      <c r="AE504" s="32" t="str">
        <f t="shared" si="8"/>
        <v>1257.1875</v>
      </c>
      <c r="AF504" t="str">
        <f t="shared" si="9"/>
        <v>16530</v>
      </c>
      <c r="AG504" t="str">
        <f t="shared" si="10"/>
        <v>808.125</v>
      </c>
    </row>
    <row r="505" ht="14.25" customHeight="1">
      <c r="A505" s="5">
        <v>161.0</v>
      </c>
      <c r="B505" s="20">
        <v>2.0</v>
      </c>
      <c r="C505" s="21">
        <v>0.97</v>
      </c>
      <c r="D505" s="20">
        <v>5.0</v>
      </c>
      <c r="E505" s="22">
        <v>0.89</v>
      </c>
      <c r="F505" s="5" t="str">
        <f>VLOOKUP(G505,'Species Data'!A$2:E$152,2,FALSE)</f>
        <v>30</v>
      </c>
      <c r="G505" s="5" t="s">
        <v>66</v>
      </c>
      <c r="H505" s="46" t="s">
        <v>265</v>
      </c>
      <c r="I505" s="48"/>
      <c r="J505" s="5" t="str">
        <f>VLOOKUP(G505,'Species Data'!A$2:E$152,3,FALSE)</f>
        <v>140</v>
      </c>
      <c r="K505" s="27" t="str">
        <f>VLOOKUP(G505,'Species Data'!A$2:E$152,4,FALSE)</f>
        <v>132</v>
      </c>
      <c r="L505" s="27" t="str">
        <f>VLOOKUP(G505,'Species Data'!A$2:E$152,5,FALSE)</f>
        <v>136</v>
      </c>
      <c r="M505" s="28" t="str">
        <f t="shared" si="1"/>
        <v>19040</v>
      </c>
      <c r="N505" s="29" t="str">
        <f t="shared" si="2"/>
        <v>4183511640</v>
      </c>
      <c r="O505" s="29" t="str">
        <f t="shared" si="3"/>
        <v>219722</v>
      </c>
      <c r="P505" s="30" t="str">
        <f t="shared" si="4"/>
        <v>1236219600</v>
      </c>
      <c r="Q505" s="30" t="s">
        <v>126</v>
      </c>
      <c r="R505" s="32" t="str">
        <f>VLOOKUP(Q505,'Basic Moves'!B$2:H$43,3,FALSE)</f>
        <v>6</v>
      </c>
      <c r="S505" s="32" t="str">
        <f>IF(OR(VLOOKUP(Q505,'Basic Moves'!B$2:C$43,2,FALSE)=H505,VLOOKUP(Q505,'Basic Moves'!B$2:C$43,2,FALSE)=I505),1,0)</f>
        <v>0</v>
      </c>
      <c r="T505" s="32" t="str">
        <f>VLOOKUP(Q505,'Basic Moves'!B$2:H$43,5,FALSE)</f>
        <v>500</v>
      </c>
      <c r="U505" s="32" t="str">
        <f>VLOOKUP(Q505,'Basic Moves'!B$2:H$43,7,FALSE)</f>
        <v>7</v>
      </c>
      <c r="V505" s="31" t="str">
        <f t="shared" si="5"/>
        <v>1200</v>
      </c>
      <c r="W505" s="30" t="s">
        <v>224</v>
      </c>
      <c r="X505" s="32" t="str">
        <f>VLOOKUP(W505,'Charged Moves'!B$2:I$96,3,FALSE)</f>
        <v>55</v>
      </c>
      <c r="Y505" s="32" t="str">
        <f>IF(OR(VLOOKUP(W505,'Charged Moves'!B$2:C$96,2,FALSE)=H505,VLOOKUP(W505,'Charged Moves'!B$2:C$96,2,FALSE)=I505),1,0)</f>
        <v>1</v>
      </c>
      <c r="Z505" s="32" t="str">
        <f>VLOOKUP(W505,'Charged Moves'!B$2:I$96,8,FALSE)*100</f>
        <v>5</v>
      </c>
      <c r="AA505" s="32" t="str">
        <f>VLOOKUP(W505,'Charged Moves'!B$2:I$96,6,FALSE)</f>
        <v>2600</v>
      </c>
      <c r="AB505" s="32" t="str">
        <f>VLOOKUP(W505,'Charged Moves'!B$2:J$96,9,FALSE)</f>
        <v>50</v>
      </c>
      <c r="AC505" s="32" t="str">
        <f t="shared" si="6"/>
        <v>118.46875</v>
      </c>
      <c r="AD505" s="32" t="str">
        <f t="shared" si="7"/>
        <v>7100</v>
      </c>
      <c r="AE505" s="32" t="str">
        <f t="shared" si="8"/>
        <v>1664.5625</v>
      </c>
      <c r="AF505" t="str">
        <f t="shared" si="9"/>
        <v>23100</v>
      </c>
      <c r="AG505" t="str">
        <f t="shared" si="10"/>
        <v>491.875</v>
      </c>
    </row>
    <row r="506" ht="14.25" customHeight="1">
      <c r="A506" s="5">
        <v>181.0</v>
      </c>
      <c r="B506" s="20">
        <v>5.0</v>
      </c>
      <c r="C506" s="21">
        <v>0.75</v>
      </c>
      <c r="D506" s="20">
        <v>4.0</v>
      </c>
      <c r="E506" s="22">
        <v>0.73</v>
      </c>
      <c r="F506" s="5" t="str">
        <f>VLOOKUP(G506,'Species Data'!A$2:E$152,2,FALSE)</f>
        <v>33</v>
      </c>
      <c r="G506" s="5" t="s">
        <v>69</v>
      </c>
      <c r="H506" s="46" t="s">
        <v>265</v>
      </c>
      <c r="I506" s="48"/>
      <c r="J506" s="5" t="str">
        <f>VLOOKUP(G506,'Species Data'!A$2:E$152,3,FALSE)</f>
        <v>122</v>
      </c>
      <c r="K506" s="27" t="str">
        <f>VLOOKUP(G506,'Species Data'!A$2:E$152,4,FALSE)</f>
        <v>142</v>
      </c>
      <c r="L506" s="27" t="str">
        <f>VLOOKUP(G506,'Species Data'!A$2:E$152,5,FALSE)</f>
        <v>128</v>
      </c>
      <c r="M506" s="28" t="str">
        <f t="shared" si="1"/>
        <v>15616</v>
      </c>
      <c r="N506" s="29" t="str">
        <f t="shared" si="2"/>
        <v>2877169920</v>
      </c>
      <c r="O506" s="29" t="str">
        <f t="shared" si="3"/>
        <v>184245</v>
      </c>
      <c r="P506" s="30" t="str">
        <f t="shared" si="4"/>
        <v>1227925120</v>
      </c>
      <c r="Q506" s="30" t="s">
        <v>274</v>
      </c>
      <c r="R506" s="32" t="str">
        <f>VLOOKUP(Q506,'Basic Moves'!B$2:H$43,3,FALSE)</f>
        <v>6</v>
      </c>
      <c r="S506" s="32" t="str">
        <f>IF(OR(VLOOKUP(Q506,'Basic Moves'!B$2:C$43,2,FALSE)=H506,VLOOKUP(Q506,'Basic Moves'!B$2:C$43,2,FALSE)=I506),1,0)</f>
        <v>1</v>
      </c>
      <c r="T506" s="32" t="str">
        <f>VLOOKUP(Q506,'Basic Moves'!B$2:H$43,5,FALSE)</f>
        <v>575</v>
      </c>
      <c r="U506" s="32" t="str">
        <f>VLOOKUP(Q506,'Basic Moves'!B$2:H$43,7,FALSE)</f>
        <v>8</v>
      </c>
      <c r="V506" s="31" t="str">
        <f t="shared" si="5"/>
        <v>1297.5</v>
      </c>
      <c r="W506" s="30" t="s">
        <v>288</v>
      </c>
      <c r="X506" s="32" t="str">
        <f>VLOOKUP(W506,'Charged Moves'!B$2:I$96,3,FALSE)</f>
        <v>70</v>
      </c>
      <c r="Y506" s="32" t="str">
        <f>IF(OR(VLOOKUP(W506,'Charged Moves'!B$2:C$96,2,FALSE)=H506,VLOOKUP(W506,'Charged Moves'!B$2:C$96,2,FALSE)=I506),1,0)</f>
        <v>0</v>
      </c>
      <c r="Z506" s="32" t="str">
        <f>VLOOKUP(W506,'Charged Moves'!B$2:I$96,8,FALSE)*100</f>
        <v>5</v>
      </c>
      <c r="AA506" s="32" t="str">
        <f>VLOOKUP(W506,'Charged Moves'!B$2:I$96,6,FALSE)</f>
        <v>5800</v>
      </c>
      <c r="AB506" s="32" t="str">
        <f>VLOOKUP(W506,'Charged Moves'!B$2:J$96,9,FALSE)</f>
        <v>33</v>
      </c>
      <c r="AC506" s="32" t="str">
        <f t="shared" si="6"/>
        <v>109.25</v>
      </c>
      <c r="AD506" s="32" t="str">
        <f t="shared" si="7"/>
        <v>9175</v>
      </c>
      <c r="AE506" s="32" t="str">
        <f t="shared" si="8"/>
        <v>1197.5</v>
      </c>
      <c r="AF506" t="str">
        <f t="shared" si="9"/>
        <v>19175</v>
      </c>
      <c r="AG506" t="str">
        <f t="shared" si="10"/>
        <v>553.75</v>
      </c>
    </row>
    <row r="507" ht="14.25" customHeight="1">
      <c r="A507" s="5">
        <v>508.0</v>
      </c>
      <c r="B507" s="20">
        <v>6.0</v>
      </c>
      <c r="C507" s="21">
        <v>0.72</v>
      </c>
      <c r="D507" s="20">
        <v>5.0</v>
      </c>
      <c r="E507" s="22">
        <v>0.77</v>
      </c>
      <c r="F507" s="5" t="str">
        <f>VLOOKUP(G507,'Species Data'!A$2:E$152,2,FALSE)</f>
        <v>88</v>
      </c>
      <c r="G507" s="5" t="s">
        <v>143</v>
      </c>
      <c r="H507" s="46" t="s">
        <v>265</v>
      </c>
      <c r="I507" s="48"/>
      <c r="J507" s="5" t="str">
        <f>VLOOKUP(G507,'Species Data'!A$2:E$152,3,FALSE)</f>
        <v>160</v>
      </c>
      <c r="K507" s="27" t="str">
        <f>VLOOKUP(G507,'Species Data'!A$2:E$152,4,FALSE)</f>
        <v>124</v>
      </c>
      <c r="L507" s="27" t="str">
        <f>VLOOKUP(G507,'Species Data'!A$2:E$152,5,FALSE)</f>
        <v>110</v>
      </c>
      <c r="M507" s="28" t="str">
        <f t="shared" si="1"/>
        <v>17600</v>
      </c>
      <c r="N507" s="29" t="str">
        <f t="shared" si="2"/>
        <v>2422464000</v>
      </c>
      <c r="O507" s="29" t="str">
        <f t="shared" si="3"/>
        <v>137640</v>
      </c>
      <c r="P507" s="30" t="str">
        <f t="shared" si="4"/>
        <v>1222689600</v>
      </c>
      <c r="Q507" s="30" t="s">
        <v>273</v>
      </c>
      <c r="R507" s="32" t="str">
        <f>VLOOKUP(Q507,'Basic Moves'!B$2:H$43,3,FALSE)</f>
        <v>15</v>
      </c>
      <c r="S507" s="32" t="str">
        <f>IF(OR(VLOOKUP(Q507,'Basic Moves'!B$2:C$43,2,FALSE)=H507,VLOOKUP(Q507,'Basic Moves'!B$2:C$43,2,FALSE)=I507),1,0)</f>
        <v>0</v>
      </c>
      <c r="T507" s="32" t="str">
        <f>VLOOKUP(Q507,'Basic Moves'!B$2:H$43,5,FALSE)</f>
        <v>1350</v>
      </c>
      <c r="U507" s="32" t="str">
        <f>VLOOKUP(Q507,'Basic Moves'!B$2:H$43,7,FALSE)</f>
        <v>12</v>
      </c>
      <c r="V507" s="31" t="str">
        <f t="shared" si="5"/>
        <v>1110</v>
      </c>
      <c r="W507" s="30" t="s">
        <v>328</v>
      </c>
      <c r="X507" s="32" t="str">
        <f>VLOOKUP(W507,'Charged Moves'!B$2:I$96,3,FALSE)</f>
        <v>30</v>
      </c>
      <c r="Y507" s="32" t="str">
        <f>IF(OR(VLOOKUP(W507,'Charged Moves'!B$2:C$96,2,FALSE)=H507,VLOOKUP(W507,'Charged Moves'!B$2:C$96,2,FALSE)=I507),1,0)</f>
        <v>0</v>
      </c>
      <c r="Z507" s="32" t="str">
        <f>VLOOKUP(W507,'Charged Moves'!B$2:I$96,8,FALSE)*100</f>
        <v>5</v>
      </c>
      <c r="AA507" s="32" t="str">
        <f>VLOOKUP(W507,'Charged Moves'!B$2:I$96,6,FALSE)</f>
        <v>2600</v>
      </c>
      <c r="AB507" s="32" t="str">
        <f>VLOOKUP(W507,'Charged Moves'!B$2:J$96,9,FALSE)</f>
        <v>25</v>
      </c>
      <c r="AC507" s="32" t="str">
        <f t="shared" si="6"/>
        <v>75.75</v>
      </c>
      <c r="AD507" s="32" t="str">
        <f t="shared" si="7"/>
        <v>7150</v>
      </c>
      <c r="AE507" s="32" t="str">
        <f t="shared" si="8"/>
        <v>1059.75</v>
      </c>
      <c r="AF507" t="str">
        <f t="shared" si="9"/>
        <v>13150</v>
      </c>
      <c r="AG507" t="str">
        <f t="shared" si="10"/>
        <v>560.25</v>
      </c>
    </row>
    <row r="508" ht="14.25" customHeight="1">
      <c r="A508" s="5">
        <v>675.0</v>
      </c>
      <c r="B508" s="20">
        <v>4.0</v>
      </c>
      <c r="C508" s="21">
        <v>0.84</v>
      </c>
      <c r="D508" s="20">
        <v>6.0</v>
      </c>
      <c r="E508" s="22">
        <v>0.82</v>
      </c>
      <c r="F508" s="5" t="str">
        <f>VLOOKUP(G508,'Species Data'!A$2:E$152,2,FALSE)</f>
        <v>117</v>
      </c>
      <c r="G508" s="5" t="s">
        <v>189</v>
      </c>
      <c r="H508" s="33" t="s">
        <v>187</v>
      </c>
      <c r="I508" s="50"/>
      <c r="J508" s="5" t="str">
        <f>VLOOKUP(G508,'Species Data'!A$2:E$152,3,FALSE)</f>
        <v>110</v>
      </c>
      <c r="K508" s="27" t="str">
        <f>VLOOKUP(G508,'Species Data'!A$2:E$152,4,FALSE)</f>
        <v>176</v>
      </c>
      <c r="L508" s="27" t="str">
        <f>VLOOKUP(G508,'Species Data'!A$2:E$152,5,FALSE)</f>
        <v>150</v>
      </c>
      <c r="M508" s="28" t="str">
        <f t="shared" si="1"/>
        <v>16500</v>
      </c>
      <c r="N508" s="29" t="str">
        <f t="shared" si="2"/>
        <v>4628976000</v>
      </c>
      <c r="O508" s="29" t="str">
        <f t="shared" si="3"/>
        <v>280544</v>
      </c>
      <c r="P508" s="30" t="str">
        <f t="shared" si="4"/>
        <v>1222584000</v>
      </c>
      <c r="Q508" s="30" t="s">
        <v>100</v>
      </c>
      <c r="R508" s="32" t="str">
        <f>VLOOKUP(Q508,'Basic Moves'!B$2:H$43,3,FALSE)</f>
        <v>6</v>
      </c>
      <c r="S508" s="32" t="str">
        <f>IF(OR(VLOOKUP(Q508,'Basic Moves'!B$2:C$43,2,FALSE)=H508,VLOOKUP(Q508,'Basic Moves'!B$2:C$43,2,FALSE)=I508),1,0)</f>
        <v>0</v>
      </c>
      <c r="T508" s="32" t="str">
        <f>VLOOKUP(Q508,'Basic Moves'!B$2:H$43,5,FALSE)</f>
        <v>500</v>
      </c>
      <c r="U508" s="32" t="str">
        <f>VLOOKUP(Q508,'Basic Moves'!B$2:H$43,7,FALSE)</f>
        <v>7</v>
      </c>
      <c r="V508" s="31" t="str">
        <f t="shared" si="5"/>
        <v>1200</v>
      </c>
      <c r="W508" s="30" t="s">
        <v>215</v>
      </c>
      <c r="X508" s="32" t="str">
        <f>VLOOKUP(W508,'Charged Moves'!B$2:I$96,3,FALSE)</f>
        <v>100</v>
      </c>
      <c r="Y508" s="32" t="str">
        <f>IF(OR(VLOOKUP(W508,'Charged Moves'!B$2:C$96,2,FALSE)=H508,VLOOKUP(W508,'Charged Moves'!B$2:C$96,2,FALSE)=I508),1,0)</f>
        <v>0</v>
      </c>
      <c r="Z508" s="32" t="str">
        <f>VLOOKUP(W508,'Charged Moves'!B$2:I$96,8,FALSE)*100</f>
        <v>5</v>
      </c>
      <c r="AA508" s="32" t="str">
        <f>VLOOKUP(W508,'Charged Moves'!B$2:I$96,6,FALSE)</f>
        <v>3900</v>
      </c>
      <c r="AB508" s="32" t="str">
        <f>VLOOKUP(W508,'Charged Moves'!B$2:J$96,9,FALSE)</f>
        <v>100</v>
      </c>
      <c r="AC508" s="32" t="str">
        <f t="shared" si="6"/>
        <v>192.5</v>
      </c>
      <c r="AD508" s="32" t="str">
        <f t="shared" si="7"/>
        <v>11900</v>
      </c>
      <c r="AE508" s="32" t="str">
        <f t="shared" si="8"/>
        <v>1594</v>
      </c>
      <c r="AF508" t="str">
        <f t="shared" si="9"/>
        <v>41900</v>
      </c>
      <c r="AG508" t="str">
        <f t="shared" si="10"/>
        <v>421</v>
      </c>
    </row>
    <row r="509" ht="14.25" customHeight="1">
      <c r="A509" s="5">
        <v>69.0</v>
      </c>
      <c r="B509" s="20">
        <v>1.0</v>
      </c>
      <c r="C509" s="21">
        <v>1.0</v>
      </c>
      <c r="D509" s="20">
        <v>4.0</v>
      </c>
      <c r="E509" s="22">
        <v>0.66</v>
      </c>
      <c r="F509" s="5" t="str">
        <f>VLOOKUP(G509,'Species Data'!A$2:E$152,2,FALSE)</f>
        <v>15</v>
      </c>
      <c r="G509" s="5" t="s">
        <v>51</v>
      </c>
      <c r="H509" s="58" t="s">
        <v>249</v>
      </c>
      <c r="I509" s="46" t="s">
        <v>265</v>
      </c>
      <c r="J509" s="5" t="str">
        <f>VLOOKUP(G509,'Species Data'!A$2:E$152,3,FALSE)</f>
        <v>130</v>
      </c>
      <c r="K509" s="27" t="str">
        <f>VLOOKUP(G509,'Species Data'!A$2:E$152,4,FALSE)</f>
        <v>144</v>
      </c>
      <c r="L509" s="27" t="str">
        <f>VLOOKUP(G509,'Species Data'!A$2:E$152,5,FALSE)</f>
        <v>130</v>
      </c>
      <c r="M509" s="28" t="str">
        <f t="shared" si="1"/>
        <v>16900</v>
      </c>
      <c r="N509" s="29" t="str">
        <f t="shared" si="2"/>
        <v>4302148500</v>
      </c>
      <c r="O509" s="29" t="str">
        <f t="shared" si="3"/>
        <v>254565</v>
      </c>
      <c r="P509" s="30" t="str">
        <f t="shared" si="4"/>
        <v>1218321000</v>
      </c>
      <c r="Q509" s="30" t="s">
        <v>234</v>
      </c>
      <c r="R509" s="32" t="str">
        <f>VLOOKUP(Q509,'Basic Moves'!B$2:H$43,3,FALSE)</f>
        <v>5</v>
      </c>
      <c r="S509" s="32" t="str">
        <f>IF(OR(VLOOKUP(Q509,'Basic Moves'!B$2:C$43,2,FALSE)=H509,VLOOKUP(Q509,'Basic Moves'!B$2:C$43,2,FALSE)=I509),1,0)</f>
        <v>1</v>
      </c>
      <c r="T509" s="32" t="str">
        <f>VLOOKUP(Q509,'Basic Moves'!B$2:H$43,5,FALSE)</f>
        <v>450</v>
      </c>
      <c r="U509" s="32" t="str">
        <f>VLOOKUP(Q509,'Basic Moves'!B$2:H$43,7,FALSE)</f>
        <v>7</v>
      </c>
      <c r="V509" s="31" t="str">
        <f t="shared" si="5"/>
        <v>1387.5</v>
      </c>
      <c r="W509" s="30" t="s">
        <v>224</v>
      </c>
      <c r="X509" s="32" t="str">
        <f>VLOOKUP(W509,'Charged Moves'!B$2:I$96,3,FALSE)</f>
        <v>55</v>
      </c>
      <c r="Y509" s="32" t="str">
        <f>IF(OR(VLOOKUP(W509,'Charged Moves'!B$2:C$96,2,FALSE)=H509,VLOOKUP(W509,'Charged Moves'!B$2:C$96,2,FALSE)=I509),1,0)</f>
        <v>1</v>
      </c>
      <c r="Z509" s="32" t="str">
        <f>VLOOKUP(W509,'Charged Moves'!B$2:I$96,8,FALSE)*100</f>
        <v>5</v>
      </c>
      <c r="AA509" s="32" t="str">
        <f>VLOOKUP(W509,'Charged Moves'!B$2:I$96,6,FALSE)</f>
        <v>2600</v>
      </c>
      <c r="AB509" s="32" t="str">
        <f>VLOOKUP(W509,'Charged Moves'!B$2:J$96,9,FALSE)</f>
        <v>50</v>
      </c>
      <c r="AC509" s="32" t="str">
        <f t="shared" si="6"/>
        <v>120.46875</v>
      </c>
      <c r="AD509" s="32" t="str">
        <f t="shared" si="7"/>
        <v>6700</v>
      </c>
      <c r="AE509" s="32" t="str">
        <f t="shared" si="8"/>
        <v>1767.8125</v>
      </c>
      <c r="AF509" t="str">
        <f t="shared" si="9"/>
        <v>22700</v>
      </c>
      <c r="AG509" t="str">
        <f t="shared" si="10"/>
        <v>500.625</v>
      </c>
    </row>
    <row r="510" ht="14.25" customHeight="1">
      <c r="A510" s="5">
        <v>475.0</v>
      </c>
      <c r="B510" s="20">
        <v>2.0</v>
      </c>
      <c r="C510" s="21">
        <v>0.87</v>
      </c>
      <c r="D510" s="20">
        <v>2.0</v>
      </c>
      <c r="E510" s="22">
        <v>0.92</v>
      </c>
      <c r="F510" s="5" t="str">
        <f>VLOOKUP(G510,'Species Data'!A$2:E$152,2,FALSE)</f>
        <v>83</v>
      </c>
      <c r="G510" s="5" t="s">
        <v>137</v>
      </c>
      <c r="H510" s="39" t="s">
        <v>237</v>
      </c>
      <c r="I510" s="38" t="s">
        <v>236</v>
      </c>
      <c r="J510" s="5" t="str">
        <f>VLOOKUP(G510,'Species Data'!A$2:E$152,3,FALSE)</f>
        <v>104</v>
      </c>
      <c r="K510" s="27" t="str">
        <f>VLOOKUP(G510,'Species Data'!A$2:E$152,4,FALSE)</f>
        <v>138</v>
      </c>
      <c r="L510" s="27" t="str">
        <f>VLOOKUP(G510,'Species Data'!A$2:E$152,5,FALSE)</f>
        <v>132</v>
      </c>
      <c r="M510" s="28" t="str">
        <f t="shared" si="1"/>
        <v>13728</v>
      </c>
      <c r="N510" s="29" t="str">
        <f t="shared" si="2"/>
        <v>2500692480</v>
      </c>
      <c r="O510" s="29" t="str">
        <f t="shared" si="3"/>
        <v>182160</v>
      </c>
      <c r="P510" s="30" t="str">
        <f t="shared" si="4"/>
        <v>1213048980</v>
      </c>
      <c r="Q510" s="30" t="s">
        <v>264</v>
      </c>
      <c r="R510" s="32" t="str">
        <f>VLOOKUP(Q510,'Basic Moves'!B$2:H$43,3,FALSE)</f>
        <v>12</v>
      </c>
      <c r="S510" s="32" t="str">
        <f>IF(OR(VLOOKUP(Q510,'Basic Moves'!B$2:C$43,2,FALSE)=H510,VLOOKUP(Q510,'Basic Moves'!B$2:C$43,2,FALSE)=I510),1,0)</f>
        <v>1</v>
      </c>
      <c r="T510" s="32" t="str">
        <f>VLOOKUP(Q510,'Basic Moves'!B$2:H$43,5,FALSE)</f>
        <v>1130</v>
      </c>
      <c r="U510" s="32" t="str">
        <f>VLOOKUP(Q510,'Basic Moves'!B$2:H$43,7,FALSE)</f>
        <v>10</v>
      </c>
      <c r="V510" s="31" t="str">
        <f t="shared" si="5"/>
        <v>1320</v>
      </c>
      <c r="W510" s="30" t="s">
        <v>340</v>
      </c>
      <c r="X510" s="32" t="str">
        <f>VLOOKUP(W510,'Charged Moves'!B$2:I$96,3,FALSE)</f>
        <v>30</v>
      </c>
      <c r="Y510" s="32" t="str">
        <f>IF(OR(VLOOKUP(W510,'Charged Moves'!B$2:C$96,2,FALSE)=H510,VLOOKUP(W510,'Charged Moves'!B$2:C$96,2,FALSE)=I510),1,0)</f>
        <v>1</v>
      </c>
      <c r="Z510" s="32" t="str">
        <f>VLOOKUP(W510,'Charged Moves'!B$2:I$96,8,FALSE)*100</f>
        <v>25</v>
      </c>
      <c r="AA510" s="32" t="str">
        <f>VLOOKUP(W510,'Charged Moves'!B$2:I$96,6,FALSE)</f>
        <v>3300</v>
      </c>
      <c r="AB510" s="32" t="str">
        <f>VLOOKUP(W510,'Charged Moves'!B$2:J$96,9,FALSE)</f>
        <v>25</v>
      </c>
      <c r="AC510" s="32" t="str">
        <f t="shared" si="6"/>
        <v>87.1875</v>
      </c>
      <c r="AD510" s="32" t="str">
        <f t="shared" si="7"/>
        <v>7190</v>
      </c>
      <c r="AE510" s="32" t="str">
        <f t="shared" si="8"/>
        <v>1208.4375</v>
      </c>
      <c r="AF510" t="str">
        <f t="shared" si="9"/>
        <v>13190</v>
      </c>
      <c r="AG510" t="str">
        <f t="shared" si="10"/>
        <v>640.3125</v>
      </c>
    </row>
    <row r="511" ht="14.25" customHeight="1">
      <c r="A511" s="5">
        <v>86.0</v>
      </c>
      <c r="B511" s="20">
        <v>4.0</v>
      </c>
      <c r="C511" s="21">
        <v>0.75</v>
      </c>
      <c r="D511" s="20">
        <v>1.0</v>
      </c>
      <c r="E511" s="22">
        <v>1.0</v>
      </c>
      <c r="F511" s="5" t="str">
        <f>VLOOKUP(G511,'Species Data'!A$2:E$152,2,FALSE)</f>
        <v>17</v>
      </c>
      <c r="G511" s="5" t="s">
        <v>53</v>
      </c>
      <c r="H511" s="39" t="s">
        <v>237</v>
      </c>
      <c r="I511" s="38" t="s">
        <v>236</v>
      </c>
      <c r="J511" s="5" t="str">
        <f>VLOOKUP(G511,'Species Data'!A$2:E$152,3,FALSE)</f>
        <v>126</v>
      </c>
      <c r="K511" s="27" t="str">
        <f>VLOOKUP(G511,'Species Data'!A$2:E$152,4,FALSE)</f>
        <v>126</v>
      </c>
      <c r="L511" s="27" t="str">
        <f>VLOOKUP(G511,'Species Data'!A$2:E$152,5,FALSE)</f>
        <v>122</v>
      </c>
      <c r="M511" s="28" t="str">
        <f t="shared" si="1"/>
        <v>15372</v>
      </c>
      <c r="N511" s="29" t="str">
        <f t="shared" si="2"/>
        <v>2178981000</v>
      </c>
      <c r="O511" s="29" t="str">
        <f t="shared" si="3"/>
        <v>141750</v>
      </c>
      <c r="P511" s="30" t="str">
        <f t="shared" si="4"/>
        <v>1211150273</v>
      </c>
      <c r="Q511" s="30" t="s">
        <v>169</v>
      </c>
      <c r="R511" s="32" t="str">
        <f>VLOOKUP(Q511,'Basic Moves'!B$2:H$43,3,FALSE)</f>
        <v>15</v>
      </c>
      <c r="S511" s="32" t="str">
        <f>IF(OR(VLOOKUP(Q511,'Basic Moves'!B$2:C$43,2,FALSE)=H511,VLOOKUP(Q511,'Basic Moves'!B$2:C$43,2,FALSE)=I511),1,0)</f>
        <v>0</v>
      </c>
      <c r="T511" s="32" t="str">
        <f>VLOOKUP(Q511,'Basic Moves'!B$2:H$43,5,FALSE)</f>
        <v>1330</v>
      </c>
      <c r="U511" s="32" t="str">
        <f>VLOOKUP(Q511,'Basic Moves'!B$2:H$43,7,FALSE)</f>
        <v>12</v>
      </c>
      <c r="V511" s="31" t="str">
        <f t="shared" si="5"/>
        <v>1125</v>
      </c>
      <c r="W511" s="30" t="s">
        <v>340</v>
      </c>
      <c r="X511" s="32" t="str">
        <f>VLOOKUP(W511,'Charged Moves'!B$2:I$96,3,FALSE)</f>
        <v>30</v>
      </c>
      <c r="Y511" s="32" t="str">
        <f>IF(OR(VLOOKUP(W511,'Charged Moves'!B$2:C$96,2,FALSE)=H511,VLOOKUP(W511,'Charged Moves'!B$2:C$96,2,FALSE)=I511),1,0)</f>
        <v>1</v>
      </c>
      <c r="Z511" s="32" t="str">
        <f>VLOOKUP(W511,'Charged Moves'!B$2:I$96,8,FALSE)*100</f>
        <v>25</v>
      </c>
      <c r="AA511" s="32" t="str">
        <f>VLOOKUP(W511,'Charged Moves'!B$2:I$96,6,FALSE)</f>
        <v>3300</v>
      </c>
      <c r="AB511" s="32" t="str">
        <f>VLOOKUP(W511,'Charged Moves'!B$2:J$96,9,FALSE)</f>
        <v>25</v>
      </c>
      <c r="AC511" s="32" t="str">
        <f t="shared" si="6"/>
        <v>87.1875</v>
      </c>
      <c r="AD511" s="32" t="str">
        <f t="shared" si="7"/>
        <v>7790</v>
      </c>
      <c r="AE511" s="32" t="str">
        <f t="shared" si="8"/>
        <v>1106.25</v>
      </c>
      <c r="AF511" t="str">
        <f t="shared" si="9"/>
        <v>13790</v>
      </c>
      <c r="AG511" t="str">
        <f t="shared" si="10"/>
        <v>625.3125</v>
      </c>
    </row>
    <row r="512" ht="14.25" customHeight="1">
      <c r="A512" s="5">
        <v>348.0</v>
      </c>
      <c r="B512" s="20">
        <v>2.0</v>
      </c>
      <c r="C512" s="21">
        <v>0.96</v>
      </c>
      <c r="D512" s="20">
        <v>4.0</v>
      </c>
      <c r="E512" s="22">
        <v>0.55</v>
      </c>
      <c r="F512" s="5" t="str">
        <f>VLOOKUP(G512,'Species Data'!A$2:E$152,2,FALSE)</f>
        <v>61</v>
      </c>
      <c r="G512" s="5" t="s">
        <v>103</v>
      </c>
      <c r="H512" s="33" t="s">
        <v>187</v>
      </c>
      <c r="I512" s="50"/>
      <c r="J512" s="5" t="str">
        <f>VLOOKUP(G512,'Species Data'!A$2:E$152,3,FALSE)</f>
        <v>130</v>
      </c>
      <c r="K512" s="27" t="str">
        <f>VLOOKUP(G512,'Species Data'!A$2:E$152,4,FALSE)</f>
        <v>132</v>
      </c>
      <c r="L512" s="27" t="str">
        <f>VLOOKUP(G512,'Species Data'!A$2:E$152,5,FALSE)</f>
        <v>132</v>
      </c>
      <c r="M512" s="28" t="str">
        <f t="shared" si="1"/>
        <v>17160</v>
      </c>
      <c r="N512" s="29" t="str">
        <f t="shared" si="2"/>
        <v>3094366275</v>
      </c>
      <c r="O512" s="29" t="str">
        <f t="shared" si="3"/>
        <v>180324</v>
      </c>
      <c r="P512" s="30" t="str">
        <f t="shared" si="4"/>
        <v>1205822475</v>
      </c>
      <c r="Q512" s="30" t="s">
        <v>221</v>
      </c>
      <c r="R512" s="32" t="str">
        <f>VLOOKUP(Q512,'Basic Moves'!B$2:H$43,3,FALSE)</f>
        <v>6</v>
      </c>
      <c r="S512" s="32" t="str">
        <f>IF(OR(VLOOKUP(Q512,'Basic Moves'!B$2:C$43,2,FALSE)=H512,VLOOKUP(Q512,'Basic Moves'!B$2:C$43,2,FALSE)=I512),1,0)</f>
        <v>0</v>
      </c>
      <c r="T512" s="32" t="str">
        <f>VLOOKUP(Q512,'Basic Moves'!B$2:H$43,5,FALSE)</f>
        <v>550</v>
      </c>
      <c r="U512" s="32" t="str">
        <f>VLOOKUP(Q512,'Basic Moves'!B$2:H$43,7,FALSE)</f>
        <v>7</v>
      </c>
      <c r="V512" s="31" t="str">
        <f t="shared" si="5"/>
        <v>1086</v>
      </c>
      <c r="W512" s="30" t="s">
        <v>335</v>
      </c>
      <c r="X512" s="32" t="str">
        <f>VLOOKUP(W512,'Charged Moves'!B$2:I$96,3,FALSE)</f>
        <v>55</v>
      </c>
      <c r="Y512" s="32" t="str">
        <f>IF(OR(VLOOKUP(W512,'Charged Moves'!B$2:C$96,2,FALSE)=H512,VLOOKUP(W512,'Charged Moves'!B$2:C$96,2,FALSE)=I512),1,0)</f>
        <v>1</v>
      </c>
      <c r="Z512" s="32" t="str">
        <f>VLOOKUP(W512,'Charged Moves'!B$2:I$96,8,FALSE)*100</f>
        <v>5</v>
      </c>
      <c r="AA512" s="32" t="str">
        <f>VLOOKUP(W512,'Charged Moves'!B$2:I$96,6,FALSE)</f>
        <v>4000</v>
      </c>
      <c r="AB512" s="32" t="str">
        <f>VLOOKUP(W512,'Charged Moves'!B$2:J$96,9,FALSE)</f>
        <v>33</v>
      </c>
      <c r="AC512" s="32" t="str">
        <f t="shared" si="6"/>
        <v>100.46875</v>
      </c>
      <c r="AD512" s="32" t="str">
        <f t="shared" si="7"/>
        <v>7250</v>
      </c>
      <c r="AE512" s="32" t="str">
        <f t="shared" si="8"/>
        <v>1366.09375</v>
      </c>
      <c r="AF512" t="str">
        <f t="shared" si="9"/>
        <v>17250</v>
      </c>
      <c r="AG512" t="str">
        <f t="shared" si="10"/>
        <v>532.34375</v>
      </c>
    </row>
    <row r="513" ht="14.25" customHeight="1">
      <c r="A513" s="5">
        <v>534.0</v>
      </c>
      <c r="B513" s="20">
        <v>3.0</v>
      </c>
      <c r="C513" s="21">
        <v>0.9</v>
      </c>
      <c r="D513" s="20">
        <v>2.0</v>
      </c>
      <c r="E513" s="22">
        <v>0.97</v>
      </c>
      <c r="F513" s="5" t="str">
        <f>VLOOKUP(G513,'Species Data'!A$2:E$152,2,FALSE)</f>
        <v>93</v>
      </c>
      <c r="G513" s="5" t="s">
        <v>150</v>
      </c>
      <c r="H513" s="62" t="s">
        <v>258</v>
      </c>
      <c r="I513" s="46" t="s">
        <v>265</v>
      </c>
      <c r="J513" s="5" t="str">
        <f>VLOOKUP(G513,'Species Data'!A$2:E$152,3,FALSE)</f>
        <v>90</v>
      </c>
      <c r="K513" s="27" t="str">
        <f>VLOOKUP(G513,'Species Data'!A$2:E$152,4,FALSE)</f>
        <v>172</v>
      </c>
      <c r="L513" s="27" t="str">
        <f>VLOOKUP(G513,'Species Data'!A$2:E$152,5,FALSE)</f>
        <v>118</v>
      </c>
      <c r="M513" s="28" t="str">
        <f t="shared" si="1"/>
        <v>10620</v>
      </c>
      <c r="N513" s="29" t="str">
        <f t="shared" si="2"/>
        <v>2770784550</v>
      </c>
      <c r="O513" s="29" t="str">
        <f t="shared" si="3"/>
        <v>260903</v>
      </c>
      <c r="P513" s="30" t="str">
        <f t="shared" si="4"/>
        <v>1204726163</v>
      </c>
      <c r="Q513" s="30" t="s">
        <v>231</v>
      </c>
      <c r="R513" s="32" t="str">
        <f>VLOOKUP(Q513,'Basic Moves'!B$2:H$43,3,FALSE)</f>
        <v>11</v>
      </c>
      <c r="S513" s="32" t="str">
        <f>IF(OR(VLOOKUP(Q513,'Basic Moves'!B$2:C$43,2,FALSE)=H513,VLOOKUP(Q513,'Basic Moves'!B$2:C$43,2,FALSE)=I513),1,0)</f>
        <v>1</v>
      </c>
      <c r="T513" s="32" t="str">
        <f>VLOOKUP(Q513,'Basic Moves'!B$2:H$43,5,FALSE)</f>
        <v>950</v>
      </c>
      <c r="U513" s="32" t="str">
        <f>VLOOKUP(Q513,'Basic Moves'!B$2:H$43,7,FALSE)</f>
        <v>8</v>
      </c>
      <c r="V513" s="31" t="str">
        <f t="shared" si="5"/>
        <v>1443.75</v>
      </c>
      <c r="W513" s="30" t="s">
        <v>110</v>
      </c>
      <c r="X513" s="32" t="str">
        <f>VLOOKUP(W513,'Charged Moves'!B$2:I$96,3,FALSE)</f>
        <v>45</v>
      </c>
      <c r="Y513" s="32" t="str">
        <f>IF(OR(VLOOKUP(W513,'Charged Moves'!B$2:C$96,2,FALSE)=H513,VLOOKUP(W513,'Charged Moves'!B$2:C$96,2,FALSE)=I513),1,0)</f>
        <v>1</v>
      </c>
      <c r="Z513" s="32" t="str">
        <f>VLOOKUP(W513,'Charged Moves'!B$2:I$96,8,FALSE)*100</f>
        <v>5</v>
      </c>
      <c r="AA513" s="32" t="str">
        <f>VLOOKUP(W513,'Charged Moves'!B$2:I$96,6,FALSE)</f>
        <v>3080</v>
      </c>
      <c r="AB513" s="32" t="str">
        <f>VLOOKUP(W513,'Charged Moves'!B$2:J$96,9,FALSE)</f>
        <v>33</v>
      </c>
      <c r="AC513" s="32" t="str">
        <f t="shared" si="6"/>
        <v>126.40625</v>
      </c>
      <c r="AD513" s="32" t="str">
        <f t="shared" si="7"/>
        <v>8330</v>
      </c>
      <c r="AE513" s="32" t="str">
        <f t="shared" si="8"/>
        <v>1516.875</v>
      </c>
      <c r="AF513" t="str">
        <f t="shared" si="9"/>
        <v>18330</v>
      </c>
      <c r="AG513" t="str">
        <f t="shared" si="10"/>
        <v>659.53125</v>
      </c>
    </row>
    <row r="514" ht="14.25" customHeight="1">
      <c r="A514" s="5">
        <v>29.0</v>
      </c>
      <c r="B514" s="20">
        <v>4.0</v>
      </c>
      <c r="C514" s="21">
        <v>0.85</v>
      </c>
      <c r="D514" s="20">
        <v>6.0</v>
      </c>
      <c r="E514" s="22">
        <v>0.67</v>
      </c>
      <c r="F514" s="5" t="str">
        <f>VLOOKUP(G514,'Species Data'!A$2:E$152,2,FALSE)</f>
        <v>5</v>
      </c>
      <c r="G514" s="5" t="s">
        <v>39</v>
      </c>
      <c r="H514" s="44" t="s">
        <v>255</v>
      </c>
      <c r="I514" s="47"/>
      <c r="J514" s="5" t="str">
        <f>VLOOKUP(G514,'Species Data'!A$2:E$152,3,FALSE)</f>
        <v>116</v>
      </c>
      <c r="K514" s="27" t="str">
        <f>VLOOKUP(G514,'Species Data'!A$2:E$152,4,FALSE)</f>
        <v>160</v>
      </c>
      <c r="L514" s="27" t="str">
        <f>VLOOKUP(G514,'Species Data'!A$2:E$152,5,FALSE)</f>
        <v>140</v>
      </c>
      <c r="M514" s="28" t="str">
        <f t="shared" si="1"/>
        <v>16240</v>
      </c>
      <c r="N514" s="29" t="str">
        <f t="shared" si="2"/>
        <v>3500532000</v>
      </c>
      <c r="O514" s="29" t="str">
        <f t="shared" si="3"/>
        <v>215550</v>
      </c>
      <c r="P514" s="30" t="str">
        <f t="shared" si="4"/>
        <v>1198024800</v>
      </c>
      <c r="Q514" s="30" t="s">
        <v>262</v>
      </c>
      <c r="R514" s="32" t="str">
        <f>VLOOKUP(Q514,'Basic Moves'!B$2:H$43,3,FALSE)</f>
        <v>6</v>
      </c>
      <c r="S514" s="32" t="str">
        <f>IF(OR(VLOOKUP(Q514,'Basic Moves'!B$2:C$43,2,FALSE)=H514,VLOOKUP(Q514,'Basic Moves'!B$2:C$43,2,FALSE)=I514),1,0)</f>
        <v>0</v>
      </c>
      <c r="T514" s="32" t="str">
        <f>VLOOKUP(Q514,'Basic Moves'!B$2:H$43,5,FALSE)</f>
        <v>500</v>
      </c>
      <c r="U514" s="32" t="str">
        <f>VLOOKUP(Q514,'Basic Moves'!B$2:H$43,7,FALSE)</f>
        <v>7</v>
      </c>
      <c r="V514" s="31" t="str">
        <f t="shared" si="5"/>
        <v>1200</v>
      </c>
      <c r="W514" s="30" t="s">
        <v>332</v>
      </c>
      <c r="X514" s="32" t="str">
        <f>VLOOKUP(W514,'Charged Moves'!B$2:I$96,3,FALSE)</f>
        <v>30</v>
      </c>
      <c r="Y514" s="32" t="str">
        <f>IF(OR(VLOOKUP(W514,'Charged Moves'!B$2:C$96,2,FALSE)=H514,VLOOKUP(W514,'Charged Moves'!B$2:C$96,2,FALSE)=I514),1,0)</f>
        <v>1</v>
      </c>
      <c r="Z514" s="32" t="str">
        <f>VLOOKUP(W514,'Charged Moves'!B$2:I$96,8,FALSE)*100</f>
        <v>5</v>
      </c>
      <c r="AA514" s="32" t="str">
        <f>VLOOKUP(W514,'Charged Moves'!B$2:I$96,6,FALSE)</f>
        <v>2100</v>
      </c>
      <c r="AB514" s="32" t="str">
        <f>VLOOKUP(W514,'Charged Moves'!B$2:J$96,9,FALSE)</f>
        <v>25</v>
      </c>
      <c r="AC514" s="32" t="str">
        <f t="shared" si="6"/>
        <v>62.4375</v>
      </c>
      <c r="AD514" s="32" t="str">
        <f t="shared" si="7"/>
        <v>4600</v>
      </c>
      <c r="AE514" s="32" t="str">
        <f t="shared" si="8"/>
        <v>1347.1875</v>
      </c>
      <c r="AF514" t="str">
        <f t="shared" si="9"/>
        <v>12600</v>
      </c>
      <c r="AG514" t="str">
        <f t="shared" si="10"/>
        <v>461.0625</v>
      </c>
    </row>
    <row r="515" ht="14.25" customHeight="1">
      <c r="A515" s="5">
        <v>37.0</v>
      </c>
      <c r="B515" s="20">
        <v>3.0</v>
      </c>
      <c r="C515" s="21">
        <v>0.84</v>
      </c>
      <c r="D515" s="20">
        <v>3.0</v>
      </c>
      <c r="E515" s="22">
        <v>0.86</v>
      </c>
      <c r="F515" s="5" t="str">
        <f>VLOOKUP(G515,'Species Data'!A$2:E$152,2,FALSE)</f>
        <v>7</v>
      </c>
      <c r="G515" s="5" t="s">
        <v>41</v>
      </c>
      <c r="H515" s="33" t="s">
        <v>187</v>
      </c>
      <c r="I515" s="50"/>
      <c r="J515" s="5" t="str">
        <f>VLOOKUP(G515,'Species Data'!A$2:E$152,3,FALSE)</f>
        <v>88</v>
      </c>
      <c r="K515" s="27" t="str">
        <f>VLOOKUP(G515,'Species Data'!A$2:E$152,4,FALSE)</f>
        <v>112</v>
      </c>
      <c r="L515" s="27" t="str">
        <f>VLOOKUP(G515,'Species Data'!A$2:E$152,5,FALSE)</f>
        <v>142</v>
      </c>
      <c r="M515" s="28" t="str">
        <f t="shared" si="1"/>
        <v>12496</v>
      </c>
      <c r="N515" s="29" t="str">
        <f t="shared" si="2"/>
        <v>1880648000</v>
      </c>
      <c r="O515" s="29" t="str">
        <f t="shared" si="3"/>
        <v>150500</v>
      </c>
      <c r="P515" s="30" t="str">
        <f t="shared" si="4"/>
        <v>1195086200</v>
      </c>
      <c r="Q515" s="30" t="s">
        <v>230</v>
      </c>
      <c r="R515" s="32" t="str">
        <f>VLOOKUP(Q515,'Basic Moves'!B$2:H$43,3,FALSE)</f>
        <v>25</v>
      </c>
      <c r="S515" s="32" t="str">
        <f>IF(OR(VLOOKUP(Q515,'Basic Moves'!B$2:C$43,2,FALSE)=H515,VLOOKUP(Q515,'Basic Moves'!B$2:C$43,2,FALSE)=I515),1,0)</f>
        <v>1</v>
      </c>
      <c r="T515" s="32" t="str">
        <f>VLOOKUP(Q515,'Basic Moves'!B$2:H$43,5,FALSE)</f>
        <v>2300</v>
      </c>
      <c r="U515" s="32" t="str">
        <f>VLOOKUP(Q515,'Basic Moves'!B$2:H$43,7,FALSE)</f>
        <v>25</v>
      </c>
      <c r="V515" s="31" t="str">
        <f t="shared" si="5"/>
        <v>1343.75</v>
      </c>
      <c r="W515" s="30" t="s">
        <v>307</v>
      </c>
      <c r="X515" s="32" t="str">
        <f>VLOOKUP(W515,'Charged Moves'!B$2:I$96,3,FALSE)</f>
        <v>25</v>
      </c>
      <c r="Y515" s="32" t="str">
        <f>IF(OR(VLOOKUP(W515,'Charged Moves'!B$2:C$96,2,FALSE)=H515,VLOOKUP(W515,'Charged Moves'!B$2:C$96,2,FALSE)=I515),1,0)</f>
        <v>1</v>
      </c>
      <c r="Z515" s="32" t="str">
        <f>VLOOKUP(W515,'Charged Moves'!B$2:I$96,8,FALSE)*100</f>
        <v>5</v>
      </c>
      <c r="AA515" s="32" t="str">
        <f>VLOOKUP(W515,'Charged Moves'!B$2:I$96,6,FALSE)</f>
        <v>2350</v>
      </c>
      <c r="AB515" s="32" t="str">
        <f>VLOOKUP(W515,'Charged Moves'!B$2:J$96,9,FALSE)</f>
        <v>20</v>
      </c>
      <c r="AC515" s="32" t="str">
        <f t="shared" si="6"/>
        <v>63.28125</v>
      </c>
      <c r="AD515" s="32" t="str">
        <f t="shared" si="7"/>
        <v>5150</v>
      </c>
      <c r="AE515" s="32" t="str">
        <f t="shared" si="8"/>
        <v>1202.34375</v>
      </c>
      <c r="AF515" t="str">
        <f t="shared" si="9"/>
        <v>7150</v>
      </c>
      <c r="AG515" t="str">
        <f t="shared" si="10"/>
        <v>853.90625</v>
      </c>
    </row>
    <row r="516" ht="14.25" customHeight="1">
      <c r="A516" s="5">
        <v>451.0</v>
      </c>
      <c r="B516" s="20">
        <v>2.0</v>
      </c>
      <c r="C516" s="21">
        <v>0.88</v>
      </c>
      <c r="D516" s="20">
        <v>4.0</v>
      </c>
      <c r="E516" s="22">
        <v>0.7</v>
      </c>
      <c r="F516" s="5" t="str">
        <f>VLOOKUP(G516,'Species Data'!A$2:E$152,2,FALSE)</f>
        <v>79</v>
      </c>
      <c r="G516" s="5" t="s">
        <v>130</v>
      </c>
      <c r="H516" s="33" t="s">
        <v>187</v>
      </c>
      <c r="I516" s="24" t="s">
        <v>50</v>
      </c>
      <c r="J516" s="5" t="str">
        <f>VLOOKUP(G516,'Species Data'!A$2:E$152,3,FALSE)</f>
        <v>180</v>
      </c>
      <c r="K516" s="27" t="str">
        <f>VLOOKUP(G516,'Species Data'!A$2:E$152,4,FALSE)</f>
        <v>110</v>
      </c>
      <c r="L516" s="27" t="str">
        <f>VLOOKUP(G516,'Species Data'!A$2:E$152,5,FALSE)</f>
        <v>110</v>
      </c>
      <c r="M516" s="28" t="str">
        <f t="shared" si="1"/>
        <v>19800</v>
      </c>
      <c r="N516" s="29" t="str">
        <f t="shared" si="2"/>
        <v>3384067500</v>
      </c>
      <c r="O516" s="29" t="str">
        <f t="shared" si="3"/>
        <v>170913</v>
      </c>
      <c r="P516" s="30" t="str">
        <f t="shared" si="4"/>
        <v>1192455000</v>
      </c>
      <c r="Q516" s="30" t="s">
        <v>151</v>
      </c>
      <c r="R516" s="32" t="str">
        <f>VLOOKUP(Q516,'Basic Moves'!B$2:H$43,3,FALSE)</f>
        <v>6</v>
      </c>
      <c r="S516" s="32" t="str">
        <f>IF(OR(VLOOKUP(Q516,'Basic Moves'!B$2:C$43,2,FALSE)=H516,VLOOKUP(Q516,'Basic Moves'!B$2:C$43,2,FALSE)=I516),1,0)</f>
        <v>1</v>
      </c>
      <c r="T516" s="32" t="str">
        <f>VLOOKUP(Q516,'Basic Moves'!B$2:H$43,5,FALSE)</f>
        <v>500</v>
      </c>
      <c r="U516" s="32" t="str">
        <f>VLOOKUP(Q516,'Basic Moves'!B$2:H$43,7,FALSE)</f>
        <v>7</v>
      </c>
      <c r="V516" s="31" t="str">
        <f t="shared" si="5"/>
        <v>1500</v>
      </c>
      <c r="W516" s="30" t="s">
        <v>308</v>
      </c>
      <c r="X516" s="32" t="str">
        <f>VLOOKUP(W516,'Charged Moves'!B$2:I$96,3,FALSE)</f>
        <v>40</v>
      </c>
      <c r="Y516" s="32" t="str">
        <f>IF(OR(VLOOKUP(W516,'Charged Moves'!B$2:C$96,2,FALSE)=H516,VLOOKUP(W516,'Charged Moves'!B$2:C$96,2,FALSE)=I516),1,0)</f>
        <v>1</v>
      </c>
      <c r="Z516" s="32" t="str">
        <f>VLOOKUP(W516,'Charged Moves'!B$2:I$96,8,FALSE)*100</f>
        <v>5</v>
      </c>
      <c r="AA516" s="32" t="str">
        <f>VLOOKUP(W516,'Charged Moves'!B$2:I$96,6,FALSE)</f>
        <v>2700</v>
      </c>
      <c r="AB516" s="32" t="str">
        <f>VLOOKUP(W516,'Charged Moves'!B$2:J$96,9,FALSE)</f>
        <v>33</v>
      </c>
      <c r="AC516" s="32" t="str">
        <f t="shared" si="6"/>
        <v>88.75</v>
      </c>
      <c r="AD516" s="32" t="str">
        <f t="shared" si="7"/>
        <v>5700</v>
      </c>
      <c r="AE516" s="32" t="str">
        <f t="shared" si="8"/>
        <v>1553.75</v>
      </c>
      <c r="AF516" t="str">
        <f t="shared" si="9"/>
        <v>15700</v>
      </c>
      <c r="AG516" t="str">
        <f t="shared" si="10"/>
        <v>547.5</v>
      </c>
    </row>
    <row r="517" ht="14.25" customHeight="1">
      <c r="A517" s="5">
        <v>474.0</v>
      </c>
      <c r="B517" s="20">
        <v>2.0</v>
      </c>
      <c r="C517" s="21">
        <v>0.87</v>
      </c>
      <c r="D517" s="20">
        <v>3.0</v>
      </c>
      <c r="E517" s="22">
        <v>0.9</v>
      </c>
      <c r="F517" s="5" t="str">
        <f>VLOOKUP(G517,'Species Data'!A$2:E$152,2,FALSE)</f>
        <v>83</v>
      </c>
      <c r="G517" s="5" t="s">
        <v>137</v>
      </c>
      <c r="H517" s="39" t="s">
        <v>237</v>
      </c>
      <c r="I517" s="38" t="s">
        <v>236</v>
      </c>
      <c r="J517" s="5" t="str">
        <f>VLOOKUP(G517,'Species Data'!A$2:E$152,3,FALSE)</f>
        <v>104</v>
      </c>
      <c r="K517" s="27" t="str">
        <f>VLOOKUP(G517,'Species Data'!A$2:E$152,4,FALSE)</f>
        <v>138</v>
      </c>
      <c r="L517" s="27" t="str">
        <f>VLOOKUP(G517,'Species Data'!A$2:E$152,5,FALSE)</f>
        <v>132</v>
      </c>
      <c r="M517" s="28" t="str">
        <f t="shared" si="1"/>
        <v>13728</v>
      </c>
      <c r="N517" s="29" t="str">
        <f t="shared" si="2"/>
        <v>2500692480</v>
      </c>
      <c r="O517" s="29" t="str">
        <f t="shared" si="3"/>
        <v>182160</v>
      </c>
      <c r="P517" s="30" t="str">
        <f t="shared" si="4"/>
        <v>1191736260</v>
      </c>
      <c r="Q517" s="30" t="s">
        <v>264</v>
      </c>
      <c r="R517" s="32" t="str">
        <f>VLOOKUP(Q517,'Basic Moves'!B$2:H$43,3,FALSE)</f>
        <v>12</v>
      </c>
      <c r="S517" s="32" t="str">
        <f>IF(OR(VLOOKUP(Q517,'Basic Moves'!B$2:C$43,2,FALSE)=H517,VLOOKUP(Q517,'Basic Moves'!B$2:C$43,2,FALSE)=I517),1,0)</f>
        <v>1</v>
      </c>
      <c r="T517" s="32" t="str">
        <f>VLOOKUP(Q517,'Basic Moves'!B$2:H$43,5,FALSE)</f>
        <v>1130</v>
      </c>
      <c r="U517" s="32" t="str">
        <f>VLOOKUP(Q517,'Basic Moves'!B$2:H$43,7,FALSE)</f>
        <v>10</v>
      </c>
      <c r="V517" s="31" t="str">
        <f t="shared" si="5"/>
        <v>1320</v>
      </c>
      <c r="W517" s="30" t="s">
        <v>297</v>
      </c>
      <c r="X517" s="32" t="str">
        <f>VLOOKUP(W517,'Charged Moves'!B$2:I$96,3,FALSE)</f>
        <v>30</v>
      </c>
      <c r="Y517" s="32" t="str">
        <f>IF(OR(VLOOKUP(W517,'Charged Moves'!B$2:C$96,2,FALSE)=H517,VLOOKUP(W517,'Charged Moves'!B$2:C$96,2,FALSE)=I517),1,0)</f>
        <v>1</v>
      </c>
      <c r="Z517" s="32" t="str">
        <f>VLOOKUP(W517,'Charged Moves'!B$2:I$96,8,FALSE)*100</f>
        <v>5</v>
      </c>
      <c r="AA517" s="32" t="str">
        <f>VLOOKUP(W517,'Charged Moves'!B$2:I$96,6,FALSE)</f>
        <v>2900</v>
      </c>
      <c r="AB517" s="32" t="str">
        <f>VLOOKUP(W517,'Charged Moves'!B$2:J$96,9,FALSE)</f>
        <v>25</v>
      </c>
      <c r="AC517" s="32" t="str">
        <f t="shared" si="6"/>
        <v>83.4375</v>
      </c>
      <c r="AD517" s="32" t="str">
        <f t="shared" si="7"/>
        <v>6790</v>
      </c>
      <c r="AE517" s="32" t="str">
        <f t="shared" si="8"/>
        <v>1228.125</v>
      </c>
      <c r="AF517" t="str">
        <f t="shared" si="9"/>
        <v>12790</v>
      </c>
      <c r="AG517" t="str">
        <f t="shared" si="10"/>
        <v>629.0625</v>
      </c>
    </row>
    <row r="518" ht="14.25" customHeight="1">
      <c r="A518" s="5">
        <v>505.0</v>
      </c>
      <c r="B518" s="20">
        <v>4.0</v>
      </c>
      <c r="C518" s="21">
        <v>0.77</v>
      </c>
      <c r="D518" s="20">
        <v>6.0</v>
      </c>
      <c r="E518" s="22">
        <v>0.75</v>
      </c>
      <c r="F518" s="5" t="str">
        <f>VLOOKUP(G518,'Species Data'!A$2:E$152,2,FALSE)</f>
        <v>88</v>
      </c>
      <c r="G518" s="5" t="s">
        <v>143</v>
      </c>
      <c r="H518" s="46" t="s">
        <v>265</v>
      </c>
      <c r="I518" s="48"/>
      <c r="J518" s="5" t="str">
        <f>VLOOKUP(G518,'Species Data'!A$2:E$152,3,FALSE)</f>
        <v>160</v>
      </c>
      <c r="K518" s="27" t="str">
        <f>VLOOKUP(G518,'Species Data'!A$2:E$152,4,FALSE)</f>
        <v>124</v>
      </c>
      <c r="L518" s="27" t="str">
        <f>VLOOKUP(G518,'Species Data'!A$2:E$152,5,FALSE)</f>
        <v>110</v>
      </c>
      <c r="M518" s="28" t="str">
        <f t="shared" si="1"/>
        <v>17600</v>
      </c>
      <c r="N518" s="29" t="str">
        <f t="shared" si="2"/>
        <v>2591600000</v>
      </c>
      <c r="O518" s="29" t="str">
        <f t="shared" si="3"/>
        <v>147250</v>
      </c>
      <c r="P518" s="30" t="str">
        <f t="shared" si="4"/>
        <v>1191590400</v>
      </c>
      <c r="Q518" s="30" t="s">
        <v>144</v>
      </c>
      <c r="R518" s="32" t="str">
        <f>VLOOKUP(Q518,'Basic Moves'!B$2:H$43,3,FALSE)</f>
        <v>10</v>
      </c>
      <c r="S518" s="32" t="str">
        <f>IF(OR(VLOOKUP(Q518,'Basic Moves'!B$2:C$43,2,FALSE)=H518,VLOOKUP(Q518,'Basic Moves'!B$2:C$43,2,FALSE)=I518),1,0)</f>
        <v>1</v>
      </c>
      <c r="T518" s="32" t="str">
        <f>VLOOKUP(Q518,'Basic Moves'!B$2:H$43,5,FALSE)</f>
        <v>1050</v>
      </c>
      <c r="U518" s="32" t="str">
        <f>VLOOKUP(Q518,'Basic Moves'!B$2:H$43,7,FALSE)</f>
        <v>10</v>
      </c>
      <c r="V518" s="31" t="str">
        <f t="shared" si="5"/>
        <v>1187.5</v>
      </c>
      <c r="W518" s="30" t="s">
        <v>328</v>
      </c>
      <c r="X518" s="32" t="str">
        <f>VLOOKUP(W518,'Charged Moves'!B$2:I$96,3,FALSE)</f>
        <v>30</v>
      </c>
      <c r="Y518" s="32" t="str">
        <f>IF(OR(VLOOKUP(W518,'Charged Moves'!B$2:C$96,2,FALSE)=H518,VLOOKUP(W518,'Charged Moves'!B$2:C$96,2,FALSE)=I518),1,0)</f>
        <v>0</v>
      </c>
      <c r="Z518" s="32" t="str">
        <f>VLOOKUP(W518,'Charged Moves'!B$2:I$96,8,FALSE)*100</f>
        <v>5</v>
      </c>
      <c r="AA518" s="32" t="str">
        <f>VLOOKUP(W518,'Charged Moves'!B$2:I$96,6,FALSE)</f>
        <v>2600</v>
      </c>
      <c r="AB518" s="32" t="str">
        <f>VLOOKUP(W518,'Charged Moves'!B$2:J$96,9,FALSE)</f>
        <v>25</v>
      </c>
      <c r="AC518" s="32" t="str">
        <f t="shared" si="6"/>
        <v>68.25</v>
      </c>
      <c r="AD518" s="32" t="str">
        <f t="shared" si="7"/>
        <v>6250</v>
      </c>
      <c r="AE518" s="32" t="str">
        <f t="shared" si="8"/>
        <v>1092</v>
      </c>
      <c r="AF518" t="str">
        <f t="shared" si="9"/>
        <v>12250</v>
      </c>
      <c r="AG518" t="str">
        <f t="shared" si="10"/>
        <v>546</v>
      </c>
    </row>
    <row r="519" ht="14.25" customHeight="1">
      <c r="A519" s="5">
        <v>182.0</v>
      </c>
      <c r="B519" s="20">
        <v>1.0</v>
      </c>
      <c r="C519" s="21">
        <v>1.0</v>
      </c>
      <c r="D519" s="20">
        <v>5.0</v>
      </c>
      <c r="E519" s="22">
        <v>0.71</v>
      </c>
      <c r="F519" s="5" t="str">
        <f>VLOOKUP(G519,'Species Data'!A$2:E$152,2,FALSE)</f>
        <v>33</v>
      </c>
      <c r="G519" s="5" t="s">
        <v>69</v>
      </c>
      <c r="H519" s="46" t="s">
        <v>265</v>
      </c>
      <c r="I519" s="48"/>
      <c r="J519" s="5" t="str">
        <f>VLOOKUP(G519,'Species Data'!A$2:E$152,3,FALSE)</f>
        <v>122</v>
      </c>
      <c r="K519" s="27" t="str">
        <f>VLOOKUP(G519,'Species Data'!A$2:E$152,4,FALSE)</f>
        <v>142</v>
      </c>
      <c r="L519" s="27" t="str">
        <f>VLOOKUP(G519,'Species Data'!A$2:E$152,5,FALSE)</f>
        <v>128</v>
      </c>
      <c r="M519" s="28" t="str">
        <f t="shared" si="1"/>
        <v>15616</v>
      </c>
      <c r="N519" s="29" t="str">
        <f t="shared" si="2"/>
        <v>3817516640</v>
      </c>
      <c r="O519" s="29" t="str">
        <f t="shared" si="3"/>
        <v>244462</v>
      </c>
      <c r="P519" s="30" t="str">
        <f t="shared" si="4"/>
        <v>1190505280</v>
      </c>
      <c r="Q519" s="30" t="s">
        <v>274</v>
      </c>
      <c r="R519" s="32" t="str">
        <f>VLOOKUP(Q519,'Basic Moves'!B$2:H$43,3,FALSE)</f>
        <v>6</v>
      </c>
      <c r="S519" s="32" t="str">
        <f>IF(OR(VLOOKUP(Q519,'Basic Moves'!B$2:C$43,2,FALSE)=H519,VLOOKUP(Q519,'Basic Moves'!B$2:C$43,2,FALSE)=I519),1,0)</f>
        <v>1</v>
      </c>
      <c r="T519" s="32" t="str">
        <f>VLOOKUP(Q519,'Basic Moves'!B$2:H$43,5,FALSE)</f>
        <v>575</v>
      </c>
      <c r="U519" s="32" t="str">
        <f>VLOOKUP(Q519,'Basic Moves'!B$2:H$43,7,FALSE)</f>
        <v>8</v>
      </c>
      <c r="V519" s="31" t="str">
        <f t="shared" si="5"/>
        <v>1297.5</v>
      </c>
      <c r="W519" s="30" t="s">
        <v>224</v>
      </c>
      <c r="X519" s="32" t="str">
        <f>VLOOKUP(W519,'Charged Moves'!B$2:I$96,3,FALSE)</f>
        <v>55</v>
      </c>
      <c r="Y519" s="32" t="str">
        <f>IF(OR(VLOOKUP(W519,'Charged Moves'!B$2:C$96,2,FALSE)=H519,VLOOKUP(W519,'Charged Moves'!B$2:C$96,2,FALSE)=I519),1,0)</f>
        <v>1</v>
      </c>
      <c r="Z519" s="32" t="str">
        <f>VLOOKUP(W519,'Charged Moves'!B$2:I$96,8,FALSE)*100</f>
        <v>5</v>
      </c>
      <c r="AA519" s="32" t="str">
        <f>VLOOKUP(W519,'Charged Moves'!B$2:I$96,6,FALSE)</f>
        <v>2600</v>
      </c>
      <c r="AB519" s="32" t="str">
        <f>VLOOKUP(W519,'Charged Moves'!B$2:J$96,9,FALSE)</f>
        <v>50</v>
      </c>
      <c r="AC519" s="32" t="str">
        <f t="shared" si="6"/>
        <v>122.96875</v>
      </c>
      <c r="AD519" s="32" t="str">
        <f t="shared" si="7"/>
        <v>7125</v>
      </c>
      <c r="AE519" s="32" t="str">
        <f t="shared" si="8"/>
        <v>1721.5625</v>
      </c>
      <c r="AF519" t="str">
        <f t="shared" si="9"/>
        <v>21125</v>
      </c>
      <c r="AG519" t="str">
        <f t="shared" si="10"/>
        <v>536.875</v>
      </c>
    </row>
    <row r="520" ht="14.25" customHeight="1">
      <c r="A520" s="5">
        <v>265.0</v>
      </c>
      <c r="B520" s="20">
        <v>5.0</v>
      </c>
      <c r="C520" s="21">
        <v>0.67</v>
      </c>
      <c r="D520" s="20">
        <v>5.0</v>
      </c>
      <c r="E520" s="22">
        <v>0.67</v>
      </c>
      <c r="F520" s="5" t="str">
        <f>VLOOKUP(G520,'Species Data'!A$2:E$152,2,FALSE)</f>
        <v>47</v>
      </c>
      <c r="G520" s="5" t="s">
        <v>84</v>
      </c>
      <c r="H520" s="58" t="s">
        <v>249</v>
      </c>
      <c r="I520" s="45" t="s">
        <v>259</v>
      </c>
      <c r="J520" s="5" t="str">
        <f>VLOOKUP(G520,'Species Data'!A$2:E$152,3,FALSE)</f>
        <v>120</v>
      </c>
      <c r="K520" s="27" t="str">
        <f>VLOOKUP(G520,'Species Data'!A$2:E$152,4,FALSE)</f>
        <v>162</v>
      </c>
      <c r="L520" s="27" t="str">
        <f>VLOOKUP(G520,'Species Data'!A$2:E$152,5,FALSE)</f>
        <v>170</v>
      </c>
      <c r="M520" s="28" t="str">
        <f t="shared" si="1"/>
        <v>20400</v>
      </c>
      <c r="N520" s="29" t="str">
        <f t="shared" si="2"/>
        <v>4451152500</v>
      </c>
      <c r="O520" s="29" t="str">
        <f t="shared" si="3"/>
        <v>218194</v>
      </c>
      <c r="P520" s="30" t="str">
        <f t="shared" si="4"/>
        <v>1187146125</v>
      </c>
      <c r="Q520" s="30" t="s">
        <v>248</v>
      </c>
      <c r="R520" s="32" t="str">
        <f>VLOOKUP(Q520,'Basic Moves'!B$2:H$43,3,FALSE)</f>
        <v>3</v>
      </c>
      <c r="S520" s="32" t="str">
        <f>IF(OR(VLOOKUP(Q520,'Basic Moves'!B$2:C$43,2,FALSE)=H520,VLOOKUP(Q520,'Basic Moves'!B$2:C$43,2,FALSE)=I520),1,0)</f>
        <v>1</v>
      </c>
      <c r="T520" s="32" t="str">
        <f>VLOOKUP(Q520,'Basic Moves'!B$2:H$43,5,FALSE)</f>
        <v>400</v>
      </c>
      <c r="U520" s="32" t="str">
        <f>VLOOKUP(Q520,'Basic Moves'!B$2:H$43,7,FALSE)</f>
        <v>6</v>
      </c>
      <c r="V520" s="31" t="str">
        <f t="shared" si="5"/>
        <v>937.5</v>
      </c>
      <c r="W520" s="30" t="s">
        <v>330</v>
      </c>
      <c r="X520" s="32" t="str">
        <f>VLOOKUP(W520,'Charged Moves'!B$2:I$96,3,FALSE)</f>
        <v>35</v>
      </c>
      <c r="Y520" s="32" t="str">
        <f>IF(OR(VLOOKUP(W520,'Charged Moves'!B$2:C$96,2,FALSE)=H520,VLOOKUP(W520,'Charged Moves'!B$2:C$96,2,FALSE)=I520),1,0)</f>
        <v>1</v>
      </c>
      <c r="Z520" s="32" t="str">
        <f>VLOOKUP(W520,'Charged Moves'!B$2:I$96,8,FALSE)*100</f>
        <v>5</v>
      </c>
      <c r="AA520" s="32" t="str">
        <f>VLOOKUP(W520,'Charged Moves'!B$2:I$96,6,FALSE)</f>
        <v>2100</v>
      </c>
      <c r="AB520" s="32" t="str">
        <f>VLOOKUP(W520,'Charged Moves'!B$2:J$96,9,FALSE)</f>
        <v>33</v>
      </c>
      <c r="AC520" s="32" t="str">
        <f t="shared" si="6"/>
        <v>67.34375</v>
      </c>
      <c r="AD520" s="32" t="str">
        <f t="shared" si="7"/>
        <v>5000</v>
      </c>
      <c r="AE520" s="32" t="str">
        <f t="shared" si="8"/>
        <v>1346.875</v>
      </c>
      <c r="AF520" t="str">
        <f t="shared" si="9"/>
        <v>17000</v>
      </c>
      <c r="AG520" t="str">
        <f t="shared" si="10"/>
        <v>359.21875</v>
      </c>
    </row>
    <row r="521" ht="14.25" customHeight="1">
      <c r="A521" s="5">
        <v>492.0</v>
      </c>
      <c r="B521" s="20">
        <v>5.0</v>
      </c>
      <c r="C521" s="21">
        <v>0.64</v>
      </c>
      <c r="D521" s="20">
        <v>2.0</v>
      </c>
      <c r="E521" s="22">
        <v>0.96</v>
      </c>
      <c r="F521" s="5" t="str">
        <f>VLOOKUP(G521,'Species Data'!A$2:E$152,2,FALSE)</f>
        <v>86</v>
      </c>
      <c r="G521" s="5" t="s">
        <v>141</v>
      </c>
      <c r="H521" s="33" t="s">
        <v>187</v>
      </c>
      <c r="I521" s="50"/>
      <c r="J521" s="5" t="str">
        <f>VLOOKUP(G521,'Species Data'!A$2:E$152,3,FALSE)</f>
        <v>130</v>
      </c>
      <c r="K521" s="27" t="str">
        <f>VLOOKUP(G521,'Species Data'!A$2:E$152,4,FALSE)</f>
        <v>104</v>
      </c>
      <c r="L521" s="27" t="str">
        <f>VLOOKUP(G521,'Species Data'!A$2:E$152,5,FALSE)</f>
        <v>138</v>
      </c>
      <c r="M521" s="28" t="str">
        <f t="shared" si="1"/>
        <v>17940</v>
      </c>
      <c r="N521" s="29" t="str">
        <f t="shared" si="2"/>
        <v>2023475025</v>
      </c>
      <c r="O521" s="29" t="str">
        <f t="shared" si="3"/>
        <v>112791</v>
      </c>
      <c r="P521" s="30" t="str">
        <f t="shared" si="4"/>
        <v>1185340650</v>
      </c>
      <c r="Q521" s="30" t="s">
        <v>199</v>
      </c>
      <c r="R521" s="32" t="str">
        <f>VLOOKUP(Q521,'Basic Moves'!B$2:H$43,3,FALSE)</f>
        <v>15</v>
      </c>
      <c r="S521" s="32" t="str">
        <f>IF(OR(VLOOKUP(Q521,'Basic Moves'!B$2:C$43,2,FALSE)=H521,VLOOKUP(Q521,'Basic Moves'!B$2:C$43,2,FALSE)=I521),1,0)</f>
        <v>0</v>
      </c>
      <c r="T521" s="32" t="str">
        <f>VLOOKUP(Q521,'Basic Moves'!B$2:H$43,5,FALSE)</f>
        <v>1400</v>
      </c>
      <c r="U521" s="32" t="str">
        <f>VLOOKUP(Q521,'Basic Moves'!B$2:H$43,7,FALSE)</f>
        <v>12</v>
      </c>
      <c r="V521" s="31" t="str">
        <f t="shared" si="5"/>
        <v>1065</v>
      </c>
      <c r="W521" s="30" t="s">
        <v>307</v>
      </c>
      <c r="X521" s="32" t="str">
        <f>VLOOKUP(W521,'Charged Moves'!B$2:I$96,3,FALSE)</f>
        <v>25</v>
      </c>
      <c r="Y521" s="32" t="str">
        <f>IF(OR(VLOOKUP(W521,'Charged Moves'!B$2:C$96,2,FALSE)=H521,VLOOKUP(W521,'Charged Moves'!B$2:C$96,2,FALSE)=I521),1,0)</f>
        <v>1</v>
      </c>
      <c r="Z521" s="32" t="str">
        <f>VLOOKUP(W521,'Charged Moves'!B$2:I$96,8,FALSE)*100</f>
        <v>5</v>
      </c>
      <c r="AA521" s="32" t="str">
        <f>VLOOKUP(W521,'Charged Moves'!B$2:I$96,6,FALSE)</f>
        <v>2350</v>
      </c>
      <c r="AB521" s="32" t="str">
        <f>VLOOKUP(W521,'Charged Moves'!B$2:J$96,9,FALSE)</f>
        <v>20</v>
      </c>
      <c r="AC521" s="32" t="str">
        <f t="shared" si="6"/>
        <v>62.03125</v>
      </c>
      <c r="AD521" s="32" t="str">
        <f t="shared" si="7"/>
        <v>5650</v>
      </c>
      <c r="AE521" s="32" t="str">
        <f t="shared" si="8"/>
        <v>1084.53125</v>
      </c>
      <c r="AF521" t="str">
        <f t="shared" si="9"/>
        <v>9650</v>
      </c>
      <c r="AG521" t="str">
        <f t="shared" si="10"/>
        <v>635.3125</v>
      </c>
    </row>
    <row r="522" ht="14.25" customHeight="1">
      <c r="A522" s="5">
        <v>623.0</v>
      </c>
      <c r="B522" s="20">
        <v>4.0</v>
      </c>
      <c r="C522" s="21">
        <v>0.77</v>
      </c>
      <c r="D522" s="20">
        <v>6.0</v>
      </c>
      <c r="E522" s="22">
        <v>0.5</v>
      </c>
      <c r="F522" s="5" t="str">
        <f>VLOOKUP(G522,'Species Data'!A$2:E$152,2,FALSE)</f>
        <v>108</v>
      </c>
      <c r="G522" s="5" t="s">
        <v>175</v>
      </c>
      <c r="H522" s="39" t="s">
        <v>237</v>
      </c>
      <c r="I522" s="40"/>
      <c r="J522" s="5" t="str">
        <f>VLOOKUP(G522,'Species Data'!A$2:E$152,3,FALSE)</f>
        <v>180</v>
      </c>
      <c r="K522" s="27" t="str">
        <f>VLOOKUP(G522,'Species Data'!A$2:E$152,4,FALSE)</f>
        <v>126</v>
      </c>
      <c r="L522" s="27" t="str">
        <f>VLOOKUP(G522,'Species Data'!A$2:E$152,5,FALSE)</f>
        <v>160</v>
      </c>
      <c r="M522" s="28" t="str">
        <f t="shared" si="1"/>
        <v>28800</v>
      </c>
      <c r="N522" s="29" t="str">
        <f t="shared" si="2"/>
        <v>4699296000</v>
      </c>
      <c r="O522" s="29" t="str">
        <f t="shared" si="3"/>
        <v>163170</v>
      </c>
      <c r="P522" s="30" t="str">
        <f t="shared" si="4"/>
        <v>1179360000</v>
      </c>
      <c r="Q522" s="30" t="s">
        <v>257</v>
      </c>
      <c r="R522" s="32" t="str">
        <f>VLOOKUP(Q522,'Basic Moves'!B$2:H$43,3,FALSE)</f>
        <v>5</v>
      </c>
      <c r="S522" s="32" t="str">
        <f>IF(OR(VLOOKUP(Q522,'Basic Moves'!B$2:C$43,2,FALSE)=H522,VLOOKUP(Q522,'Basic Moves'!B$2:C$43,2,FALSE)=I522),1,0)</f>
        <v>0</v>
      </c>
      <c r="T522" s="32" t="str">
        <f>VLOOKUP(Q522,'Basic Moves'!B$2:H$43,5,FALSE)</f>
        <v>500</v>
      </c>
      <c r="U522" s="32" t="str">
        <f>VLOOKUP(Q522,'Basic Moves'!B$2:H$43,7,FALSE)</f>
        <v>6</v>
      </c>
      <c r="V522" s="31" t="str">
        <f t="shared" si="5"/>
        <v>1000</v>
      </c>
      <c r="W522" s="30" t="s">
        <v>304</v>
      </c>
      <c r="X522" s="32" t="str">
        <f>VLOOKUP(W522,'Charged Moves'!B$2:I$96,3,FALSE)</f>
        <v>70</v>
      </c>
      <c r="Y522" s="32" t="str">
        <f>IF(OR(VLOOKUP(W522,'Charged Moves'!B$2:C$96,2,FALSE)=H522,VLOOKUP(W522,'Charged Moves'!B$2:C$96,2,FALSE)=I522),1,0)</f>
        <v>0</v>
      </c>
      <c r="Z522" s="32" t="str">
        <f>VLOOKUP(W522,'Charged Moves'!B$2:I$96,8,FALSE)*100</f>
        <v>0</v>
      </c>
      <c r="AA522" s="32" t="str">
        <f>VLOOKUP(W522,'Charged Moves'!B$2:I$96,6,FALSE)</f>
        <v>2800</v>
      </c>
      <c r="AB522" s="32" t="str">
        <f>VLOOKUP(W522,'Charged Moves'!B$2:J$96,9,FALSE)</f>
        <v>100</v>
      </c>
      <c r="AC522" s="32" t="str">
        <f t="shared" si="6"/>
        <v>155</v>
      </c>
      <c r="AD522" s="32" t="str">
        <f t="shared" si="7"/>
        <v>11800</v>
      </c>
      <c r="AE522" s="32" t="str">
        <f t="shared" si="8"/>
        <v>1295</v>
      </c>
      <c r="AF522" t="str">
        <f t="shared" si="9"/>
        <v>45800</v>
      </c>
      <c r="AG522" t="str">
        <f t="shared" si="10"/>
        <v>325</v>
      </c>
    </row>
    <row r="523" ht="14.25" customHeight="1">
      <c r="A523" s="5">
        <v>610.0</v>
      </c>
      <c r="B523" s="20">
        <v>5.0</v>
      </c>
      <c r="C523" s="21">
        <v>0.75</v>
      </c>
      <c r="D523" s="20">
        <v>4.0</v>
      </c>
      <c r="E523" s="22">
        <v>0.66</v>
      </c>
      <c r="F523" s="5" t="str">
        <f>VLOOKUP(G523,'Species Data'!A$2:E$152,2,FALSE)</f>
        <v>106</v>
      </c>
      <c r="G523" s="5" t="s">
        <v>171</v>
      </c>
      <c r="H523" s="36" t="s">
        <v>229</v>
      </c>
      <c r="I523" s="59"/>
      <c r="J523" s="5" t="str">
        <f>VLOOKUP(G523,'Species Data'!A$2:E$152,3,FALSE)</f>
        <v>100</v>
      </c>
      <c r="K523" s="27" t="str">
        <f>VLOOKUP(G523,'Species Data'!A$2:E$152,4,FALSE)</f>
        <v>148</v>
      </c>
      <c r="L523" s="27" t="str">
        <f>VLOOKUP(G523,'Species Data'!A$2:E$152,5,FALSE)</f>
        <v>172</v>
      </c>
      <c r="M523" s="28" t="str">
        <f t="shared" si="1"/>
        <v>17200</v>
      </c>
      <c r="N523" s="29" t="str">
        <f t="shared" si="2"/>
        <v>3115973500</v>
      </c>
      <c r="O523" s="29" t="str">
        <f t="shared" si="3"/>
        <v>181161</v>
      </c>
      <c r="P523" s="30" t="str">
        <f t="shared" si="4"/>
        <v>1178135500</v>
      </c>
      <c r="Q523" s="30" t="s">
        <v>253</v>
      </c>
      <c r="R523" s="32" t="str">
        <f>VLOOKUP(Q523,'Basic Moves'!B$2:H$43,3,FALSE)</f>
        <v>5</v>
      </c>
      <c r="S523" s="32" t="str">
        <f>IF(OR(VLOOKUP(Q523,'Basic Moves'!B$2:C$43,2,FALSE)=H523,VLOOKUP(Q523,'Basic Moves'!B$2:C$43,2,FALSE)=I523),1,0)</f>
        <v>1</v>
      </c>
      <c r="T523" s="32" t="str">
        <f>VLOOKUP(Q523,'Basic Moves'!B$2:H$43,5,FALSE)</f>
        <v>600</v>
      </c>
      <c r="U523" s="32" t="str">
        <f>VLOOKUP(Q523,'Basic Moves'!B$2:H$43,7,FALSE)</f>
        <v>7</v>
      </c>
      <c r="V523" s="31" t="str">
        <f t="shared" si="5"/>
        <v>1037.5</v>
      </c>
      <c r="W523" s="30" t="s">
        <v>306</v>
      </c>
      <c r="X523" s="32" t="str">
        <f>VLOOKUP(W523,'Charged Moves'!B$2:I$96,3,FALSE)</f>
        <v>30</v>
      </c>
      <c r="Y523" s="32" t="str">
        <f>IF(OR(VLOOKUP(W523,'Charged Moves'!B$2:C$96,2,FALSE)=H523,VLOOKUP(W523,'Charged Moves'!B$2:C$96,2,FALSE)=I523),1,0)</f>
        <v>1</v>
      </c>
      <c r="Z523" s="32" t="str">
        <f>VLOOKUP(W523,'Charged Moves'!B$2:I$96,8,FALSE)*100</f>
        <v>5</v>
      </c>
      <c r="AA523" s="32" t="str">
        <f>VLOOKUP(W523,'Charged Moves'!B$2:I$96,6,FALSE)</f>
        <v>2250</v>
      </c>
      <c r="AB523" s="32" t="str">
        <f>VLOOKUP(W523,'Charged Moves'!B$2:J$96,9,FALSE)</f>
        <v>25</v>
      </c>
      <c r="AC523" s="32" t="str">
        <f t="shared" si="6"/>
        <v>63.4375</v>
      </c>
      <c r="AD523" s="32" t="str">
        <f t="shared" si="7"/>
        <v>5150</v>
      </c>
      <c r="AE523" s="32" t="str">
        <f t="shared" si="8"/>
        <v>1224.0625</v>
      </c>
      <c r="AF523" t="str">
        <f t="shared" si="9"/>
        <v>13150</v>
      </c>
      <c r="AG523" t="str">
        <f t="shared" si="10"/>
        <v>462.8125</v>
      </c>
    </row>
    <row r="524" ht="14.25" customHeight="1">
      <c r="A524" s="5">
        <v>238.0</v>
      </c>
      <c r="B524" s="20">
        <v>1.0</v>
      </c>
      <c r="C524" s="21">
        <v>1.0</v>
      </c>
      <c r="D524" s="20">
        <v>2.0</v>
      </c>
      <c r="E524" s="22">
        <v>0.95</v>
      </c>
      <c r="F524" s="5" t="str">
        <f>VLOOKUP(G524,'Species Data'!A$2:E$152,2,FALSE)</f>
        <v>43</v>
      </c>
      <c r="G524" s="5" t="s">
        <v>79</v>
      </c>
      <c r="H524" s="45" t="s">
        <v>259</v>
      </c>
      <c r="I524" s="46" t="s">
        <v>265</v>
      </c>
      <c r="J524" s="5" t="str">
        <f>VLOOKUP(G524,'Species Data'!A$2:E$152,3,FALSE)</f>
        <v>90</v>
      </c>
      <c r="K524" s="27" t="str">
        <f>VLOOKUP(G524,'Species Data'!A$2:E$152,4,FALSE)</f>
        <v>134</v>
      </c>
      <c r="L524" s="27" t="str">
        <f>VLOOKUP(G524,'Species Data'!A$2:E$152,5,FALSE)</f>
        <v>130</v>
      </c>
      <c r="M524" s="28" t="str">
        <f t="shared" si="1"/>
        <v>11700</v>
      </c>
      <c r="N524" s="29" t="str">
        <f t="shared" si="2"/>
        <v>2434744406</v>
      </c>
      <c r="O524" s="29" t="str">
        <f t="shared" si="3"/>
        <v>208098</v>
      </c>
      <c r="P524" s="30" t="str">
        <f t="shared" si="4"/>
        <v>1176829875</v>
      </c>
      <c r="Q524" s="30" t="s">
        <v>147</v>
      </c>
      <c r="R524" s="32" t="str">
        <f>VLOOKUP(Q524,'Basic Moves'!B$2:H$43,3,FALSE)</f>
        <v>15</v>
      </c>
      <c r="S524" s="32" t="str">
        <f>IF(OR(VLOOKUP(Q524,'Basic Moves'!B$2:C$43,2,FALSE)=H524,VLOOKUP(Q524,'Basic Moves'!B$2:C$43,2,FALSE)=I524),1,0)</f>
        <v>1</v>
      </c>
      <c r="T524" s="32" t="str">
        <f>VLOOKUP(Q524,'Basic Moves'!B$2:H$43,5,FALSE)</f>
        <v>1450</v>
      </c>
      <c r="U524" s="32" t="str">
        <f>VLOOKUP(Q524,'Basic Moves'!B$2:H$43,7,FALSE)</f>
        <v>12</v>
      </c>
      <c r="V524" s="31" t="str">
        <f t="shared" si="5"/>
        <v>1275</v>
      </c>
      <c r="W524" s="30" t="s">
        <v>224</v>
      </c>
      <c r="X524" s="32" t="str">
        <f>VLOOKUP(W524,'Charged Moves'!B$2:I$96,3,FALSE)</f>
        <v>55</v>
      </c>
      <c r="Y524" s="32" t="str">
        <f>IF(OR(VLOOKUP(W524,'Charged Moves'!B$2:C$96,2,FALSE)=H524,VLOOKUP(W524,'Charged Moves'!B$2:C$96,2,FALSE)=I524),1,0)</f>
        <v>1</v>
      </c>
      <c r="Z524" s="32" t="str">
        <f>VLOOKUP(W524,'Charged Moves'!B$2:I$96,8,FALSE)*100</f>
        <v>5</v>
      </c>
      <c r="AA524" s="32" t="str">
        <f>VLOOKUP(W524,'Charged Moves'!B$2:I$96,6,FALSE)</f>
        <v>2600</v>
      </c>
      <c r="AB524" s="32" t="str">
        <f>VLOOKUP(W524,'Charged Moves'!B$2:J$96,9,FALSE)</f>
        <v>50</v>
      </c>
      <c r="AC524" s="32" t="str">
        <f t="shared" si="6"/>
        <v>164.21875</v>
      </c>
      <c r="AD524" s="32" t="str">
        <f t="shared" si="7"/>
        <v>10350</v>
      </c>
      <c r="AE524" s="32" t="str">
        <f t="shared" si="8"/>
        <v>1552.96875</v>
      </c>
      <c r="AF524" t="str">
        <f t="shared" si="9"/>
        <v>20350</v>
      </c>
      <c r="AG524" t="str">
        <f t="shared" si="10"/>
        <v>750.625</v>
      </c>
    </row>
    <row r="525" ht="14.25" customHeight="1">
      <c r="A525" s="5">
        <v>327.0</v>
      </c>
      <c r="B525" s="20">
        <v>6.0</v>
      </c>
      <c r="C525" s="21">
        <v>0.75</v>
      </c>
      <c r="D525" s="20">
        <v>2.0</v>
      </c>
      <c r="E525" s="22">
        <v>0.9</v>
      </c>
      <c r="F525" s="5" t="str">
        <f>VLOOKUP(G525,'Species Data'!A$2:E$152,2,FALSE)</f>
        <v>58</v>
      </c>
      <c r="G525" s="5" t="s">
        <v>97</v>
      </c>
      <c r="H525" s="44" t="s">
        <v>255</v>
      </c>
      <c r="I525" s="47"/>
      <c r="J525" s="5" t="str">
        <f>VLOOKUP(G525,'Species Data'!A$2:E$152,3,FALSE)</f>
        <v>110</v>
      </c>
      <c r="K525" s="27" t="str">
        <f>VLOOKUP(G525,'Species Data'!A$2:E$152,4,FALSE)</f>
        <v>156</v>
      </c>
      <c r="L525" s="27" t="str">
        <f>VLOOKUP(G525,'Species Data'!A$2:E$152,5,FALSE)</f>
        <v>110</v>
      </c>
      <c r="M525" s="28" t="str">
        <f t="shared" si="1"/>
        <v>12100</v>
      </c>
      <c r="N525" s="29" t="str">
        <f t="shared" si="2"/>
        <v>2241525000</v>
      </c>
      <c r="O525" s="29" t="str">
        <f t="shared" si="3"/>
        <v>185250</v>
      </c>
      <c r="P525" s="30" t="str">
        <f t="shared" si="4"/>
        <v>1172671500</v>
      </c>
      <c r="Q525" s="30" t="s">
        <v>132</v>
      </c>
      <c r="R525" s="32" t="str">
        <f>VLOOKUP(Q525,'Basic Moves'!B$2:H$43,3,FALSE)</f>
        <v>10</v>
      </c>
      <c r="S525" s="32" t="str">
        <f>IF(OR(VLOOKUP(Q525,'Basic Moves'!B$2:C$43,2,FALSE)=H525,VLOOKUP(Q525,'Basic Moves'!B$2:C$43,2,FALSE)=I525),1,0)</f>
        <v>1</v>
      </c>
      <c r="T525" s="32" t="str">
        <f>VLOOKUP(Q525,'Basic Moves'!B$2:H$43,5,FALSE)</f>
        <v>1050</v>
      </c>
      <c r="U525" s="32" t="str">
        <f>VLOOKUP(Q525,'Basic Moves'!B$2:H$43,7,FALSE)</f>
        <v>10</v>
      </c>
      <c r="V525" s="31" t="str">
        <f t="shared" si="5"/>
        <v>1187.5</v>
      </c>
      <c r="W525" s="30" t="s">
        <v>287</v>
      </c>
      <c r="X525" s="32" t="str">
        <f>VLOOKUP(W525,'Charged Moves'!B$2:I$96,3,FALSE)</f>
        <v>40</v>
      </c>
      <c r="Y525" s="32" t="str">
        <f>IF(OR(VLOOKUP(W525,'Charged Moves'!B$2:C$96,2,FALSE)=H525,VLOOKUP(W525,'Charged Moves'!B$2:C$96,2,FALSE)=I525),1,0)</f>
        <v>1</v>
      </c>
      <c r="Z525" s="32" t="str">
        <f>VLOOKUP(W525,'Charged Moves'!B$2:I$96,8,FALSE)*100</f>
        <v>5</v>
      </c>
      <c r="AA525" s="32" t="str">
        <f>VLOOKUP(W525,'Charged Moves'!B$2:I$96,6,FALSE)</f>
        <v>4600</v>
      </c>
      <c r="AB525" s="32" t="str">
        <f>VLOOKUP(W525,'Charged Moves'!B$2:J$96,9,FALSE)</f>
        <v>25</v>
      </c>
      <c r="AC525" s="32" t="str">
        <f t="shared" si="6"/>
        <v>88.75</v>
      </c>
      <c r="AD525" s="32" t="str">
        <f t="shared" si="7"/>
        <v>8250</v>
      </c>
      <c r="AE525" s="32" t="str">
        <f t="shared" si="8"/>
        <v>1065</v>
      </c>
      <c r="AF525" t="str">
        <f t="shared" si="9"/>
        <v>14250</v>
      </c>
      <c r="AG525" t="str">
        <f t="shared" si="10"/>
        <v>621.25</v>
      </c>
    </row>
    <row r="526" ht="14.25" customHeight="1">
      <c r="A526" s="5">
        <v>71.0</v>
      </c>
      <c r="B526" s="20">
        <v>3.0</v>
      </c>
      <c r="C526" s="21">
        <v>0.88</v>
      </c>
      <c r="D526" s="20">
        <v>5.0</v>
      </c>
      <c r="E526" s="22">
        <v>0.64</v>
      </c>
      <c r="F526" s="5" t="str">
        <f>VLOOKUP(G526,'Species Data'!A$2:E$152,2,FALSE)</f>
        <v>15</v>
      </c>
      <c r="G526" s="5" t="s">
        <v>51</v>
      </c>
      <c r="H526" s="58" t="s">
        <v>249</v>
      </c>
      <c r="I526" s="46" t="s">
        <v>265</v>
      </c>
      <c r="J526" s="5" t="str">
        <f>VLOOKUP(G526,'Species Data'!A$2:E$152,3,FALSE)</f>
        <v>130</v>
      </c>
      <c r="K526" s="27" t="str">
        <f>VLOOKUP(G526,'Species Data'!A$2:E$152,4,FALSE)</f>
        <v>144</v>
      </c>
      <c r="L526" s="27" t="str">
        <f>VLOOKUP(G526,'Species Data'!A$2:E$152,5,FALSE)</f>
        <v>130</v>
      </c>
      <c r="M526" s="28" t="str">
        <f t="shared" si="1"/>
        <v>16900</v>
      </c>
      <c r="N526" s="29" t="str">
        <f t="shared" si="2"/>
        <v>3794895000</v>
      </c>
      <c r="O526" s="29" t="str">
        <f t="shared" si="3"/>
        <v>224550</v>
      </c>
      <c r="P526" s="30" t="str">
        <f t="shared" si="4"/>
        <v>1171930500</v>
      </c>
      <c r="Q526" s="30" t="s">
        <v>234</v>
      </c>
      <c r="R526" s="32" t="str">
        <f>VLOOKUP(Q526,'Basic Moves'!B$2:H$43,3,FALSE)</f>
        <v>5</v>
      </c>
      <c r="S526" s="32" t="str">
        <f>IF(OR(VLOOKUP(Q526,'Basic Moves'!B$2:C$43,2,FALSE)=H526,VLOOKUP(Q526,'Basic Moves'!B$2:C$43,2,FALSE)=I526),1,0)</f>
        <v>1</v>
      </c>
      <c r="T526" s="32" t="str">
        <f>VLOOKUP(Q526,'Basic Moves'!B$2:H$43,5,FALSE)</f>
        <v>450</v>
      </c>
      <c r="U526" s="32" t="str">
        <f>VLOOKUP(Q526,'Basic Moves'!B$2:H$43,7,FALSE)</f>
        <v>7</v>
      </c>
      <c r="V526" s="31" t="str">
        <f t="shared" si="5"/>
        <v>1387.5</v>
      </c>
      <c r="W526" s="30" t="s">
        <v>330</v>
      </c>
      <c r="X526" s="32" t="str">
        <f>VLOOKUP(W526,'Charged Moves'!B$2:I$96,3,FALSE)</f>
        <v>35</v>
      </c>
      <c r="Y526" s="32" t="str">
        <f>IF(OR(VLOOKUP(W526,'Charged Moves'!B$2:C$96,2,FALSE)=H526,VLOOKUP(W526,'Charged Moves'!B$2:C$96,2,FALSE)=I526),1,0)</f>
        <v>1</v>
      </c>
      <c r="Z526" s="32" t="str">
        <f>VLOOKUP(W526,'Charged Moves'!B$2:I$96,8,FALSE)*100</f>
        <v>5</v>
      </c>
      <c r="AA526" s="32" t="str">
        <f>VLOOKUP(W526,'Charged Moves'!B$2:I$96,6,FALSE)</f>
        <v>2100</v>
      </c>
      <c r="AB526" s="32" t="str">
        <f>VLOOKUP(W526,'Charged Moves'!B$2:J$96,9,FALSE)</f>
        <v>33</v>
      </c>
      <c r="AC526" s="32" t="str">
        <f t="shared" si="6"/>
        <v>76.09375</v>
      </c>
      <c r="AD526" s="32" t="str">
        <f t="shared" si="7"/>
        <v>4850</v>
      </c>
      <c r="AE526" s="32" t="str">
        <f t="shared" si="8"/>
        <v>1559.375</v>
      </c>
      <c r="AF526" t="str">
        <f t="shared" si="9"/>
        <v>14850</v>
      </c>
      <c r="AG526" t="str">
        <f t="shared" si="10"/>
        <v>481.5625</v>
      </c>
    </row>
    <row r="527" ht="14.25" customHeight="1">
      <c r="A527" s="5">
        <v>452.0</v>
      </c>
      <c r="B527" s="20">
        <v>1.0</v>
      </c>
      <c r="C527" s="21">
        <v>1.0</v>
      </c>
      <c r="D527" s="20">
        <v>5.0</v>
      </c>
      <c r="E527" s="22">
        <v>0.69</v>
      </c>
      <c r="F527" s="5" t="str">
        <f>VLOOKUP(G527,'Species Data'!A$2:E$152,2,FALSE)</f>
        <v>79</v>
      </c>
      <c r="G527" s="5" t="s">
        <v>130</v>
      </c>
      <c r="H527" s="33" t="s">
        <v>187</v>
      </c>
      <c r="I527" s="24" t="s">
        <v>50</v>
      </c>
      <c r="J527" s="5" t="str">
        <f>VLOOKUP(G527,'Species Data'!A$2:E$152,3,FALSE)</f>
        <v>180</v>
      </c>
      <c r="K527" s="27" t="str">
        <f>VLOOKUP(G527,'Species Data'!A$2:E$152,4,FALSE)</f>
        <v>110</v>
      </c>
      <c r="L527" s="27" t="str">
        <f>VLOOKUP(G527,'Species Data'!A$2:E$152,5,FALSE)</f>
        <v>110</v>
      </c>
      <c r="M527" s="28" t="str">
        <f t="shared" si="1"/>
        <v>19800</v>
      </c>
      <c r="N527" s="29" t="str">
        <f t="shared" si="2"/>
        <v>3857442188</v>
      </c>
      <c r="O527" s="29" t="str">
        <f t="shared" si="3"/>
        <v>194820</v>
      </c>
      <c r="P527" s="30" t="str">
        <f t="shared" si="4"/>
        <v>1169313750</v>
      </c>
      <c r="Q527" s="30" t="s">
        <v>151</v>
      </c>
      <c r="R527" s="32" t="str">
        <f>VLOOKUP(Q527,'Basic Moves'!B$2:H$43,3,FALSE)</f>
        <v>6</v>
      </c>
      <c r="S527" s="32" t="str">
        <f>IF(OR(VLOOKUP(Q527,'Basic Moves'!B$2:C$43,2,FALSE)=H527,VLOOKUP(Q527,'Basic Moves'!B$2:C$43,2,FALSE)=I527),1,0)</f>
        <v>1</v>
      </c>
      <c r="T527" s="32" t="str">
        <f>VLOOKUP(Q527,'Basic Moves'!B$2:H$43,5,FALSE)</f>
        <v>500</v>
      </c>
      <c r="U527" s="32" t="str">
        <f>VLOOKUP(Q527,'Basic Moves'!B$2:H$43,7,FALSE)</f>
        <v>7</v>
      </c>
      <c r="V527" s="31" t="str">
        <f t="shared" si="5"/>
        <v>1500</v>
      </c>
      <c r="W527" s="30" t="s">
        <v>50</v>
      </c>
      <c r="X527" s="32" t="str">
        <f>VLOOKUP(W527,'Charged Moves'!B$2:I$96,3,FALSE)</f>
        <v>55</v>
      </c>
      <c r="Y527" s="32" t="str">
        <f>IF(OR(VLOOKUP(W527,'Charged Moves'!B$2:C$96,2,FALSE)=H527,VLOOKUP(W527,'Charged Moves'!B$2:C$96,2,FALSE)=I527),1,0)</f>
        <v>1</v>
      </c>
      <c r="Z527" s="32" t="str">
        <f>VLOOKUP(W527,'Charged Moves'!B$2:I$96,8,FALSE)*100</f>
        <v>5</v>
      </c>
      <c r="AA527" s="32" t="str">
        <f>VLOOKUP(W527,'Charged Moves'!B$2:I$96,6,FALSE)</f>
        <v>2800</v>
      </c>
      <c r="AB527" s="32" t="str">
        <f>VLOOKUP(W527,'Charged Moves'!B$2:J$96,9,FALSE)</f>
        <v>50</v>
      </c>
      <c r="AC527" s="32" t="str">
        <f t="shared" si="6"/>
        <v>130.46875</v>
      </c>
      <c r="AD527" s="32" t="str">
        <f t="shared" si="7"/>
        <v>7300</v>
      </c>
      <c r="AE527" s="32" t="str">
        <f t="shared" si="8"/>
        <v>1771.09375</v>
      </c>
      <c r="AF527" t="str">
        <f t="shared" si="9"/>
        <v>23300</v>
      </c>
      <c r="AG527" t="str">
        <f t="shared" si="10"/>
        <v>536.875</v>
      </c>
    </row>
    <row r="528" ht="14.25" customHeight="1">
      <c r="A528" s="5">
        <v>159.0</v>
      </c>
      <c r="B528" s="20">
        <v>5.0</v>
      </c>
      <c r="C528" s="21">
        <v>0.7</v>
      </c>
      <c r="D528" s="20">
        <v>6.0</v>
      </c>
      <c r="E528" s="22">
        <v>0.83</v>
      </c>
      <c r="F528" s="5" t="str">
        <f>VLOOKUP(G528,'Species Data'!A$2:E$152,2,FALSE)</f>
        <v>30</v>
      </c>
      <c r="G528" s="5" t="s">
        <v>66</v>
      </c>
      <c r="H528" s="46" t="s">
        <v>265</v>
      </c>
      <c r="I528" s="48"/>
      <c r="J528" s="5" t="str">
        <f>VLOOKUP(G528,'Species Data'!A$2:E$152,3,FALSE)</f>
        <v>140</v>
      </c>
      <c r="K528" s="27" t="str">
        <f>VLOOKUP(G528,'Species Data'!A$2:E$152,4,FALSE)</f>
        <v>132</v>
      </c>
      <c r="L528" s="27" t="str">
        <f>VLOOKUP(G528,'Species Data'!A$2:E$152,5,FALSE)</f>
        <v>136</v>
      </c>
      <c r="M528" s="28" t="str">
        <f t="shared" si="1"/>
        <v>19040</v>
      </c>
      <c r="N528" s="29" t="str">
        <f t="shared" si="2"/>
        <v>3015936000</v>
      </c>
      <c r="O528" s="29" t="str">
        <f t="shared" si="3"/>
        <v>158400</v>
      </c>
      <c r="P528" s="30" t="str">
        <f t="shared" si="4"/>
        <v>1161842220</v>
      </c>
      <c r="Q528" s="30" t="s">
        <v>126</v>
      </c>
      <c r="R528" s="32" t="str">
        <f>VLOOKUP(Q528,'Basic Moves'!B$2:H$43,3,FALSE)</f>
        <v>6</v>
      </c>
      <c r="S528" s="32" t="str">
        <f>IF(OR(VLOOKUP(Q528,'Basic Moves'!B$2:C$43,2,FALSE)=H528,VLOOKUP(Q528,'Basic Moves'!B$2:C$43,2,FALSE)=I528),1,0)</f>
        <v>0</v>
      </c>
      <c r="T528" s="32" t="str">
        <f>VLOOKUP(Q528,'Basic Moves'!B$2:H$43,5,FALSE)</f>
        <v>500</v>
      </c>
      <c r="U528" s="32" t="str">
        <f>VLOOKUP(Q528,'Basic Moves'!B$2:H$43,7,FALSE)</f>
        <v>7</v>
      </c>
      <c r="V528" s="31" t="str">
        <f t="shared" si="5"/>
        <v>1200</v>
      </c>
      <c r="W528" s="30" t="s">
        <v>301</v>
      </c>
      <c r="X528" s="32" t="str">
        <f>VLOOKUP(W528,'Charged Moves'!B$2:I$96,3,FALSE)</f>
        <v>25</v>
      </c>
      <c r="Y528" s="32" t="str">
        <f>IF(OR(VLOOKUP(W528,'Charged Moves'!B$2:C$96,2,FALSE)=H528,VLOOKUP(W528,'Charged Moves'!B$2:C$96,2,FALSE)=I528),1,0)</f>
        <v>1</v>
      </c>
      <c r="Z528" s="32" t="str">
        <f>VLOOKUP(W528,'Charged Moves'!B$2:I$96,8,FALSE)*100</f>
        <v>5</v>
      </c>
      <c r="AA528" s="32" t="str">
        <f>VLOOKUP(W528,'Charged Moves'!B$2:I$96,6,FALSE)</f>
        <v>2400</v>
      </c>
      <c r="AB528" s="32" t="str">
        <f>VLOOKUP(W528,'Charged Moves'!B$2:J$96,9,FALSE)</f>
        <v>20</v>
      </c>
      <c r="AC528" s="32" t="str">
        <f t="shared" si="6"/>
        <v>50.03125</v>
      </c>
      <c r="AD528" s="32" t="str">
        <f t="shared" si="7"/>
        <v>4400</v>
      </c>
      <c r="AE528" s="32" t="str">
        <f t="shared" si="8"/>
        <v>1136.6875</v>
      </c>
      <c r="AF528" t="str">
        <f t="shared" si="9"/>
        <v>10400</v>
      </c>
      <c r="AG528" t="str">
        <f t="shared" si="10"/>
        <v>462.28125</v>
      </c>
    </row>
    <row r="529" ht="14.25" customHeight="1">
      <c r="A529" s="5">
        <v>85.0</v>
      </c>
      <c r="B529" s="20">
        <v>4.0</v>
      </c>
      <c r="C529" s="21">
        <v>0.75</v>
      </c>
      <c r="D529" s="20">
        <v>2.0</v>
      </c>
      <c r="E529" s="22">
        <v>0.96</v>
      </c>
      <c r="F529" s="5" t="str">
        <f>VLOOKUP(G529,'Species Data'!A$2:E$152,2,FALSE)</f>
        <v>17</v>
      </c>
      <c r="G529" s="5" t="s">
        <v>53</v>
      </c>
      <c r="H529" s="39" t="s">
        <v>237</v>
      </c>
      <c r="I529" s="38" t="s">
        <v>236</v>
      </c>
      <c r="J529" s="5" t="str">
        <f>VLOOKUP(G529,'Species Data'!A$2:E$152,3,FALSE)</f>
        <v>126</v>
      </c>
      <c r="K529" s="27" t="str">
        <f>VLOOKUP(G529,'Species Data'!A$2:E$152,4,FALSE)</f>
        <v>126</v>
      </c>
      <c r="L529" s="27" t="str">
        <f>VLOOKUP(G529,'Species Data'!A$2:E$152,5,FALSE)</f>
        <v>122</v>
      </c>
      <c r="M529" s="28" t="str">
        <f t="shared" si="1"/>
        <v>15372</v>
      </c>
      <c r="N529" s="29" t="str">
        <f t="shared" si="2"/>
        <v>2178981000</v>
      </c>
      <c r="O529" s="29" t="str">
        <f t="shared" si="3"/>
        <v>141750</v>
      </c>
      <c r="P529" s="30" t="str">
        <f t="shared" si="4"/>
        <v>1160307383</v>
      </c>
      <c r="Q529" s="30" t="s">
        <v>169</v>
      </c>
      <c r="R529" s="32" t="str">
        <f>VLOOKUP(Q529,'Basic Moves'!B$2:H$43,3,FALSE)</f>
        <v>15</v>
      </c>
      <c r="S529" s="32" t="str">
        <f>IF(OR(VLOOKUP(Q529,'Basic Moves'!B$2:C$43,2,FALSE)=H529,VLOOKUP(Q529,'Basic Moves'!B$2:C$43,2,FALSE)=I529),1,0)</f>
        <v>0</v>
      </c>
      <c r="T529" s="32" t="str">
        <f>VLOOKUP(Q529,'Basic Moves'!B$2:H$43,5,FALSE)</f>
        <v>1330</v>
      </c>
      <c r="U529" s="32" t="str">
        <f>VLOOKUP(Q529,'Basic Moves'!B$2:H$43,7,FALSE)</f>
        <v>12</v>
      </c>
      <c r="V529" s="31" t="str">
        <f t="shared" si="5"/>
        <v>1125</v>
      </c>
      <c r="W529" s="30" t="s">
        <v>297</v>
      </c>
      <c r="X529" s="32" t="str">
        <f>VLOOKUP(W529,'Charged Moves'!B$2:I$96,3,FALSE)</f>
        <v>30</v>
      </c>
      <c r="Y529" s="32" t="str">
        <f>IF(OR(VLOOKUP(W529,'Charged Moves'!B$2:C$96,2,FALSE)=H529,VLOOKUP(W529,'Charged Moves'!B$2:C$96,2,FALSE)=I529),1,0)</f>
        <v>1</v>
      </c>
      <c r="Z529" s="32" t="str">
        <f>VLOOKUP(W529,'Charged Moves'!B$2:I$96,8,FALSE)*100</f>
        <v>5</v>
      </c>
      <c r="AA529" s="32" t="str">
        <f>VLOOKUP(W529,'Charged Moves'!B$2:I$96,6,FALSE)</f>
        <v>2900</v>
      </c>
      <c r="AB529" s="32" t="str">
        <f>VLOOKUP(W529,'Charged Moves'!B$2:J$96,9,FALSE)</f>
        <v>25</v>
      </c>
      <c r="AC529" s="32" t="str">
        <f t="shared" si="6"/>
        <v>83.4375</v>
      </c>
      <c r="AD529" s="32" t="str">
        <f t="shared" si="7"/>
        <v>7390</v>
      </c>
      <c r="AE529" s="32" t="str">
        <f t="shared" si="8"/>
        <v>1114.6875</v>
      </c>
      <c r="AF529" t="str">
        <f t="shared" si="9"/>
        <v>13390</v>
      </c>
      <c r="AG529" t="str">
        <f t="shared" si="10"/>
        <v>599.0625</v>
      </c>
    </row>
    <row r="530" ht="14.25" customHeight="1">
      <c r="A530" s="5">
        <v>450.0</v>
      </c>
      <c r="B530" s="20">
        <v>4.0</v>
      </c>
      <c r="C530" s="21">
        <v>0.85</v>
      </c>
      <c r="D530" s="20">
        <v>6.0</v>
      </c>
      <c r="E530" s="22">
        <v>0.68</v>
      </c>
      <c r="F530" s="5" t="str">
        <f>VLOOKUP(G530,'Species Data'!A$2:E$152,2,FALSE)</f>
        <v>79</v>
      </c>
      <c r="G530" s="5" t="s">
        <v>130</v>
      </c>
      <c r="H530" s="33" t="s">
        <v>187</v>
      </c>
      <c r="I530" s="24" t="s">
        <v>50</v>
      </c>
      <c r="J530" s="5" t="str">
        <f>VLOOKUP(G530,'Species Data'!A$2:E$152,3,FALSE)</f>
        <v>180</v>
      </c>
      <c r="K530" s="27" t="str">
        <f>VLOOKUP(G530,'Species Data'!A$2:E$152,4,FALSE)</f>
        <v>110</v>
      </c>
      <c r="L530" s="27" t="str">
        <f>VLOOKUP(G530,'Species Data'!A$2:E$152,5,FALSE)</f>
        <v>110</v>
      </c>
      <c r="M530" s="28" t="str">
        <f t="shared" si="1"/>
        <v>19800</v>
      </c>
      <c r="N530" s="29" t="str">
        <f t="shared" si="2"/>
        <v>3267000000</v>
      </c>
      <c r="O530" s="29" t="str">
        <f t="shared" si="3"/>
        <v>165000</v>
      </c>
      <c r="P530" s="30" t="str">
        <f t="shared" si="4"/>
        <v>1157402813</v>
      </c>
      <c r="Q530" s="30" t="s">
        <v>151</v>
      </c>
      <c r="R530" s="32" t="str">
        <f>VLOOKUP(Q530,'Basic Moves'!B$2:H$43,3,FALSE)</f>
        <v>6</v>
      </c>
      <c r="S530" s="32" t="str">
        <f>IF(OR(VLOOKUP(Q530,'Basic Moves'!B$2:C$43,2,FALSE)=H530,VLOOKUP(Q530,'Basic Moves'!B$2:C$43,2,FALSE)=I530),1,0)</f>
        <v>1</v>
      </c>
      <c r="T530" s="32" t="str">
        <f>VLOOKUP(Q530,'Basic Moves'!B$2:H$43,5,FALSE)</f>
        <v>500</v>
      </c>
      <c r="U530" s="32" t="str">
        <f>VLOOKUP(Q530,'Basic Moves'!B$2:H$43,7,FALSE)</f>
        <v>7</v>
      </c>
      <c r="V530" s="31" t="str">
        <f t="shared" si="5"/>
        <v>1500</v>
      </c>
      <c r="W530" s="30" t="s">
        <v>334</v>
      </c>
      <c r="X530" s="32" t="str">
        <f>VLOOKUP(W530,'Charged Moves'!B$2:I$96,3,FALSE)</f>
        <v>35</v>
      </c>
      <c r="Y530" s="32" t="str">
        <f>IF(OR(VLOOKUP(W530,'Charged Moves'!B$2:C$96,2,FALSE)=H530,VLOOKUP(W530,'Charged Moves'!B$2:C$96,2,FALSE)=I530),1,0)</f>
        <v>1</v>
      </c>
      <c r="Z530" s="32" t="str">
        <f>VLOOKUP(W530,'Charged Moves'!B$2:I$96,8,FALSE)*100</f>
        <v>5</v>
      </c>
      <c r="AA530" s="32" t="str">
        <f>VLOOKUP(W530,'Charged Moves'!B$2:I$96,6,FALSE)</f>
        <v>3300</v>
      </c>
      <c r="AB530" s="32" t="str">
        <f>VLOOKUP(W530,'Charged Moves'!B$2:J$96,9,FALSE)</f>
        <v>25</v>
      </c>
      <c r="AC530" s="32" t="str">
        <f t="shared" si="6"/>
        <v>74.84375</v>
      </c>
      <c r="AD530" s="32" t="str">
        <f t="shared" si="7"/>
        <v>5800</v>
      </c>
      <c r="AE530" s="32" t="str">
        <f t="shared" si="8"/>
        <v>1287.34375</v>
      </c>
      <c r="AF530" t="str">
        <f t="shared" si="9"/>
        <v>13800</v>
      </c>
      <c r="AG530" t="str">
        <f t="shared" si="10"/>
        <v>531.40625</v>
      </c>
    </row>
    <row r="531" ht="14.25" customHeight="1">
      <c r="A531" s="5">
        <v>644.0</v>
      </c>
      <c r="B531" s="20">
        <v>4.0</v>
      </c>
      <c r="C531" s="21">
        <v>0.8</v>
      </c>
      <c r="D531" s="20">
        <v>5.0</v>
      </c>
      <c r="E531" s="22">
        <v>0.79</v>
      </c>
      <c r="F531" s="5" t="str">
        <f>VLOOKUP(G531,'Species Data'!A$2:E$152,2,FALSE)</f>
        <v>111</v>
      </c>
      <c r="G531" s="5" t="s">
        <v>179</v>
      </c>
      <c r="H531" s="49" t="s">
        <v>260</v>
      </c>
      <c r="I531" s="51" t="s">
        <v>267</v>
      </c>
      <c r="J531" s="5" t="str">
        <f>VLOOKUP(G531,'Species Data'!A$2:E$152,3,FALSE)</f>
        <v>160</v>
      </c>
      <c r="K531" s="27" t="str">
        <f>VLOOKUP(G531,'Species Data'!A$2:E$152,4,FALSE)</f>
        <v>110</v>
      </c>
      <c r="L531" s="27" t="str">
        <f>VLOOKUP(G531,'Species Data'!A$2:E$152,5,FALSE)</f>
        <v>116</v>
      </c>
      <c r="M531" s="28" t="str">
        <f t="shared" si="1"/>
        <v>18560</v>
      </c>
      <c r="N531" s="29" t="str">
        <f t="shared" si="2"/>
        <v>2256988800</v>
      </c>
      <c r="O531" s="29" t="str">
        <f t="shared" si="3"/>
        <v>121605</v>
      </c>
      <c r="P531" s="30" t="str">
        <f t="shared" si="4"/>
        <v>1143806400</v>
      </c>
      <c r="Q531" s="30" t="s">
        <v>276</v>
      </c>
      <c r="R531" s="32" t="str">
        <f>VLOOKUP(Q531,'Basic Moves'!B$2:H$43,3,FALSE)</f>
        <v>15</v>
      </c>
      <c r="S531" s="32" t="str">
        <f>IF(OR(VLOOKUP(Q531,'Basic Moves'!B$2:C$43,2,FALSE)=H531,VLOOKUP(Q531,'Basic Moves'!B$2:C$43,2,FALSE)=I531),1,0)</f>
        <v>0</v>
      </c>
      <c r="T531" s="32" t="str">
        <f>VLOOKUP(Q531,'Basic Moves'!B$2:H$43,5,FALSE)</f>
        <v>1410</v>
      </c>
      <c r="U531" s="32" t="str">
        <f>VLOOKUP(Q531,'Basic Moves'!B$2:H$43,7,FALSE)</f>
        <v>12</v>
      </c>
      <c r="V531" s="31" t="str">
        <f t="shared" si="5"/>
        <v>1050</v>
      </c>
      <c r="W531" s="30" t="s">
        <v>344</v>
      </c>
      <c r="X531" s="32" t="str">
        <f>VLOOKUP(W531,'Charged Moves'!B$2:I$96,3,FALSE)</f>
        <v>30</v>
      </c>
      <c r="Y531" s="32" t="str">
        <f>IF(OR(VLOOKUP(W531,'Charged Moves'!B$2:C$96,2,FALSE)=H531,VLOOKUP(W531,'Charged Moves'!B$2:C$96,2,FALSE)=I531),1,0)</f>
        <v>0</v>
      </c>
      <c r="Z531" s="32" t="str">
        <f>VLOOKUP(W531,'Charged Moves'!B$2:I$96,8,FALSE)*100</f>
        <v>5</v>
      </c>
      <c r="AA531" s="32" t="str">
        <f>VLOOKUP(W531,'Charged Moves'!B$2:I$96,6,FALSE)</f>
        <v>2100</v>
      </c>
      <c r="AB531" s="32" t="str">
        <f>VLOOKUP(W531,'Charged Moves'!B$2:J$96,9,FALSE)</f>
        <v>25</v>
      </c>
      <c r="AC531" s="32" t="str">
        <f t="shared" si="6"/>
        <v>75.75</v>
      </c>
      <c r="AD531" s="32" t="str">
        <f t="shared" si="7"/>
        <v>6830</v>
      </c>
      <c r="AE531" s="32" t="str">
        <f t="shared" si="8"/>
        <v>1105.5</v>
      </c>
      <c r="AF531" t="str">
        <f t="shared" si="9"/>
        <v>12830</v>
      </c>
      <c r="AG531" t="str">
        <f t="shared" si="10"/>
        <v>560.25</v>
      </c>
    </row>
    <row r="532" ht="14.25" customHeight="1">
      <c r="A532" s="5">
        <v>194.0</v>
      </c>
      <c r="B532" s="20">
        <v>3.0</v>
      </c>
      <c r="C532" s="21">
        <v>0.87</v>
      </c>
      <c r="D532" s="20">
        <v>1.0</v>
      </c>
      <c r="E532" s="22">
        <v>1.0</v>
      </c>
      <c r="F532" s="5" t="str">
        <f>VLOOKUP(G532,'Species Data'!A$2:E$152,2,FALSE)</f>
        <v>35</v>
      </c>
      <c r="G532" s="5" t="s">
        <v>71</v>
      </c>
      <c r="H532" s="53" t="s">
        <v>322</v>
      </c>
      <c r="I532" s="54"/>
      <c r="J532" s="5" t="str">
        <f>VLOOKUP(G532,'Species Data'!A$2:E$152,3,FALSE)</f>
        <v>140</v>
      </c>
      <c r="K532" s="27" t="str">
        <f>VLOOKUP(G532,'Species Data'!A$2:E$152,4,FALSE)</f>
        <v>116</v>
      </c>
      <c r="L532" s="27" t="str">
        <f>VLOOKUP(G532,'Species Data'!A$2:E$152,5,FALSE)</f>
        <v>124</v>
      </c>
      <c r="M532" s="28" t="str">
        <f t="shared" si="1"/>
        <v>17360</v>
      </c>
      <c r="N532" s="29" t="str">
        <f t="shared" si="2"/>
        <v>2860609010</v>
      </c>
      <c r="O532" s="29" t="str">
        <f t="shared" si="3"/>
        <v>164782</v>
      </c>
      <c r="P532" s="30" t="str">
        <f t="shared" si="4"/>
        <v>1139410580</v>
      </c>
      <c r="Q532" s="30" t="s">
        <v>121</v>
      </c>
      <c r="R532" s="32" t="str">
        <f>VLOOKUP(Q532,'Basic Moves'!B$2:H$43,3,FALSE)</f>
        <v>12</v>
      </c>
      <c r="S532" s="32" t="str">
        <f>IF(OR(VLOOKUP(Q532,'Basic Moves'!B$2:C$43,2,FALSE)=H532,VLOOKUP(Q532,'Basic Moves'!B$2:C$43,2,FALSE)=I532),1,0)</f>
        <v>0</v>
      </c>
      <c r="T532" s="32" t="str">
        <f>VLOOKUP(Q532,'Basic Moves'!B$2:H$43,5,FALSE)</f>
        <v>1050</v>
      </c>
      <c r="U532" s="32" t="str">
        <f>VLOOKUP(Q532,'Basic Moves'!B$2:H$43,7,FALSE)</f>
        <v>9</v>
      </c>
      <c r="V532" s="31" t="str">
        <f t="shared" si="5"/>
        <v>1140</v>
      </c>
      <c r="W532" s="30" t="s">
        <v>325</v>
      </c>
      <c r="X532" s="32" t="str">
        <f>VLOOKUP(W532,'Charged Moves'!B$2:I$96,3,FALSE)</f>
        <v>85</v>
      </c>
      <c r="Y532" s="32" t="str">
        <f>IF(OR(VLOOKUP(W532,'Charged Moves'!B$2:C$96,2,FALSE)=H532,VLOOKUP(W532,'Charged Moves'!B$2:C$96,2,FALSE)=I532),1,0)</f>
        <v>1</v>
      </c>
      <c r="Z532" s="32" t="str">
        <f>VLOOKUP(W532,'Charged Moves'!B$2:I$96,8,FALSE)*100</f>
        <v>5</v>
      </c>
      <c r="AA532" s="32" t="str">
        <f>VLOOKUP(W532,'Charged Moves'!B$2:I$96,6,FALSE)</f>
        <v>4100</v>
      </c>
      <c r="AB532" s="32" t="str">
        <f>VLOOKUP(W532,'Charged Moves'!B$2:J$96,9,FALSE)</f>
        <v>100</v>
      </c>
      <c r="AC532" s="32" t="str">
        <f t="shared" si="6"/>
        <v>252.90625</v>
      </c>
      <c r="AD532" s="32" t="str">
        <f t="shared" si="7"/>
        <v>17200</v>
      </c>
      <c r="AE532" s="32" t="str">
        <f t="shared" si="8"/>
        <v>1420.53125</v>
      </c>
      <c r="AF532" t="str">
        <f t="shared" si="9"/>
        <v>41200</v>
      </c>
      <c r="AG532" t="str">
        <f t="shared" si="10"/>
        <v>565.8125</v>
      </c>
    </row>
    <row r="533" ht="14.25" customHeight="1">
      <c r="A533" s="5">
        <v>100.0</v>
      </c>
      <c r="B533" s="20">
        <v>2.0</v>
      </c>
      <c r="C533" s="21">
        <v>0.8</v>
      </c>
      <c r="D533" s="20">
        <v>6.0</v>
      </c>
      <c r="E533" s="22">
        <v>0.71</v>
      </c>
      <c r="F533" s="5" t="str">
        <f>VLOOKUP(G533,'Species Data'!A$2:E$152,2,FALSE)</f>
        <v>20</v>
      </c>
      <c r="G533" s="5" t="s">
        <v>56</v>
      </c>
      <c r="H533" s="39" t="s">
        <v>237</v>
      </c>
      <c r="I533" s="40"/>
      <c r="J533" s="5" t="str">
        <f>VLOOKUP(G533,'Species Data'!A$2:E$152,3,FALSE)</f>
        <v>110</v>
      </c>
      <c r="K533" s="27" t="str">
        <f>VLOOKUP(G533,'Species Data'!A$2:E$152,4,FALSE)</f>
        <v>146</v>
      </c>
      <c r="L533" s="27" t="str">
        <f>VLOOKUP(G533,'Species Data'!A$2:E$152,5,FALSE)</f>
        <v>150</v>
      </c>
      <c r="M533" s="28" t="str">
        <f t="shared" si="1"/>
        <v>16500</v>
      </c>
      <c r="N533" s="29" t="str">
        <f t="shared" si="2"/>
        <v>3512397281</v>
      </c>
      <c r="O533" s="29" t="str">
        <f t="shared" si="3"/>
        <v>212873</v>
      </c>
      <c r="P533" s="30" t="str">
        <f t="shared" si="4"/>
        <v>1125153563</v>
      </c>
      <c r="Q533" s="30" t="s">
        <v>126</v>
      </c>
      <c r="R533" s="32" t="str">
        <f>VLOOKUP(Q533,'Basic Moves'!B$2:H$43,3,FALSE)</f>
        <v>6</v>
      </c>
      <c r="S533" s="32" t="str">
        <f>IF(OR(VLOOKUP(Q533,'Basic Moves'!B$2:C$43,2,FALSE)=H533,VLOOKUP(Q533,'Basic Moves'!B$2:C$43,2,FALSE)=I533),1,0)</f>
        <v>0</v>
      </c>
      <c r="T533" s="32" t="str">
        <f>VLOOKUP(Q533,'Basic Moves'!B$2:H$43,5,FALSE)</f>
        <v>500</v>
      </c>
      <c r="U533" s="32" t="str">
        <f>VLOOKUP(Q533,'Basic Moves'!B$2:H$43,7,FALSE)</f>
        <v>7</v>
      </c>
      <c r="V533" s="31" t="str">
        <f t="shared" si="5"/>
        <v>1200</v>
      </c>
      <c r="W533" s="30" t="s">
        <v>345</v>
      </c>
      <c r="X533" s="32" t="str">
        <f>VLOOKUP(W533,'Charged Moves'!B$2:I$96,3,FALSE)</f>
        <v>35</v>
      </c>
      <c r="Y533" s="32" t="str">
        <f>IF(OR(VLOOKUP(W533,'Charged Moves'!B$2:C$96,2,FALSE)=H533,VLOOKUP(W533,'Charged Moves'!B$2:C$96,2,FALSE)=I533),1,0)</f>
        <v>1</v>
      </c>
      <c r="Z533" s="32" t="str">
        <f>VLOOKUP(W533,'Charged Moves'!B$2:I$96,8,FALSE)*100</f>
        <v>5</v>
      </c>
      <c r="AA533" s="32" t="str">
        <f>VLOOKUP(W533,'Charged Moves'!B$2:I$96,6,FALSE)</f>
        <v>2100</v>
      </c>
      <c r="AB533" s="32" t="str">
        <f>VLOOKUP(W533,'Charged Moves'!B$2:J$96,9,FALSE)</f>
        <v>33</v>
      </c>
      <c r="AC533" s="32" t="str">
        <f t="shared" si="6"/>
        <v>74.84375</v>
      </c>
      <c r="AD533" s="32" t="str">
        <f t="shared" si="7"/>
        <v>5100</v>
      </c>
      <c r="AE533" s="32" t="str">
        <f t="shared" si="8"/>
        <v>1458.03125</v>
      </c>
      <c r="AF533" t="str">
        <f t="shared" si="9"/>
        <v>15100</v>
      </c>
      <c r="AG533" t="str">
        <f t="shared" si="10"/>
        <v>467.0625</v>
      </c>
    </row>
    <row r="534" ht="14.25" customHeight="1">
      <c r="A534" s="5">
        <v>590.0</v>
      </c>
      <c r="B534" s="20">
        <v>3.0</v>
      </c>
      <c r="C534" s="21">
        <v>0.81</v>
      </c>
      <c r="D534" s="20">
        <v>3.0</v>
      </c>
      <c r="E534" s="22">
        <v>0.82</v>
      </c>
      <c r="F534" s="5" t="str">
        <f>VLOOKUP(G534,'Species Data'!A$2:E$152,2,FALSE)</f>
        <v>102</v>
      </c>
      <c r="G534" s="5" t="s">
        <v>167</v>
      </c>
      <c r="H534" s="45" t="s">
        <v>259</v>
      </c>
      <c r="I534" s="24" t="s">
        <v>50</v>
      </c>
      <c r="J534" s="5" t="str">
        <f>VLOOKUP(G534,'Species Data'!A$2:E$152,3,FALSE)</f>
        <v>120</v>
      </c>
      <c r="K534" s="27" t="str">
        <f>VLOOKUP(G534,'Species Data'!A$2:E$152,4,FALSE)</f>
        <v>110</v>
      </c>
      <c r="L534" s="27" t="str">
        <f>VLOOKUP(G534,'Species Data'!A$2:E$152,5,FALSE)</f>
        <v>132</v>
      </c>
      <c r="M534" s="28" t="str">
        <f t="shared" si="1"/>
        <v>15840</v>
      </c>
      <c r="N534" s="29" t="str">
        <f t="shared" si="2"/>
        <v>2156220000</v>
      </c>
      <c r="O534" s="29" t="str">
        <f t="shared" si="3"/>
        <v>136125</v>
      </c>
      <c r="P534" s="30" t="str">
        <f t="shared" si="4"/>
        <v>1120798800</v>
      </c>
      <c r="Q534" s="30" t="s">
        <v>88</v>
      </c>
      <c r="R534" s="32" t="str">
        <f>VLOOKUP(Q534,'Basic Moves'!B$2:H$43,3,FALSE)</f>
        <v>15</v>
      </c>
      <c r="S534" s="32" t="str">
        <f>IF(OR(VLOOKUP(Q534,'Basic Moves'!B$2:C$43,2,FALSE)=H534,VLOOKUP(Q534,'Basic Moves'!B$2:C$43,2,FALSE)=I534),1,0)</f>
        <v>1</v>
      </c>
      <c r="T534" s="32" t="str">
        <f>VLOOKUP(Q534,'Basic Moves'!B$2:H$43,5,FALSE)</f>
        <v>1510</v>
      </c>
      <c r="U534" s="32" t="str">
        <f>VLOOKUP(Q534,'Basic Moves'!B$2:H$43,7,FALSE)</f>
        <v>14</v>
      </c>
      <c r="V534" s="31" t="str">
        <f t="shared" si="5"/>
        <v>1237.5</v>
      </c>
      <c r="W534" s="30" t="s">
        <v>309</v>
      </c>
      <c r="X534" s="32" t="str">
        <f>VLOOKUP(W534,'Charged Moves'!B$2:I$96,3,FALSE)</f>
        <v>35</v>
      </c>
      <c r="Y534" s="32" t="str">
        <f>IF(OR(VLOOKUP(W534,'Charged Moves'!B$2:C$96,2,FALSE)=H534,VLOOKUP(W534,'Charged Moves'!B$2:C$96,2,FALSE)=I534),1,0)</f>
        <v>0</v>
      </c>
      <c r="Z534" s="32" t="str">
        <f>VLOOKUP(W534,'Charged Moves'!B$2:I$96,8,FALSE)*100</f>
        <v>5</v>
      </c>
      <c r="AA534" s="32" t="str">
        <f>VLOOKUP(W534,'Charged Moves'!B$2:I$96,6,FALSE)</f>
        <v>3600</v>
      </c>
      <c r="AB534" s="32" t="str">
        <f>VLOOKUP(W534,'Charged Moves'!B$2:J$96,9,FALSE)</f>
        <v>25</v>
      </c>
      <c r="AC534" s="32" t="str">
        <f t="shared" si="6"/>
        <v>73.375</v>
      </c>
      <c r="AD534" s="32" t="str">
        <f t="shared" si="7"/>
        <v>7120</v>
      </c>
      <c r="AE534" s="32" t="str">
        <f t="shared" si="8"/>
        <v>1027.25</v>
      </c>
      <c r="AF534" t="str">
        <f t="shared" si="9"/>
        <v>11120</v>
      </c>
      <c r="AG534" t="str">
        <f t="shared" si="10"/>
        <v>643.25</v>
      </c>
    </row>
    <row r="535" ht="14.25" customHeight="1">
      <c r="A535" s="5">
        <v>761.0</v>
      </c>
      <c r="B535" s="20">
        <v>2.0</v>
      </c>
      <c r="C535" s="21">
        <v>0.82</v>
      </c>
      <c r="D535" s="20">
        <v>1.0</v>
      </c>
      <c r="E535" s="22">
        <v>1.0</v>
      </c>
      <c r="F535" s="5" t="str">
        <f>VLOOKUP(G535,'Species Data'!A$2:E$152,2,FALSE)</f>
        <v>133</v>
      </c>
      <c r="G535" s="5" t="s">
        <v>207</v>
      </c>
      <c r="H535" s="39" t="s">
        <v>237</v>
      </c>
      <c r="I535" s="40"/>
      <c r="J535" s="5" t="str">
        <f>VLOOKUP(G535,'Species Data'!A$2:E$152,3,FALSE)</f>
        <v>110</v>
      </c>
      <c r="K535" s="27" t="str">
        <f>VLOOKUP(G535,'Species Data'!A$2:E$152,4,FALSE)</f>
        <v>114</v>
      </c>
      <c r="L535" s="27" t="str">
        <f>VLOOKUP(G535,'Species Data'!A$2:E$152,5,FALSE)</f>
        <v>128</v>
      </c>
      <c r="M535" s="28" t="str">
        <f t="shared" si="1"/>
        <v>14080</v>
      </c>
      <c r="N535" s="29" t="str">
        <f t="shared" si="2"/>
        <v>2166912000</v>
      </c>
      <c r="O535" s="29" t="str">
        <f t="shared" si="3"/>
        <v>153900</v>
      </c>
      <c r="P535" s="30" t="str">
        <f t="shared" si="4"/>
        <v>1105526400</v>
      </c>
      <c r="Q535" s="30" t="s">
        <v>263</v>
      </c>
      <c r="R535" s="32" t="str">
        <f>VLOOKUP(Q535,'Basic Moves'!B$2:H$43,3,FALSE)</f>
        <v>12</v>
      </c>
      <c r="S535" s="32" t="str">
        <f>IF(OR(VLOOKUP(Q535,'Basic Moves'!B$2:C$43,2,FALSE)=H535,VLOOKUP(Q535,'Basic Moves'!B$2:C$43,2,FALSE)=I535),1,0)</f>
        <v>1</v>
      </c>
      <c r="T535" s="32" t="str">
        <f>VLOOKUP(Q535,'Basic Moves'!B$2:H$43,5,FALSE)</f>
        <v>1100</v>
      </c>
      <c r="U535" s="32" t="str">
        <f>VLOOKUP(Q535,'Basic Moves'!B$2:H$43,7,FALSE)</f>
        <v>10</v>
      </c>
      <c r="V535" s="31" t="str">
        <f t="shared" si="5"/>
        <v>1350</v>
      </c>
      <c r="W535" s="30" t="s">
        <v>288</v>
      </c>
      <c r="X535" s="32" t="str">
        <f>VLOOKUP(W535,'Charged Moves'!B$2:I$96,3,FALSE)</f>
        <v>70</v>
      </c>
      <c r="Y535" s="32" t="str">
        <f>IF(OR(VLOOKUP(W535,'Charged Moves'!B$2:C$96,2,FALSE)=H535,VLOOKUP(W535,'Charged Moves'!B$2:C$96,2,FALSE)=I535),1,0)</f>
        <v>0</v>
      </c>
      <c r="Z535" s="32" t="str">
        <f>VLOOKUP(W535,'Charged Moves'!B$2:I$96,8,FALSE)*100</f>
        <v>5</v>
      </c>
      <c r="AA535" s="32" t="str">
        <f>VLOOKUP(W535,'Charged Moves'!B$2:I$96,6,FALSE)</f>
        <v>5800</v>
      </c>
      <c r="AB535" s="32" t="str">
        <f>VLOOKUP(W535,'Charged Moves'!B$2:J$96,9,FALSE)</f>
        <v>33</v>
      </c>
      <c r="AC535" s="32" t="str">
        <f t="shared" si="6"/>
        <v>131.75</v>
      </c>
      <c r="AD535" s="32" t="str">
        <f t="shared" si="7"/>
        <v>10700</v>
      </c>
      <c r="AE535" s="32" t="str">
        <f t="shared" si="8"/>
        <v>1230.75</v>
      </c>
      <c r="AF535" t="str">
        <f t="shared" si="9"/>
        <v>18700</v>
      </c>
      <c r="AG535" t="str">
        <f t="shared" si="10"/>
        <v>688.75</v>
      </c>
    </row>
    <row r="536" ht="14.25" customHeight="1">
      <c r="A536" s="5">
        <v>60.0</v>
      </c>
      <c r="B536" s="20">
        <v>2.0</v>
      </c>
      <c r="C536" s="21">
        <v>0.89</v>
      </c>
      <c r="D536" s="20">
        <v>6.0</v>
      </c>
      <c r="E536" s="22">
        <v>0.56</v>
      </c>
      <c r="F536" s="5" t="str">
        <f>VLOOKUP(G536,'Species Data'!A$2:E$152,2,FALSE)</f>
        <v>12</v>
      </c>
      <c r="G536" s="5" t="s">
        <v>46</v>
      </c>
      <c r="H536" s="58" t="s">
        <v>249</v>
      </c>
      <c r="I536" s="38" t="s">
        <v>236</v>
      </c>
      <c r="J536" s="5" t="str">
        <f>VLOOKUP(G536,'Species Data'!A$2:E$152,3,FALSE)</f>
        <v>120</v>
      </c>
      <c r="K536" s="27" t="str">
        <f>VLOOKUP(G536,'Species Data'!A$2:E$152,4,FALSE)</f>
        <v>144</v>
      </c>
      <c r="L536" s="27" t="str">
        <f>VLOOKUP(G536,'Species Data'!A$2:E$152,5,FALSE)</f>
        <v>144</v>
      </c>
      <c r="M536" s="28" t="str">
        <f t="shared" si="1"/>
        <v>17280</v>
      </c>
      <c r="N536" s="29" t="str">
        <f t="shared" si="2"/>
        <v>3814594560</v>
      </c>
      <c r="O536" s="29" t="str">
        <f t="shared" si="3"/>
        <v>220752</v>
      </c>
      <c r="P536" s="30" t="str">
        <f t="shared" si="4"/>
        <v>1105436160</v>
      </c>
      <c r="Q536" s="30" t="s">
        <v>234</v>
      </c>
      <c r="R536" s="32" t="str">
        <f>VLOOKUP(Q536,'Basic Moves'!B$2:H$43,3,FALSE)</f>
        <v>5</v>
      </c>
      <c r="S536" s="32" t="str">
        <f>IF(OR(VLOOKUP(Q536,'Basic Moves'!B$2:C$43,2,FALSE)=H536,VLOOKUP(Q536,'Basic Moves'!B$2:C$43,2,FALSE)=I536),1,0)</f>
        <v>1</v>
      </c>
      <c r="T536" s="32" t="str">
        <f>VLOOKUP(Q536,'Basic Moves'!B$2:H$43,5,FALSE)</f>
        <v>450</v>
      </c>
      <c r="U536" s="32" t="str">
        <f>VLOOKUP(Q536,'Basic Moves'!B$2:H$43,7,FALSE)</f>
        <v>7</v>
      </c>
      <c r="V536" s="31" t="str">
        <f t="shared" si="5"/>
        <v>1387.5</v>
      </c>
      <c r="W536" s="30" t="s">
        <v>50</v>
      </c>
      <c r="X536" s="32" t="str">
        <f>VLOOKUP(W536,'Charged Moves'!B$2:I$96,3,FALSE)</f>
        <v>55</v>
      </c>
      <c r="Y536" s="32" t="str">
        <f>IF(OR(VLOOKUP(W536,'Charged Moves'!B$2:C$96,2,FALSE)=H536,VLOOKUP(W536,'Charged Moves'!B$2:C$96,2,FALSE)=I536),1,0)</f>
        <v>0</v>
      </c>
      <c r="Z536" s="32" t="str">
        <f>VLOOKUP(W536,'Charged Moves'!B$2:I$96,8,FALSE)*100</f>
        <v>5</v>
      </c>
      <c r="AA536" s="32" t="str">
        <f>VLOOKUP(W536,'Charged Moves'!B$2:I$96,6,FALSE)</f>
        <v>2800</v>
      </c>
      <c r="AB536" s="32" t="str">
        <f>VLOOKUP(W536,'Charged Moves'!B$2:J$96,9,FALSE)</f>
        <v>50</v>
      </c>
      <c r="AC536" s="32" t="str">
        <f t="shared" si="6"/>
        <v>106.375</v>
      </c>
      <c r="AD536" s="32" t="str">
        <f t="shared" si="7"/>
        <v>6900</v>
      </c>
      <c r="AE536" s="32" t="str">
        <f t="shared" si="8"/>
        <v>1533</v>
      </c>
      <c r="AF536" t="str">
        <f t="shared" si="9"/>
        <v>22900</v>
      </c>
      <c r="AG536" t="str">
        <f t="shared" si="10"/>
        <v>444.25</v>
      </c>
    </row>
    <row r="537" ht="14.25" customHeight="1">
      <c r="A537" s="5">
        <v>83.0</v>
      </c>
      <c r="B537" s="20">
        <v>1.0</v>
      </c>
      <c r="C537" s="21">
        <v>1.0</v>
      </c>
      <c r="D537" s="20">
        <v>3.0</v>
      </c>
      <c r="E537" s="22">
        <v>0.91</v>
      </c>
      <c r="F537" s="5" t="str">
        <f>VLOOKUP(G537,'Species Data'!A$2:E$152,2,FALSE)</f>
        <v>17</v>
      </c>
      <c r="G537" s="5" t="s">
        <v>53</v>
      </c>
      <c r="H537" s="39" t="s">
        <v>237</v>
      </c>
      <c r="I537" s="38" t="s">
        <v>236</v>
      </c>
      <c r="J537" s="5" t="str">
        <f>VLOOKUP(G537,'Species Data'!A$2:E$152,3,FALSE)</f>
        <v>126</v>
      </c>
      <c r="K537" s="27" t="str">
        <f>VLOOKUP(G537,'Species Data'!A$2:E$152,4,FALSE)</f>
        <v>126</v>
      </c>
      <c r="L537" s="27" t="str">
        <f>VLOOKUP(G537,'Species Data'!A$2:E$152,5,FALSE)</f>
        <v>122</v>
      </c>
      <c r="M537" s="28" t="str">
        <f t="shared" si="1"/>
        <v>15372</v>
      </c>
      <c r="N537" s="29" t="str">
        <f t="shared" si="2"/>
        <v>2898044730</v>
      </c>
      <c r="O537" s="29" t="str">
        <f t="shared" si="3"/>
        <v>188528</v>
      </c>
      <c r="P537" s="30" t="str">
        <f t="shared" si="4"/>
        <v>1100385405</v>
      </c>
      <c r="Q537" s="30" t="s">
        <v>129</v>
      </c>
      <c r="R537" s="32" t="str">
        <f>VLOOKUP(Q537,'Basic Moves'!B$2:H$43,3,FALSE)</f>
        <v>9</v>
      </c>
      <c r="S537" s="32" t="str">
        <f>IF(OR(VLOOKUP(Q537,'Basic Moves'!B$2:C$43,2,FALSE)=H537,VLOOKUP(Q537,'Basic Moves'!B$2:C$43,2,FALSE)=I537),1,0)</f>
        <v>1</v>
      </c>
      <c r="T537" s="32" t="str">
        <f>VLOOKUP(Q537,'Basic Moves'!B$2:H$43,5,FALSE)</f>
        <v>750</v>
      </c>
      <c r="U537" s="32" t="str">
        <f>VLOOKUP(Q537,'Basic Moves'!B$2:H$43,7,FALSE)</f>
        <v>7</v>
      </c>
      <c r="V537" s="31" t="str">
        <f t="shared" si="5"/>
        <v>1496.25</v>
      </c>
      <c r="W537" s="30" t="s">
        <v>340</v>
      </c>
      <c r="X537" s="32" t="str">
        <f>VLOOKUP(W537,'Charged Moves'!B$2:I$96,3,FALSE)</f>
        <v>30</v>
      </c>
      <c r="Y537" s="32" t="str">
        <f>IF(OR(VLOOKUP(W537,'Charged Moves'!B$2:C$96,2,FALSE)=H537,VLOOKUP(W537,'Charged Moves'!B$2:C$96,2,FALSE)=I537),1,0)</f>
        <v>1</v>
      </c>
      <c r="Z537" s="32" t="str">
        <f>VLOOKUP(W537,'Charged Moves'!B$2:I$96,8,FALSE)*100</f>
        <v>25</v>
      </c>
      <c r="AA537" s="32" t="str">
        <f>VLOOKUP(W537,'Charged Moves'!B$2:I$96,6,FALSE)</f>
        <v>3300</v>
      </c>
      <c r="AB537" s="32" t="str">
        <f>VLOOKUP(W537,'Charged Moves'!B$2:J$96,9,FALSE)</f>
        <v>25</v>
      </c>
      <c r="AC537" s="32" t="str">
        <f t="shared" si="6"/>
        <v>87.1875</v>
      </c>
      <c r="AD537" s="32" t="str">
        <f t="shared" si="7"/>
        <v>6800</v>
      </c>
      <c r="AE537" s="32" t="str">
        <f t="shared" si="8"/>
        <v>1288.125</v>
      </c>
      <c r="AF537" t="str">
        <f t="shared" si="9"/>
        <v>14800</v>
      </c>
      <c r="AG537" t="str">
        <f t="shared" si="10"/>
        <v>568.125</v>
      </c>
    </row>
    <row r="538" ht="14.25" customHeight="1">
      <c r="A538" s="5">
        <v>535.0</v>
      </c>
      <c r="B538" s="20">
        <v>4.0</v>
      </c>
      <c r="C538" s="21">
        <v>0.85</v>
      </c>
      <c r="D538" s="20">
        <v>3.0</v>
      </c>
      <c r="E538" s="22">
        <v>0.88</v>
      </c>
      <c r="F538" s="5" t="str">
        <f>VLOOKUP(G538,'Species Data'!A$2:E$152,2,FALSE)</f>
        <v>93</v>
      </c>
      <c r="G538" s="5" t="s">
        <v>150</v>
      </c>
      <c r="H538" s="62" t="s">
        <v>258</v>
      </c>
      <c r="I538" s="46" t="s">
        <v>265</v>
      </c>
      <c r="J538" s="5" t="str">
        <f>VLOOKUP(G538,'Species Data'!A$2:E$152,3,FALSE)</f>
        <v>90</v>
      </c>
      <c r="K538" s="27" t="str">
        <f>VLOOKUP(G538,'Species Data'!A$2:E$152,4,FALSE)</f>
        <v>172</v>
      </c>
      <c r="L538" s="27" t="str">
        <f>VLOOKUP(G538,'Species Data'!A$2:E$152,5,FALSE)</f>
        <v>118</v>
      </c>
      <c r="M538" s="28" t="str">
        <f t="shared" si="1"/>
        <v>10620</v>
      </c>
      <c r="N538" s="29" t="str">
        <f t="shared" si="2"/>
        <v>2637211500</v>
      </c>
      <c r="O538" s="29" t="str">
        <f t="shared" si="3"/>
        <v>248325</v>
      </c>
      <c r="P538" s="30" t="str">
        <f t="shared" si="4"/>
        <v>1099408950</v>
      </c>
      <c r="Q538" s="30" t="s">
        <v>231</v>
      </c>
      <c r="R538" s="32" t="str">
        <f>VLOOKUP(Q538,'Basic Moves'!B$2:H$43,3,FALSE)</f>
        <v>11</v>
      </c>
      <c r="S538" s="32" t="str">
        <f>IF(OR(VLOOKUP(Q538,'Basic Moves'!B$2:C$43,2,FALSE)=H538,VLOOKUP(Q538,'Basic Moves'!B$2:C$43,2,FALSE)=I538),1,0)</f>
        <v>1</v>
      </c>
      <c r="T538" s="32" t="str">
        <f>VLOOKUP(Q538,'Basic Moves'!B$2:H$43,5,FALSE)</f>
        <v>950</v>
      </c>
      <c r="U538" s="32" t="str">
        <f>VLOOKUP(Q538,'Basic Moves'!B$2:H$43,7,FALSE)</f>
        <v>8</v>
      </c>
      <c r="V538" s="31" t="str">
        <f t="shared" si="5"/>
        <v>1443.75</v>
      </c>
      <c r="W538" s="30" t="s">
        <v>284</v>
      </c>
      <c r="X538" s="32" t="str">
        <f>VLOOKUP(W538,'Charged Moves'!B$2:I$96,3,FALSE)</f>
        <v>45</v>
      </c>
      <c r="Y538" s="32" t="str">
        <f>IF(OR(VLOOKUP(W538,'Charged Moves'!B$2:C$96,2,FALSE)=H538,VLOOKUP(W538,'Charged Moves'!B$2:C$96,2,FALSE)=I538),1,0)</f>
        <v>0</v>
      </c>
      <c r="Z538" s="32" t="str">
        <f>VLOOKUP(W538,'Charged Moves'!B$2:I$96,8,FALSE)*100</f>
        <v>5</v>
      </c>
      <c r="AA538" s="32" t="str">
        <f>VLOOKUP(W538,'Charged Moves'!B$2:I$96,6,FALSE)</f>
        <v>3500</v>
      </c>
      <c r="AB538" s="32" t="str">
        <f>VLOOKUP(W538,'Charged Moves'!B$2:J$96,9,FALSE)</f>
        <v>33</v>
      </c>
      <c r="AC538" s="32" t="str">
        <f t="shared" si="6"/>
        <v>114.875</v>
      </c>
      <c r="AD538" s="32" t="str">
        <f t="shared" si="7"/>
        <v>8750</v>
      </c>
      <c r="AE538" s="32" t="str">
        <f t="shared" si="8"/>
        <v>1304.875</v>
      </c>
      <c r="AF538" t="str">
        <f t="shared" si="9"/>
        <v>18750</v>
      </c>
      <c r="AG538" t="str">
        <f t="shared" si="10"/>
        <v>601.875</v>
      </c>
    </row>
    <row r="539" ht="14.25" customHeight="1">
      <c r="A539" s="5">
        <v>272.0</v>
      </c>
      <c r="B539" s="20">
        <v>4.0</v>
      </c>
      <c r="C539" s="21">
        <v>0.82</v>
      </c>
      <c r="D539" s="20">
        <v>1.0</v>
      </c>
      <c r="E539" s="22">
        <v>1.0</v>
      </c>
      <c r="F539" s="5" t="str">
        <f>VLOOKUP(G539,'Species Data'!A$2:E$152,2,FALSE)</f>
        <v>48</v>
      </c>
      <c r="G539" s="5" t="s">
        <v>85</v>
      </c>
      <c r="H539" s="58" t="s">
        <v>249</v>
      </c>
      <c r="I539" s="46" t="s">
        <v>265</v>
      </c>
      <c r="J539" s="5" t="str">
        <f>VLOOKUP(G539,'Species Data'!A$2:E$152,3,FALSE)</f>
        <v>120</v>
      </c>
      <c r="K539" s="27" t="str">
        <f>VLOOKUP(G539,'Species Data'!A$2:E$152,4,FALSE)</f>
        <v>108</v>
      </c>
      <c r="L539" s="27" t="str">
        <f>VLOOKUP(G539,'Species Data'!A$2:E$152,5,FALSE)</f>
        <v>118</v>
      </c>
      <c r="M539" s="28" t="str">
        <f t="shared" si="1"/>
        <v>14160</v>
      </c>
      <c r="N539" s="29" t="str">
        <f t="shared" si="2"/>
        <v>1906821000</v>
      </c>
      <c r="O539" s="29" t="str">
        <f t="shared" si="3"/>
        <v>134663</v>
      </c>
      <c r="P539" s="30" t="str">
        <f t="shared" si="4"/>
        <v>1098931050</v>
      </c>
      <c r="Q539" s="30" t="s">
        <v>88</v>
      </c>
      <c r="R539" s="32" t="str">
        <f>VLOOKUP(Q539,'Basic Moves'!B$2:H$43,3,FALSE)</f>
        <v>15</v>
      </c>
      <c r="S539" s="32" t="str">
        <f>IF(OR(VLOOKUP(Q539,'Basic Moves'!B$2:C$43,2,FALSE)=H539,VLOOKUP(Q539,'Basic Moves'!B$2:C$43,2,FALSE)=I539),1,0)</f>
        <v>0</v>
      </c>
      <c r="T539" s="32" t="str">
        <f>VLOOKUP(Q539,'Basic Moves'!B$2:H$43,5,FALSE)</f>
        <v>1510</v>
      </c>
      <c r="U539" s="32" t="str">
        <f>VLOOKUP(Q539,'Basic Moves'!B$2:H$43,7,FALSE)</f>
        <v>14</v>
      </c>
      <c r="V539" s="31" t="str">
        <f t="shared" si="5"/>
        <v>990</v>
      </c>
      <c r="W539" s="30" t="s">
        <v>329</v>
      </c>
      <c r="X539" s="32" t="str">
        <f>VLOOKUP(W539,'Charged Moves'!B$2:I$96,3,FALSE)</f>
        <v>45</v>
      </c>
      <c r="Y539" s="32" t="str">
        <f>IF(OR(VLOOKUP(W539,'Charged Moves'!B$2:C$96,2,FALSE)=H539,VLOOKUP(W539,'Charged Moves'!B$2:C$96,2,FALSE)=I539),1,0)</f>
        <v>1</v>
      </c>
      <c r="Z539" s="32" t="str">
        <f>VLOOKUP(W539,'Charged Moves'!B$2:I$96,8,FALSE)*100</f>
        <v>5</v>
      </c>
      <c r="AA539" s="32" t="str">
        <f>VLOOKUP(W539,'Charged Moves'!B$2:I$96,6,FALSE)</f>
        <v>3100</v>
      </c>
      <c r="AB539" s="32" t="str">
        <f>VLOOKUP(W539,'Charged Moves'!B$2:J$96,9,FALSE)</f>
        <v>33</v>
      </c>
      <c r="AC539" s="32" t="str">
        <f t="shared" si="6"/>
        <v>102.65625</v>
      </c>
      <c r="AD539" s="32" t="str">
        <f t="shared" si="7"/>
        <v>8130</v>
      </c>
      <c r="AE539" s="32" t="str">
        <f t="shared" si="8"/>
        <v>1246.875</v>
      </c>
      <c r="AF539" t="str">
        <f t="shared" si="9"/>
        <v>14130</v>
      </c>
      <c r="AG539" t="str">
        <f t="shared" si="10"/>
        <v>718.59375</v>
      </c>
    </row>
    <row r="540" ht="14.25" customHeight="1">
      <c r="A540" s="5">
        <v>763.0</v>
      </c>
      <c r="B540" s="20">
        <v>1.0</v>
      </c>
      <c r="C540" s="21">
        <v>1.0</v>
      </c>
      <c r="D540" s="20">
        <v>2.0</v>
      </c>
      <c r="E540" s="22">
        <v>0.98</v>
      </c>
      <c r="F540" s="5" t="str">
        <f>VLOOKUP(G540,'Species Data'!A$2:E$152,2,FALSE)</f>
        <v>133</v>
      </c>
      <c r="G540" s="5" t="s">
        <v>207</v>
      </c>
      <c r="H540" s="39" t="s">
        <v>237</v>
      </c>
      <c r="I540" s="40"/>
      <c r="J540" s="5" t="str">
        <f>VLOOKUP(G540,'Species Data'!A$2:E$152,3,FALSE)</f>
        <v>110</v>
      </c>
      <c r="K540" s="27" t="str">
        <f>VLOOKUP(G540,'Species Data'!A$2:E$152,4,FALSE)</f>
        <v>114</v>
      </c>
      <c r="L540" s="27" t="str">
        <f>VLOOKUP(G540,'Species Data'!A$2:E$152,5,FALSE)</f>
        <v>128</v>
      </c>
      <c r="M540" s="28" t="str">
        <f t="shared" si="1"/>
        <v>14080</v>
      </c>
      <c r="N540" s="29" t="str">
        <f t="shared" si="2"/>
        <v>2658480000</v>
      </c>
      <c r="O540" s="29" t="str">
        <f t="shared" si="3"/>
        <v>188813</v>
      </c>
      <c r="P540" s="30" t="str">
        <f t="shared" si="4"/>
        <v>1085462400</v>
      </c>
      <c r="Q540" s="30" t="s">
        <v>263</v>
      </c>
      <c r="R540" s="32" t="str">
        <f>VLOOKUP(Q540,'Basic Moves'!B$2:H$43,3,FALSE)</f>
        <v>12</v>
      </c>
      <c r="S540" s="32" t="str">
        <f>IF(OR(VLOOKUP(Q540,'Basic Moves'!B$2:C$43,2,FALSE)=H540,VLOOKUP(Q540,'Basic Moves'!B$2:C$43,2,FALSE)=I540),1,0)</f>
        <v>1</v>
      </c>
      <c r="T540" s="32" t="str">
        <f>VLOOKUP(Q540,'Basic Moves'!B$2:H$43,5,FALSE)</f>
        <v>1100</v>
      </c>
      <c r="U540" s="32" t="str">
        <f>VLOOKUP(Q540,'Basic Moves'!B$2:H$43,7,FALSE)</f>
        <v>10</v>
      </c>
      <c r="V540" s="31" t="str">
        <f t="shared" si="5"/>
        <v>1350</v>
      </c>
      <c r="W540" s="30" t="s">
        <v>346</v>
      </c>
      <c r="X540" s="32" t="str">
        <f>VLOOKUP(W540,'Charged Moves'!B$2:I$96,3,FALSE)</f>
        <v>40</v>
      </c>
      <c r="Y540" s="32" t="str">
        <f>IF(OR(VLOOKUP(W540,'Charged Moves'!B$2:C$96,2,FALSE)=H540,VLOOKUP(W540,'Charged Moves'!B$2:C$96,2,FALSE)=I540),1,0)</f>
        <v>1</v>
      </c>
      <c r="Z540" s="32" t="str">
        <f>VLOOKUP(W540,'Charged Moves'!B$2:I$96,8,FALSE)*100</f>
        <v>5</v>
      </c>
      <c r="AA540" s="32" t="str">
        <f>VLOOKUP(W540,'Charged Moves'!B$2:I$96,6,FALSE)</f>
        <v>1560</v>
      </c>
      <c r="AB540" s="32" t="str">
        <f>VLOOKUP(W540,'Charged Moves'!B$2:J$96,9,FALSE)</f>
        <v>50</v>
      </c>
      <c r="AC540" s="32" t="str">
        <f t="shared" si="6"/>
        <v>126.25</v>
      </c>
      <c r="AD540" s="32" t="str">
        <f t="shared" si="7"/>
        <v>7560</v>
      </c>
      <c r="AE540" s="32" t="str">
        <f t="shared" si="8"/>
        <v>1656.25</v>
      </c>
      <c r="AF540" t="str">
        <f t="shared" si="9"/>
        <v>17560</v>
      </c>
      <c r="AG540" t="str">
        <f t="shared" si="10"/>
        <v>676.25</v>
      </c>
    </row>
    <row r="541" ht="14.25" customHeight="1">
      <c r="A541" s="5">
        <v>264.0</v>
      </c>
      <c r="B541" s="20">
        <v>6.0</v>
      </c>
      <c r="C541" s="21">
        <v>0.58</v>
      </c>
      <c r="D541" s="20">
        <v>6.0</v>
      </c>
      <c r="E541" s="22">
        <v>0.62</v>
      </c>
      <c r="F541" s="5" t="str">
        <f>VLOOKUP(G541,'Species Data'!A$2:E$152,2,FALSE)</f>
        <v>47</v>
      </c>
      <c r="G541" s="5" t="s">
        <v>84</v>
      </c>
      <c r="H541" s="58" t="s">
        <v>249</v>
      </c>
      <c r="I541" s="45" t="s">
        <v>259</v>
      </c>
      <c r="J541" s="5" t="str">
        <f>VLOOKUP(G541,'Species Data'!A$2:E$152,3,FALSE)</f>
        <v>120</v>
      </c>
      <c r="K541" s="27" t="str">
        <f>VLOOKUP(G541,'Species Data'!A$2:E$152,4,FALSE)</f>
        <v>162</v>
      </c>
      <c r="L541" s="27" t="str">
        <f>VLOOKUP(G541,'Species Data'!A$2:E$152,5,FALSE)</f>
        <v>170</v>
      </c>
      <c r="M541" s="28" t="str">
        <f t="shared" si="1"/>
        <v>20400</v>
      </c>
      <c r="N541" s="29" t="str">
        <f t="shared" si="2"/>
        <v>3872812500</v>
      </c>
      <c r="O541" s="29" t="str">
        <f t="shared" si="3"/>
        <v>189844</v>
      </c>
      <c r="P541" s="30" t="str">
        <f t="shared" si="4"/>
        <v>1084387500</v>
      </c>
      <c r="Q541" s="30" t="s">
        <v>248</v>
      </c>
      <c r="R541" s="32" t="str">
        <f>VLOOKUP(Q541,'Basic Moves'!B$2:H$43,3,FALSE)</f>
        <v>3</v>
      </c>
      <c r="S541" s="32" t="str">
        <f>IF(OR(VLOOKUP(Q541,'Basic Moves'!B$2:C$43,2,FALSE)=H541,VLOOKUP(Q541,'Basic Moves'!B$2:C$43,2,FALSE)=I541),1,0)</f>
        <v>1</v>
      </c>
      <c r="T541" s="32" t="str">
        <f>VLOOKUP(Q541,'Basic Moves'!B$2:H$43,5,FALSE)</f>
        <v>400</v>
      </c>
      <c r="U541" s="32" t="str">
        <f>VLOOKUP(Q541,'Basic Moves'!B$2:H$43,7,FALSE)</f>
        <v>6</v>
      </c>
      <c r="V541" s="31" t="str">
        <f t="shared" si="5"/>
        <v>937.5</v>
      </c>
      <c r="W541" s="30" t="s">
        <v>326</v>
      </c>
      <c r="X541" s="32" t="str">
        <f>VLOOKUP(W541,'Charged Moves'!B$2:I$96,3,FALSE)</f>
        <v>25</v>
      </c>
      <c r="Y541" s="32" t="str">
        <f>IF(OR(VLOOKUP(W541,'Charged Moves'!B$2:C$96,2,FALSE)=H541,VLOOKUP(W541,'Charged Moves'!B$2:C$96,2,FALSE)=I541),1,0)</f>
        <v>0</v>
      </c>
      <c r="Z541" s="32" t="str">
        <f>VLOOKUP(W541,'Charged Moves'!B$2:I$96,8,FALSE)*100</f>
        <v>25</v>
      </c>
      <c r="AA541" s="32" t="str">
        <f>VLOOKUP(W541,'Charged Moves'!B$2:I$96,6,FALSE)</f>
        <v>1500</v>
      </c>
      <c r="AB541" s="32" t="str">
        <f>VLOOKUP(W541,'Charged Moves'!B$2:J$96,9,FALSE)</f>
        <v>25</v>
      </c>
      <c r="AC541" s="32" t="str">
        <f t="shared" si="6"/>
        <v>46.875</v>
      </c>
      <c r="AD541" s="32" t="str">
        <f t="shared" si="7"/>
        <v>4000</v>
      </c>
      <c r="AE541" s="32" t="str">
        <f t="shared" si="8"/>
        <v>1171.875</v>
      </c>
      <c r="AF541" t="str">
        <f t="shared" si="9"/>
        <v>14000</v>
      </c>
      <c r="AG541" t="str">
        <f t="shared" si="10"/>
        <v>328.125</v>
      </c>
    </row>
    <row r="542" ht="14.25" customHeight="1">
      <c r="A542" s="5">
        <v>599.0</v>
      </c>
      <c r="B542" s="20">
        <v>3.0</v>
      </c>
      <c r="C542" s="21">
        <v>0.97</v>
      </c>
      <c r="D542" s="20">
        <v>3.0</v>
      </c>
      <c r="E542" s="22">
        <v>0.81</v>
      </c>
      <c r="F542" s="5" t="str">
        <f>VLOOKUP(G542,'Species Data'!A$2:E$152,2,FALSE)</f>
        <v>104</v>
      </c>
      <c r="G542" s="5" t="s">
        <v>168</v>
      </c>
      <c r="H542" s="49" t="s">
        <v>260</v>
      </c>
      <c r="I542" s="60"/>
      <c r="J542" s="5" t="str">
        <f>VLOOKUP(G542,'Species Data'!A$2:E$152,3,FALSE)</f>
        <v>100</v>
      </c>
      <c r="K542" s="27" t="str">
        <f>VLOOKUP(G542,'Species Data'!A$2:E$152,4,FALSE)</f>
        <v>102</v>
      </c>
      <c r="L542" s="27" t="str">
        <f>VLOOKUP(G542,'Species Data'!A$2:E$152,5,FALSE)</f>
        <v>150</v>
      </c>
      <c r="M542" s="28" t="str">
        <f t="shared" si="1"/>
        <v>15000</v>
      </c>
      <c r="N542" s="29" t="str">
        <f t="shared" si="2"/>
        <v>2122875000</v>
      </c>
      <c r="O542" s="29" t="str">
        <f t="shared" si="3"/>
        <v>141525</v>
      </c>
      <c r="P542" s="30" t="str">
        <f t="shared" si="4"/>
        <v>1082714063</v>
      </c>
      <c r="Q542" s="30" t="s">
        <v>273</v>
      </c>
      <c r="R542" s="32" t="str">
        <f>VLOOKUP(Q542,'Basic Moves'!B$2:H$43,3,FALSE)</f>
        <v>15</v>
      </c>
      <c r="S542" s="32" t="str">
        <f>IF(OR(VLOOKUP(Q542,'Basic Moves'!B$2:C$43,2,FALSE)=H542,VLOOKUP(Q542,'Basic Moves'!B$2:C$43,2,FALSE)=I542),1,0)</f>
        <v>1</v>
      </c>
      <c r="T542" s="32" t="str">
        <f>VLOOKUP(Q542,'Basic Moves'!B$2:H$43,5,FALSE)</f>
        <v>1350</v>
      </c>
      <c r="U542" s="32" t="str">
        <f>VLOOKUP(Q542,'Basic Moves'!B$2:H$43,7,FALSE)</f>
        <v>12</v>
      </c>
      <c r="V542" s="31" t="str">
        <f t="shared" si="5"/>
        <v>1387.5</v>
      </c>
      <c r="W542" s="30" t="s">
        <v>227</v>
      </c>
      <c r="X542" s="32" t="str">
        <f>VLOOKUP(W542,'Charged Moves'!B$2:I$96,3,FALSE)</f>
        <v>35</v>
      </c>
      <c r="Y542" s="32" t="str">
        <f>IF(OR(VLOOKUP(W542,'Charged Moves'!B$2:C$96,2,FALSE)=H542,VLOOKUP(W542,'Charged Moves'!B$2:C$96,2,FALSE)=I542),1,0)</f>
        <v>1</v>
      </c>
      <c r="Z542" s="32" t="str">
        <f>VLOOKUP(W542,'Charged Moves'!B$2:I$96,8,FALSE)*100</f>
        <v>5</v>
      </c>
      <c r="AA542" s="32" t="str">
        <f>VLOOKUP(W542,'Charged Moves'!B$2:I$96,6,FALSE)</f>
        <v>3400</v>
      </c>
      <c r="AB542" s="32" t="str">
        <f>VLOOKUP(W542,'Charged Moves'!B$2:J$96,9,FALSE)</f>
        <v>25</v>
      </c>
      <c r="AC542" s="32" t="str">
        <f t="shared" si="6"/>
        <v>101.09375</v>
      </c>
      <c r="AD542" s="32" t="str">
        <f t="shared" si="7"/>
        <v>7950</v>
      </c>
      <c r="AE542" s="32" t="str">
        <f t="shared" si="8"/>
        <v>1269.375</v>
      </c>
      <c r="AF542" t="str">
        <f t="shared" si="9"/>
        <v>13950</v>
      </c>
      <c r="AG542" t="str">
        <f t="shared" si="10"/>
        <v>707.65625</v>
      </c>
    </row>
    <row r="543" ht="14.25" customHeight="1">
      <c r="A543" s="5">
        <v>241.0</v>
      </c>
      <c r="B543" s="20">
        <v>2.0</v>
      </c>
      <c r="C543" s="21">
        <v>1.0</v>
      </c>
      <c r="D543" s="20">
        <v>3.0</v>
      </c>
      <c r="E543" s="22">
        <v>0.87</v>
      </c>
      <c r="F543" s="5" t="str">
        <f>VLOOKUP(G543,'Species Data'!A$2:E$152,2,FALSE)</f>
        <v>43</v>
      </c>
      <c r="G543" s="5" t="s">
        <v>79</v>
      </c>
      <c r="H543" s="45" t="s">
        <v>259</v>
      </c>
      <c r="I543" s="46" t="s">
        <v>265</v>
      </c>
      <c r="J543" s="5" t="str">
        <f>VLOOKUP(G543,'Species Data'!A$2:E$152,3,FALSE)</f>
        <v>90</v>
      </c>
      <c r="K543" s="27" t="str">
        <f>VLOOKUP(G543,'Species Data'!A$2:E$152,4,FALSE)</f>
        <v>134</v>
      </c>
      <c r="L543" s="27" t="str">
        <f>VLOOKUP(G543,'Species Data'!A$2:E$152,5,FALSE)</f>
        <v>130</v>
      </c>
      <c r="M543" s="28" t="str">
        <f t="shared" si="1"/>
        <v>11700</v>
      </c>
      <c r="N543" s="29" t="str">
        <f t="shared" si="2"/>
        <v>2430334969</v>
      </c>
      <c r="O543" s="29" t="str">
        <f t="shared" si="3"/>
        <v>207721</v>
      </c>
      <c r="P543" s="30" t="str">
        <f t="shared" si="4"/>
        <v>1081537031</v>
      </c>
      <c r="Q543" s="30" t="s">
        <v>144</v>
      </c>
      <c r="R543" s="32" t="str">
        <f>VLOOKUP(Q543,'Basic Moves'!B$2:H$43,3,FALSE)</f>
        <v>10</v>
      </c>
      <c r="S543" s="32" t="str">
        <f>IF(OR(VLOOKUP(Q543,'Basic Moves'!B$2:C$43,2,FALSE)=H543,VLOOKUP(Q543,'Basic Moves'!B$2:C$43,2,FALSE)=I543),1,0)</f>
        <v>1</v>
      </c>
      <c r="T543" s="32" t="str">
        <f>VLOOKUP(Q543,'Basic Moves'!B$2:H$43,5,FALSE)</f>
        <v>1050</v>
      </c>
      <c r="U543" s="32" t="str">
        <f>VLOOKUP(Q543,'Basic Moves'!B$2:H$43,7,FALSE)</f>
        <v>10</v>
      </c>
      <c r="V543" s="31" t="str">
        <f t="shared" si="5"/>
        <v>1187.5</v>
      </c>
      <c r="W543" s="30" t="s">
        <v>224</v>
      </c>
      <c r="X543" s="32" t="str">
        <f>VLOOKUP(W543,'Charged Moves'!B$2:I$96,3,FALSE)</f>
        <v>55</v>
      </c>
      <c r="Y543" s="32" t="str">
        <f>IF(OR(VLOOKUP(W543,'Charged Moves'!B$2:C$96,2,FALSE)=H543,VLOOKUP(W543,'Charged Moves'!B$2:C$96,2,FALSE)=I543),1,0)</f>
        <v>1</v>
      </c>
      <c r="Z543" s="32" t="str">
        <f>VLOOKUP(W543,'Charged Moves'!B$2:I$96,8,FALSE)*100</f>
        <v>5</v>
      </c>
      <c r="AA543" s="32" t="str">
        <f>VLOOKUP(W543,'Charged Moves'!B$2:I$96,6,FALSE)</f>
        <v>2600</v>
      </c>
      <c r="AB543" s="32" t="str">
        <f>VLOOKUP(W543,'Charged Moves'!B$2:J$96,9,FALSE)</f>
        <v>50</v>
      </c>
      <c r="AC543" s="32" t="str">
        <f t="shared" si="6"/>
        <v>132.96875</v>
      </c>
      <c r="AD543" s="32" t="str">
        <f t="shared" si="7"/>
        <v>8350</v>
      </c>
      <c r="AE543" s="32" t="str">
        <f t="shared" si="8"/>
        <v>1550.15625</v>
      </c>
      <c r="AF543" t="str">
        <f t="shared" si="9"/>
        <v>18350</v>
      </c>
      <c r="AG543" t="str">
        <f t="shared" si="10"/>
        <v>689.84375</v>
      </c>
    </row>
    <row r="544" ht="14.25" customHeight="1">
      <c r="A544" s="5">
        <v>597.0</v>
      </c>
      <c r="B544" s="20">
        <v>1.0</v>
      </c>
      <c r="C544" s="21">
        <v>1.0</v>
      </c>
      <c r="D544" s="20">
        <v>4.0</v>
      </c>
      <c r="E544" s="22">
        <v>0.81</v>
      </c>
      <c r="F544" s="5" t="str">
        <f>VLOOKUP(G544,'Species Data'!A$2:E$152,2,FALSE)</f>
        <v>104</v>
      </c>
      <c r="G544" s="5" t="s">
        <v>168</v>
      </c>
      <c r="H544" s="49" t="s">
        <v>260</v>
      </c>
      <c r="I544" s="60"/>
      <c r="J544" s="5" t="str">
        <f>VLOOKUP(G544,'Species Data'!A$2:E$152,3,FALSE)</f>
        <v>100</v>
      </c>
      <c r="K544" s="27" t="str">
        <f>VLOOKUP(G544,'Species Data'!A$2:E$152,4,FALSE)</f>
        <v>102</v>
      </c>
      <c r="L544" s="27" t="str">
        <f>VLOOKUP(G544,'Species Data'!A$2:E$152,5,FALSE)</f>
        <v>150</v>
      </c>
      <c r="M544" s="28" t="str">
        <f t="shared" si="1"/>
        <v>15000</v>
      </c>
      <c r="N544" s="29" t="str">
        <f t="shared" si="2"/>
        <v>2189812500</v>
      </c>
      <c r="O544" s="29" t="str">
        <f t="shared" si="3"/>
        <v>145988</v>
      </c>
      <c r="P544" s="30" t="str">
        <f t="shared" si="4"/>
        <v>1080562500</v>
      </c>
      <c r="Q544" s="30" t="s">
        <v>273</v>
      </c>
      <c r="R544" s="32" t="str">
        <f>VLOOKUP(Q544,'Basic Moves'!B$2:H$43,3,FALSE)</f>
        <v>15</v>
      </c>
      <c r="S544" s="32" t="str">
        <f>IF(OR(VLOOKUP(Q544,'Basic Moves'!B$2:C$43,2,FALSE)=H544,VLOOKUP(Q544,'Basic Moves'!B$2:C$43,2,FALSE)=I544),1,0)</f>
        <v>1</v>
      </c>
      <c r="T544" s="32" t="str">
        <f>VLOOKUP(Q544,'Basic Moves'!B$2:H$43,5,FALSE)</f>
        <v>1350</v>
      </c>
      <c r="U544" s="32" t="str">
        <f>VLOOKUP(Q544,'Basic Moves'!B$2:H$43,7,FALSE)</f>
        <v>12</v>
      </c>
      <c r="V544" s="31" t="str">
        <f t="shared" si="5"/>
        <v>1387.5</v>
      </c>
      <c r="W544" s="30" t="s">
        <v>327</v>
      </c>
      <c r="X544" s="32" t="str">
        <f>VLOOKUP(W544,'Charged Moves'!B$2:I$96,3,FALSE)</f>
        <v>25</v>
      </c>
      <c r="Y544" s="32" t="str">
        <f>IF(OR(VLOOKUP(W544,'Charged Moves'!B$2:C$96,2,FALSE)=H544,VLOOKUP(W544,'Charged Moves'!B$2:C$96,2,FALSE)=I544),1,0)</f>
        <v>1</v>
      </c>
      <c r="Z544" s="32" t="str">
        <f>VLOOKUP(W544,'Charged Moves'!B$2:I$96,8,FALSE)*100</f>
        <v>5</v>
      </c>
      <c r="AA544" s="32" t="str">
        <f>VLOOKUP(W544,'Charged Moves'!B$2:I$96,6,FALSE)</f>
        <v>1600</v>
      </c>
      <c r="AB544" s="32" t="str">
        <f>VLOOKUP(W544,'Charged Moves'!B$2:J$96,9,FALSE)</f>
        <v>25</v>
      </c>
      <c r="AC544" s="32" t="str">
        <f t="shared" si="6"/>
        <v>88.28125</v>
      </c>
      <c r="AD544" s="32" t="str">
        <f t="shared" si="7"/>
        <v>6150</v>
      </c>
      <c r="AE544" s="32" t="str">
        <f t="shared" si="8"/>
        <v>1431.25</v>
      </c>
      <c r="AF544" t="str">
        <f t="shared" si="9"/>
        <v>12150</v>
      </c>
      <c r="AG544" t="str">
        <f t="shared" si="10"/>
        <v>706.25</v>
      </c>
    </row>
    <row r="545" ht="14.25" customHeight="1">
      <c r="A545" s="5">
        <v>84.0</v>
      </c>
      <c r="B545" s="20">
        <v>4.0</v>
      </c>
      <c r="C545" s="21">
        <v>0.75</v>
      </c>
      <c r="D545" s="20">
        <v>4.0</v>
      </c>
      <c r="E545" s="22">
        <v>0.89</v>
      </c>
      <c r="F545" s="5" t="str">
        <f>VLOOKUP(G545,'Species Data'!A$2:E$152,2,FALSE)</f>
        <v>17</v>
      </c>
      <c r="G545" s="5" t="s">
        <v>53</v>
      </c>
      <c r="H545" s="39" t="s">
        <v>237</v>
      </c>
      <c r="I545" s="38" t="s">
        <v>236</v>
      </c>
      <c r="J545" s="5" t="str">
        <f>VLOOKUP(G545,'Species Data'!A$2:E$152,3,FALSE)</f>
        <v>126</v>
      </c>
      <c r="K545" s="27" t="str">
        <f>VLOOKUP(G545,'Species Data'!A$2:E$152,4,FALSE)</f>
        <v>126</v>
      </c>
      <c r="L545" s="27" t="str">
        <f>VLOOKUP(G545,'Species Data'!A$2:E$152,5,FALSE)</f>
        <v>122</v>
      </c>
      <c r="M545" s="28" t="str">
        <f t="shared" si="1"/>
        <v>15372</v>
      </c>
      <c r="N545" s="29" t="str">
        <f t="shared" si="2"/>
        <v>2178981000</v>
      </c>
      <c r="O545" s="29" t="str">
        <f t="shared" si="3"/>
        <v>141750</v>
      </c>
      <c r="P545" s="30" t="str">
        <f t="shared" si="4"/>
        <v>1077385050</v>
      </c>
      <c r="Q545" s="30" t="s">
        <v>169</v>
      </c>
      <c r="R545" s="32" t="str">
        <f>VLOOKUP(Q545,'Basic Moves'!B$2:H$43,3,FALSE)</f>
        <v>15</v>
      </c>
      <c r="S545" s="32" t="str">
        <f>IF(OR(VLOOKUP(Q545,'Basic Moves'!B$2:C$43,2,FALSE)=H545,VLOOKUP(Q545,'Basic Moves'!B$2:C$43,2,FALSE)=I545),1,0)</f>
        <v>0</v>
      </c>
      <c r="T545" s="32" t="str">
        <f>VLOOKUP(Q545,'Basic Moves'!B$2:H$43,5,FALSE)</f>
        <v>1330</v>
      </c>
      <c r="U545" s="32" t="str">
        <f>VLOOKUP(Q545,'Basic Moves'!B$2:H$43,7,FALSE)</f>
        <v>12</v>
      </c>
      <c r="V545" s="31" t="str">
        <f t="shared" si="5"/>
        <v>1125</v>
      </c>
      <c r="W545" s="30" t="s">
        <v>320</v>
      </c>
      <c r="X545" s="32" t="str">
        <f>VLOOKUP(W545,'Charged Moves'!B$2:I$96,3,FALSE)</f>
        <v>25</v>
      </c>
      <c r="Y545" s="32" t="str">
        <f>IF(OR(VLOOKUP(W545,'Charged Moves'!B$2:C$96,2,FALSE)=H545,VLOOKUP(W545,'Charged Moves'!B$2:C$96,2,FALSE)=I545),1,0)</f>
        <v>0</v>
      </c>
      <c r="Z545" s="32" t="str">
        <f>VLOOKUP(W545,'Charged Moves'!B$2:I$96,8,FALSE)*100</f>
        <v>5</v>
      </c>
      <c r="AA545" s="32" t="str">
        <f>VLOOKUP(W545,'Charged Moves'!B$2:I$96,6,FALSE)</f>
        <v>2700</v>
      </c>
      <c r="AB545" s="32" t="str">
        <f>VLOOKUP(W545,'Charged Moves'!B$2:J$96,9,FALSE)</f>
        <v>20</v>
      </c>
      <c r="AC545" s="32" t="str">
        <f t="shared" si="6"/>
        <v>55.625</v>
      </c>
      <c r="AD545" s="32" t="str">
        <f t="shared" si="7"/>
        <v>5860</v>
      </c>
      <c r="AE545" s="32" t="str">
        <f t="shared" si="8"/>
        <v>945.625</v>
      </c>
      <c r="AF545" t="str">
        <f t="shared" si="9"/>
        <v>9860</v>
      </c>
      <c r="AG545" t="str">
        <f t="shared" si="10"/>
        <v>556.25</v>
      </c>
    </row>
    <row r="546" ht="14.25" customHeight="1">
      <c r="A546" s="5">
        <v>328.0</v>
      </c>
      <c r="B546" s="20">
        <v>4.0</v>
      </c>
      <c r="C546" s="21">
        <v>0.88</v>
      </c>
      <c r="D546" s="20">
        <v>3.0</v>
      </c>
      <c r="E546" s="22">
        <v>0.82</v>
      </c>
      <c r="F546" s="5" t="str">
        <f>VLOOKUP(G546,'Species Data'!A$2:E$152,2,FALSE)</f>
        <v>58</v>
      </c>
      <c r="G546" s="5" t="s">
        <v>97</v>
      </c>
      <c r="H546" s="44" t="s">
        <v>255</v>
      </c>
      <c r="I546" s="47"/>
      <c r="J546" s="5" t="str">
        <f>VLOOKUP(G546,'Species Data'!A$2:E$152,3,FALSE)</f>
        <v>110</v>
      </c>
      <c r="K546" s="27" t="str">
        <f>VLOOKUP(G546,'Species Data'!A$2:E$152,4,FALSE)</f>
        <v>156</v>
      </c>
      <c r="L546" s="27" t="str">
        <f>VLOOKUP(G546,'Species Data'!A$2:E$152,5,FALSE)</f>
        <v>110</v>
      </c>
      <c r="M546" s="28" t="str">
        <f t="shared" si="1"/>
        <v>12100</v>
      </c>
      <c r="N546" s="29" t="str">
        <f t="shared" si="2"/>
        <v>2634145800</v>
      </c>
      <c r="O546" s="29" t="str">
        <f t="shared" si="3"/>
        <v>217698</v>
      </c>
      <c r="P546" s="30" t="str">
        <f t="shared" si="4"/>
        <v>1071213000</v>
      </c>
      <c r="Q546" s="30" t="s">
        <v>132</v>
      </c>
      <c r="R546" s="32" t="str">
        <f>VLOOKUP(Q546,'Basic Moves'!B$2:H$43,3,FALSE)</f>
        <v>10</v>
      </c>
      <c r="S546" s="32" t="str">
        <f>IF(OR(VLOOKUP(Q546,'Basic Moves'!B$2:C$43,2,FALSE)=H546,VLOOKUP(Q546,'Basic Moves'!B$2:C$43,2,FALSE)=I546),1,0)</f>
        <v>1</v>
      </c>
      <c r="T546" s="32" t="str">
        <f>VLOOKUP(Q546,'Basic Moves'!B$2:H$43,5,FALSE)</f>
        <v>1050</v>
      </c>
      <c r="U546" s="32" t="str">
        <f>VLOOKUP(Q546,'Basic Moves'!B$2:H$43,7,FALSE)</f>
        <v>10</v>
      </c>
      <c r="V546" s="31" t="str">
        <f t="shared" si="5"/>
        <v>1187.5</v>
      </c>
      <c r="W546" s="30" t="s">
        <v>346</v>
      </c>
      <c r="X546" s="32" t="str">
        <f>VLOOKUP(W546,'Charged Moves'!B$2:I$96,3,FALSE)</f>
        <v>40</v>
      </c>
      <c r="Y546" s="32" t="str">
        <f>IF(OR(VLOOKUP(W546,'Charged Moves'!B$2:C$96,2,FALSE)=H546,VLOOKUP(W546,'Charged Moves'!B$2:C$96,2,FALSE)=I546),1,0)</f>
        <v>0</v>
      </c>
      <c r="Z546" s="32" t="str">
        <f>VLOOKUP(W546,'Charged Moves'!B$2:I$96,8,FALSE)*100</f>
        <v>5</v>
      </c>
      <c r="AA546" s="32" t="str">
        <f>VLOOKUP(W546,'Charged Moves'!B$2:I$96,6,FALSE)</f>
        <v>1560</v>
      </c>
      <c r="AB546" s="32" t="str">
        <f>VLOOKUP(W546,'Charged Moves'!B$2:J$96,9,FALSE)</f>
        <v>50</v>
      </c>
      <c r="AC546" s="32" t="str">
        <f t="shared" si="6"/>
        <v>103.5</v>
      </c>
      <c r="AD546" s="32" t="str">
        <f t="shared" si="7"/>
        <v>7310</v>
      </c>
      <c r="AE546" s="32" t="str">
        <f t="shared" si="8"/>
        <v>1395.5</v>
      </c>
      <c r="AF546" t="str">
        <f t="shared" si="9"/>
        <v>17310</v>
      </c>
      <c r="AG546" t="str">
        <f t="shared" si="10"/>
        <v>567.5</v>
      </c>
    </row>
    <row r="547" ht="14.25" customHeight="1">
      <c r="A547" s="5">
        <v>643.0</v>
      </c>
      <c r="B547" s="20">
        <v>6.0</v>
      </c>
      <c r="C547" s="21">
        <v>0.76</v>
      </c>
      <c r="D547" s="20">
        <v>6.0</v>
      </c>
      <c r="E547" s="22">
        <v>0.74</v>
      </c>
      <c r="F547" s="5" t="str">
        <f>VLOOKUP(G547,'Species Data'!A$2:E$152,2,FALSE)</f>
        <v>111</v>
      </c>
      <c r="G547" s="5" t="s">
        <v>179</v>
      </c>
      <c r="H547" s="49" t="s">
        <v>260</v>
      </c>
      <c r="I547" s="51" t="s">
        <v>267</v>
      </c>
      <c r="J547" s="5" t="str">
        <f>VLOOKUP(G547,'Species Data'!A$2:E$152,3,FALSE)</f>
        <v>160</v>
      </c>
      <c r="K547" s="27" t="str">
        <f>VLOOKUP(G547,'Species Data'!A$2:E$152,4,FALSE)</f>
        <v>110</v>
      </c>
      <c r="L547" s="27" t="str">
        <f>VLOOKUP(G547,'Species Data'!A$2:E$152,5,FALSE)</f>
        <v>116</v>
      </c>
      <c r="M547" s="28" t="str">
        <f t="shared" si="1"/>
        <v>18560</v>
      </c>
      <c r="N547" s="29" t="str">
        <f t="shared" si="2"/>
        <v>2143680000</v>
      </c>
      <c r="O547" s="29" t="str">
        <f t="shared" si="3"/>
        <v>115500</v>
      </c>
      <c r="P547" s="30" t="str">
        <f t="shared" si="4"/>
        <v>1070564000</v>
      </c>
      <c r="Q547" s="30" t="s">
        <v>276</v>
      </c>
      <c r="R547" s="32" t="str">
        <f>VLOOKUP(Q547,'Basic Moves'!B$2:H$43,3,FALSE)</f>
        <v>15</v>
      </c>
      <c r="S547" s="32" t="str">
        <f>IF(OR(VLOOKUP(Q547,'Basic Moves'!B$2:C$43,2,FALSE)=H547,VLOOKUP(Q547,'Basic Moves'!B$2:C$43,2,FALSE)=I547),1,0)</f>
        <v>0</v>
      </c>
      <c r="T547" s="32" t="str">
        <f>VLOOKUP(Q547,'Basic Moves'!B$2:H$43,5,FALSE)</f>
        <v>1410</v>
      </c>
      <c r="U547" s="32" t="str">
        <f>VLOOKUP(Q547,'Basic Moves'!B$2:H$43,7,FALSE)</f>
        <v>12</v>
      </c>
      <c r="V547" s="31" t="str">
        <f t="shared" si="5"/>
        <v>1050</v>
      </c>
      <c r="W547" s="30" t="s">
        <v>343</v>
      </c>
      <c r="X547" s="32" t="str">
        <f>VLOOKUP(W547,'Charged Moves'!B$2:I$96,3,FALSE)</f>
        <v>25</v>
      </c>
      <c r="Y547" s="32" t="str">
        <f>IF(OR(VLOOKUP(W547,'Charged Moves'!B$2:C$96,2,FALSE)=H547,VLOOKUP(W547,'Charged Moves'!B$2:C$96,2,FALSE)=I547),1,0)</f>
        <v>0</v>
      </c>
      <c r="Z547" s="32" t="str">
        <f>VLOOKUP(W547,'Charged Moves'!B$2:I$96,8,FALSE)*100</f>
        <v>5</v>
      </c>
      <c r="AA547" s="32" t="str">
        <f>VLOOKUP(W547,'Charged Moves'!B$2:I$96,6,FALSE)</f>
        <v>2200</v>
      </c>
      <c r="AB547" s="32" t="str">
        <f>VLOOKUP(W547,'Charged Moves'!B$2:J$96,9,FALSE)</f>
        <v>25</v>
      </c>
      <c r="AC547" s="32" t="str">
        <f t="shared" si="6"/>
        <v>70.625</v>
      </c>
      <c r="AD547" s="32" t="str">
        <f t="shared" si="7"/>
        <v>6930</v>
      </c>
      <c r="AE547" s="32" t="str">
        <f t="shared" si="8"/>
        <v>1018.75</v>
      </c>
      <c r="AF547" t="str">
        <f t="shared" si="9"/>
        <v>12930</v>
      </c>
      <c r="AG547" t="str">
        <f t="shared" si="10"/>
        <v>524.375</v>
      </c>
    </row>
    <row r="548" ht="14.25" customHeight="1">
      <c r="A548" s="5">
        <v>611.0</v>
      </c>
      <c r="B548" s="20">
        <v>2.0</v>
      </c>
      <c r="C548" s="21">
        <v>0.9</v>
      </c>
      <c r="D548" s="20">
        <v>5.0</v>
      </c>
      <c r="E548" s="22">
        <v>0.59</v>
      </c>
      <c r="F548" s="5" t="str">
        <f>VLOOKUP(G548,'Species Data'!A$2:E$152,2,FALSE)</f>
        <v>106</v>
      </c>
      <c r="G548" s="5" t="s">
        <v>171</v>
      </c>
      <c r="H548" s="36" t="s">
        <v>229</v>
      </c>
      <c r="I548" s="59"/>
      <c r="J548" s="5" t="str">
        <f>VLOOKUP(G548,'Species Data'!A$2:E$152,3,FALSE)</f>
        <v>100</v>
      </c>
      <c r="K548" s="27" t="str">
        <f>VLOOKUP(G548,'Species Data'!A$2:E$152,4,FALSE)</f>
        <v>148</v>
      </c>
      <c r="L548" s="27" t="str">
        <f>VLOOKUP(G548,'Species Data'!A$2:E$152,5,FALSE)</f>
        <v>172</v>
      </c>
      <c r="M548" s="28" t="str">
        <f t="shared" si="1"/>
        <v>17200</v>
      </c>
      <c r="N548" s="29" t="str">
        <f t="shared" si="2"/>
        <v>3754760000</v>
      </c>
      <c r="O548" s="29" t="str">
        <f t="shared" si="3"/>
        <v>218300</v>
      </c>
      <c r="P548" s="30" t="str">
        <f t="shared" si="4"/>
        <v>1065970000</v>
      </c>
      <c r="Q548" s="30" t="s">
        <v>253</v>
      </c>
      <c r="R548" s="32" t="str">
        <f>VLOOKUP(Q548,'Basic Moves'!B$2:H$43,3,FALSE)</f>
        <v>5</v>
      </c>
      <c r="S548" s="32" t="str">
        <f>IF(OR(VLOOKUP(Q548,'Basic Moves'!B$2:C$43,2,FALSE)=H548,VLOOKUP(Q548,'Basic Moves'!B$2:C$43,2,FALSE)=I548),1,0)</f>
        <v>1</v>
      </c>
      <c r="T548" s="32" t="str">
        <f>VLOOKUP(Q548,'Basic Moves'!B$2:H$43,5,FALSE)</f>
        <v>600</v>
      </c>
      <c r="U548" s="32" t="str">
        <f>VLOOKUP(Q548,'Basic Moves'!B$2:H$43,7,FALSE)</f>
        <v>7</v>
      </c>
      <c r="V548" s="31" t="str">
        <f t="shared" si="5"/>
        <v>1037.5</v>
      </c>
      <c r="W548" s="30" t="s">
        <v>222</v>
      </c>
      <c r="X548" s="32" t="str">
        <f>VLOOKUP(W548,'Charged Moves'!B$2:I$96,3,FALSE)</f>
        <v>80</v>
      </c>
      <c r="Y548" s="32" t="str">
        <f>IF(OR(VLOOKUP(W548,'Charged Moves'!B$2:C$96,2,FALSE)=H548,VLOOKUP(W548,'Charged Moves'!B$2:C$96,2,FALSE)=I548),1,0)</f>
        <v>0</v>
      </c>
      <c r="Z548" s="32" t="str">
        <f>VLOOKUP(W548,'Charged Moves'!B$2:I$96,8,FALSE)*100</f>
        <v>50</v>
      </c>
      <c r="AA548" s="32" t="str">
        <f>VLOOKUP(W548,'Charged Moves'!B$2:I$96,6,FALSE)</f>
        <v>3100</v>
      </c>
      <c r="AB548" s="32" t="str">
        <f>VLOOKUP(W548,'Charged Moves'!B$2:J$96,9,FALSE)</f>
        <v>100</v>
      </c>
      <c r="AC548" s="32" t="str">
        <f t="shared" si="6"/>
        <v>193.75</v>
      </c>
      <c r="AD548" s="32" t="str">
        <f t="shared" si="7"/>
        <v>12600</v>
      </c>
      <c r="AE548" s="32" t="str">
        <f t="shared" si="8"/>
        <v>1475</v>
      </c>
      <c r="AF548" t="str">
        <f t="shared" si="9"/>
        <v>42600</v>
      </c>
      <c r="AG548" t="str">
        <f t="shared" si="10"/>
        <v>418.75</v>
      </c>
    </row>
    <row r="549" ht="14.25" customHeight="1">
      <c r="A549" s="5">
        <v>628.0</v>
      </c>
      <c r="B549" s="20">
        <v>1.0</v>
      </c>
      <c r="C549" s="21">
        <v>1.0</v>
      </c>
      <c r="D549" s="20">
        <v>1.0</v>
      </c>
      <c r="E549" s="22">
        <v>1.0</v>
      </c>
      <c r="F549" s="5" t="str">
        <f>VLOOKUP(G549,'Species Data'!A$2:E$152,2,FALSE)</f>
        <v>109</v>
      </c>
      <c r="G549" s="5" t="s">
        <v>177</v>
      </c>
      <c r="H549" s="46" t="s">
        <v>265</v>
      </c>
      <c r="I549" s="48"/>
      <c r="J549" s="5" t="str">
        <f>VLOOKUP(G549,'Species Data'!A$2:E$152,3,FALSE)</f>
        <v>80</v>
      </c>
      <c r="K549" s="27" t="str">
        <f>VLOOKUP(G549,'Species Data'!A$2:E$152,4,FALSE)</f>
        <v>136</v>
      </c>
      <c r="L549" s="27" t="str">
        <f>VLOOKUP(G549,'Species Data'!A$2:E$152,5,FALSE)</f>
        <v>142</v>
      </c>
      <c r="M549" s="28" t="str">
        <f t="shared" si="1"/>
        <v>11360</v>
      </c>
      <c r="N549" s="29" t="str">
        <f t="shared" si="2"/>
        <v>2394929400</v>
      </c>
      <c r="O549" s="29" t="str">
        <f t="shared" si="3"/>
        <v>210821</v>
      </c>
      <c r="P549" s="30" t="str">
        <f t="shared" si="4"/>
        <v>1065781000</v>
      </c>
      <c r="Q549" s="30" t="s">
        <v>144</v>
      </c>
      <c r="R549" s="32" t="str">
        <f>VLOOKUP(Q549,'Basic Moves'!B$2:H$43,3,FALSE)</f>
        <v>10</v>
      </c>
      <c r="S549" s="32" t="str">
        <f>IF(OR(VLOOKUP(Q549,'Basic Moves'!B$2:C$43,2,FALSE)=H549,VLOOKUP(Q549,'Basic Moves'!B$2:C$43,2,FALSE)=I549),1,0)</f>
        <v>1</v>
      </c>
      <c r="T549" s="32" t="str">
        <f>VLOOKUP(Q549,'Basic Moves'!B$2:H$43,5,FALSE)</f>
        <v>1050</v>
      </c>
      <c r="U549" s="32" t="str">
        <f>VLOOKUP(Q549,'Basic Moves'!B$2:H$43,7,FALSE)</f>
        <v>10</v>
      </c>
      <c r="V549" s="31" t="str">
        <f t="shared" si="5"/>
        <v>1187.5</v>
      </c>
      <c r="W549" s="30" t="s">
        <v>224</v>
      </c>
      <c r="X549" s="32" t="str">
        <f>VLOOKUP(W549,'Charged Moves'!B$2:I$96,3,FALSE)</f>
        <v>55</v>
      </c>
      <c r="Y549" s="32" t="str">
        <f>IF(OR(VLOOKUP(W549,'Charged Moves'!B$2:C$96,2,FALSE)=H549,VLOOKUP(W549,'Charged Moves'!B$2:C$96,2,FALSE)=I549),1,0)</f>
        <v>1</v>
      </c>
      <c r="Z549" s="32" t="str">
        <f>VLOOKUP(W549,'Charged Moves'!B$2:I$96,8,FALSE)*100</f>
        <v>5</v>
      </c>
      <c r="AA549" s="32" t="str">
        <f>VLOOKUP(W549,'Charged Moves'!B$2:I$96,6,FALSE)</f>
        <v>2600</v>
      </c>
      <c r="AB549" s="32" t="str">
        <f>VLOOKUP(W549,'Charged Moves'!B$2:J$96,9,FALSE)</f>
        <v>50</v>
      </c>
      <c r="AC549" s="32" t="str">
        <f t="shared" si="6"/>
        <v>132.96875</v>
      </c>
      <c r="AD549" s="32" t="str">
        <f t="shared" si="7"/>
        <v>8350</v>
      </c>
      <c r="AE549" s="32" t="str">
        <f t="shared" si="8"/>
        <v>1550.15625</v>
      </c>
      <c r="AF549" t="str">
        <f t="shared" si="9"/>
        <v>18350</v>
      </c>
      <c r="AG549" t="str">
        <f t="shared" si="10"/>
        <v>689.84375</v>
      </c>
    </row>
    <row r="550" ht="14.25" customHeight="1">
      <c r="A550" s="5">
        <v>82.0</v>
      </c>
      <c r="B550" s="20">
        <v>1.0</v>
      </c>
      <c r="C550" s="21">
        <v>1.0</v>
      </c>
      <c r="D550" s="20">
        <v>5.0</v>
      </c>
      <c r="E550" s="22">
        <v>0.87</v>
      </c>
      <c r="F550" s="5" t="str">
        <f>VLOOKUP(G550,'Species Data'!A$2:E$152,2,FALSE)</f>
        <v>17</v>
      </c>
      <c r="G550" s="5" t="s">
        <v>53</v>
      </c>
      <c r="H550" s="39" t="s">
        <v>237</v>
      </c>
      <c r="I550" s="38" t="s">
        <v>236</v>
      </c>
      <c r="J550" s="5" t="str">
        <f>VLOOKUP(G550,'Species Data'!A$2:E$152,3,FALSE)</f>
        <v>126</v>
      </c>
      <c r="K550" s="27" t="str">
        <f>VLOOKUP(G550,'Species Data'!A$2:E$152,4,FALSE)</f>
        <v>126</v>
      </c>
      <c r="L550" s="27" t="str">
        <f>VLOOKUP(G550,'Species Data'!A$2:E$152,5,FALSE)</f>
        <v>122</v>
      </c>
      <c r="M550" s="28" t="str">
        <f t="shared" si="1"/>
        <v>15372</v>
      </c>
      <c r="N550" s="29" t="str">
        <f t="shared" si="2"/>
        <v>2898044730</v>
      </c>
      <c r="O550" s="29" t="str">
        <f t="shared" si="3"/>
        <v>188528</v>
      </c>
      <c r="P550" s="30" t="str">
        <f t="shared" si="4"/>
        <v>1056805785</v>
      </c>
      <c r="Q550" s="30" t="s">
        <v>129</v>
      </c>
      <c r="R550" s="32" t="str">
        <f>VLOOKUP(Q550,'Basic Moves'!B$2:H$43,3,FALSE)</f>
        <v>9</v>
      </c>
      <c r="S550" s="32" t="str">
        <f>IF(OR(VLOOKUP(Q550,'Basic Moves'!B$2:C$43,2,FALSE)=H550,VLOOKUP(Q550,'Basic Moves'!B$2:C$43,2,FALSE)=I550),1,0)</f>
        <v>1</v>
      </c>
      <c r="T550" s="32" t="str">
        <f>VLOOKUP(Q550,'Basic Moves'!B$2:H$43,5,FALSE)</f>
        <v>750</v>
      </c>
      <c r="U550" s="32" t="str">
        <f>VLOOKUP(Q550,'Basic Moves'!B$2:H$43,7,FALSE)</f>
        <v>7</v>
      </c>
      <c r="V550" s="31" t="str">
        <f t="shared" si="5"/>
        <v>1496.25</v>
      </c>
      <c r="W550" s="30" t="s">
        <v>297</v>
      </c>
      <c r="X550" s="32" t="str">
        <f>VLOOKUP(W550,'Charged Moves'!B$2:I$96,3,FALSE)</f>
        <v>30</v>
      </c>
      <c r="Y550" s="32" t="str">
        <f>IF(OR(VLOOKUP(W550,'Charged Moves'!B$2:C$96,2,FALSE)=H550,VLOOKUP(W550,'Charged Moves'!B$2:C$96,2,FALSE)=I550),1,0)</f>
        <v>1</v>
      </c>
      <c r="Z550" s="32" t="str">
        <f>VLOOKUP(W550,'Charged Moves'!B$2:I$96,8,FALSE)*100</f>
        <v>5</v>
      </c>
      <c r="AA550" s="32" t="str">
        <f>VLOOKUP(W550,'Charged Moves'!B$2:I$96,6,FALSE)</f>
        <v>2900</v>
      </c>
      <c r="AB550" s="32" t="str">
        <f>VLOOKUP(W550,'Charged Moves'!B$2:J$96,9,FALSE)</f>
        <v>25</v>
      </c>
      <c r="AC550" s="32" t="str">
        <f t="shared" si="6"/>
        <v>83.4375</v>
      </c>
      <c r="AD550" s="32" t="str">
        <f t="shared" si="7"/>
        <v>6400</v>
      </c>
      <c r="AE550" s="32" t="str">
        <f t="shared" si="8"/>
        <v>1307.8125</v>
      </c>
      <c r="AF550" t="str">
        <f t="shared" si="9"/>
        <v>14400</v>
      </c>
      <c r="AG550" t="str">
        <f t="shared" si="10"/>
        <v>545.625</v>
      </c>
    </row>
    <row r="551" ht="14.25" customHeight="1">
      <c r="A551" s="5">
        <v>193.0</v>
      </c>
      <c r="B551" s="20">
        <v>4.0</v>
      </c>
      <c r="C551" s="21">
        <v>0.81</v>
      </c>
      <c r="D551" s="20">
        <v>2.0</v>
      </c>
      <c r="E551" s="22">
        <v>0.93</v>
      </c>
      <c r="F551" s="5" t="str">
        <f>VLOOKUP(G551,'Species Data'!A$2:E$152,2,FALSE)</f>
        <v>35</v>
      </c>
      <c r="G551" s="5" t="s">
        <v>71</v>
      </c>
      <c r="H551" s="53" t="s">
        <v>322</v>
      </c>
      <c r="I551" s="54"/>
      <c r="J551" s="5" t="str">
        <f>VLOOKUP(G551,'Species Data'!A$2:E$152,3,FALSE)</f>
        <v>140</v>
      </c>
      <c r="K551" s="27" t="str">
        <f>VLOOKUP(G551,'Species Data'!A$2:E$152,4,FALSE)</f>
        <v>116</v>
      </c>
      <c r="L551" s="27" t="str">
        <f>VLOOKUP(G551,'Species Data'!A$2:E$152,5,FALSE)</f>
        <v>124</v>
      </c>
      <c r="M551" s="28" t="str">
        <f t="shared" si="1"/>
        <v>17360</v>
      </c>
      <c r="N551" s="29" t="str">
        <f t="shared" si="2"/>
        <v>2672259520</v>
      </c>
      <c r="O551" s="29" t="str">
        <f t="shared" si="3"/>
        <v>153932</v>
      </c>
      <c r="P551" s="30" t="str">
        <f t="shared" si="4"/>
        <v>1055210240</v>
      </c>
      <c r="Q551" s="30" t="s">
        <v>121</v>
      </c>
      <c r="R551" s="32" t="str">
        <f>VLOOKUP(Q551,'Basic Moves'!B$2:H$43,3,FALSE)</f>
        <v>12</v>
      </c>
      <c r="S551" s="32" t="str">
        <f>IF(OR(VLOOKUP(Q551,'Basic Moves'!B$2:C$43,2,FALSE)=H551,VLOOKUP(Q551,'Basic Moves'!B$2:C$43,2,FALSE)=I551),1,0)</f>
        <v>0</v>
      </c>
      <c r="T551" s="32" t="str">
        <f>VLOOKUP(Q551,'Basic Moves'!B$2:H$43,5,FALSE)</f>
        <v>1050</v>
      </c>
      <c r="U551" s="32" t="str">
        <f>VLOOKUP(Q551,'Basic Moves'!B$2:H$43,7,FALSE)</f>
        <v>9</v>
      </c>
      <c r="V551" s="31" t="str">
        <f t="shared" si="5"/>
        <v>1140</v>
      </c>
      <c r="W551" s="30" t="s">
        <v>346</v>
      </c>
      <c r="X551" s="32" t="str">
        <f>VLOOKUP(W551,'Charged Moves'!B$2:I$96,3,FALSE)</f>
        <v>40</v>
      </c>
      <c r="Y551" s="32" t="str">
        <f>IF(OR(VLOOKUP(W551,'Charged Moves'!B$2:C$96,2,FALSE)=H551,VLOOKUP(W551,'Charged Moves'!B$2:C$96,2,FALSE)=I551),1,0)</f>
        <v>0</v>
      </c>
      <c r="Z551" s="32" t="str">
        <f>VLOOKUP(W551,'Charged Moves'!B$2:I$96,8,FALSE)*100</f>
        <v>5</v>
      </c>
      <c r="AA551" s="32" t="str">
        <f>VLOOKUP(W551,'Charged Moves'!B$2:I$96,6,FALSE)</f>
        <v>1560</v>
      </c>
      <c r="AB551" s="32" t="str">
        <f>VLOOKUP(W551,'Charged Moves'!B$2:J$96,9,FALSE)</f>
        <v>50</v>
      </c>
      <c r="AC551" s="32" t="str">
        <f t="shared" si="6"/>
        <v>113</v>
      </c>
      <c r="AD551" s="32" t="str">
        <f t="shared" si="7"/>
        <v>8360</v>
      </c>
      <c r="AE551" s="32" t="str">
        <f t="shared" si="8"/>
        <v>1327</v>
      </c>
      <c r="AF551" t="str">
        <f t="shared" si="9"/>
        <v>20360</v>
      </c>
      <c r="AG551" t="str">
        <f t="shared" si="10"/>
        <v>524</v>
      </c>
    </row>
    <row r="552" ht="14.25" customHeight="1">
      <c r="A552" s="5">
        <v>409.0</v>
      </c>
      <c r="B552" s="20">
        <v>1.0</v>
      </c>
      <c r="C552" s="21">
        <v>1.0</v>
      </c>
      <c r="D552" s="20">
        <v>1.0</v>
      </c>
      <c r="E552" s="22">
        <v>1.0</v>
      </c>
      <c r="F552" s="5" t="str">
        <f>VLOOKUP(G552,'Species Data'!A$2:E$152,2,FALSE)</f>
        <v>72</v>
      </c>
      <c r="G552" s="5" t="s">
        <v>118</v>
      </c>
      <c r="H552" s="33" t="s">
        <v>187</v>
      </c>
      <c r="I552" s="46" t="s">
        <v>265</v>
      </c>
      <c r="J552" s="5" t="str">
        <f>VLOOKUP(G552,'Species Data'!A$2:E$152,3,FALSE)</f>
        <v>80</v>
      </c>
      <c r="K552" s="27" t="str">
        <f>VLOOKUP(G552,'Species Data'!A$2:E$152,4,FALSE)</f>
        <v>106</v>
      </c>
      <c r="L552" s="27" t="str">
        <f>VLOOKUP(G552,'Species Data'!A$2:E$152,5,FALSE)</f>
        <v>136</v>
      </c>
      <c r="M552" s="28" t="str">
        <f t="shared" si="1"/>
        <v>10880</v>
      </c>
      <c r="N552" s="29" t="str">
        <f t="shared" si="2"/>
        <v>1549720000</v>
      </c>
      <c r="O552" s="29" t="str">
        <f t="shared" si="3"/>
        <v>142438</v>
      </c>
      <c r="P552" s="30" t="str">
        <f t="shared" si="4"/>
        <v>1053088800</v>
      </c>
      <c r="Q552" s="30" t="s">
        <v>230</v>
      </c>
      <c r="R552" s="32" t="str">
        <f>VLOOKUP(Q552,'Basic Moves'!B$2:H$43,3,FALSE)</f>
        <v>25</v>
      </c>
      <c r="S552" s="32" t="str">
        <f>IF(OR(VLOOKUP(Q552,'Basic Moves'!B$2:C$43,2,FALSE)=H552,VLOOKUP(Q552,'Basic Moves'!B$2:C$43,2,FALSE)=I552),1,0)</f>
        <v>1</v>
      </c>
      <c r="T552" s="32" t="str">
        <f>VLOOKUP(Q552,'Basic Moves'!B$2:H$43,5,FALSE)</f>
        <v>2300</v>
      </c>
      <c r="U552" s="32" t="str">
        <f>VLOOKUP(Q552,'Basic Moves'!B$2:H$43,7,FALSE)</f>
        <v>25</v>
      </c>
      <c r="V552" s="31" t="str">
        <f t="shared" si="5"/>
        <v>1343.75</v>
      </c>
      <c r="W552" s="30" t="s">
        <v>334</v>
      </c>
      <c r="X552" s="32" t="str">
        <f>VLOOKUP(W552,'Charged Moves'!B$2:I$96,3,FALSE)</f>
        <v>35</v>
      </c>
      <c r="Y552" s="32" t="str">
        <f>IF(OR(VLOOKUP(W552,'Charged Moves'!B$2:C$96,2,FALSE)=H552,VLOOKUP(W552,'Charged Moves'!B$2:C$96,2,FALSE)=I552),1,0)</f>
        <v>1</v>
      </c>
      <c r="Z552" s="32" t="str">
        <f>VLOOKUP(W552,'Charged Moves'!B$2:I$96,8,FALSE)*100</f>
        <v>5</v>
      </c>
      <c r="AA552" s="32" t="str">
        <f>VLOOKUP(W552,'Charged Moves'!B$2:I$96,6,FALSE)</f>
        <v>3300</v>
      </c>
      <c r="AB552" s="32" t="str">
        <f>VLOOKUP(W552,'Charged Moves'!B$2:J$96,9,FALSE)</f>
        <v>25</v>
      </c>
      <c r="AC552" s="32" t="str">
        <f t="shared" si="6"/>
        <v>76.09375</v>
      </c>
      <c r="AD552" s="32" t="str">
        <f t="shared" si="7"/>
        <v>6100</v>
      </c>
      <c r="AE552" s="32" t="str">
        <f t="shared" si="8"/>
        <v>1248.75</v>
      </c>
      <c r="AF552" t="str">
        <f t="shared" si="9"/>
        <v>8100</v>
      </c>
      <c r="AG552" t="str">
        <f t="shared" si="10"/>
        <v>913.125</v>
      </c>
    </row>
    <row r="553" ht="14.25" customHeight="1">
      <c r="A553" s="5">
        <v>758.0</v>
      </c>
      <c r="B553" s="20">
        <v>5.0</v>
      </c>
      <c r="C553" s="21">
        <v>0.63</v>
      </c>
      <c r="D553" s="20">
        <v>3.0</v>
      </c>
      <c r="E553" s="22">
        <v>0.95</v>
      </c>
      <c r="F553" s="5" t="str">
        <f>VLOOKUP(G553,'Species Data'!A$2:E$152,2,FALSE)</f>
        <v>133</v>
      </c>
      <c r="G553" s="5" t="s">
        <v>207</v>
      </c>
      <c r="H553" s="39" t="s">
        <v>237</v>
      </c>
      <c r="I553" s="40"/>
      <c r="J553" s="5" t="str">
        <f>VLOOKUP(G553,'Species Data'!A$2:E$152,3,FALSE)</f>
        <v>110</v>
      </c>
      <c r="K553" s="27" t="str">
        <f>VLOOKUP(G553,'Species Data'!A$2:E$152,4,FALSE)</f>
        <v>114</v>
      </c>
      <c r="L553" s="27" t="str">
        <f>VLOOKUP(G553,'Species Data'!A$2:E$152,5,FALSE)</f>
        <v>128</v>
      </c>
      <c r="M553" s="28" t="str">
        <f t="shared" si="1"/>
        <v>14080</v>
      </c>
      <c r="N553" s="29" t="str">
        <f t="shared" si="2"/>
        <v>1678554240</v>
      </c>
      <c r="O553" s="29" t="str">
        <f t="shared" si="3"/>
        <v>119216</v>
      </c>
      <c r="P553" s="30" t="str">
        <f t="shared" si="4"/>
        <v>1052156160</v>
      </c>
      <c r="Q553" s="30" t="s">
        <v>261</v>
      </c>
      <c r="R553" s="32" t="str">
        <f>VLOOKUP(Q553,'Basic Moves'!B$2:H$43,3,FALSE)</f>
        <v>10</v>
      </c>
      <c r="S553" s="32" t="str">
        <f>IF(OR(VLOOKUP(Q553,'Basic Moves'!B$2:C$43,2,FALSE)=H553,VLOOKUP(Q553,'Basic Moves'!B$2:C$43,2,FALSE)=I553),1,0)</f>
        <v>1</v>
      </c>
      <c r="T553" s="32" t="str">
        <f>VLOOKUP(Q553,'Basic Moves'!B$2:H$43,5,FALSE)</f>
        <v>1330</v>
      </c>
      <c r="U553" s="32" t="str">
        <f>VLOOKUP(Q553,'Basic Moves'!B$2:H$43,7,FALSE)</f>
        <v>12</v>
      </c>
      <c r="V553" s="31" t="str">
        <f t="shared" si="5"/>
        <v>937.5</v>
      </c>
      <c r="W553" s="30" t="s">
        <v>288</v>
      </c>
      <c r="X553" s="32" t="str">
        <f>VLOOKUP(W553,'Charged Moves'!B$2:I$96,3,FALSE)</f>
        <v>70</v>
      </c>
      <c r="Y553" s="32" t="str">
        <f>IF(OR(VLOOKUP(W553,'Charged Moves'!B$2:C$96,2,FALSE)=H553,VLOOKUP(W553,'Charged Moves'!B$2:C$96,2,FALSE)=I553),1,0)</f>
        <v>0</v>
      </c>
      <c r="Z553" s="32" t="str">
        <f>VLOOKUP(W553,'Charged Moves'!B$2:I$96,8,FALSE)*100</f>
        <v>5</v>
      </c>
      <c r="AA553" s="32" t="str">
        <f>VLOOKUP(W553,'Charged Moves'!B$2:I$96,6,FALSE)</f>
        <v>5800</v>
      </c>
      <c r="AB553" s="32" t="str">
        <f>VLOOKUP(W553,'Charged Moves'!B$2:J$96,9,FALSE)</f>
        <v>33</v>
      </c>
      <c r="AC553" s="32" t="str">
        <f t="shared" si="6"/>
        <v>109.25</v>
      </c>
      <c r="AD553" s="32" t="str">
        <f t="shared" si="7"/>
        <v>10290</v>
      </c>
      <c r="AE553" s="32" t="str">
        <f t="shared" si="8"/>
        <v>1045.75</v>
      </c>
      <c r="AF553" t="str">
        <f t="shared" si="9"/>
        <v>16290</v>
      </c>
      <c r="AG553" t="str">
        <f t="shared" si="10"/>
        <v>655.5</v>
      </c>
    </row>
    <row r="554" ht="14.25" customHeight="1">
      <c r="A554" s="5">
        <v>631.0</v>
      </c>
      <c r="B554" s="20">
        <v>2.0</v>
      </c>
      <c r="C554" s="21">
        <v>0.96</v>
      </c>
      <c r="D554" s="20">
        <v>2.0</v>
      </c>
      <c r="E554" s="22">
        <v>0.98</v>
      </c>
      <c r="F554" s="5" t="str">
        <f>VLOOKUP(G554,'Species Data'!A$2:E$152,2,FALSE)</f>
        <v>109</v>
      </c>
      <c r="G554" s="5" t="s">
        <v>177</v>
      </c>
      <c r="H554" s="46" t="s">
        <v>265</v>
      </c>
      <c r="I554" s="48"/>
      <c r="J554" s="5" t="str">
        <f>VLOOKUP(G554,'Species Data'!A$2:E$152,3,FALSE)</f>
        <v>80</v>
      </c>
      <c r="K554" s="27" t="str">
        <f>VLOOKUP(G554,'Species Data'!A$2:E$152,4,FALSE)</f>
        <v>136</v>
      </c>
      <c r="L554" s="27" t="str">
        <f>VLOOKUP(G554,'Species Data'!A$2:E$152,5,FALSE)</f>
        <v>142</v>
      </c>
      <c r="M554" s="28" t="str">
        <f t="shared" si="1"/>
        <v>11360</v>
      </c>
      <c r="N554" s="29" t="str">
        <f t="shared" si="2"/>
        <v>2291417080</v>
      </c>
      <c r="O554" s="29" t="str">
        <f t="shared" si="3"/>
        <v>201709</v>
      </c>
      <c r="P554" s="30" t="str">
        <f t="shared" si="4"/>
        <v>1044924040</v>
      </c>
      <c r="Q554" s="30" t="s">
        <v>263</v>
      </c>
      <c r="R554" s="32" t="str">
        <f>VLOOKUP(Q554,'Basic Moves'!B$2:H$43,3,FALSE)</f>
        <v>12</v>
      </c>
      <c r="S554" s="32" t="str">
        <f>IF(OR(VLOOKUP(Q554,'Basic Moves'!B$2:C$43,2,FALSE)=H554,VLOOKUP(Q554,'Basic Moves'!B$2:C$43,2,FALSE)=I554),1,0)</f>
        <v>0</v>
      </c>
      <c r="T554" s="32" t="str">
        <f>VLOOKUP(Q554,'Basic Moves'!B$2:H$43,5,FALSE)</f>
        <v>1100</v>
      </c>
      <c r="U554" s="32" t="str">
        <f>VLOOKUP(Q554,'Basic Moves'!B$2:H$43,7,FALSE)</f>
        <v>10</v>
      </c>
      <c r="V554" s="31" t="str">
        <f t="shared" si="5"/>
        <v>1080</v>
      </c>
      <c r="W554" s="30" t="s">
        <v>224</v>
      </c>
      <c r="X554" s="32" t="str">
        <f>VLOOKUP(W554,'Charged Moves'!B$2:I$96,3,FALSE)</f>
        <v>55</v>
      </c>
      <c r="Y554" s="32" t="str">
        <f>IF(OR(VLOOKUP(W554,'Charged Moves'!B$2:C$96,2,FALSE)=H554,VLOOKUP(W554,'Charged Moves'!B$2:C$96,2,FALSE)=I554),1,0)</f>
        <v>1</v>
      </c>
      <c r="Z554" s="32" t="str">
        <f>VLOOKUP(W554,'Charged Moves'!B$2:I$96,8,FALSE)*100</f>
        <v>5</v>
      </c>
      <c r="AA554" s="32" t="str">
        <f>VLOOKUP(W554,'Charged Moves'!B$2:I$96,6,FALSE)</f>
        <v>2600</v>
      </c>
      <c r="AB554" s="32" t="str">
        <f>VLOOKUP(W554,'Charged Moves'!B$2:J$96,9,FALSE)</f>
        <v>50</v>
      </c>
      <c r="AC554" s="32" t="str">
        <f t="shared" si="6"/>
        <v>130.46875</v>
      </c>
      <c r="AD554" s="32" t="str">
        <f t="shared" si="7"/>
        <v>8600</v>
      </c>
      <c r="AE554" s="32" t="str">
        <f t="shared" si="8"/>
        <v>1483.15625</v>
      </c>
      <c r="AF554" t="str">
        <f t="shared" si="9"/>
        <v>18600</v>
      </c>
      <c r="AG554" t="str">
        <f t="shared" si="10"/>
        <v>676.34375</v>
      </c>
    </row>
    <row r="555" ht="14.25" customHeight="1">
      <c r="A555" s="5">
        <v>609.0</v>
      </c>
      <c r="B555" s="20">
        <v>6.0</v>
      </c>
      <c r="C555" s="21">
        <v>0.68</v>
      </c>
      <c r="D555" s="20">
        <v>6.0</v>
      </c>
      <c r="E555" s="22">
        <v>0.58</v>
      </c>
      <c r="F555" s="5" t="str">
        <f>VLOOKUP(G555,'Species Data'!A$2:E$152,2,FALSE)</f>
        <v>106</v>
      </c>
      <c r="G555" s="5" t="s">
        <v>171</v>
      </c>
      <c r="H555" s="36" t="s">
        <v>229</v>
      </c>
      <c r="I555" s="59"/>
      <c r="J555" s="5" t="str">
        <f>VLOOKUP(G555,'Species Data'!A$2:E$152,3,FALSE)</f>
        <v>100</v>
      </c>
      <c r="K555" s="27" t="str">
        <f>VLOOKUP(G555,'Species Data'!A$2:E$152,4,FALSE)</f>
        <v>148</v>
      </c>
      <c r="L555" s="27" t="str">
        <f>VLOOKUP(G555,'Species Data'!A$2:E$152,5,FALSE)</f>
        <v>172</v>
      </c>
      <c r="M555" s="28" t="str">
        <f t="shared" si="1"/>
        <v>17200</v>
      </c>
      <c r="N555" s="29" t="str">
        <f t="shared" si="2"/>
        <v>2838344000</v>
      </c>
      <c r="O555" s="29" t="str">
        <f t="shared" si="3"/>
        <v>165020</v>
      </c>
      <c r="P555" s="30" t="str">
        <f t="shared" si="4"/>
        <v>1041150400</v>
      </c>
      <c r="Q555" s="30" t="s">
        <v>253</v>
      </c>
      <c r="R555" s="32" t="str">
        <f>VLOOKUP(Q555,'Basic Moves'!B$2:H$43,3,FALSE)</f>
        <v>5</v>
      </c>
      <c r="S555" s="32" t="str">
        <f>IF(OR(VLOOKUP(Q555,'Basic Moves'!B$2:C$43,2,FALSE)=H555,VLOOKUP(Q555,'Basic Moves'!B$2:C$43,2,FALSE)=I555),1,0)</f>
        <v>1</v>
      </c>
      <c r="T555" s="32" t="str">
        <f>VLOOKUP(Q555,'Basic Moves'!B$2:H$43,5,FALSE)</f>
        <v>600</v>
      </c>
      <c r="U555" s="32" t="str">
        <f>VLOOKUP(Q555,'Basic Moves'!B$2:H$43,7,FALSE)</f>
        <v>7</v>
      </c>
      <c r="V555" s="31" t="str">
        <f t="shared" si="5"/>
        <v>1037.5</v>
      </c>
      <c r="W555" s="30" t="s">
        <v>344</v>
      </c>
      <c r="X555" s="32" t="str">
        <f>VLOOKUP(W555,'Charged Moves'!B$2:I$96,3,FALSE)</f>
        <v>30</v>
      </c>
      <c r="Y555" s="32" t="str">
        <f>IF(OR(VLOOKUP(W555,'Charged Moves'!B$2:C$96,2,FALSE)=H555,VLOOKUP(W555,'Charged Moves'!B$2:C$96,2,FALSE)=I555),1,0)</f>
        <v>0</v>
      </c>
      <c r="Z555" s="32" t="str">
        <f>VLOOKUP(W555,'Charged Moves'!B$2:I$96,8,FALSE)*100</f>
        <v>5</v>
      </c>
      <c r="AA555" s="32" t="str">
        <f>VLOOKUP(W555,'Charged Moves'!B$2:I$96,6,FALSE)</f>
        <v>2100</v>
      </c>
      <c r="AB555" s="32" t="str">
        <f>VLOOKUP(W555,'Charged Moves'!B$2:J$96,9,FALSE)</f>
        <v>25</v>
      </c>
      <c r="AC555" s="32" t="str">
        <f t="shared" si="6"/>
        <v>55.75</v>
      </c>
      <c r="AD555" s="32" t="str">
        <f t="shared" si="7"/>
        <v>5000</v>
      </c>
      <c r="AE555" s="32" t="str">
        <f t="shared" si="8"/>
        <v>1115</v>
      </c>
      <c r="AF555" t="str">
        <f t="shared" si="9"/>
        <v>13000</v>
      </c>
      <c r="AG555" t="str">
        <f t="shared" si="10"/>
        <v>409</v>
      </c>
    </row>
    <row r="556" ht="14.25" customHeight="1">
      <c r="A556" s="5">
        <v>239.0</v>
      </c>
      <c r="B556" s="20">
        <v>4.0</v>
      </c>
      <c r="C556" s="21">
        <v>0.92</v>
      </c>
      <c r="D556" s="20">
        <v>4.0</v>
      </c>
      <c r="E556" s="22">
        <v>0.84</v>
      </c>
      <c r="F556" s="5" t="str">
        <f>VLOOKUP(G556,'Species Data'!A$2:E$152,2,FALSE)</f>
        <v>43</v>
      </c>
      <c r="G556" s="5" t="s">
        <v>79</v>
      </c>
      <c r="H556" s="45" t="s">
        <v>259</v>
      </c>
      <c r="I556" s="46" t="s">
        <v>265</v>
      </c>
      <c r="J556" s="5" t="str">
        <f>VLOOKUP(G556,'Species Data'!A$2:E$152,3,FALSE)</f>
        <v>90</v>
      </c>
      <c r="K556" s="27" t="str">
        <f>VLOOKUP(G556,'Species Data'!A$2:E$152,4,FALSE)</f>
        <v>134</v>
      </c>
      <c r="L556" s="27" t="str">
        <f>VLOOKUP(G556,'Species Data'!A$2:E$152,5,FALSE)</f>
        <v>130</v>
      </c>
      <c r="M556" s="28" t="str">
        <f t="shared" si="1"/>
        <v>11700</v>
      </c>
      <c r="N556" s="29" t="str">
        <f t="shared" si="2"/>
        <v>2240974125</v>
      </c>
      <c r="O556" s="29" t="str">
        <f t="shared" si="3"/>
        <v>191536</v>
      </c>
      <c r="P556" s="30" t="str">
        <f t="shared" si="4"/>
        <v>1037491650</v>
      </c>
      <c r="Q556" s="30" t="s">
        <v>147</v>
      </c>
      <c r="R556" s="32" t="str">
        <f>VLOOKUP(Q556,'Basic Moves'!B$2:H$43,3,FALSE)</f>
        <v>15</v>
      </c>
      <c r="S556" s="32" t="str">
        <f>IF(OR(VLOOKUP(Q556,'Basic Moves'!B$2:C$43,2,FALSE)=H556,VLOOKUP(Q556,'Basic Moves'!B$2:C$43,2,FALSE)=I556),1,0)</f>
        <v>1</v>
      </c>
      <c r="T556" s="32" t="str">
        <f>VLOOKUP(Q556,'Basic Moves'!B$2:H$43,5,FALSE)</f>
        <v>1450</v>
      </c>
      <c r="U556" s="32" t="str">
        <f>VLOOKUP(Q556,'Basic Moves'!B$2:H$43,7,FALSE)</f>
        <v>12</v>
      </c>
      <c r="V556" s="31" t="str">
        <f t="shared" si="5"/>
        <v>1275</v>
      </c>
      <c r="W556" s="30" t="s">
        <v>325</v>
      </c>
      <c r="X556" s="32" t="str">
        <f>VLOOKUP(W556,'Charged Moves'!B$2:I$96,3,FALSE)</f>
        <v>85</v>
      </c>
      <c r="Y556" s="32" t="str">
        <f>IF(OR(VLOOKUP(W556,'Charged Moves'!B$2:C$96,2,FALSE)=H556,VLOOKUP(W556,'Charged Moves'!B$2:C$96,2,FALSE)=I556),1,0)</f>
        <v>0</v>
      </c>
      <c r="Z556" s="32" t="str">
        <f>VLOOKUP(W556,'Charged Moves'!B$2:I$96,8,FALSE)*100</f>
        <v>5</v>
      </c>
      <c r="AA556" s="32" t="str">
        <f>VLOOKUP(W556,'Charged Moves'!B$2:I$96,6,FALSE)</f>
        <v>4100</v>
      </c>
      <c r="AB556" s="32" t="str">
        <f>VLOOKUP(W556,'Charged Moves'!B$2:J$96,9,FALSE)</f>
        <v>100</v>
      </c>
      <c r="AC556" s="32" t="str">
        <f t="shared" si="6"/>
        <v>255.875</v>
      </c>
      <c r="AD556" s="32" t="str">
        <f t="shared" si="7"/>
        <v>17650</v>
      </c>
      <c r="AE556" s="32" t="str">
        <f t="shared" si="8"/>
        <v>1429.375</v>
      </c>
      <c r="AF556" t="str">
        <f t="shared" si="9"/>
        <v>35650</v>
      </c>
      <c r="AG556" t="str">
        <f t="shared" si="10"/>
        <v>661.75</v>
      </c>
    </row>
    <row r="557" ht="14.25" customHeight="1">
      <c r="A557" s="5">
        <v>240.0</v>
      </c>
      <c r="B557" s="20">
        <v>5.0</v>
      </c>
      <c r="C557" s="21">
        <v>0.91</v>
      </c>
      <c r="D557" s="20">
        <v>5.0</v>
      </c>
      <c r="E557" s="22">
        <v>0.82</v>
      </c>
      <c r="F557" s="5" t="str">
        <f>VLOOKUP(G557,'Species Data'!A$2:E$152,2,FALSE)</f>
        <v>43</v>
      </c>
      <c r="G557" s="5" t="s">
        <v>79</v>
      </c>
      <c r="H557" s="45" t="s">
        <v>259</v>
      </c>
      <c r="I557" s="46" t="s">
        <v>265</v>
      </c>
      <c r="J557" s="5" t="str">
        <f>VLOOKUP(G557,'Species Data'!A$2:E$152,3,FALSE)</f>
        <v>90</v>
      </c>
      <c r="K557" s="27" t="str">
        <f>VLOOKUP(G557,'Species Data'!A$2:E$152,4,FALSE)</f>
        <v>134</v>
      </c>
      <c r="L557" s="27" t="str">
        <f>VLOOKUP(G557,'Species Data'!A$2:E$152,5,FALSE)</f>
        <v>130</v>
      </c>
      <c r="M557" s="28" t="str">
        <f t="shared" si="1"/>
        <v>11700</v>
      </c>
      <c r="N557" s="29" t="str">
        <f t="shared" si="2"/>
        <v>2222356500</v>
      </c>
      <c r="O557" s="29" t="str">
        <f t="shared" si="3"/>
        <v>189945</v>
      </c>
      <c r="P557" s="30" t="str">
        <f t="shared" si="4"/>
        <v>1011231000</v>
      </c>
      <c r="Q557" s="30" t="s">
        <v>144</v>
      </c>
      <c r="R557" s="32" t="str">
        <f>VLOOKUP(Q557,'Basic Moves'!B$2:H$43,3,FALSE)</f>
        <v>10</v>
      </c>
      <c r="S557" s="32" t="str">
        <f>IF(OR(VLOOKUP(Q557,'Basic Moves'!B$2:C$43,2,FALSE)=H557,VLOOKUP(Q557,'Basic Moves'!B$2:C$43,2,FALSE)=I557),1,0)</f>
        <v>1</v>
      </c>
      <c r="T557" s="32" t="str">
        <f>VLOOKUP(Q557,'Basic Moves'!B$2:H$43,5,FALSE)</f>
        <v>1050</v>
      </c>
      <c r="U557" s="32" t="str">
        <f>VLOOKUP(Q557,'Basic Moves'!B$2:H$43,7,FALSE)</f>
        <v>10</v>
      </c>
      <c r="V557" s="31" t="str">
        <f t="shared" si="5"/>
        <v>1187.5</v>
      </c>
      <c r="W557" s="30" t="s">
        <v>180</v>
      </c>
      <c r="X557" s="32" t="str">
        <f>VLOOKUP(W557,'Charged Moves'!B$2:I$96,3,FALSE)</f>
        <v>40</v>
      </c>
      <c r="Y557" s="32" t="str">
        <f>IF(OR(VLOOKUP(W557,'Charged Moves'!B$2:C$96,2,FALSE)=H557,VLOOKUP(W557,'Charged Moves'!B$2:C$96,2,FALSE)=I557),1,0)</f>
        <v>1</v>
      </c>
      <c r="Z557" s="32" t="str">
        <f>VLOOKUP(W557,'Charged Moves'!B$2:I$96,8,FALSE)*100</f>
        <v>5</v>
      </c>
      <c r="AA557" s="32" t="str">
        <f>VLOOKUP(W557,'Charged Moves'!B$2:I$96,6,FALSE)</f>
        <v>2400</v>
      </c>
      <c r="AB557" s="32" t="str">
        <f>VLOOKUP(W557,'Charged Moves'!B$2:J$96,9,FALSE)</f>
        <v>33</v>
      </c>
      <c r="AC557" s="32" t="str">
        <f t="shared" si="6"/>
        <v>101.25</v>
      </c>
      <c r="AD557" s="32" t="str">
        <f t="shared" si="7"/>
        <v>7100</v>
      </c>
      <c r="AE557" s="32" t="str">
        <f t="shared" si="8"/>
        <v>1417.5</v>
      </c>
      <c r="AF557" t="str">
        <f t="shared" si="9"/>
        <v>15100</v>
      </c>
      <c r="AG557" t="str">
        <f t="shared" si="10"/>
        <v>645</v>
      </c>
    </row>
    <row r="558" ht="14.25" customHeight="1">
      <c r="A558" s="5">
        <v>762.0</v>
      </c>
      <c r="B558" s="20">
        <v>2.0</v>
      </c>
      <c r="C558" s="21">
        <v>0.82</v>
      </c>
      <c r="D558" s="20">
        <v>4.0</v>
      </c>
      <c r="E558" s="22">
        <v>0.91</v>
      </c>
      <c r="F558" s="5" t="str">
        <f>VLOOKUP(G558,'Species Data'!A$2:E$152,2,FALSE)</f>
        <v>133</v>
      </c>
      <c r="G558" s="5" t="s">
        <v>207</v>
      </c>
      <c r="H558" s="39" t="s">
        <v>237</v>
      </c>
      <c r="I558" s="40"/>
      <c r="J558" s="5" t="str">
        <f>VLOOKUP(G558,'Species Data'!A$2:E$152,3,FALSE)</f>
        <v>110</v>
      </c>
      <c r="K558" s="27" t="str">
        <f>VLOOKUP(G558,'Species Data'!A$2:E$152,4,FALSE)</f>
        <v>114</v>
      </c>
      <c r="L558" s="27" t="str">
        <f>VLOOKUP(G558,'Species Data'!A$2:E$152,5,FALSE)</f>
        <v>128</v>
      </c>
      <c r="M558" s="28" t="str">
        <f t="shared" si="1"/>
        <v>14080</v>
      </c>
      <c r="N558" s="29" t="str">
        <f t="shared" si="2"/>
        <v>2166912000</v>
      </c>
      <c r="O558" s="29" t="str">
        <f t="shared" si="3"/>
        <v>153900</v>
      </c>
      <c r="P558" s="30" t="str">
        <f t="shared" si="4"/>
        <v>1009720800</v>
      </c>
      <c r="Q558" s="30" t="s">
        <v>263</v>
      </c>
      <c r="R558" s="32" t="str">
        <f>VLOOKUP(Q558,'Basic Moves'!B$2:H$43,3,FALSE)</f>
        <v>12</v>
      </c>
      <c r="S558" s="32" t="str">
        <f>IF(OR(VLOOKUP(Q558,'Basic Moves'!B$2:C$43,2,FALSE)=H558,VLOOKUP(Q558,'Basic Moves'!B$2:C$43,2,FALSE)=I558),1,0)</f>
        <v>1</v>
      </c>
      <c r="T558" s="32" t="str">
        <f>VLOOKUP(Q558,'Basic Moves'!B$2:H$43,5,FALSE)</f>
        <v>1100</v>
      </c>
      <c r="U558" s="32" t="str">
        <f>VLOOKUP(Q558,'Basic Moves'!B$2:H$43,7,FALSE)</f>
        <v>10</v>
      </c>
      <c r="V558" s="31" t="str">
        <f t="shared" si="5"/>
        <v>1350</v>
      </c>
      <c r="W558" s="30" t="s">
        <v>342</v>
      </c>
      <c r="X558" s="32" t="str">
        <f>VLOOKUP(W558,'Charged Moves'!B$2:I$96,3,FALSE)</f>
        <v>30</v>
      </c>
      <c r="Y558" s="32" t="str">
        <f>IF(OR(VLOOKUP(W558,'Charged Moves'!B$2:C$96,2,FALSE)=H558,VLOOKUP(W558,'Charged Moves'!B$2:C$96,2,FALSE)=I558),1,0)</f>
        <v>1</v>
      </c>
      <c r="Z558" s="32" t="str">
        <f>VLOOKUP(W558,'Charged Moves'!B$2:I$96,8,FALSE)*100</f>
        <v>5</v>
      </c>
      <c r="AA558" s="32" t="str">
        <f>VLOOKUP(W558,'Charged Moves'!B$2:I$96,6,FALSE)</f>
        <v>3000</v>
      </c>
      <c r="AB558" s="32" t="str">
        <f>VLOOKUP(W558,'Charged Moves'!B$2:J$96,9,FALSE)</f>
        <v>25</v>
      </c>
      <c r="AC558" s="32" t="str">
        <f t="shared" si="6"/>
        <v>83.4375</v>
      </c>
      <c r="AD558" s="32" t="str">
        <f t="shared" si="7"/>
        <v>6800</v>
      </c>
      <c r="AE558" s="32" t="str">
        <f t="shared" si="8"/>
        <v>1228.125</v>
      </c>
      <c r="AF558" t="str">
        <f t="shared" si="9"/>
        <v>12800</v>
      </c>
      <c r="AG558" t="str">
        <f t="shared" si="10"/>
        <v>629.0625</v>
      </c>
    </row>
    <row r="559" ht="14.25" customHeight="1">
      <c r="A559" s="5">
        <v>363.0</v>
      </c>
      <c r="B559" s="20">
        <v>5.0</v>
      </c>
      <c r="C559" s="21">
        <v>0.81</v>
      </c>
      <c r="D559" s="20">
        <v>1.0</v>
      </c>
      <c r="E559" s="22">
        <v>1.0</v>
      </c>
      <c r="F559" s="5" t="str">
        <f>VLOOKUP(G559,'Species Data'!A$2:E$152,2,FALSE)</f>
        <v>64</v>
      </c>
      <c r="G559" s="5" t="s">
        <v>106</v>
      </c>
      <c r="H559" s="24" t="s">
        <v>50</v>
      </c>
      <c r="I559" s="25"/>
      <c r="J559" s="5" t="str">
        <f>VLOOKUP(G559,'Species Data'!A$2:E$152,3,FALSE)</f>
        <v>80</v>
      </c>
      <c r="K559" s="27" t="str">
        <f>VLOOKUP(G559,'Species Data'!A$2:E$152,4,FALSE)</f>
        <v>150</v>
      </c>
      <c r="L559" s="27" t="str">
        <f>VLOOKUP(G559,'Species Data'!A$2:E$152,5,FALSE)</f>
        <v>112</v>
      </c>
      <c r="M559" s="28" t="str">
        <f t="shared" si="1"/>
        <v>8960</v>
      </c>
      <c r="N559" s="29" t="str">
        <f t="shared" si="2"/>
        <v>1663200000</v>
      </c>
      <c r="O559" s="29" t="str">
        <f t="shared" si="3"/>
        <v>185625</v>
      </c>
      <c r="P559" s="30" t="str">
        <f t="shared" si="4"/>
        <v>1004640000</v>
      </c>
      <c r="Q559" s="30" t="s">
        <v>88</v>
      </c>
      <c r="R559" s="32" t="str">
        <f>VLOOKUP(Q559,'Basic Moves'!B$2:H$43,3,FALSE)</f>
        <v>15</v>
      </c>
      <c r="S559" s="32" t="str">
        <f>IF(OR(VLOOKUP(Q559,'Basic Moves'!B$2:C$43,2,FALSE)=H559,VLOOKUP(Q559,'Basic Moves'!B$2:C$43,2,FALSE)=I559),1,0)</f>
        <v>1</v>
      </c>
      <c r="T559" s="32" t="str">
        <f>VLOOKUP(Q559,'Basic Moves'!B$2:H$43,5,FALSE)</f>
        <v>1510</v>
      </c>
      <c r="U559" s="32" t="str">
        <f>VLOOKUP(Q559,'Basic Moves'!B$2:H$43,7,FALSE)</f>
        <v>14</v>
      </c>
      <c r="V559" s="31" t="str">
        <f t="shared" si="5"/>
        <v>1237.5</v>
      </c>
      <c r="W559" s="30" t="s">
        <v>290</v>
      </c>
      <c r="X559" s="32" t="str">
        <f>VLOOKUP(W559,'Charged Moves'!B$2:I$96,3,FALSE)</f>
        <v>40</v>
      </c>
      <c r="Y559" s="32" t="str">
        <f>IF(OR(VLOOKUP(W559,'Charged Moves'!B$2:C$96,2,FALSE)=H559,VLOOKUP(W559,'Charged Moves'!B$2:C$96,2,FALSE)=I559),1,0)</f>
        <v>1</v>
      </c>
      <c r="Z559" s="32" t="str">
        <f>VLOOKUP(W559,'Charged Moves'!B$2:I$96,8,FALSE)*100</f>
        <v>5</v>
      </c>
      <c r="AA559" s="32" t="str">
        <f>VLOOKUP(W559,'Charged Moves'!B$2:I$96,6,FALSE)</f>
        <v>3800</v>
      </c>
      <c r="AB559" s="32" t="str">
        <f>VLOOKUP(W559,'Charged Moves'!B$2:J$96,9,FALSE)</f>
        <v>25</v>
      </c>
      <c r="AC559" s="32" t="str">
        <f t="shared" si="6"/>
        <v>88.75</v>
      </c>
      <c r="AD559" s="32" t="str">
        <f t="shared" si="7"/>
        <v>7320</v>
      </c>
      <c r="AE559" s="32" t="str">
        <f t="shared" si="8"/>
        <v>1210</v>
      </c>
      <c r="AF559" t="str">
        <f t="shared" si="9"/>
        <v>11320</v>
      </c>
      <c r="AG559" t="str">
        <f t="shared" si="10"/>
        <v>747.5</v>
      </c>
    </row>
    <row r="560" ht="14.25" customHeight="1">
      <c r="A560" s="5">
        <v>350.0</v>
      </c>
      <c r="B560" s="20">
        <v>5.0</v>
      </c>
      <c r="C560" s="21">
        <v>0.78</v>
      </c>
      <c r="D560" s="20">
        <v>5.0</v>
      </c>
      <c r="E560" s="22">
        <v>0.46</v>
      </c>
      <c r="F560" s="5" t="str">
        <f>VLOOKUP(G560,'Species Data'!A$2:E$152,2,FALSE)</f>
        <v>61</v>
      </c>
      <c r="G560" s="5" t="s">
        <v>103</v>
      </c>
      <c r="H560" s="33" t="s">
        <v>187</v>
      </c>
      <c r="I560" s="50"/>
      <c r="J560" s="5" t="str">
        <f>VLOOKUP(G560,'Species Data'!A$2:E$152,3,FALSE)</f>
        <v>130</v>
      </c>
      <c r="K560" s="27" t="str">
        <f>VLOOKUP(G560,'Species Data'!A$2:E$152,4,FALSE)</f>
        <v>132</v>
      </c>
      <c r="L560" s="27" t="str">
        <f>VLOOKUP(G560,'Species Data'!A$2:E$152,5,FALSE)</f>
        <v>132</v>
      </c>
      <c r="M560" s="28" t="str">
        <f t="shared" si="1"/>
        <v>17160</v>
      </c>
      <c r="N560" s="29" t="str">
        <f t="shared" si="2"/>
        <v>2513009070</v>
      </c>
      <c r="O560" s="29" t="str">
        <f t="shared" si="3"/>
        <v>146446</v>
      </c>
      <c r="P560" s="30" t="str">
        <f t="shared" si="4"/>
        <v>1003589730</v>
      </c>
      <c r="Q560" s="30" t="s">
        <v>221</v>
      </c>
      <c r="R560" s="32" t="str">
        <f>VLOOKUP(Q560,'Basic Moves'!B$2:H$43,3,FALSE)</f>
        <v>6</v>
      </c>
      <c r="S560" s="32" t="str">
        <f>IF(OR(VLOOKUP(Q560,'Basic Moves'!B$2:C$43,2,FALSE)=H560,VLOOKUP(Q560,'Basic Moves'!B$2:C$43,2,FALSE)=I560),1,0)</f>
        <v>0</v>
      </c>
      <c r="T560" s="32" t="str">
        <f>VLOOKUP(Q560,'Basic Moves'!B$2:H$43,5,FALSE)</f>
        <v>550</v>
      </c>
      <c r="U560" s="32" t="str">
        <f>VLOOKUP(Q560,'Basic Moves'!B$2:H$43,7,FALSE)</f>
        <v>7</v>
      </c>
      <c r="V560" s="31" t="str">
        <f t="shared" si="5"/>
        <v>1086</v>
      </c>
      <c r="W560" s="30" t="s">
        <v>303</v>
      </c>
      <c r="X560" s="32" t="str">
        <f>VLOOKUP(W560,'Charged Moves'!B$2:I$96,3,FALSE)</f>
        <v>30</v>
      </c>
      <c r="Y560" s="32" t="str">
        <f>IF(OR(VLOOKUP(W560,'Charged Moves'!B$2:C$96,2,FALSE)=H560,VLOOKUP(W560,'Charged Moves'!B$2:C$96,2,FALSE)=I560),1,0)</f>
        <v>1</v>
      </c>
      <c r="Z560" s="32" t="str">
        <f>VLOOKUP(W560,'Charged Moves'!B$2:I$96,8,FALSE)*100</f>
        <v>5</v>
      </c>
      <c r="AA560" s="32" t="str">
        <f>VLOOKUP(W560,'Charged Moves'!B$2:I$96,6,FALSE)</f>
        <v>2900</v>
      </c>
      <c r="AB560" s="32" t="str">
        <f>VLOOKUP(W560,'Charged Moves'!B$2:J$96,9,FALSE)</f>
        <v>25</v>
      </c>
      <c r="AC560" s="32" t="str">
        <f t="shared" si="6"/>
        <v>62.4375</v>
      </c>
      <c r="AD560" s="32" t="str">
        <f t="shared" si="7"/>
        <v>5600</v>
      </c>
      <c r="AE560" s="32" t="str">
        <f t="shared" si="8"/>
        <v>1109.4375</v>
      </c>
      <c r="AF560" t="str">
        <f t="shared" si="9"/>
        <v>13600</v>
      </c>
      <c r="AG560" t="str">
        <f t="shared" si="10"/>
        <v>443.0625</v>
      </c>
    </row>
    <row r="561" ht="14.25" customHeight="1">
      <c r="A561" s="5">
        <v>408.0</v>
      </c>
      <c r="B561" s="20">
        <v>1.0</v>
      </c>
      <c r="C561" s="21">
        <v>1.0</v>
      </c>
      <c r="D561" s="20">
        <v>2.0</v>
      </c>
      <c r="E561" s="22">
        <v>0.95</v>
      </c>
      <c r="F561" s="5" t="str">
        <f>VLOOKUP(G561,'Species Data'!A$2:E$152,2,FALSE)</f>
        <v>72</v>
      </c>
      <c r="G561" s="5" t="s">
        <v>118</v>
      </c>
      <c r="H561" s="33" t="s">
        <v>187</v>
      </c>
      <c r="I561" s="46" t="s">
        <v>265</v>
      </c>
      <c r="J561" s="5" t="str">
        <f>VLOOKUP(G561,'Species Data'!A$2:E$152,3,FALSE)</f>
        <v>80</v>
      </c>
      <c r="K561" s="27" t="str">
        <f>VLOOKUP(G561,'Species Data'!A$2:E$152,4,FALSE)</f>
        <v>106</v>
      </c>
      <c r="L561" s="27" t="str">
        <f>VLOOKUP(G561,'Species Data'!A$2:E$152,5,FALSE)</f>
        <v>136</v>
      </c>
      <c r="M561" s="28" t="str">
        <f t="shared" si="1"/>
        <v>10880</v>
      </c>
      <c r="N561" s="29" t="str">
        <f t="shared" si="2"/>
        <v>1549720000</v>
      </c>
      <c r="O561" s="29" t="str">
        <f t="shared" si="3"/>
        <v>142438</v>
      </c>
      <c r="P561" s="30" t="str">
        <f t="shared" si="4"/>
        <v>1000470400</v>
      </c>
      <c r="Q561" s="30" t="s">
        <v>230</v>
      </c>
      <c r="R561" s="32" t="str">
        <f>VLOOKUP(Q561,'Basic Moves'!B$2:H$43,3,FALSE)</f>
        <v>25</v>
      </c>
      <c r="S561" s="32" t="str">
        <f>IF(OR(VLOOKUP(Q561,'Basic Moves'!B$2:C$43,2,FALSE)=H561,VLOOKUP(Q561,'Basic Moves'!B$2:C$43,2,FALSE)=I561),1,0)</f>
        <v>1</v>
      </c>
      <c r="T561" s="32" t="str">
        <f>VLOOKUP(Q561,'Basic Moves'!B$2:H$43,5,FALSE)</f>
        <v>2300</v>
      </c>
      <c r="U561" s="32" t="str">
        <f>VLOOKUP(Q561,'Basic Moves'!B$2:H$43,7,FALSE)</f>
        <v>25</v>
      </c>
      <c r="V561" s="31" t="str">
        <f t="shared" si="5"/>
        <v>1343.75</v>
      </c>
      <c r="W561" s="30" t="s">
        <v>303</v>
      </c>
      <c r="X561" s="32" t="str">
        <f>VLOOKUP(W561,'Charged Moves'!B$2:I$96,3,FALSE)</f>
        <v>30</v>
      </c>
      <c r="Y561" s="32" t="str">
        <f>IF(OR(VLOOKUP(W561,'Charged Moves'!B$2:C$96,2,FALSE)=H561,VLOOKUP(W561,'Charged Moves'!B$2:C$96,2,FALSE)=I561),1,0)</f>
        <v>1</v>
      </c>
      <c r="Z561" s="32" t="str">
        <f>VLOOKUP(W561,'Charged Moves'!B$2:I$96,8,FALSE)*100</f>
        <v>5</v>
      </c>
      <c r="AA561" s="32" t="str">
        <f>VLOOKUP(W561,'Charged Moves'!B$2:I$96,6,FALSE)</f>
        <v>2900</v>
      </c>
      <c r="AB561" s="32" t="str">
        <f>VLOOKUP(W561,'Charged Moves'!B$2:J$96,9,FALSE)</f>
        <v>25</v>
      </c>
      <c r="AC561" s="32" t="str">
        <f t="shared" si="6"/>
        <v>69.6875</v>
      </c>
      <c r="AD561" s="32" t="str">
        <f t="shared" si="7"/>
        <v>5700</v>
      </c>
      <c r="AE561" s="32" t="str">
        <f t="shared" si="8"/>
        <v>1215.9375</v>
      </c>
      <c r="AF561" t="str">
        <f t="shared" si="9"/>
        <v>7700</v>
      </c>
      <c r="AG561" t="str">
        <f t="shared" si="10"/>
        <v>867.5</v>
      </c>
    </row>
    <row r="562" ht="14.25" customHeight="1">
      <c r="A562" s="5">
        <v>70.0</v>
      </c>
      <c r="B562" s="20">
        <v>6.0</v>
      </c>
      <c r="C562" s="21">
        <v>0.78</v>
      </c>
      <c r="D562" s="20">
        <v>6.0</v>
      </c>
      <c r="E562" s="22">
        <v>0.54</v>
      </c>
      <c r="F562" s="5" t="str">
        <f>VLOOKUP(G562,'Species Data'!A$2:E$152,2,FALSE)</f>
        <v>15</v>
      </c>
      <c r="G562" s="5" t="s">
        <v>51</v>
      </c>
      <c r="H562" s="58" t="s">
        <v>249</v>
      </c>
      <c r="I562" s="46" t="s">
        <v>265</v>
      </c>
      <c r="J562" s="5" t="str">
        <f>VLOOKUP(G562,'Species Data'!A$2:E$152,3,FALSE)</f>
        <v>130</v>
      </c>
      <c r="K562" s="27" t="str">
        <f>VLOOKUP(G562,'Species Data'!A$2:E$152,4,FALSE)</f>
        <v>144</v>
      </c>
      <c r="L562" s="27" t="str">
        <f>VLOOKUP(G562,'Species Data'!A$2:E$152,5,FALSE)</f>
        <v>130</v>
      </c>
      <c r="M562" s="28" t="str">
        <f t="shared" si="1"/>
        <v>16900</v>
      </c>
      <c r="N562" s="29" t="str">
        <f t="shared" si="2"/>
        <v>3376620000</v>
      </c>
      <c r="O562" s="29" t="str">
        <f t="shared" si="3"/>
        <v>199800</v>
      </c>
      <c r="P562" s="30" t="str">
        <f t="shared" si="4"/>
        <v>995342400</v>
      </c>
      <c r="Q562" s="30" t="s">
        <v>234</v>
      </c>
      <c r="R562" s="32" t="str">
        <f>VLOOKUP(Q562,'Basic Moves'!B$2:H$43,3,FALSE)</f>
        <v>5</v>
      </c>
      <c r="S562" s="32" t="str">
        <f>IF(OR(VLOOKUP(Q562,'Basic Moves'!B$2:C$43,2,FALSE)=H562,VLOOKUP(Q562,'Basic Moves'!B$2:C$43,2,FALSE)=I562),1,0)</f>
        <v>1</v>
      </c>
      <c r="T562" s="32" t="str">
        <f>VLOOKUP(Q562,'Basic Moves'!B$2:H$43,5,FALSE)</f>
        <v>450</v>
      </c>
      <c r="U562" s="32" t="str">
        <f>VLOOKUP(Q562,'Basic Moves'!B$2:H$43,7,FALSE)</f>
        <v>7</v>
      </c>
      <c r="V562" s="31" t="str">
        <f t="shared" si="5"/>
        <v>1387.5</v>
      </c>
      <c r="W562" s="30" t="s">
        <v>297</v>
      </c>
      <c r="X562" s="32" t="str">
        <f>VLOOKUP(W562,'Charged Moves'!B$2:I$96,3,FALSE)</f>
        <v>30</v>
      </c>
      <c r="Y562" s="32" t="str">
        <f>IF(OR(VLOOKUP(W562,'Charged Moves'!B$2:C$96,2,FALSE)=H562,VLOOKUP(W562,'Charged Moves'!B$2:C$96,2,FALSE)=I562),1,0)</f>
        <v>0</v>
      </c>
      <c r="Z562" s="32" t="str">
        <f>VLOOKUP(W562,'Charged Moves'!B$2:I$96,8,FALSE)*100</f>
        <v>5</v>
      </c>
      <c r="AA562" s="32" t="str">
        <f>VLOOKUP(W562,'Charged Moves'!B$2:I$96,6,FALSE)</f>
        <v>2900</v>
      </c>
      <c r="AB562" s="32" t="str">
        <f>VLOOKUP(W562,'Charged Moves'!B$2:J$96,9,FALSE)</f>
        <v>25</v>
      </c>
      <c r="AC562" s="32" t="str">
        <f t="shared" si="6"/>
        <v>55.75</v>
      </c>
      <c r="AD562" s="32" t="str">
        <f t="shared" si="7"/>
        <v>5200</v>
      </c>
      <c r="AE562" s="32" t="str">
        <f t="shared" si="8"/>
        <v>1071.75</v>
      </c>
      <c r="AF562" t="str">
        <f t="shared" si="9"/>
        <v>13200</v>
      </c>
      <c r="AG562" t="str">
        <f t="shared" si="10"/>
        <v>409</v>
      </c>
    </row>
    <row r="563" ht="14.25" customHeight="1">
      <c r="A563" s="5">
        <v>81.0</v>
      </c>
      <c r="B563" s="20">
        <v>1.0</v>
      </c>
      <c r="C563" s="21">
        <v>1.0</v>
      </c>
      <c r="D563" s="20">
        <v>6.0</v>
      </c>
      <c r="E563" s="22">
        <v>0.81</v>
      </c>
      <c r="F563" s="5" t="str">
        <f>VLOOKUP(G563,'Species Data'!A$2:E$152,2,FALSE)</f>
        <v>17</v>
      </c>
      <c r="G563" s="5" t="s">
        <v>53</v>
      </c>
      <c r="H563" s="39" t="s">
        <v>237</v>
      </c>
      <c r="I563" s="38" t="s">
        <v>236</v>
      </c>
      <c r="J563" s="5" t="str">
        <f>VLOOKUP(G563,'Species Data'!A$2:E$152,3,FALSE)</f>
        <v>126</v>
      </c>
      <c r="K563" s="27" t="str">
        <f>VLOOKUP(G563,'Species Data'!A$2:E$152,4,FALSE)</f>
        <v>126</v>
      </c>
      <c r="L563" s="27" t="str">
        <f>VLOOKUP(G563,'Species Data'!A$2:E$152,5,FALSE)</f>
        <v>122</v>
      </c>
      <c r="M563" s="28" t="str">
        <f t="shared" si="1"/>
        <v>15372</v>
      </c>
      <c r="N563" s="29" t="str">
        <f t="shared" si="2"/>
        <v>2898044730</v>
      </c>
      <c r="O563" s="29" t="str">
        <f t="shared" si="3"/>
        <v>188528</v>
      </c>
      <c r="P563" s="30" t="str">
        <f t="shared" si="4"/>
        <v>985383630</v>
      </c>
      <c r="Q563" s="30" t="s">
        <v>129</v>
      </c>
      <c r="R563" s="32" t="str">
        <f>VLOOKUP(Q563,'Basic Moves'!B$2:H$43,3,FALSE)</f>
        <v>9</v>
      </c>
      <c r="S563" s="32" t="str">
        <f>IF(OR(VLOOKUP(Q563,'Basic Moves'!B$2:C$43,2,FALSE)=H563,VLOOKUP(Q563,'Basic Moves'!B$2:C$43,2,FALSE)=I563),1,0)</f>
        <v>1</v>
      </c>
      <c r="T563" s="32" t="str">
        <f>VLOOKUP(Q563,'Basic Moves'!B$2:H$43,5,FALSE)</f>
        <v>750</v>
      </c>
      <c r="U563" s="32" t="str">
        <f>VLOOKUP(Q563,'Basic Moves'!B$2:H$43,7,FALSE)</f>
        <v>7</v>
      </c>
      <c r="V563" s="31" t="str">
        <f t="shared" si="5"/>
        <v>1496.25</v>
      </c>
      <c r="W563" s="30" t="s">
        <v>320</v>
      </c>
      <c r="X563" s="32" t="str">
        <f>VLOOKUP(W563,'Charged Moves'!B$2:I$96,3,FALSE)</f>
        <v>25</v>
      </c>
      <c r="Y563" s="32" t="str">
        <f>IF(OR(VLOOKUP(W563,'Charged Moves'!B$2:C$96,2,FALSE)=H563,VLOOKUP(W563,'Charged Moves'!B$2:C$96,2,FALSE)=I563),1,0)</f>
        <v>0</v>
      </c>
      <c r="Z563" s="32" t="str">
        <f>VLOOKUP(W563,'Charged Moves'!B$2:I$96,8,FALSE)*100</f>
        <v>5</v>
      </c>
      <c r="AA563" s="32" t="str">
        <f>VLOOKUP(W563,'Charged Moves'!B$2:I$96,6,FALSE)</f>
        <v>2700</v>
      </c>
      <c r="AB563" s="32" t="str">
        <f>VLOOKUP(W563,'Charged Moves'!B$2:J$96,9,FALSE)</f>
        <v>20</v>
      </c>
      <c r="AC563" s="32" t="str">
        <f t="shared" si="6"/>
        <v>59.375</v>
      </c>
      <c r="AD563" s="32" t="str">
        <f t="shared" si="7"/>
        <v>5450</v>
      </c>
      <c r="AE563" s="32" t="str">
        <f t="shared" si="8"/>
        <v>1091.25</v>
      </c>
      <c r="AF563" t="str">
        <f t="shared" si="9"/>
        <v>11450</v>
      </c>
      <c r="AG563" t="str">
        <f t="shared" si="10"/>
        <v>508.75</v>
      </c>
    </row>
    <row r="564" ht="14.25" customHeight="1">
      <c r="A564" s="5">
        <v>192.0</v>
      </c>
      <c r="B564" s="20">
        <v>6.0</v>
      </c>
      <c r="C564" s="21">
        <v>0.7</v>
      </c>
      <c r="D564" s="20">
        <v>3.0</v>
      </c>
      <c r="E564" s="22">
        <v>0.86</v>
      </c>
      <c r="F564" s="5" t="str">
        <f>VLOOKUP(G564,'Species Data'!A$2:E$152,2,FALSE)</f>
        <v>35</v>
      </c>
      <c r="G564" s="5" t="s">
        <v>71</v>
      </c>
      <c r="H564" s="53" t="s">
        <v>322</v>
      </c>
      <c r="I564" s="54"/>
      <c r="J564" s="5" t="str">
        <f>VLOOKUP(G564,'Species Data'!A$2:E$152,3,FALSE)</f>
        <v>140</v>
      </c>
      <c r="K564" s="27" t="str">
        <f>VLOOKUP(G564,'Species Data'!A$2:E$152,4,FALSE)</f>
        <v>116</v>
      </c>
      <c r="L564" s="27" t="str">
        <f>VLOOKUP(G564,'Species Data'!A$2:E$152,5,FALSE)</f>
        <v>124</v>
      </c>
      <c r="M564" s="28" t="str">
        <f t="shared" si="1"/>
        <v>17360</v>
      </c>
      <c r="N564" s="29" t="str">
        <f t="shared" si="2"/>
        <v>2295686400</v>
      </c>
      <c r="O564" s="29" t="str">
        <f t="shared" si="3"/>
        <v>132240</v>
      </c>
      <c r="P564" s="30" t="str">
        <f t="shared" si="4"/>
        <v>983155390</v>
      </c>
      <c r="Q564" s="30" t="s">
        <v>121</v>
      </c>
      <c r="R564" s="32" t="str">
        <f>VLOOKUP(Q564,'Basic Moves'!B$2:H$43,3,FALSE)</f>
        <v>12</v>
      </c>
      <c r="S564" s="32" t="str">
        <f>IF(OR(VLOOKUP(Q564,'Basic Moves'!B$2:C$43,2,FALSE)=H564,VLOOKUP(Q564,'Basic Moves'!B$2:C$43,2,FALSE)=I564),1,0)</f>
        <v>0</v>
      </c>
      <c r="T564" s="32" t="str">
        <f>VLOOKUP(Q564,'Basic Moves'!B$2:H$43,5,FALSE)</f>
        <v>1050</v>
      </c>
      <c r="U564" s="32" t="str">
        <f>VLOOKUP(Q564,'Basic Moves'!B$2:H$43,7,FALSE)</f>
        <v>9</v>
      </c>
      <c r="V564" s="31" t="str">
        <f t="shared" si="5"/>
        <v>1140</v>
      </c>
      <c r="W564" s="30" t="s">
        <v>321</v>
      </c>
      <c r="X564" s="32" t="str">
        <f>VLOOKUP(W564,'Charged Moves'!B$2:I$96,3,FALSE)</f>
        <v>25</v>
      </c>
      <c r="Y564" s="32" t="str">
        <f>IF(OR(VLOOKUP(W564,'Charged Moves'!B$2:C$96,2,FALSE)=H564,VLOOKUP(W564,'Charged Moves'!B$2:C$96,2,FALSE)=I564),1,0)</f>
        <v>1</v>
      </c>
      <c r="Z564" s="32" t="str">
        <f>VLOOKUP(W564,'Charged Moves'!B$2:I$96,8,FALSE)*100</f>
        <v>5</v>
      </c>
      <c r="AA564" s="32" t="str">
        <f>VLOOKUP(W564,'Charged Moves'!B$2:I$96,6,FALSE)</f>
        <v>3900</v>
      </c>
      <c r="AB564" s="32" t="str">
        <f>VLOOKUP(W564,'Charged Moves'!B$2:J$96,9,FALSE)</f>
        <v>20</v>
      </c>
      <c r="AC564" s="32" t="str">
        <f t="shared" si="6"/>
        <v>68.03125</v>
      </c>
      <c r="AD564" s="32" t="str">
        <f t="shared" si="7"/>
        <v>7550</v>
      </c>
      <c r="AE564" s="32" t="str">
        <f t="shared" si="8"/>
        <v>896.40625</v>
      </c>
      <c r="AF564" t="str">
        <f t="shared" si="9"/>
        <v>13550</v>
      </c>
      <c r="AG564" t="str">
        <f t="shared" si="10"/>
        <v>488.21875</v>
      </c>
    </row>
    <row r="565" ht="14.25" customHeight="1">
      <c r="A565" s="5">
        <v>4.0</v>
      </c>
      <c r="B565" s="20">
        <v>4.0</v>
      </c>
      <c r="C565" s="21">
        <v>0.88</v>
      </c>
      <c r="D565" s="20">
        <v>1.0</v>
      </c>
      <c r="E565" s="22">
        <v>1.0</v>
      </c>
      <c r="F565" s="5" t="str">
        <f>VLOOKUP(G565,'Species Data'!A$2:E$152,2,FALSE)</f>
        <v>1</v>
      </c>
      <c r="G565" s="5" t="s">
        <v>10</v>
      </c>
      <c r="H565" s="45" t="s">
        <v>259</v>
      </c>
      <c r="I565" s="46" t="s">
        <v>265</v>
      </c>
      <c r="J565" s="5" t="str">
        <f>VLOOKUP(G565,'Species Data'!A$2:E$152,3,FALSE)</f>
        <v>90</v>
      </c>
      <c r="K565" s="27" t="str">
        <f>VLOOKUP(G565,'Species Data'!A$2:E$152,4,FALSE)</f>
        <v>126</v>
      </c>
      <c r="L565" s="27" t="str">
        <f>VLOOKUP(G565,'Species Data'!A$2:E$152,5,FALSE)</f>
        <v>126</v>
      </c>
      <c r="M565" s="28" t="str">
        <f t="shared" si="1"/>
        <v>11340</v>
      </c>
      <c r="N565" s="29" t="str">
        <f t="shared" si="2"/>
        <v>2119192976</v>
      </c>
      <c r="O565" s="29" t="str">
        <f t="shared" si="3"/>
        <v>186878</v>
      </c>
      <c r="P565" s="30" t="str">
        <f t="shared" si="4"/>
        <v>966387003.8</v>
      </c>
      <c r="Q565" s="30" t="s">
        <v>263</v>
      </c>
      <c r="R565" s="32" t="str">
        <f>VLOOKUP(Q565,'Basic Moves'!B$2:H$43,3,FALSE)</f>
        <v>12</v>
      </c>
      <c r="S565" s="32" t="str">
        <f>IF(OR(VLOOKUP(Q565,'Basic Moves'!B$2:C$43,2,FALSE)=H565,VLOOKUP(Q565,'Basic Moves'!B$2:C$43,2,FALSE)=I565),1,0)</f>
        <v>0</v>
      </c>
      <c r="T565" s="32" t="str">
        <f>VLOOKUP(Q565,'Basic Moves'!B$2:H$43,5,FALSE)</f>
        <v>1100</v>
      </c>
      <c r="U565" s="32" t="str">
        <f>VLOOKUP(Q565,'Basic Moves'!B$2:H$43,7,FALSE)</f>
        <v>10</v>
      </c>
      <c r="V565" s="31" t="str">
        <f t="shared" si="5"/>
        <v>1080</v>
      </c>
      <c r="W565" s="30" t="s">
        <v>224</v>
      </c>
      <c r="X565" s="32" t="str">
        <f>VLOOKUP(W565,'Charged Moves'!B$2:I$96,3,FALSE)</f>
        <v>55</v>
      </c>
      <c r="Y565" s="32" t="str">
        <f>IF(OR(VLOOKUP(W565,'Charged Moves'!B$2:C$96,2,FALSE)=H565,VLOOKUP(W565,'Charged Moves'!B$2:C$96,2,FALSE)=I565),1,0)</f>
        <v>1</v>
      </c>
      <c r="Z565" s="32" t="str">
        <f>VLOOKUP(W565,'Charged Moves'!B$2:I$96,8,FALSE)*100</f>
        <v>5</v>
      </c>
      <c r="AA565" s="32" t="str">
        <f>VLOOKUP(W565,'Charged Moves'!B$2:I$96,6,FALSE)</f>
        <v>2600</v>
      </c>
      <c r="AB565" s="32" t="str">
        <f>VLOOKUP(W565,'Charged Moves'!B$2:J$96,9,FALSE)</f>
        <v>50</v>
      </c>
      <c r="AC565" s="32" t="str">
        <f t="shared" si="6"/>
        <v>130.46875</v>
      </c>
      <c r="AD565" s="32" t="str">
        <f t="shared" si="7"/>
        <v>8600</v>
      </c>
      <c r="AE565" s="32" t="str">
        <f t="shared" si="8"/>
        <v>1483.15625</v>
      </c>
      <c r="AF565" t="str">
        <f t="shared" si="9"/>
        <v>18600</v>
      </c>
      <c r="AG565" t="str">
        <f t="shared" si="10"/>
        <v>676.34375</v>
      </c>
    </row>
    <row r="566" ht="14.25" customHeight="1">
      <c r="A566" s="5">
        <v>365.0</v>
      </c>
      <c r="B566" s="20">
        <v>4.0</v>
      </c>
      <c r="C566" s="21">
        <v>0.81</v>
      </c>
      <c r="D566" s="20">
        <v>2.0</v>
      </c>
      <c r="E566" s="22">
        <v>0.96</v>
      </c>
      <c r="F566" s="5" t="str">
        <f>VLOOKUP(G566,'Species Data'!A$2:E$152,2,FALSE)</f>
        <v>64</v>
      </c>
      <c r="G566" s="5" t="s">
        <v>106</v>
      </c>
      <c r="H566" s="24" t="s">
        <v>50</v>
      </c>
      <c r="I566" s="25"/>
      <c r="J566" s="5" t="str">
        <f>VLOOKUP(G566,'Species Data'!A$2:E$152,3,FALSE)</f>
        <v>80</v>
      </c>
      <c r="K566" s="27" t="str">
        <f>VLOOKUP(G566,'Species Data'!A$2:E$152,4,FALSE)</f>
        <v>150</v>
      </c>
      <c r="L566" s="27" t="str">
        <f>VLOOKUP(G566,'Species Data'!A$2:E$152,5,FALSE)</f>
        <v>112</v>
      </c>
      <c r="M566" s="28" t="str">
        <f t="shared" si="1"/>
        <v>8960</v>
      </c>
      <c r="N566" s="29" t="str">
        <f t="shared" si="2"/>
        <v>1676304000</v>
      </c>
      <c r="O566" s="29" t="str">
        <f t="shared" si="3"/>
        <v>187088</v>
      </c>
      <c r="P566" s="30" t="str">
        <f t="shared" si="4"/>
        <v>963144000</v>
      </c>
      <c r="Q566" s="30" t="s">
        <v>88</v>
      </c>
      <c r="R566" s="32" t="str">
        <f>VLOOKUP(Q566,'Basic Moves'!B$2:H$43,3,FALSE)</f>
        <v>15</v>
      </c>
      <c r="S566" s="32" t="str">
        <f>IF(OR(VLOOKUP(Q566,'Basic Moves'!B$2:C$43,2,FALSE)=H566,VLOOKUP(Q566,'Basic Moves'!B$2:C$43,2,FALSE)=I566),1,0)</f>
        <v>1</v>
      </c>
      <c r="T566" s="32" t="str">
        <f>VLOOKUP(Q566,'Basic Moves'!B$2:H$43,5,FALSE)</f>
        <v>1510</v>
      </c>
      <c r="U566" s="32" t="str">
        <f>VLOOKUP(Q566,'Basic Moves'!B$2:H$43,7,FALSE)</f>
        <v>14</v>
      </c>
      <c r="V566" s="31" t="str">
        <f t="shared" si="5"/>
        <v>1237.5</v>
      </c>
      <c r="W566" s="30" t="s">
        <v>110</v>
      </c>
      <c r="X566" s="32" t="str">
        <f>VLOOKUP(W566,'Charged Moves'!B$2:I$96,3,FALSE)</f>
        <v>45</v>
      </c>
      <c r="Y566" s="32" t="str">
        <f>IF(OR(VLOOKUP(W566,'Charged Moves'!B$2:C$96,2,FALSE)=H566,VLOOKUP(W566,'Charged Moves'!B$2:C$96,2,FALSE)=I566),1,0)</f>
        <v>0</v>
      </c>
      <c r="Z566" s="32" t="str">
        <f>VLOOKUP(W566,'Charged Moves'!B$2:I$96,8,FALSE)*100</f>
        <v>5</v>
      </c>
      <c r="AA566" s="32" t="str">
        <f>VLOOKUP(W566,'Charged Moves'!B$2:I$96,6,FALSE)</f>
        <v>3080</v>
      </c>
      <c r="AB566" s="32" t="str">
        <f>VLOOKUP(W566,'Charged Moves'!B$2:J$96,9,FALSE)</f>
        <v>33</v>
      </c>
      <c r="AC566" s="32" t="str">
        <f t="shared" si="6"/>
        <v>102.375</v>
      </c>
      <c r="AD566" s="32" t="str">
        <f t="shared" si="7"/>
        <v>8110</v>
      </c>
      <c r="AE566" s="32" t="str">
        <f t="shared" si="8"/>
        <v>1247.25</v>
      </c>
      <c r="AF566" t="str">
        <f t="shared" si="9"/>
        <v>14110</v>
      </c>
      <c r="AG566" t="str">
        <f t="shared" si="10"/>
        <v>716.625</v>
      </c>
    </row>
    <row r="567" ht="14.25" customHeight="1">
      <c r="A567" s="5">
        <v>602.0</v>
      </c>
      <c r="B567" s="20">
        <v>6.0</v>
      </c>
      <c r="C567" s="21">
        <v>0.76</v>
      </c>
      <c r="D567" s="20">
        <v>5.0</v>
      </c>
      <c r="E567" s="22">
        <v>0.72</v>
      </c>
      <c r="F567" s="5" t="str">
        <f>VLOOKUP(G567,'Species Data'!A$2:E$152,2,FALSE)</f>
        <v>104</v>
      </c>
      <c r="G567" s="5" t="s">
        <v>168</v>
      </c>
      <c r="H567" s="49" t="s">
        <v>260</v>
      </c>
      <c r="I567" s="60"/>
      <c r="J567" s="5" t="str">
        <f>VLOOKUP(G567,'Species Data'!A$2:E$152,3,FALSE)</f>
        <v>100</v>
      </c>
      <c r="K567" s="27" t="str">
        <f>VLOOKUP(G567,'Species Data'!A$2:E$152,4,FALSE)</f>
        <v>102</v>
      </c>
      <c r="L567" s="27" t="str">
        <f>VLOOKUP(G567,'Species Data'!A$2:E$152,5,FALSE)</f>
        <v>150</v>
      </c>
      <c r="M567" s="28" t="str">
        <f t="shared" si="1"/>
        <v>15000</v>
      </c>
      <c r="N567" s="29" t="str">
        <f t="shared" si="2"/>
        <v>1672481250</v>
      </c>
      <c r="O567" s="29" t="str">
        <f t="shared" si="3"/>
        <v>111499</v>
      </c>
      <c r="P567" s="30" t="str">
        <f t="shared" si="4"/>
        <v>962226562.5</v>
      </c>
      <c r="Q567" s="30" t="s">
        <v>276</v>
      </c>
      <c r="R567" s="32" t="str">
        <f>VLOOKUP(Q567,'Basic Moves'!B$2:H$43,3,FALSE)</f>
        <v>15</v>
      </c>
      <c r="S567" s="32" t="str">
        <f>IF(OR(VLOOKUP(Q567,'Basic Moves'!B$2:C$43,2,FALSE)=H567,VLOOKUP(Q567,'Basic Moves'!B$2:C$43,2,FALSE)=I567),1,0)</f>
        <v>0</v>
      </c>
      <c r="T567" s="32" t="str">
        <f>VLOOKUP(Q567,'Basic Moves'!B$2:H$43,5,FALSE)</f>
        <v>1410</v>
      </c>
      <c r="U567" s="32" t="str">
        <f>VLOOKUP(Q567,'Basic Moves'!B$2:H$43,7,FALSE)</f>
        <v>12</v>
      </c>
      <c r="V567" s="31" t="str">
        <f t="shared" si="5"/>
        <v>1050</v>
      </c>
      <c r="W567" s="30" t="s">
        <v>227</v>
      </c>
      <c r="X567" s="32" t="str">
        <f>VLOOKUP(W567,'Charged Moves'!B$2:I$96,3,FALSE)</f>
        <v>35</v>
      </c>
      <c r="Y567" s="32" t="str">
        <f>IF(OR(VLOOKUP(W567,'Charged Moves'!B$2:C$96,2,FALSE)=H567,VLOOKUP(W567,'Charged Moves'!B$2:C$96,2,FALSE)=I567),1,0)</f>
        <v>1</v>
      </c>
      <c r="Z567" s="32" t="str">
        <f>VLOOKUP(W567,'Charged Moves'!B$2:I$96,8,FALSE)*100</f>
        <v>5</v>
      </c>
      <c r="AA567" s="32" t="str">
        <f>VLOOKUP(W567,'Charged Moves'!B$2:I$96,6,FALSE)</f>
        <v>3400</v>
      </c>
      <c r="AB567" s="32" t="str">
        <f>VLOOKUP(W567,'Charged Moves'!B$2:J$96,9,FALSE)</f>
        <v>25</v>
      </c>
      <c r="AC567" s="32" t="str">
        <f t="shared" si="6"/>
        <v>89.84375</v>
      </c>
      <c r="AD567" s="32" t="str">
        <f t="shared" si="7"/>
        <v>8130</v>
      </c>
      <c r="AE567" s="32" t="str">
        <f t="shared" si="8"/>
        <v>1093.125</v>
      </c>
      <c r="AF567" t="str">
        <f t="shared" si="9"/>
        <v>14130</v>
      </c>
      <c r="AG567" t="str">
        <f t="shared" si="10"/>
        <v>628.90625</v>
      </c>
    </row>
    <row r="568" ht="14.25" customHeight="1">
      <c r="A568" s="5">
        <v>364.0</v>
      </c>
      <c r="B568" s="20">
        <v>5.0</v>
      </c>
      <c r="C568" s="21">
        <v>0.81</v>
      </c>
      <c r="D568" s="20">
        <v>3.0</v>
      </c>
      <c r="E568" s="22">
        <v>0.95</v>
      </c>
      <c r="F568" s="5" t="str">
        <f>VLOOKUP(G568,'Species Data'!A$2:E$152,2,FALSE)</f>
        <v>64</v>
      </c>
      <c r="G568" s="5" t="s">
        <v>106</v>
      </c>
      <c r="H568" s="24" t="s">
        <v>50</v>
      </c>
      <c r="I568" s="25"/>
      <c r="J568" s="5" t="str">
        <f>VLOOKUP(G568,'Species Data'!A$2:E$152,3,FALSE)</f>
        <v>80</v>
      </c>
      <c r="K568" s="27" t="str">
        <f>VLOOKUP(G568,'Species Data'!A$2:E$152,4,FALSE)</f>
        <v>150</v>
      </c>
      <c r="L568" s="27" t="str">
        <f>VLOOKUP(G568,'Species Data'!A$2:E$152,5,FALSE)</f>
        <v>112</v>
      </c>
      <c r="M568" s="28" t="str">
        <f t="shared" si="1"/>
        <v>8960</v>
      </c>
      <c r="N568" s="29" t="str">
        <f t="shared" si="2"/>
        <v>1663200000</v>
      </c>
      <c r="O568" s="29" t="str">
        <f t="shared" si="3"/>
        <v>185625</v>
      </c>
      <c r="P568" s="30" t="str">
        <f t="shared" si="4"/>
        <v>958608000</v>
      </c>
      <c r="Q568" s="30" t="s">
        <v>88</v>
      </c>
      <c r="R568" s="32" t="str">
        <f>VLOOKUP(Q568,'Basic Moves'!B$2:H$43,3,FALSE)</f>
        <v>15</v>
      </c>
      <c r="S568" s="32" t="str">
        <f>IF(OR(VLOOKUP(Q568,'Basic Moves'!B$2:C$43,2,FALSE)=H568,VLOOKUP(Q568,'Basic Moves'!B$2:C$43,2,FALSE)=I568),1,0)</f>
        <v>1</v>
      </c>
      <c r="T568" s="32" t="str">
        <f>VLOOKUP(Q568,'Basic Moves'!B$2:H$43,5,FALSE)</f>
        <v>1510</v>
      </c>
      <c r="U568" s="32" t="str">
        <f>VLOOKUP(Q568,'Basic Moves'!B$2:H$43,7,FALSE)</f>
        <v>14</v>
      </c>
      <c r="V568" s="31" t="str">
        <f t="shared" si="5"/>
        <v>1237.5</v>
      </c>
      <c r="W568" s="30" t="s">
        <v>324</v>
      </c>
      <c r="X568" s="32" t="str">
        <f>VLOOKUP(W568,'Charged Moves'!B$2:I$96,3,FALSE)</f>
        <v>55</v>
      </c>
      <c r="Y568" s="32" t="str">
        <f>IF(OR(VLOOKUP(W568,'Charged Moves'!B$2:C$96,2,FALSE)=H568,VLOOKUP(W568,'Charged Moves'!B$2:C$96,2,FALSE)=I568),1,0)</f>
        <v>0</v>
      </c>
      <c r="Z568" s="32" t="str">
        <f>VLOOKUP(W568,'Charged Moves'!B$2:I$96,8,FALSE)*100</f>
        <v>5</v>
      </c>
      <c r="AA568" s="32" t="str">
        <f>VLOOKUP(W568,'Charged Moves'!B$2:I$96,6,FALSE)</f>
        <v>4200</v>
      </c>
      <c r="AB568" s="32" t="str">
        <f>VLOOKUP(W568,'Charged Moves'!B$2:J$96,9,FALSE)</f>
        <v>33</v>
      </c>
      <c r="AC568" s="32" t="str">
        <f t="shared" si="6"/>
        <v>112.625</v>
      </c>
      <c r="AD568" s="32" t="str">
        <f t="shared" si="7"/>
        <v>9230</v>
      </c>
      <c r="AE568" s="32" t="str">
        <f t="shared" si="8"/>
        <v>1220</v>
      </c>
      <c r="AF568" t="str">
        <f t="shared" si="9"/>
        <v>15230</v>
      </c>
      <c r="AG568" t="str">
        <f t="shared" si="10"/>
        <v>713.25</v>
      </c>
    </row>
    <row r="569" ht="14.25" customHeight="1">
      <c r="A569" s="5">
        <v>270.0</v>
      </c>
      <c r="B569" s="20">
        <v>5.0</v>
      </c>
      <c r="C569" s="21">
        <v>0.68</v>
      </c>
      <c r="D569" s="20">
        <v>2.0</v>
      </c>
      <c r="E569" s="22">
        <v>0.86</v>
      </c>
      <c r="F569" s="5" t="str">
        <f>VLOOKUP(G569,'Species Data'!A$2:E$152,2,FALSE)</f>
        <v>48</v>
      </c>
      <c r="G569" s="5" t="s">
        <v>85</v>
      </c>
      <c r="H569" s="58" t="s">
        <v>249</v>
      </c>
      <c r="I569" s="46" t="s">
        <v>265</v>
      </c>
      <c r="J569" s="5" t="str">
        <f>VLOOKUP(G569,'Species Data'!A$2:E$152,3,FALSE)</f>
        <v>120</v>
      </c>
      <c r="K569" s="27" t="str">
        <f>VLOOKUP(G569,'Species Data'!A$2:E$152,4,FALSE)</f>
        <v>108</v>
      </c>
      <c r="L569" s="27" t="str">
        <f>VLOOKUP(G569,'Species Data'!A$2:E$152,5,FALSE)</f>
        <v>118</v>
      </c>
      <c r="M569" s="28" t="str">
        <f t="shared" si="1"/>
        <v>14160</v>
      </c>
      <c r="N569" s="29" t="str">
        <f t="shared" si="2"/>
        <v>1586628000</v>
      </c>
      <c r="O569" s="29" t="str">
        <f t="shared" si="3"/>
        <v>112050</v>
      </c>
      <c r="P569" s="30" t="str">
        <f t="shared" si="4"/>
        <v>948631500</v>
      </c>
      <c r="Q569" s="30" t="s">
        <v>88</v>
      </c>
      <c r="R569" s="32" t="str">
        <f>VLOOKUP(Q569,'Basic Moves'!B$2:H$43,3,FALSE)</f>
        <v>15</v>
      </c>
      <c r="S569" s="32" t="str">
        <f>IF(OR(VLOOKUP(Q569,'Basic Moves'!B$2:C$43,2,FALSE)=H569,VLOOKUP(Q569,'Basic Moves'!B$2:C$43,2,FALSE)=I569),1,0)</f>
        <v>0</v>
      </c>
      <c r="T569" s="32" t="str">
        <f>VLOOKUP(Q569,'Basic Moves'!B$2:H$43,5,FALSE)</f>
        <v>1510</v>
      </c>
      <c r="U569" s="32" t="str">
        <f>VLOOKUP(Q569,'Basic Moves'!B$2:H$43,7,FALSE)</f>
        <v>14</v>
      </c>
      <c r="V569" s="31" t="str">
        <f t="shared" si="5"/>
        <v>990</v>
      </c>
      <c r="W569" s="30" t="s">
        <v>301</v>
      </c>
      <c r="X569" s="32" t="str">
        <f>VLOOKUP(W569,'Charged Moves'!B$2:I$96,3,FALSE)</f>
        <v>25</v>
      </c>
      <c r="Y569" s="32" t="str">
        <f>IF(OR(VLOOKUP(W569,'Charged Moves'!B$2:C$96,2,FALSE)=H569,VLOOKUP(W569,'Charged Moves'!B$2:C$96,2,FALSE)=I569),1,0)</f>
        <v>1</v>
      </c>
      <c r="Z569" s="32" t="str">
        <f>VLOOKUP(W569,'Charged Moves'!B$2:I$96,8,FALSE)*100</f>
        <v>5</v>
      </c>
      <c r="AA569" s="32" t="str">
        <f>VLOOKUP(W569,'Charged Moves'!B$2:I$96,6,FALSE)</f>
        <v>2400</v>
      </c>
      <c r="AB569" s="32" t="str">
        <f>VLOOKUP(W569,'Charged Moves'!B$2:J$96,9,FALSE)</f>
        <v>20</v>
      </c>
      <c r="AC569" s="32" t="str">
        <f t="shared" si="6"/>
        <v>62.03125</v>
      </c>
      <c r="AD569" s="32" t="str">
        <f t="shared" si="7"/>
        <v>5920</v>
      </c>
      <c r="AE569" s="32" t="str">
        <f t="shared" si="8"/>
        <v>1037.5</v>
      </c>
      <c r="AF569" t="str">
        <f t="shared" si="9"/>
        <v>9920</v>
      </c>
      <c r="AG569" t="str">
        <f t="shared" si="10"/>
        <v>620.3125</v>
      </c>
    </row>
    <row r="570" ht="14.25" customHeight="1">
      <c r="A570" s="5">
        <v>495.0</v>
      </c>
      <c r="B570" s="20">
        <v>2.0</v>
      </c>
      <c r="C570" s="21">
        <v>0.88</v>
      </c>
      <c r="D570" s="20">
        <v>3.0</v>
      </c>
      <c r="E570" s="22">
        <v>0.76</v>
      </c>
      <c r="F570" s="5" t="str">
        <f>VLOOKUP(G570,'Species Data'!A$2:E$152,2,FALSE)</f>
        <v>86</v>
      </c>
      <c r="G570" s="5" t="s">
        <v>141</v>
      </c>
      <c r="H570" s="33" t="s">
        <v>187</v>
      </c>
      <c r="I570" s="50"/>
      <c r="J570" s="5" t="str">
        <f>VLOOKUP(G570,'Species Data'!A$2:E$152,3,FALSE)</f>
        <v>130</v>
      </c>
      <c r="K570" s="27" t="str">
        <f>VLOOKUP(G570,'Species Data'!A$2:E$152,4,FALSE)</f>
        <v>104</v>
      </c>
      <c r="L570" s="27" t="str">
        <f>VLOOKUP(G570,'Species Data'!A$2:E$152,5,FALSE)</f>
        <v>138</v>
      </c>
      <c r="M570" s="28" t="str">
        <f t="shared" si="1"/>
        <v>17940</v>
      </c>
      <c r="N570" s="29" t="str">
        <f t="shared" si="2"/>
        <v>2798640000</v>
      </c>
      <c r="O570" s="29" t="str">
        <f t="shared" si="3"/>
        <v>156000</v>
      </c>
      <c r="P570" s="30" t="str">
        <f t="shared" si="4"/>
        <v>943666425</v>
      </c>
      <c r="Q570" s="30" t="s">
        <v>151</v>
      </c>
      <c r="R570" s="32" t="str">
        <f>VLOOKUP(Q570,'Basic Moves'!B$2:H$43,3,FALSE)</f>
        <v>6</v>
      </c>
      <c r="S570" s="32" t="str">
        <f>IF(OR(VLOOKUP(Q570,'Basic Moves'!B$2:C$43,2,FALSE)=H570,VLOOKUP(Q570,'Basic Moves'!B$2:C$43,2,FALSE)=I570),1,0)</f>
        <v>1</v>
      </c>
      <c r="T570" s="32" t="str">
        <f>VLOOKUP(Q570,'Basic Moves'!B$2:H$43,5,FALSE)</f>
        <v>500</v>
      </c>
      <c r="U570" s="32" t="str">
        <f>VLOOKUP(Q570,'Basic Moves'!B$2:H$43,7,FALSE)</f>
        <v>7</v>
      </c>
      <c r="V570" s="31" t="str">
        <f t="shared" si="5"/>
        <v>1500</v>
      </c>
      <c r="W570" s="30" t="s">
        <v>307</v>
      </c>
      <c r="X570" s="32" t="str">
        <f>VLOOKUP(W570,'Charged Moves'!B$2:I$96,3,FALSE)</f>
        <v>25</v>
      </c>
      <c r="Y570" s="32" t="str">
        <f>IF(OR(VLOOKUP(W570,'Charged Moves'!B$2:C$96,2,FALSE)=H570,VLOOKUP(W570,'Charged Moves'!B$2:C$96,2,FALSE)=I570),1,0)</f>
        <v>1</v>
      </c>
      <c r="Z570" s="32" t="str">
        <f>VLOOKUP(W570,'Charged Moves'!B$2:I$96,8,FALSE)*100</f>
        <v>5</v>
      </c>
      <c r="AA570" s="32" t="str">
        <f>VLOOKUP(W570,'Charged Moves'!B$2:I$96,6,FALSE)</f>
        <v>2350</v>
      </c>
      <c r="AB570" s="32" t="str">
        <f>VLOOKUP(W570,'Charged Moves'!B$2:J$96,9,FALSE)</f>
        <v>20</v>
      </c>
      <c r="AC570" s="32" t="str">
        <f t="shared" si="6"/>
        <v>54.53125</v>
      </c>
      <c r="AD570" s="32" t="str">
        <f t="shared" si="7"/>
        <v>4350</v>
      </c>
      <c r="AE570" s="32" t="str">
        <f t="shared" si="8"/>
        <v>1259.6875</v>
      </c>
      <c r="AF570" t="str">
        <f t="shared" si="9"/>
        <v>10350</v>
      </c>
      <c r="AG570" t="str">
        <f t="shared" si="10"/>
        <v>505.78125</v>
      </c>
    </row>
    <row r="571" ht="14.25" customHeight="1">
      <c r="A571" s="5">
        <v>600.0</v>
      </c>
      <c r="B571" s="20">
        <v>5.0</v>
      </c>
      <c r="C571" s="21">
        <v>0.84</v>
      </c>
      <c r="D571" s="20">
        <v>6.0</v>
      </c>
      <c r="E571" s="22">
        <v>0.7</v>
      </c>
      <c r="F571" s="5" t="str">
        <f>VLOOKUP(G571,'Species Data'!A$2:E$152,2,FALSE)</f>
        <v>104</v>
      </c>
      <c r="G571" s="5" t="s">
        <v>168</v>
      </c>
      <c r="H571" s="49" t="s">
        <v>260</v>
      </c>
      <c r="I571" s="60"/>
      <c r="J571" s="5" t="str">
        <f>VLOOKUP(G571,'Species Data'!A$2:E$152,3,FALSE)</f>
        <v>100</v>
      </c>
      <c r="K571" s="27" t="str">
        <f>VLOOKUP(G571,'Species Data'!A$2:E$152,4,FALSE)</f>
        <v>102</v>
      </c>
      <c r="L571" s="27" t="str">
        <f>VLOOKUP(G571,'Species Data'!A$2:E$152,5,FALSE)</f>
        <v>150</v>
      </c>
      <c r="M571" s="28" t="str">
        <f t="shared" si="1"/>
        <v>15000</v>
      </c>
      <c r="N571" s="29" t="str">
        <f t="shared" si="2"/>
        <v>1836717188</v>
      </c>
      <c r="O571" s="29" t="str">
        <f t="shared" si="3"/>
        <v>122448</v>
      </c>
      <c r="P571" s="30" t="str">
        <f t="shared" si="4"/>
        <v>942862500</v>
      </c>
      <c r="Q571" s="30" t="s">
        <v>276</v>
      </c>
      <c r="R571" s="32" t="str">
        <f>VLOOKUP(Q571,'Basic Moves'!B$2:H$43,3,FALSE)</f>
        <v>15</v>
      </c>
      <c r="S571" s="32" t="str">
        <f>IF(OR(VLOOKUP(Q571,'Basic Moves'!B$2:C$43,2,FALSE)=H571,VLOOKUP(Q571,'Basic Moves'!B$2:C$43,2,FALSE)=I571),1,0)</f>
        <v>0</v>
      </c>
      <c r="T571" s="32" t="str">
        <f>VLOOKUP(Q571,'Basic Moves'!B$2:H$43,5,FALSE)</f>
        <v>1410</v>
      </c>
      <c r="U571" s="32" t="str">
        <f>VLOOKUP(Q571,'Basic Moves'!B$2:H$43,7,FALSE)</f>
        <v>12</v>
      </c>
      <c r="V571" s="31" t="str">
        <f t="shared" si="5"/>
        <v>1050</v>
      </c>
      <c r="W571" s="30" t="s">
        <v>327</v>
      </c>
      <c r="X571" s="32" t="str">
        <f>VLOOKUP(W571,'Charged Moves'!B$2:I$96,3,FALSE)</f>
        <v>25</v>
      </c>
      <c r="Y571" s="32" t="str">
        <f>IF(OR(VLOOKUP(W571,'Charged Moves'!B$2:C$96,2,FALSE)=H571,VLOOKUP(W571,'Charged Moves'!B$2:C$96,2,FALSE)=I571),1,0)</f>
        <v>1</v>
      </c>
      <c r="Z571" s="32" t="str">
        <f>VLOOKUP(W571,'Charged Moves'!B$2:I$96,8,FALSE)*100</f>
        <v>5</v>
      </c>
      <c r="AA571" s="32" t="str">
        <f>VLOOKUP(W571,'Charged Moves'!B$2:I$96,6,FALSE)</f>
        <v>1600</v>
      </c>
      <c r="AB571" s="32" t="str">
        <f>VLOOKUP(W571,'Charged Moves'!B$2:J$96,9,FALSE)</f>
        <v>25</v>
      </c>
      <c r="AC571" s="32" t="str">
        <f t="shared" si="6"/>
        <v>77.03125</v>
      </c>
      <c r="AD571" s="32" t="str">
        <f t="shared" si="7"/>
        <v>6330</v>
      </c>
      <c r="AE571" s="32" t="str">
        <f t="shared" si="8"/>
        <v>1200.46875</v>
      </c>
      <c r="AF571" t="str">
        <f t="shared" si="9"/>
        <v>12330</v>
      </c>
      <c r="AG571" t="str">
        <f t="shared" si="10"/>
        <v>616.25</v>
      </c>
    </row>
    <row r="572" ht="14.25" customHeight="1">
      <c r="A572" s="5">
        <v>627.0</v>
      </c>
      <c r="B572" s="20">
        <v>3.0</v>
      </c>
      <c r="C572" s="21">
        <v>0.78</v>
      </c>
      <c r="D572" s="20">
        <v>3.0</v>
      </c>
      <c r="E572" s="22">
        <v>0.88</v>
      </c>
      <c r="F572" s="5" t="str">
        <f>VLOOKUP(G572,'Species Data'!A$2:E$152,2,FALSE)</f>
        <v>109</v>
      </c>
      <c r="G572" s="5" t="s">
        <v>177</v>
      </c>
      <c r="H572" s="46" t="s">
        <v>265</v>
      </c>
      <c r="I572" s="48"/>
      <c r="J572" s="5" t="str">
        <f>VLOOKUP(G572,'Species Data'!A$2:E$152,3,FALSE)</f>
        <v>80</v>
      </c>
      <c r="K572" s="27" t="str">
        <f>VLOOKUP(G572,'Species Data'!A$2:E$152,4,FALSE)</f>
        <v>136</v>
      </c>
      <c r="L572" s="27" t="str">
        <f>VLOOKUP(G572,'Species Data'!A$2:E$152,5,FALSE)</f>
        <v>142</v>
      </c>
      <c r="M572" s="28" t="str">
        <f t="shared" si="1"/>
        <v>11360</v>
      </c>
      <c r="N572" s="29" t="str">
        <f t="shared" si="2"/>
        <v>1877126400</v>
      </c>
      <c r="O572" s="29" t="str">
        <f t="shared" si="3"/>
        <v>165240</v>
      </c>
      <c r="P572" s="30" t="str">
        <f t="shared" si="4"/>
        <v>938563200</v>
      </c>
      <c r="Q572" s="30" t="s">
        <v>144</v>
      </c>
      <c r="R572" s="32" t="str">
        <f>VLOOKUP(Q572,'Basic Moves'!B$2:H$43,3,FALSE)</f>
        <v>10</v>
      </c>
      <c r="S572" s="32" t="str">
        <f>IF(OR(VLOOKUP(Q572,'Basic Moves'!B$2:C$43,2,FALSE)=H572,VLOOKUP(Q572,'Basic Moves'!B$2:C$43,2,FALSE)=I572),1,0)</f>
        <v>1</v>
      </c>
      <c r="T572" s="32" t="str">
        <f>VLOOKUP(Q572,'Basic Moves'!B$2:H$43,5,FALSE)</f>
        <v>1050</v>
      </c>
      <c r="U572" s="32" t="str">
        <f>VLOOKUP(Q572,'Basic Moves'!B$2:H$43,7,FALSE)</f>
        <v>10</v>
      </c>
      <c r="V572" s="31" t="str">
        <f t="shared" si="5"/>
        <v>1187.5</v>
      </c>
      <c r="W572" s="30" t="s">
        <v>285</v>
      </c>
      <c r="X572" s="32" t="str">
        <f>VLOOKUP(W572,'Charged Moves'!B$2:I$96,3,FALSE)</f>
        <v>30</v>
      </c>
      <c r="Y572" s="32" t="str">
        <f>IF(OR(VLOOKUP(W572,'Charged Moves'!B$2:C$96,2,FALSE)=H572,VLOOKUP(W572,'Charged Moves'!B$2:C$96,2,FALSE)=I572),1,0)</f>
        <v>1</v>
      </c>
      <c r="Z572" s="32" t="str">
        <f>VLOOKUP(W572,'Charged Moves'!B$2:I$96,8,FALSE)*100</f>
        <v>5</v>
      </c>
      <c r="AA572" s="32" t="str">
        <f>VLOOKUP(W572,'Charged Moves'!B$2:I$96,6,FALSE)</f>
        <v>2600</v>
      </c>
      <c r="AB572" s="32" t="str">
        <f>VLOOKUP(W572,'Charged Moves'!B$2:J$96,9,FALSE)</f>
        <v>25</v>
      </c>
      <c r="AC572" s="32" t="str">
        <f t="shared" si="6"/>
        <v>75.9375</v>
      </c>
      <c r="AD572" s="32" t="str">
        <f t="shared" si="7"/>
        <v>6250</v>
      </c>
      <c r="AE572" s="32" t="str">
        <f t="shared" si="8"/>
        <v>1215</v>
      </c>
      <c r="AF572" t="str">
        <f t="shared" si="9"/>
        <v>12250</v>
      </c>
      <c r="AG572" t="str">
        <f t="shared" si="10"/>
        <v>607.5</v>
      </c>
    </row>
    <row r="573" ht="14.25" customHeight="1">
      <c r="A573" s="5">
        <v>493.0</v>
      </c>
      <c r="B573" s="20">
        <v>6.0</v>
      </c>
      <c r="C573" s="21">
        <v>0.62</v>
      </c>
      <c r="D573" s="20">
        <v>4.0</v>
      </c>
      <c r="E573" s="22">
        <v>0.75</v>
      </c>
      <c r="F573" s="5" t="str">
        <f>VLOOKUP(G573,'Species Data'!A$2:E$152,2,FALSE)</f>
        <v>86</v>
      </c>
      <c r="G573" s="5" t="s">
        <v>141</v>
      </c>
      <c r="H573" s="33" t="s">
        <v>187</v>
      </c>
      <c r="I573" s="50"/>
      <c r="J573" s="5" t="str">
        <f>VLOOKUP(G573,'Species Data'!A$2:E$152,3,FALSE)</f>
        <v>130</v>
      </c>
      <c r="K573" s="27" t="str">
        <f>VLOOKUP(G573,'Species Data'!A$2:E$152,4,FALSE)</f>
        <v>104</v>
      </c>
      <c r="L573" s="27" t="str">
        <f>VLOOKUP(G573,'Species Data'!A$2:E$152,5,FALSE)</f>
        <v>138</v>
      </c>
      <c r="M573" s="28" t="str">
        <f t="shared" si="1"/>
        <v>17940</v>
      </c>
      <c r="N573" s="29" t="str">
        <f t="shared" si="2"/>
        <v>1987034400</v>
      </c>
      <c r="O573" s="29" t="str">
        <f t="shared" si="3"/>
        <v>110760</v>
      </c>
      <c r="P573" s="30" t="str">
        <f t="shared" si="4"/>
        <v>934046100</v>
      </c>
      <c r="Q573" s="30" t="s">
        <v>199</v>
      </c>
      <c r="R573" s="32" t="str">
        <f>VLOOKUP(Q573,'Basic Moves'!B$2:H$43,3,FALSE)</f>
        <v>15</v>
      </c>
      <c r="S573" s="32" t="str">
        <f>IF(OR(VLOOKUP(Q573,'Basic Moves'!B$2:C$43,2,FALSE)=H573,VLOOKUP(Q573,'Basic Moves'!B$2:C$43,2,FALSE)=I573),1,0)</f>
        <v>0</v>
      </c>
      <c r="T573" s="32" t="str">
        <f>VLOOKUP(Q573,'Basic Moves'!B$2:H$43,5,FALSE)</f>
        <v>1400</v>
      </c>
      <c r="U573" s="32" t="str">
        <f>VLOOKUP(Q573,'Basic Moves'!B$2:H$43,7,FALSE)</f>
        <v>12</v>
      </c>
      <c r="V573" s="31" t="str">
        <f t="shared" si="5"/>
        <v>1065</v>
      </c>
      <c r="W573" s="30" t="s">
        <v>337</v>
      </c>
      <c r="X573" s="32" t="str">
        <f>VLOOKUP(W573,'Charged Moves'!B$2:I$96,3,FALSE)</f>
        <v>25</v>
      </c>
      <c r="Y573" s="32" t="str">
        <f>IF(OR(VLOOKUP(W573,'Charged Moves'!B$2:C$96,2,FALSE)=H573,VLOOKUP(W573,'Charged Moves'!B$2:C$96,2,FALSE)=I573),1,0)</f>
        <v>0</v>
      </c>
      <c r="Z573" s="32" t="str">
        <f>VLOOKUP(W573,'Charged Moves'!B$2:I$96,8,FALSE)*100</f>
        <v>5</v>
      </c>
      <c r="AA573" s="32" t="str">
        <f>VLOOKUP(W573,'Charged Moves'!B$2:I$96,6,FALSE)</f>
        <v>3800</v>
      </c>
      <c r="AB573" s="32" t="str">
        <f>VLOOKUP(W573,'Charged Moves'!B$2:J$96,9,FALSE)</f>
        <v>20</v>
      </c>
      <c r="AC573" s="32" t="str">
        <f t="shared" si="6"/>
        <v>55.625</v>
      </c>
      <c r="AD573" s="32" t="str">
        <f t="shared" si="7"/>
        <v>7100</v>
      </c>
      <c r="AE573" s="32" t="str">
        <f t="shared" si="8"/>
        <v>778.75</v>
      </c>
      <c r="AF573" t="str">
        <f t="shared" si="9"/>
        <v>11100</v>
      </c>
      <c r="AG573" t="str">
        <f t="shared" si="10"/>
        <v>500.625</v>
      </c>
    </row>
    <row r="574" ht="14.25" customHeight="1">
      <c r="A574" s="5">
        <v>760.0</v>
      </c>
      <c r="B574" s="20">
        <v>4.0</v>
      </c>
      <c r="C574" s="21">
        <v>0.78</v>
      </c>
      <c r="D574" s="20">
        <v>5.0</v>
      </c>
      <c r="E574" s="22">
        <v>0.84</v>
      </c>
      <c r="F574" s="5" t="str">
        <f>VLOOKUP(G574,'Species Data'!A$2:E$152,2,FALSE)</f>
        <v>133</v>
      </c>
      <c r="G574" s="5" t="s">
        <v>207</v>
      </c>
      <c r="H574" s="39" t="s">
        <v>237</v>
      </c>
      <c r="I574" s="40"/>
      <c r="J574" s="5" t="str">
        <f>VLOOKUP(G574,'Species Data'!A$2:E$152,3,FALSE)</f>
        <v>110</v>
      </c>
      <c r="K574" s="27" t="str">
        <f>VLOOKUP(G574,'Species Data'!A$2:E$152,4,FALSE)</f>
        <v>114</v>
      </c>
      <c r="L574" s="27" t="str">
        <f>VLOOKUP(G574,'Species Data'!A$2:E$152,5,FALSE)</f>
        <v>128</v>
      </c>
      <c r="M574" s="28" t="str">
        <f t="shared" si="1"/>
        <v>14080</v>
      </c>
      <c r="N574" s="29" t="str">
        <f t="shared" si="2"/>
        <v>2068598400</v>
      </c>
      <c r="O574" s="29" t="str">
        <f t="shared" si="3"/>
        <v>146918</v>
      </c>
      <c r="P574" s="30" t="str">
        <f t="shared" si="4"/>
        <v>932976000</v>
      </c>
      <c r="Q574" s="30" t="s">
        <v>261</v>
      </c>
      <c r="R574" s="32" t="str">
        <f>VLOOKUP(Q574,'Basic Moves'!B$2:H$43,3,FALSE)</f>
        <v>10</v>
      </c>
      <c r="S574" s="32" t="str">
        <f>IF(OR(VLOOKUP(Q574,'Basic Moves'!B$2:C$43,2,FALSE)=H574,VLOOKUP(Q574,'Basic Moves'!B$2:C$43,2,FALSE)=I574),1,0)</f>
        <v>1</v>
      </c>
      <c r="T574" s="32" t="str">
        <f>VLOOKUP(Q574,'Basic Moves'!B$2:H$43,5,FALSE)</f>
        <v>1330</v>
      </c>
      <c r="U574" s="32" t="str">
        <f>VLOOKUP(Q574,'Basic Moves'!B$2:H$43,7,FALSE)</f>
        <v>12</v>
      </c>
      <c r="V574" s="31" t="str">
        <f t="shared" si="5"/>
        <v>937.5</v>
      </c>
      <c r="W574" s="30" t="s">
        <v>346</v>
      </c>
      <c r="X574" s="32" t="str">
        <f>VLOOKUP(W574,'Charged Moves'!B$2:I$96,3,FALSE)</f>
        <v>40</v>
      </c>
      <c r="Y574" s="32" t="str">
        <f>IF(OR(VLOOKUP(W574,'Charged Moves'!B$2:C$96,2,FALSE)=H574,VLOOKUP(W574,'Charged Moves'!B$2:C$96,2,FALSE)=I574),1,0)</f>
        <v>1</v>
      </c>
      <c r="Z574" s="32" t="str">
        <f>VLOOKUP(W574,'Charged Moves'!B$2:I$96,8,FALSE)*100</f>
        <v>5</v>
      </c>
      <c r="AA574" s="32" t="str">
        <f>VLOOKUP(W574,'Charged Moves'!B$2:I$96,6,FALSE)</f>
        <v>1560</v>
      </c>
      <c r="AB574" s="32" t="str">
        <f>VLOOKUP(W574,'Charged Moves'!B$2:J$96,9,FALSE)</f>
        <v>50</v>
      </c>
      <c r="AC574" s="32" t="str">
        <f t="shared" si="6"/>
        <v>113.75</v>
      </c>
      <c r="AD574" s="32" t="str">
        <f t="shared" si="7"/>
        <v>8710</v>
      </c>
      <c r="AE574" s="32" t="str">
        <f t="shared" si="8"/>
        <v>1288.75</v>
      </c>
      <c r="AF574" t="str">
        <f t="shared" si="9"/>
        <v>18710</v>
      </c>
      <c r="AG574" t="str">
        <f t="shared" si="10"/>
        <v>581.25</v>
      </c>
    </row>
    <row r="575" ht="14.25" customHeight="1">
      <c r="A575" s="5">
        <v>191.0</v>
      </c>
      <c r="B575" s="20">
        <v>1.0</v>
      </c>
      <c r="C575" s="21">
        <v>1.0</v>
      </c>
      <c r="D575" s="20">
        <v>4.0</v>
      </c>
      <c r="E575" s="22">
        <v>0.82</v>
      </c>
      <c r="F575" s="5" t="str">
        <f>VLOOKUP(G575,'Species Data'!A$2:E$152,2,FALSE)</f>
        <v>35</v>
      </c>
      <c r="G575" s="5" t="s">
        <v>71</v>
      </c>
      <c r="H575" s="53" t="s">
        <v>322</v>
      </c>
      <c r="I575" s="54"/>
      <c r="J575" s="5" t="str">
        <f>VLOOKUP(G575,'Species Data'!A$2:E$152,3,FALSE)</f>
        <v>140</v>
      </c>
      <c r="K575" s="27" t="str">
        <f>VLOOKUP(G575,'Species Data'!A$2:E$152,4,FALSE)</f>
        <v>116</v>
      </c>
      <c r="L575" s="27" t="str">
        <f>VLOOKUP(G575,'Species Data'!A$2:E$152,5,FALSE)</f>
        <v>124</v>
      </c>
      <c r="M575" s="28" t="str">
        <f t="shared" si="1"/>
        <v>17360</v>
      </c>
      <c r="N575" s="29" t="str">
        <f t="shared" si="2"/>
        <v>3297217350</v>
      </c>
      <c r="O575" s="29" t="str">
        <f t="shared" si="3"/>
        <v>189932</v>
      </c>
      <c r="P575" s="30" t="str">
        <f t="shared" si="4"/>
        <v>931993300</v>
      </c>
      <c r="Q575" s="30" t="s">
        <v>173</v>
      </c>
      <c r="R575" s="32" t="str">
        <f>VLOOKUP(Q575,'Basic Moves'!B$2:H$43,3,FALSE)</f>
        <v>7</v>
      </c>
      <c r="S575" s="32" t="str">
        <f>IF(OR(VLOOKUP(Q575,'Basic Moves'!B$2:C$43,2,FALSE)=H575,VLOOKUP(Q575,'Basic Moves'!B$2:C$43,2,FALSE)=I575),1,0)</f>
        <v>0</v>
      </c>
      <c r="T575" s="32" t="str">
        <f>VLOOKUP(Q575,'Basic Moves'!B$2:H$43,5,FALSE)</f>
        <v>540</v>
      </c>
      <c r="U575" s="32" t="str">
        <f>VLOOKUP(Q575,'Basic Moves'!B$2:H$43,7,FALSE)</f>
        <v>7</v>
      </c>
      <c r="V575" s="31" t="str">
        <f t="shared" si="5"/>
        <v>1295</v>
      </c>
      <c r="W575" s="30" t="s">
        <v>325</v>
      </c>
      <c r="X575" s="32" t="str">
        <f>VLOOKUP(W575,'Charged Moves'!B$2:I$96,3,FALSE)</f>
        <v>85</v>
      </c>
      <c r="Y575" s="32" t="str">
        <f>IF(OR(VLOOKUP(W575,'Charged Moves'!B$2:C$96,2,FALSE)=H575,VLOOKUP(W575,'Charged Moves'!B$2:C$96,2,FALSE)=I575),1,0)</f>
        <v>1</v>
      </c>
      <c r="Z575" s="32" t="str">
        <f>VLOOKUP(W575,'Charged Moves'!B$2:I$96,8,FALSE)*100</f>
        <v>5</v>
      </c>
      <c r="AA575" s="32" t="str">
        <f>VLOOKUP(W575,'Charged Moves'!B$2:I$96,6,FALSE)</f>
        <v>4100</v>
      </c>
      <c r="AB575" s="32" t="str">
        <f>VLOOKUP(W575,'Charged Moves'!B$2:J$96,9,FALSE)</f>
        <v>100</v>
      </c>
      <c r="AC575" s="32" t="str">
        <f t="shared" si="6"/>
        <v>213.90625</v>
      </c>
      <c r="AD575" s="32" t="str">
        <f t="shared" si="7"/>
        <v>12700</v>
      </c>
      <c r="AE575" s="32" t="str">
        <f t="shared" si="8"/>
        <v>1637.34375</v>
      </c>
      <c r="AF575" t="str">
        <f t="shared" si="9"/>
        <v>42700</v>
      </c>
      <c r="AG575" t="str">
        <f t="shared" si="10"/>
        <v>462.8125</v>
      </c>
    </row>
    <row r="576" ht="14.25" customHeight="1">
      <c r="A576" s="5">
        <v>497.0</v>
      </c>
      <c r="B576" s="20">
        <v>1.0</v>
      </c>
      <c r="C576" s="21">
        <v>1.0</v>
      </c>
      <c r="D576" s="20">
        <v>5.0</v>
      </c>
      <c r="E576" s="22">
        <v>0.74</v>
      </c>
      <c r="F576" s="5" t="str">
        <f>VLOOKUP(G576,'Species Data'!A$2:E$152,2,FALSE)</f>
        <v>86</v>
      </c>
      <c r="G576" s="5" t="s">
        <v>141</v>
      </c>
      <c r="H576" s="33" t="s">
        <v>187</v>
      </c>
      <c r="I576" s="50"/>
      <c r="J576" s="5" t="str">
        <f>VLOOKUP(G576,'Species Data'!A$2:E$152,3,FALSE)</f>
        <v>130</v>
      </c>
      <c r="K576" s="27" t="str">
        <f>VLOOKUP(G576,'Species Data'!A$2:E$152,4,FALSE)</f>
        <v>104</v>
      </c>
      <c r="L576" s="27" t="str">
        <f>VLOOKUP(G576,'Species Data'!A$2:E$152,5,FALSE)</f>
        <v>138</v>
      </c>
      <c r="M576" s="28" t="str">
        <f t="shared" si="1"/>
        <v>17940</v>
      </c>
      <c r="N576" s="29" t="str">
        <f t="shared" si="2"/>
        <v>3185202150</v>
      </c>
      <c r="O576" s="29" t="str">
        <f t="shared" si="3"/>
        <v>177548</v>
      </c>
      <c r="P576" s="30" t="str">
        <f t="shared" si="4"/>
        <v>920052900</v>
      </c>
      <c r="Q576" s="30" t="s">
        <v>151</v>
      </c>
      <c r="R576" s="32" t="str">
        <f>VLOOKUP(Q576,'Basic Moves'!B$2:H$43,3,FALSE)</f>
        <v>6</v>
      </c>
      <c r="S576" s="32" t="str">
        <f>IF(OR(VLOOKUP(Q576,'Basic Moves'!B$2:C$43,2,FALSE)=H576,VLOOKUP(Q576,'Basic Moves'!B$2:C$43,2,FALSE)=I576),1,0)</f>
        <v>1</v>
      </c>
      <c r="T576" s="32" t="str">
        <f>VLOOKUP(Q576,'Basic Moves'!B$2:H$43,5,FALSE)</f>
        <v>500</v>
      </c>
      <c r="U576" s="32" t="str">
        <f>VLOOKUP(Q576,'Basic Moves'!B$2:H$43,7,FALSE)</f>
        <v>7</v>
      </c>
      <c r="V576" s="31" t="str">
        <f t="shared" si="5"/>
        <v>1500</v>
      </c>
      <c r="W576" s="30" t="s">
        <v>238</v>
      </c>
      <c r="X576" s="32" t="str">
        <f>VLOOKUP(W576,'Charged Moves'!B$2:I$96,3,FALSE)</f>
        <v>45</v>
      </c>
      <c r="Y576" s="32" t="str">
        <f>IF(OR(VLOOKUP(W576,'Charged Moves'!B$2:C$96,2,FALSE)=H576,VLOOKUP(W576,'Charged Moves'!B$2:C$96,2,FALSE)=I576),1,0)</f>
        <v>1</v>
      </c>
      <c r="Z576" s="32" t="str">
        <f>VLOOKUP(W576,'Charged Moves'!B$2:I$96,8,FALSE)*100</f>
        <v>5</v>
      </c>
      <c r="AA576" s="32" t="str">
        <f>VLOOKUP(W576,'Charged Moves'!B$2:I$96,6,FALSE)</f>
        <v>2350</v>
      </c>
      <c r="AB576" s="32" t="str">
        <f>VLOOKUP(W576,'Charged Moves'!B$2:J$96,9,FALSE)</f>
        <v>50</v>
      </c>
      <c r="AC576" s="32" t="str">
        <f t="shared" si="6"/>
        <v>117.65625</v>
      </c>
      <c r="AD576" s="32" t="str">
        <f t="shared" si="7"/>
        <v>6850</v>
      </c>
      <c r="AE576" s="32" t="str">
        <f t="shared" si="8"/>
        <v>1707.1875</v>
      </c>
      <c r="AF576" t="str">
        <f t="shared" si="9"/>
        <v>22850</v>
      </c>
      <c r="AG576" t="str">
        <f t="shared" si="10"/>
        <v>493.125</v>
      </c>
    </row>
    <row r="577" ht="14.25" customHeight="1">
      <c r="A577" s="5">
        <v>630.0</v>
      </c>
      <c r="B577" s="20">
        <v>5.0</v>
      </c>
      <c r="C577" s="21">
        <v>0.74</v>
      </c>
      <c r="D577" s="20">
        <v>4.0</v>
      </c>
      <c r="E577" s="22">
        <v>0.86</v>
      </c>
      <c r="F577" s="5" t="str">
        <f>VLOOKUP(G577,'Species Data'!A$2:E$152,2,FALSE)</f>
        <v>109</v>
      </c>
      <c r="G577" s="5" t="s">
        <v>177</v>
      </c>
      <c r="H577" s="46" t="s">
        <v>265</v>
      </c>
      <c r="I577" s="48"/>
      <c r="J577" s="5" t="str">
        <f>VLOOKUP(G577,'Species Data'!A$2:E$152,3,FALSE)</f>
        <v>80</v>
      </c>
      <c r="K577" s="27" t="str">
        <f>VLOOKUP(G577,'Species Data'!A$2:E$152,4,FALSE)</f>
        <v>136</v>
      </c>
      <c r="L577" s="27" t="str">
        <f>VLOOKUP(G577,'Species Data'!A$2:E$152,5,FALSE)</f>
        <v>142</v>
      </c>
      <c r="M577" s="28" t="str">
        <f t="shared" si="1"/>
        <v>11360</v>
      </c>
      <c r="N577" s="29" t="str">
        <f t="shared" si="2"/>
        <v>1780662960</v>
      </c>
      <c r="O577" s="29" t="str">
        <f t="shared" si="3"/>
        <v>156749</v>
      </c>
      <c r="P577" s="30" t="str">
        <f t="shared" si="4"/>
        <v>920023680</v>
      </c>
      <c r="Q577" s="30" t="s">
        <v>263</v>
      </c>
      <c r="R577" s="32" t="str">
        <f>VLOOKUP(Q577,'Basic Moves'!B$2:H$43,3,FALSE)</f>
        <v>12</v>
      </c>
      <c r="S577" s="32" t="str">
        <f>IF(OR(VLOOKUP(Q577,'Basic Moves'!B$2:C$43,2,FALSE)=H577,VLOOKUP(Q577,'Basic Moves'!B$2:C$43,2,FALSE)=I577),1,0)</f>
        <v>0</v>
      </c>
      <c r="T577" s="32" t="str">
        <f>VLOOKUP(Q577,'Basic Moves'!B$2:H$43,5,FALSE)</f>
        <v>1100</v>
      </c>
      <c r="U577" s="32" t="str">
        <f>VLOOKUP(Q577,'Basic Moves'!B$2:H$43,7,FALSE)</f>
        <v>10</v>
      </c>
      <c r="V577" s="31" t="str">
        <f t="shared" si="5"/>
        <v>1080</v>
      </c>
      <c r="W577" s="30" t="s">
        <v>285</v>
      </c>
      <c r="X577" s="32" t="str">
        <f>VLOOKUP(W577,'Charged Moves'!B$2:I$96,3,FALSE)</f>
        <v>30</v>
      </c>
      <c r="Y577" s="32" t="str">
        <f>IF(OR(VLOOKUP(W577,'Charged Moves'!B$2:C$96,2,FALSE)=H577,VLOOKUP(W577,'Charged Moves'!B$2:C$96,2,FALSE)=I577),1,0)</f>
        <v>1</v>
      </c>
      <c r="Z577" s="32" t="str">
        <f>VLOOKUP(W577,'Charged Moves'!B$2:I$96,8,FALSE)*100</f>
        <v>5</v>
      </c>
      <c r="AA577" s="32" t="str">
        <f>VLOOKUP(W577,'Charged Moves'!B$2:I$96,6,FALSE)</f>
        <v>2600</v>
      </c>
      <c r="AB577" s="32" t="str">
        <f>VLOOKUP(W577,'Charged Moves'!B$2:J$96,9,FALSE)</f>
        <v>25</v>
      </c>
      <c r="AC577" s="32" t="str">
        <f t="shared" si="6"/>
        <v>74.4375</v>
      </c>
      <c r="AD577" s="32" t="str">
        <f t="shared" si="7"/>
        <v>6400</v>
      </c>
      <c r="AE577" s="32" t="str">
        <f t="shared" si="8"/>
        <v>1152.5625</v>
      </c>
      <c r="AF577" t="str">
        <f t="shared" si="9"/>
        <v>12400</v>
      </c>
      <c r="AG577" t="str">
        <f t="shared" si="10"/>
        <v>595.5</v>
      </c>
    </row>
    <row r="578" ht="14.25" customHeight="1">
      <c r="A578" s="5">
        <v>332.0</v>
      </c>
      <c r="B578" s="20">
        <v>1.0</v>
      </c>
      <c r="C578" s="21">
        <v>1.0</v>
      </c>
      <c r="D578" s="20">
        <v>4.0</v>
      </c>
      <c r="E578" s="22">
        <v>0.7</v>
      </c>
      <c r="F578" s="5" t="str">
        <f>VLOOKUP(G578,'Species Data'!A$2:E$152,2,FALSE)</f>
        <v>58</v>
      </c>
      <c r="G578" s="5" t="s">
        <v>97</v>
      </c>
      <c r="H578" s="44" t="s">
        <v>255</v>
      </c>
      <c r="I578" s="47"/>
      <c r="J578" s="5" t="str">
        <f>VLOOKUP(G578,'Species Data'!A$2:E$152,3,FALSE)</f>
        <v>110</v>
      </c>
      <c r="K578" s="27" t="str">
        <f>VLOOKUP(G578,'Species Data'!A$2:E$152,4,FALSE)</f>
        <v>156</v>
      </c>
      <c r="L578" s="27" t="str">
        <f>VLOOKUP(G578,'Species Data'!A$2:E$152,5,FALSE)</f>
        <v>110</v>
      </c>
      <c r="M578" s="28" t="str">
        <f t="shared" si="1"/>
        <v>12100</v>
      </c>
      <c r="N578" s="29" t="str">
        <f t="shared" si="2"/>
        <v>2986360163</v>
      </c>
      <c r="O578" s="29" t="str">
        <f t="shared" si="3"/>
        <v>246807</v>
      </c>
      <c r="P578" s="30" t="str">
        <f t="shared" si="4"/>
        <v>917137650</v>
      </c>
      <c r="Q578" s="30" t="s">
        <v>126</v>
      </c>
      <c r="R578" s="32" t="str">
        <f>VLOOKUP(Q578,'Basic Moves'!B$2:H$43,3,FALSE)</f>
        <v>6</v>
      </c>
      <c r="S578" s="32" t="str">
        <f>IF(OR(VLOOKUP(Q578,'Basic Moves'!B$2:C$43,2,FALSE)=H578,VLOOKUP(Q578,'Basic Moves'!B$2:C$43,2,FALSE)=I578),1,0)</f>
        <v>0</v>
      </c>
      <c r="T578" s="32" t="str">
        <f>VLOOKUP(Q578,'Basic Moves'!B$2:H$43,5,FALSE)</f>
        <v>500</v>
      </c>
      <c r="U578" s="32" t="str">
        <f>VLOOKUP(Q578,'Basic Moves'!B$2:H$43,7,FALSE)</f>
        <v>7</v>
      </c>
      <c r="V578" s="31" t="str">
        <f t="shared" si="5"/>
        <v>1200</v>
      </c>
      <c r="W578" s="30" t="s">
        <v>135</v>
      </c>
      <c r="X578" s="32" t="str">
        <f>VLOOKUP(W578,'Charged Moves'!B$2:I$96,3,FALSE)</f>
        <v>55</v>
      </c>
      <c r="Y578" s="32" t="str">
        <f>IF(OR(VLOOKUP(W578,'Charged Moves'!B$2:C$96,2,FALSE)=H578,VLOOKUP(W578,'Charged Moves'!B$2:C$96,2,FALSE)=I578),1,0)</f>
        <v>1</v>
      </c>
      <c r="Z578" s="32" t="str">
        <f>VLOOKUP(W578,'Charged Moves'!B$2:I$96,8,FALSE)*100</f>
        <v>5</v>
      </c>
      <c r="AA578" s="32" t="str">
        <f>VLOOKUP(W578,'Charged Moves'!B$2:I$96,6,FALSE)</f>
        <v>2900</v>
      </c>
      <c r="AB578" s="32" t="str">
        <f>VLOOKUP(W578,'Charged Moves'!B$2:J$96,9,FALSE)</f>
        <v>50</v>
      </c>
      <c r="AC578" s="32" t="str">
        <f t="shared" si="6"/>
        <v>118.46875</v>
      </c>
      <c r="AD578" s="32" t="str">
        <f t="shared" si="7"/>
        <v>7400</v>
      </c>
      <c r="AE578" s="32" t="str">
        <f t="shared" si="8"/>
        <v>1582.09375</v>
      </c>
      <c r="AF578" t="str">
        <f t="shared" si="9"/>
        <v>23400</v>
      </c>
      <c r="AG578" t="str">
        <f t="shared" si="10"/>
        <v>485.875</v>
      </c>
    </row>
    <row r="579" ht="14.25" customHeight="1">
      <c r="A579" s="5">
        <v>553.0</v>
      </c>
      <c r="B579" s="20">
        <v>3.0</v>
      </c>
      <c r="C579" s="21">
        <v>0.88</v>
      </c>
      <c r="D579" s="20">
        <v>4.0</v>
      </c>
      <c r="E579" s="22">
        <v>0.67</v>
      </c>
      <c r="F579" s="5" t="str">
        <f>VLOOKUP(G579,'Species Data'!A$2:E$152,2,FALSE)</f>
        <v>96</v>
      </c>
      <c r="G579" s="5" t="s">
        <v>156</v>
      </c>
      <c r="H579" s="24" t="s">
        <v>50</v>
      </c>
      <c r="I579" s="25"/>
      <c r="J579" s="5" t="str">
        <f>VLOOKUP(G579,'Species Data'!A$2:E$152,3,FALSE)</f>
        <v>120</v>
      </c>
      <c r="K579" s="27" t="str">
        <f>VLOOKUP(G579,'Species Data'!A$2:E$152,4,FALSE)</f>
        <v>104</v>
      </c>
      <c r="L579" s="27" t="str">
        <f>VLOOKUP(G579,'Species Data'!A$2:E$152,5,FALSE)</f>
        <v>140</v>
      </c>
      <c r="M579" s="28" t="str">
        <f t="shared" si="1"/>
        <v>16800</v>
      </c>
      <c r="N579" s="29" t="str">
        <f t="shared" si="2"/>
        <v>2533440000</v>
      </c>
      <c r="O579" s="29" t="str">
        <f t="shared" si="3"/>
        <v>150800</v>
      </c>
      <c r="P579" s="30" t="str">
        <f t="shared" si="4"/>
        <v>916406400</v>
      </c>
      <c r="Q579" s="30" t="s">
        <v>173</v>
      </c>
      <c r="R579" s="32" t="str">
        <f>VLOOKUP(Q579,'Basic Moves'!B$2:H$43,3,FALSE)</f>
        <v>7</v>
      </c>
      <c r="S579" s="32" t="str">
        <f>IF(OR(VLOOKUP(Q579,'Basic Moves'!B$2:C$43,2,FALSE)=H579,VLOOKUP(Q579,'Basic Moves'!B$2:C$43,2,FALSE)=I579),1,0)</f>
        <v>0</v>
      </c>
      <c r="T579" s="32" t="str">
        <f>VLOOKUP(Q579,'Basic Moves'!B$2:H$43,5,FALSE)</f>
        <v>540</v>
      </c>
      <c r="U579" s="32" t="str">
        <f>VLOOKUP(Q579,'Basic Moves'!B$2:H$43,7,FALSE)</f>
        <v>7</v>
      </c>
      <c r="V579" s="31" t="str">
        <f t="shared" si="5"/>
        <v>1295</v>
      </c>
      <c r="W579" s="30" t="s">
        <v>308</v>
      </c>
      <c r="X579" s="32" t="str">
        <f>VLOOKUP(W579,'Charged Moves'!B$2:I$96,3,FALSE)</f>
        <v>40</v>
      </c>
      <c r="Y579" s="32" t="str">
        <f>IF(OR(VLOOKUP(W579,'Charged Moves'!B$2:C$96,2,FALSE)=H579,VLOOKUP(W579,'Charged Moves'!B$2:C$96,2,FALSE)=I579),1,0)</f>
        <v>1</v>
      </c>
      <c r="Z579" s="32" t="str">
        <f>VLOOKUP(W579,'Charged Moves'!B$2:I$96,8,FALSE)*100</f>
        <v>5</v>
      </c>
      <c r="AA579" s="32" t="str">
        <f>VLOOKUP(W579,'Charged Moves'!B$2:I$96,6,FALSE)</f>
        <v>2700</v>
      </c>
      <c r="AB579" s="32" t="str">
        <f>VLOOKUP(W579,'Charged Moves'!B$2:J$96,9,FALSE)</f>
        <v>33</v>
      </c>
      <c r="AC579" s="32" t="str">
        <f t="shared" si="6"/>
        <v>86.25</v>
      </c>
      <c r="AD579" s="32" t="str">
        <f t="shared" si="7"/>
        <v>5900</v>
      </c>
      <c r="AE579" s="32" t="str">
        <f t="shared" si="8"/>
        <v>1450</v>
      </c>
      <c r="AF579" t="str">
        <f t="shared" si="9"/>
        <v>15900</v>
      </c>
      <c r="AG579" t="str">
        <f t="shared" si="10"/>
        <v>524.5</v>
      </c>
    </row>
    <row r="580" ht="14.25" customHeight="1">
      <c r="A580" s="5">
        <v>271.0</v>
      </c>
      <c r="B580" s="20">
        <v>6.0</v>
      </c>
      <c r="C580" s="21">
        <v>0.65</v>
      </c>
      <c r="D580" s="20">
        <v>3.0</v>
      </c>
      <c r="E580" s="22">
        <v>0.83</v>
      </c>
      <c r="F580" s="5" t="str">
        <f>VLOOKUP(G580,'Species Data'!A$2:E$152,2,FALSE)</f>
        <v>48</v>
      </c>
      <c r="G580" s="5" t="s">
        <v>85</v>
      </c>
      <c r="H580" s="58" t="s">
        <v>249</v>
      </c>
      <c r="I580" s="46" t="s">
        <v>265</v>
      </c>
      <c r="J580" s="5" t="str">
        <f>VLOOKUP(G580,'Species Data'!A$2:E$152,3,FALSE)</f>
        <v>120</v>
      </c>
      <c r="K580" s="27" t="str">
        <f>VLOOKUP(G580,'Species Data'!A$2:E$152,4,FALSE)</f>
        <v>108</v>
      </c>
      <c r="L580" s="27" t="str">
        <f>VLOOKUP(G580,'Species Data'!A$2:E$152,5,FALSE)</f>
        <v>118</v>
      </c>
      <c r="M580" s="28" t="str">
        <f t="shared" si="1"/>
        <v>14160</v>
      </c>
      <c r="N580" s="29" t="str">
        <f t="shared" si="2"/>
        <v>1513987200</v>
      </c>
      <c r="O580" s="29" t="str">
        <f t="shared" si="3"/>
        <v>106920</v>
      </c>
      <c r="P580" s="30" t="str">
        <f t="shared" si="4"/>
        <v>914509440</v>
      </c>
      <c r="Q580" s="30" t="s">
        <v>88</v>
      </c>
      <c r="R580" s="32" t="str">
        <f>VLOOKUP(Q580,'Basic Moves'!B$2:H$43,3,FALSE)</f>
        <v>15</v>
      </c>
      <c r="S580" s="32" t="str">
        <f>IF(OR(VLOOKUP(Q580,'Basic Moves'!B$2:C$43,2,FALSE)=H580,VLOOKUP(Q580,'Basic Moves'!B$2:C$43,2,FALSE)=I580),1,0)</f>
        <v>0</v>
      </c>
      <c r="T580" s="32" t="str">
        <f>VLOOKUP(Q580,'Basic Moves'!B$2:H$43,5,FALSE)</f>
        <v>1510</v>
      </c>
      <c r="U580" s="32" t="str">
        <f>VLOOKUP(Q580,'Basic Moves'!B$2:H$43,7,FALSE)</f>
        <v>14</v>
      </c>
      <c r="V580" s="31" t="str">
        <f t="shared" si="5"/>
        <v>990</v>
      </c>
      <c r="W580" s="30" t="s">
        <v>290</v>
      </c>
      <c r="X580" s="32" t="str">
        <f>VLOOKUP(W580,'Charged Moves'!B$2:I$96,3,FALSE)</f>
        <v>40</v>
      </c>
      <c r="Y580" s="32" t="str">
        <f>IF(OR(VLOOKUP(W580,'Charged Moves'!B$2:C$96,2,FALSE)=H580,VLOOKUP(W580,'Charged Moves'!B$2:C$96,2,FALSE)=I580),1,0)</f>
        <v>0</v>
      </c>
      <c r="Z580" s="32" t="str">
        <f>VLOOKUP(W580,'Charged Moves'!B$2:I$96,8,FALSE)*100</f>
        <v>5</v>
      </c>
      <c r="AA580" s="32" t="str">
        <f>VLOOKUP(W580,'Charged Moves'!B$2:I$96,6,FALSE)</f>
        <v>3800</v>
      </c>
      <c r="AB580" s="32" t="str">
        <f>VLOOKUP(W580,'Charged Moves'!B$2:J$96,9,FALSE)</f>
        <v>25</v>
      </c>
      <c r="AC580" s="32" t="str">
        <f t="shared" si="6"/>
        <v>71</v>
      </c>
      <c r="AD580" s="32" t="str">
        <f t="shared" si="7"/>
        <v>7320</v>
      </c>
      <c r="AE580" s="32" t="str">
        <f t="shared" si="8"/>
        <v>968</v>
      </c>
      <c r="AF580" t="str">
        <f t="shared" si="9"/>
        <v>11320</v>
      </c>
      <c r="AG580" t="str">
        <f t="shared" si="10"/>
        <v>598</v>
      </c>
    </row>
    <row r="581" ht="14.25" customHeight="1">
      <c r="A581" s="5">
        <v>180.0</v>
      </c>
      <c r="B581" s="20">
        <v>5.0</v>
      </c>
      <c r="C581" s="21">
        <v>0.75</v>
      </c>
      <c r="D581" s="20">
        <v>6.0</v>
      </c>
      <c r="E581" s="22">
        <v>0.54</v>
      </c>
      <c r="F581" s="5" t="str">
        <f>VLOOKUP(G581,'Species Data'!A$2:E$152,2,FALSE)</f>
        <v>33</v>
      </c>
      <c r="G581" s="5" t="s">
        <v>69</v>
      </c>
      <c r="H581" s="46" t="s">
        <v>265</v>
      </c>
      <c r="I581" s="48"/>
      <c r="J581" s="5" t="str">
        <f>VLOOKUP(G581,'Species Data'!A$2:E$152,3,FALSE)</f>
        <v>122</v>
      </c>
      <c r="K581" s="27" t="str">
        <f>VLOOKUP(G581,'Species Data'!A$2:E$152,4,FALSE)</f>
        <v>142</v>
      </c>
      <c r="L581" s="27" t="str">
        <f>VLOOKUP(G581,'Species Data'!A$2:E$152,5,FALSE)</f>
        <v>128</v>
      </c>
      <c r="M581" s="28" t="str">
        <f t="shared" si="1"/>
        <v>15616</v>
      </c>
      <c r="N581" s="29" t="str">
        <f t="shared" si="2"/>
        <v>2877169920</v>
      </c>
      <c r="O581" s="29" t="str">
        <f t="shared" si="3"/>
        <v>184245</v>
      </c>
      <c r="P581" s="30" t="str">
        <f t="shared" si="4"/>
        <v>913321280</v>
      </c>
      <c r="Q581" s="30" t="s">
        <v>274</v>
      </c>
      <c r="R581" s="32" t="str">
        <f>VLOOKUP(Q581,'Basic Moves'!B$2:H$43,3,FALSE)</f>
        <v>6</v>
      </c>
      <c r="S581" s="32" t="str">
        <f>IF(OR(VLOOKUP(Q581,'Basic Moves'!B$2:C$43,2,FALSE)=H581,VLOOKUP(Q581,'Basic Moves'!B$2:C$43,2,FALSE)=I581),1,0)</f>
        <v>1</v>
      </c>
      <c r="T581" s="32" t="str">
        <f>VLOOKUP(Q581,'Basic Moves'!B$2:H$43,5,FALSE)</f>
        <v>575</v>
      </c>
      <c r="U581" s="32" t="str">
        <f>VLOOKUP(Q581,'Basic Moves'!B$2:H$43,7,FALSE)</f>
        <v>8</v>
      </c>
      <c r="V581" s="31" t="str">
        <f t="shared" si="5"/>
        <v>1297.5</v>
      </c>
      <c r="W581" s="30" t="s">
        <v>343</v>
      </c>
      <c r="X581" s="32" t="str">
        <f>VLOOKUP(W581,'Charged Moves'!B$2:I$96,3,FALSE)</f>
        <v>25</v>
      </c>
      <c r="Y581" s="32" t="str">
        <f>IF(OR(VLOOKUP(W581,'Charged Moves'!B$2:C$96,2,FALSE)=H581,VLOOKUP(W581,'Charged Moves'!B$2:C$96,2,FALSE)=I581),1,0)</f>
        <v>0</v>
      </c>
      <c r="Z581" s="32" t="str">
        <f>VLOOKUP(W581,'Charged Moves'!B$2:I$96,8,FALSE)*100</f>
        <v>5</v>
      </c>
      <c r="AA581" s="32" t="str">
        <f>VLOOKUP(W581,'Charged Moves'!B$2:I$96,6,FALSE)</f>
        <v>2200</v>
      </c>
      <c r="AB581" s="32" t="str">
        <f>VLOOKUP(W581,'Charged Moves'!B$2:J$96,9,FALSE)</f>
        <v>25</v>
      </c>
      <c r="AC581" s="32" t="str">
        <f t="shared" si="6"/>
        <v>55.625</v>
      </c>
      <c r="AD581" s="32" t="str">
        <f t="shared" si="7"/>
        <v>5000</v>
      </c>
      <c r="AE581" s="32" t="str">
        <f t="shared" si="8"/>
        <v>1112.5</v>
      </c>
      <c r="AF581" t="str">
        <f t="shared" si="9"/>
        <v>13000</v>
      </c>
      <c r="AG581" t="str">
        <f t="shared" si="10"/>
        <v>411.875</v>
      </c>
    </row>
    <row r="582" ht="14.25" customHeight="1">
      <c r="A582" s="5">
        <v>546.0</v>
      </c>
      <c r="B582" s="20">
        <v>3.0</v>
      </c>
      <c r="C582" s="21">
        <v>0.81</v>
      </c>
      <c r="D582" s="20">
        <v>1.0</v>
      </c>
      <c r="E582" s="22">
        <v>1.0</v>
      </c>
      <c r="F582" s="5" t="str">
        <f>VLOOKUP(G582,'Species Data'!A$2:E$152,2,FALSE)</f>
        <v>95</v>
      </c>
      <c r="G582" s="5" t="s">
        <v>155</v>
      </c>
      <c r="H582" s="51" t="s">
        <v>267</v>
      </c>
      <c r="I582" s="49" t="s">
        <v>260</v>
      </c>
      <c r="J582" s="5" t="str">
        <f>VLOOKUP(G582,'Species Data'!A$2:E$152,3,FALSE)</f>
        <v>70</v>
      </c>
      <c r="K582" s="27" t="str">
        <f>VLOOKUP(G582,'Species Data'!A$2:E$152,4,FALSE)</f>
        <v>90</v>
      </c>
      <c r="L582" s="27" t="str">
        <f>VLOOKUP(G582,'Species Data'!A$2:E$152,5,FALSE)</f>
        <v>186</v>
      </c>
      <c r="M582" s="28" t="str">
        <f t="shared" si="1"/>
        <v>13020</v>
      </c>
      <c r="N582" s="29" t="str">
        <f t="shared" si="2"/>
        <v>1603901250</v>
      </c>
      <c r="O582" s="29" t="str">
        <f t="shared" si="3"/>
        <v>123188</v>
      </c>
      <c r="P582" s="30" t="str">
        <f t="shared" si="4"/>
        <v>912173062.5</v>
      </c>
      <c r="Q582" s="30" t="s">
        <v>266</v>
      </c>
      <c r="R582" s="32" t="str">
        <f>VLOOKUP(Q582,'Basic Moves'!B$2:H$43,3,FALSE)</f>
        <v>12</v>
      </c>
      <c r="S582" s="32" t="str">
        <f>IF(OR(VLOOKUP(Q582,'Basic Moves'!B$2:C$43,2,FALSE)=H582,VLOOKUP(Q582,'Basic Moves'!B$2:C$43,2,FALSE)=I582),1,0)</f>
        <v>1</v>
      </c>
      <c r="T582" s="32" t="str">
        <f>VLOOKUP(Q582,'Basic Moves'!B$2:H$43,5,FALSE)</f>
        <v>1360</v>
      </c>
      <c r="U582" s="32" t="str">
        <f>VLOOKUP(Q582,'Basic Moves'!B$2:H$43,7,FALSE)</f>
        <v>15</v>
      </c>
      <c r="V582" s="31" t="str">
        <f t="shared" si="5"/>
        <v>1095</v>
      </c>
      <c r="W582" s="30" t="s">
        <v>311</v>
      </c>
      <c r="X582" s="32" t="str">
        <f>VLOOKUP(W582,'Charged Moves'!B$2:I$96,3,FALSE)</f>
        <v>50</v>
      </c>
      <c r="Y582" s="32" t="str">
        <f>IF(OR(VLOOKUP(W582,'Charged Moves'!B$2:C$96,2,FALSE)=H582,VLOOKUP(W582,'Charged Moves'!B$2:C$96,2,FALSE)=I582),1,0)</f>
        <v>1</v>
      </c>
      <c r="Z582" s="32" t="str">
        <f>VLOOKUP(W582,'Charged Moves'!B$2:I$96,8,FALSE)*100</f>
        <v>5</v>
      </c>
      <c r="AA582" s="32" t="str">
        <f>VLOOKUP(W582,'Charged Moves'!B$2:I$96,6,FALSE)</f>
        <v>3200</v>
      </c>
      <c r="AB582" s="32" t="str">
        <f>VLOOKUP(W582,'Charged Moves'!B$2:J$96,9,FALSE)</f>
        <v>33</v>
      </c>
      <c r="AC582" s="32" t="str">
        <f t="shared" si="6"/>
        <v>109.0625</v>
      </c>
      <c r="AD582" s="32" t="str">
        <f t="shared" si="7"/>
        <v>7780</v>
      </c>
      <c r="AE582" s="32" t="str">
        <f t="shared" si="8"/>
        <v>1368.75</v>
      </c>
      <c r="AF582" t="str">
        <f t="shared" si="9"/>
        <v>13780</v>
      </c>
      <c r="AG582" t="str">
        <f t="shared" si="10"/>
        <v>778.4375</v>
      </c>
    </row>
    <row r="583" ht="14.25" customHeight="1">
      <c r="A583" s="5">
        <v>554.0</v>
      </c>
      <c r="B583" s="20">
        <v>1.0</v>
      </c>
      <c r="C583" s="21">
        <v>1.0</v>
      </c>
      <c r="D583" s="20">
        <v>5.0</v>
      </c>
      <c r="E583" s="22">
        <v>0.66</v>
      </c>
      <c r="F583" s="5" t="str">
        <f>VLOOKUP(G583,'Species Data'!A$2:E$152,2,FALSE)</f>
        <v>96</v>
      </c>
      <c r="G583" s="5" t="s">
        <v>156</v>
      </c>
      <c r="H583" s="24" t="s">
        <v>50</v>
      </c>
      <c r="I583" s="25"/>
      <c r="J583" s="5" t="str">
        <f>VLOOKUP(G583,'Species Data'!A$2:E$152,3,FALSE)</f>
        <v>120</v>
      </c>
      <c r="K583" s="27" t="str">
        <f>VLOOKUP(G583,'Species Data'!A$2:E$152,4,FALSE)</f>
        <v>104</v>
      </c>
      <c r="L583" s="27" t="str">
        <f>VLOOKUP(G583,'Species Data'!A$2:E$152,5,FALSE)</f>
        <v>140</v>
      </c>
      <c r="M583" s="28" t="str">
        <f t="shared" si="1"/>
        <v>16800</v>
      </c>
      <c r="N583" s="29" t="str">
        <f t="shared" si="2"/>
        <v>2884791000</v>
      </c>
      <c r="O583" s="29" t="str">
        <f t="shared" si="3"/>
        <v>171714</v>
      </c>
      <c r="P583" s="30" t="str">
        <f t="shared" si="4"/>
        <v>908325600</v>
      </c>
      <c r="Q583" s="30" t="s">
        <v>173</v>
      </c>
      <c r="R583" s="32" t="str">
        <f>VLOOKUP(Q583,'Basic Moves'!B$2:H$43,3,FALSE)</f>
        <v>7</v>
      </c>
      <c r="S583" s="32" t="str">
        <f>IF(OR(VLOOKUP(Q583,'Basic Moves'!B$2:C$43,2,FALSE)=H583,VLOOKUP(Q583,'Basic Moves'!B$2:C$43,2,FALSE)=I583),1,0)</f>
        <v>0</v>
      </c>
      <c r="T583" s="32" t="str">
        <f>VLOOKUP(Q583,'Basic Moves'!B$2:H$43,5,FALSE)</f>
        <v>540</v>
      </c>
      <c r="U583" s="32" t="str">
        <f>VLOOKUP(Q583,'Basic Moves'!B$2:H$43,7,FALSE)</f>
        <v>7</v>
      </c>
      <c r="V583" s="31" t="str">
        <f t="shared" si="5"/>
        <v>1295</v>
      </c>
      <c r="W583" s="30" t="s">
        <v>50</v>
      </c>
      <c r="X583" s="32" t="str">
        <f>VLOOKUP(W583,'Charged Moves'!B$2:I$96,3,FALSE)</f>
        <v>55</v>
      </c>
      <c r="Y583" s="32" t="str">
        <f>IF(OR(VLOOKUP(W583,'Charged Moves'!B$2:C$96,2,FALSE)=H583,VLOOKUP(W583,'Charged Moves'!B$2:C$96,2,FALSE)=I583),1,0)</f>
        <v>1</v>
      </c>
      <c r="Z583" s="32" t="str">
        <f>VLOOKUP(W583,'Charged Moves'!B$2:I$96,8,FALSE)*100</f>
        <v>5</v>
      </c>
      <c r="AA583" s="32" t="str">
        <f>VLOOKUP(W583,'Charged Moves'!B$2:I$96,6,FALSE)</f>
        <v>2800</v>
      </c>
      <c r="AB583" s="32" t="str">
        <f>VLOOKUP(W583,'Charged Moves'!B$2:J$96,9,FALSE)</f>
        <v>50</v>
      </c>
      <c r="AC583" s="32" t="str">
        <f t="shared" si="6"/>
        <v>126.46875</v>
      </c>
      <c r="AD583" s="32" t="str">
        <f t="shared" si="7"/>
        <v>7620</v>
      </c>
      <c r="AE583" s="32" t="str">
        <f t="shared" si="8"/>
        <v>1651.09375</v>
      </c>
      <c r="AF583" t="str">
        <f t="shared" si="9"/>
        <v>23620</v>
      </c>
      <c r="AG583" t="str">
        <f t="shared" si="10"/>
        <v>519.875</v>
      </c>
    </row>
    <row r="584" ht="14.25" customHeight="1">
      <c r="A584" s="5">
        <v>547.0</v>
      </c>
      <c r="B584" s="20">
        <v>1.0</v>
      </c>
      <c r="C584" s="21">
        <v>1.0</v>
      </c>
      <c r="D584" s="20">
        <v>2.0</v>
      </c>
      <c r="E584" s="22">
        <v>0.98</v>
      </c>
      <c r="F584" s="5" t="str">
        <f>VLOOKUP(G584,'Species Data'!A$2:E$152,2,FALSE)</f>
        <v>95</v>
      </c>
      <c r="G584" s="5" t="s">
        <v>155</v>
      </c>
      <c r="H584" s="51" t="s">
        <v>267</v>
      </c>
      <c r="I584" s="49" t="s">
        <v>260</v>
      </c>
      <c r="J584" s="5" t="str">
        <f>VLOOKUP(G584,'Species Data'!A$2:E$152,3,FALSE)</f>
        <v>70</v>
      </c>
      <c r="K584" s="27" t="str">
        <f>VLOOKUP(G584,'Species Data'!A$2:E$152,4,FALSE)</f>
        <v>90</v>
      </c>
      <c r="L584" s="27" t="str">
        <f>VLOOKUP(G584,'Species Data'!A$2:E$152,5,FALSE)</f>
        <v>186</v>
      </c>
      <c r="M584" s="28" t="str">
        <f t="shared" si="1"/>
        <v>13020</v>
      </c>
      <c r="N584" s="29" t="str">
        <f t="shared" si="2"/>
        <v>1992060000</v>
      </c>
      <c r="O584" s="29" t="str">
        <f t="shared" si="3"/>
        <v>153000</v>
      </c>
      <c r="P584" s="30" t="str">
        <f t="shared" si="4"/>
        <v>896427000</v>
      </c>
      <c r="Q584" s="30" t="s">
        <v>266</v>
      </c>
      <c r="R584" s="32" t="str">
        <f>VLOOKUP(Q584,'Basic Moves'!B$2:H$43,3,FALSE)</f>
        <v>12</v>
      </c>
      <c r="S584" s="32" t="str">
        <f>IF(OR(VLOOKUP(Q584,'Basic Moves'!B$2:C$43,2,FALSE)=H584,VLOOKUP(Q584,'Basic Moves'!B$2:C$43,2,FALSE)=I584),1,0)</f>
        <v>1</v>
      </c>
      <c r="T584" s="32" t="str">
        <f>VLOOKUP(Q584,'Basic Moves'!B$2:H$43,5,FALSE)</f>
        <v>1360</v>
      </c>
      <c r="U584" s="32" t="str">
        <f>VLOOKUP(Q584,'Basic Moves'!B$2:H$43,7,FALSE)</f>
        <v>15</v>
      </c>
      <c r="V584" s="31" t="str">
        <f t="shared" si="5"/>
        <v>1095</v>
      </c>
      <c r="W584" s="30" t="s">
        <v>222</v>
      </c>
      <c r="X584" s="32" t="str">
        <f>VLOOKUP(W584,'Charged Moves'!B$2:I$96,3,FALSE)</f>
        <v>80</v>
      </c>
      <c r="Y584" s="32" t="str">
        <f>IF(OR(VLOOKUP(W584,'Charged Moves'!B$2:C$96,2,FALSE)=H584,VLOOKUP(W584,'Charged Moves'!B$2:C$96,2,FALSE)=I584),1,0)</f>
        <v>1</v>
      </c>
      <c r="Z584" s="32" t="str">
        <f>VLOOKUP(W584,'Charged Moves'!B$2:I$96,8,FALSE)*100</f>
        <v>50</v>
      </c>
      <c r="AA584" s="32" t="str">
        <f>VLOOKUP(W584,'Charged Moves'!B$2:I$96,6,FALSE)</f>
        <v>3100</v>
      </c>
      <c r="AB584" s="32" t="str">
        <f>VLOOKUP(W584,'Charged Moves'!B$2:J$96,9,FALSE)</f>
        <v>100</v>
      </c>
      <c r="AC584" s="32" t="str">
        <f t="shared" si="6"/>
        <v>230</v>
      </c>
      <c r="AD584" s="32" t="str">
        <f t="shared" si="7"/>
        <v>13120</v>
      </c>
      <c r="AE584" s="32" t="str">
        <f t="shared" si="8"/>
        <v>1700</v>
      </c>
      <c r="AF584" t="str">
        <f t="shared" si="9"/>
        <v>27120</v>
      </c>
      <c r="AG584" t="str">
        <f t="shared" si="10"/>
        <v>765</v>
      </c>
    </row>
    <row r="585" ht="14.25" customHeight="1">
      <c r="A585" s="5">
        <v>349.0</v>
      </c>
      <c r="B585" s="20">
        <v>6.0</v>
      </c>
      <c r="C585" s="21">
        <v>0.76</v>
      </c>
      <c r="D585" s="20">
        <v>6.0</v>
      </c>
      <c r="E585" s="22">
        <v>0.41</v>
      </c>
      <c r="F585" s="5" t="str">
        <f>VLOOKUP(G585,'Species Data'!A$2:E$152,2,FALSE)</f>
        <v>61</v>
      </c>
      <c r="G585" s="5" t="s">
        <v>103</v>
      </c>
      <c r="H585" s="33" t="s">
        <v>187</v>
      </c>
      <c r="I585" s="50"/>
      <c r="J585" s="5" t="str">
        <f>VLOOKUP(G585,'Species Data'!A$2:E$152,3,FALSE)</f>
        <v>130</v>
      </c>
      <c r="K585" s="27" t="str">
        <f>VLOOKUP(G585,'Species Data'!A$2:E$152,4,FALSE)</f>
        <v>132</v>
      </c>
      <c r="L585" s="27" t="str">
        <f>VLOOKUP(G585,'Species Data'!A$2:E$152,5,FALSE)</f>
        <v>132</v>
      </c>
      <c r="M585" s="28" t="str">
        <f t="shared" si="1"/>
        <v>17160</v>
      </c>
      <c r="N585" s="29" t="str">
        <f t="shared" si="2"/>
        <v>2459920320</v>
      </c>
      <c r="O585" s="29" t="str">
        <f t="shared" si="3"/>
        <v>143352</v>
      </c>
      <c r="P585" s="30" t="str">
        <f t="shared" si="4"/>
        <v>895288680</v>
      </c>
      <c r="Q585" s="30" t="s">
        <v>221</v>
      </c>
      <c r="R585" s="32" t="str">
        <f>VLOOKUP(Q585,'Basic Moves'!B$2:H$43,3,FALSE)</f>
        <v>6</v>
      </c>
      <c r="S585" s="32" t="str">
        <f>IF(OR(VLOOKUP(Q585,'Basic Moves'!B$2:C$43,2,FALSE)=H585,VLOOKUP(Q585,'Basic Moves'!B$2:C$43,2,FALSE)=I585),1,0)</f>
        <v>0</v>
      </c>
      <c r="T585" s="32" t="str">
        <f>VLOOKUP(Q585,'Basic Moves'!B$2:H$43,5,FALSE)</f>
        <v>550</v>
      </c>
      <c r="U585" s="32" t="str">
        <f>VLOOKUP(Q585,'Basic Moves'!B$2:H$43,7,FALSE)</f>
        <v>7</v>
      </c>
      <c r="V585" s="31" t="str">
        <f t="shared" si="5"/>
        <v>1086</v>
      </c>
      <c r="W585" s="30" t="s">
        <v>328</v>
      </c>
      <c r="X585" s="32" t="str">
        <f>VLOOKUP(W585,'Charged Moves'!B$2:I$96,3,FALSE)</f>
        <v>30</v>
      </c>
      <c r="Y585" s="32" t="str">
        <f>IF(OR(VLOOKUP(W585,'Charged Moves'!B$2:C$96,2,FALSE)=H585,VLOOKUP(W585,'Charged Moves'!B$2:C$96,2,FALSE)=I585),1,0)</f>
        <v>0</v>
      </c>
      <c r="Z585" s="32" t="str">
        <f>VLOOKUP(W585,'Charged Moves'!B$2:I$96,8,FALSE)*100</f>
        <v>5</v>
      </c>
      <c r="AA585" s="32" t="str">
        <f>VLOOKUP(W585,'Charged Moves'!B$2:I$96,6,FALSE)</f>
        <v>2600</v>
      </c>
      <c r="AB585" s="32" t="str">
        <f>VLOOKUP(W585,'Charged Moves'!B$2:J$96,9,FALSE)</f>
        <v>25</v>
      </c>
      <c r="AC585" s="32" t="str">
        <f t="shared" si="6"/>
        <v>54.75</v>
      </c>
      <c r="AD585" s="32" t="str">
        <f t="shared" si="7"/>
        <v>5300</v>
      </c>
      <c r="AE585" s="32" t="str">
        <f t="shared" si="8"/>
        <v>1033.5</v>
      </c>
      <c r="AF585" t="str">
        <f t="shared" si="9"/>
        <v>13300</v>
      </c>
      <c r="AG585" t="str">
        <f t="shared" si="10"/>
        <v>395.25</v>
      </c>
    </row>
    <row r="586" ht="14.25" customHeight="1">
      <c r="A586" s="5">
        <v>552.0</v>
      </c>
      <c r="B586" s="20">
        <v>5.0</v>
      </c>
      <c r="C586" s="21">
        <v>0.78</v>
      </c>
      <c r="D586" s="20">
        <v>6.0</v>
      </c>
      <c r="E586" s="22">
        <v>0.65</v>
      </c>
      <c r="F586" s="5" t="str">
        <f>VLOOKUP(G586,'Species Data'!A$2:E$152,2,FALSE)</f>
        <v>96</v>
      </c>
      <c r="G586" s="5" t="s">
        <v>156</v>
      </c>
      <c r="H586" s="24" t="s">
        <v>50</v>
      </c>
      <c r="I586" s="25"/>
      <c r="J586" s="5" t="str">
        <f>VLOOKUP(G586,'Species Data'!A$2:E$152,3,FALSE)</f>
        <v>120</v>
      </c>
      <c r="K586" s="27" t="str">
        <f>VLOOKUP(G586,'Species Data'!A$2:E$152,4,FALSE)</f>
        <v>104</v>
      </c>
      <c r="L586" s="27" t="str">
        <f>VLOOKUP(G586,'Species Data'!A$2:E$152,5,FALSE)</f>
        <v>140</v>
      </c>
      <c r="M586" s="28" t="str">
        <f t="shared" si="1"/>
        <v>16800</v>
      </c>
      <c r="N586" s="29" t="str">
        <f t="shared" si="2"/>
        <v>2262624000</v>
      </c>
      <c r="O586" s="29" t="str">
        <f t="shared" si="3"/>
        <v>134680</v>
      </c>
      <c r="P586" s="30" t="str">
        <f t="shared" si="4"/>
        <v>891945600</v>
      </c>
      <c r="Q586" s="30" t="s">
        <v>173</v>
      </c>
      <c r="R586" s="32" t="str">
        <f>VLOOKUP(Q586,'Basic Moves'!B$2:H$43,3,FALSE)</f>
        <v>7</v>
      </c>
      <c r="S586" s="32" t="str">
        <f>IF(OR(VLOOKUP(Q586,'Basic Moves'!B$2:C$43,2,FALSE)=H586,VLOOKUP(Q586,'Basic Moves'!B$2:C$43,2,FALSE)=I586),1,0)</f>
        <v>0</v>
      </c>
      <c r="T586" s="32" t="str">
        <f>VLOOKUP(Q586,'Basic Moves'!B$2:H$43,5,FALSE)</f>
        <v>540</v>
      </c>
      <c r="U586" s="32" t="str">
        <f>VLOOKUP(Q586,'Basic Moves'!B$2:H$43,7,FALSE)</f>
        <v>7</v>
      </c>
      <c r="V586" s="31" t="str">
        <f t="shared" si="5"/>
        <v>1295</v>
      </c>
      <c r="W586" s="30" t="s">
        <v>290</v>
      </c>
      <c r="X586" s="32" t="str">
        <f>VLOOKUP(W586,'Charged Moves'!B$2:I$96,3,FALSE)</f>
        <v>40</v>
      </c>
      <c r="Y586" s="32" t="str">
        <f>IF(OR(VLOOKUP(W586,'Charged Moves'!B$2:C$96,2,FALSE)=H586,VLOOKUP(W586,'Charged Moves'!B$2:C$96,2,FALSE)=I586),1,0)</f>
        <v>1</v>
      </c>
      <c r="Z586" s="32" t="str">
        <f>VLOOKUP(W586,'Charged Moves'!B$2:I$96,8,FALSE)*100</f>
        <v>5</v>
      </c>
      <c r="AA586" s="32" t="str">
        <f>VLOOKUP(W586,'Charged Moves'!B$2:I$96,6,FALSE)</f>
        <v>3800</v>
      </c>
      <c r="AB586" s="32" t="str">
        <f>VLOOKUP(W586,'Charged Moves'!B$2:J$96,9,FALSE)</f>
        <v>25</v>
      </c>
      <c r="AC586" s="32" t="str">
        <f t="shared" si="6"/>
        <v>79.25</v>
      </c>
      <c r="AD586" s="32" t="str">
        <f t="shared" si="7"/>
        <v>6460</v>
      </c>
      <c r="AE586" s="32" t="str">
        <f t="shared" si="8"/>
        <v>1223.75</v>
      </c>
      <c r="AF586" t="str">
        <f t="shared" si="9"/>
        <v>14460</v>
      </c>
      <c r="AG586" t="str">
        <f t="shared" si="10"/>
        <v>510.5</v>
      </c>
    </row>
    <row r="587" ht="14.25" customHeight="1">
      <c r="A587" s="5">
        <v>537.0</v>
      </c>
      <c r="B587" s="20">
        <v>5.0</v>
      </c>
      <c r="C587" s="21">
        <v>0.85</v>
      </c>
      <c r="D587" s="20">
        <v>4.0</v>
      </c>
      <c r="E587" s="22">
        <v>0.72</v>
      </c>
      <c r="F587" s="5" t="str">
        <f>VLOOKUP(G587,'Species Data'!A$2:E$152,2,FALSE)</f>
        <v>93</v>
      </c>
      <c r="G587" s="5" t="s">
        <v>150</v>
      </c>
      <c r="H587" s="62" t="s">
        <v>258</v>
      </c>
      <c r="I587" s="46" t="s">
        <v>265</v>
      </c>
      <c r="J587" s="5" t="str">
        <f>VLOOKUP(G587,'Species Data'!A$2:E$152,3,FALSE)</f>
        <v>90</v>
      </c>
      <c r="K587" s="27" t="str">
        <f>VLOOKUP(G587,'Species Data'!A$2:E$152,4,FALSE)</f>
        <v>172</v>
      </c>
      <c r="L587" s="27" t="str">
        <f>VLOOKUP(G587,'Species Data'!A$2:E$152,5,FALSE)</f>
        <v>118</v>
      </c>
      <c r="M587" s="28" t="str">
        <f t="shared" si="1"/>
        <v>10620</v>
      </c>
      <c r="N587" s="29" t="str">
        <f t="shared" si="2"/>
        <v>2630076188</v>
      </c>
      <c r="O587" s="29" t="str">
        <f t="shared" si="3"/>
        <v>247653</v>
      </c>
      <c r="P587" s="30" t="str">
        <f t="shared" si="4"/>
        <v>891914062.5</v>
      </c>
      <c r="Q587" s="30" t="s">
        <v>257</v>
      </c>
      <c r="R587" s="32" t="str">
        <f>VLOOKUP(Q587,'Basic Moves'!B$2:H$43,3,FALSE)</f>
        <v>5</v>
      </c>
      <c r="S587" s="32" t="str">
        <f>IF(OR(VLOOKUP(Q587,'Basic Moves'!B$2:C$43,2,FALSE)=H587,VLOOKUP(Q587,'Basic Moves'!B$2:C$43,2,FALSE)=I587),1,0)</f>
        <v>1</v>
      </c>
      <c r="T587" s="32" t="str">
        <f>VLOOKUP(Q587,'Basic Moves'!B$2:H$43,5,FALSE)</f>
        <v>500</v>
      </c>
      <c r="U587" s="32" t="str">
        <f>VLOOKUP(Q587,'Basic Moves'!B$2:H$43,7,FALSE)</f>
        <v>6</v>
      </c>
      <c r="V587" s="31" t="str">
        <f t="shared" si="5"/>
        <v>1250</v>
      </c>
      <c r="W587" s="30" t="s">
        <v>110</v>
      </c>
      <c r="X587" s="32" t="str">
        <f>VLOOKUP(W587,'Charged Moves'!B$2:I$96,3,FALSE)</f>
        <v>45</v>
      </c>
      <c r="Y587" s="32" t="str">
        <f>IF(OR(VLOOKUP(W587,'Charged Moves'!B$2:C$96,2,FALSE)=H587,VLOOKUP(W587,'Charged Moves'!B$2:C$96,2,FALSE)=I587),1,0)</f>
        <v>1</v>
      </c>
      <c r="Z587" s="32" t="str">
        <f>VLOOKUP(W587,'Charged Moves'!B$2:I$96,8,FALSE)*100</f>
        <v>5</v>
      </c>
      <c r="AA587" s="32" t="str">
        <f>VLOOKUP(W587,'Charged Moves'!B$2:I$96,6,FALSE)</f>
        <v>3080</v>
      </c>
      <c r="AB587" s="32" t="str">
        <f>VLOOKUP(W587,'Charged Moves'!B$2:J$96,9,FALSE)</f>
        <v>33</v>
      </c>
      <c r="AC587" s="32" t="str">
        <f t="shared" si="6"/>
        <v>95.15625</v>
      </c>
      <c r="AD587" s="32" t="str">
        <f t="shared" si="7"/>
        <v>6580</v>
      </c>
      <c r="AE587" s="32" t="str">
        <f t="shared" si="8"/>
        <v>1439.84375</v>
      </c>
      <c r="AF587" t="str">
        <f t="shared" si="9"/>
        <v>18580</v>
      </c>
      <c r="AG587" t="str">
        <f t="shared" si="10"/>
        <v>488.28125</v>
      </c>
    </row>
    <row r="588" ht="14.25" customHeight="1">
      <c r="A588" s="5">
        <v>629.0</v>
      </c>
      <c r="B588" s="20">
        <v>4.0</v>
      </c>
      <c r="C588" s="21">
        <v>0.77</v>
      </c>
      <c r="D588" s="20">
        <v>5.0</v>
      </c>
      <c r="E588" s="22">
        <v>0.84</v>
      </c>
      <c r="F588" s="5" t="str">
        <f>VLOOKUP(G588,'Species Data'!A$2:E$152,2,FALSE)</f>
        <v>109</v>
      </c>
      <c r="G588" s="5" t="s">
        <v>177</v>
      </c>
      <c r="H588" s="46" t="s">
        <v>265</v>
      </c>
      <c r="I588" s="48"/>
      <c r="J588" s="5" t="str">
        <f>VLOOKUP(G588,'Species Data'!A$2:E$152,3,FALSE)</f>
        <v>80</v>
      </c>
      <c r="K588" s="27" t="str">
        <f>VLOOKUP(G588,'Species Data'!A$2:E$152,4,FALSE)</f>
        <v>136</v>
      </c>
      <c r="L588" s="27" t="str">
        <f>VLOOKUP(G588,'Species Data'!A$2:E$152,5,FALSE)</f>
        <v>142</v>
      </c>
      <c r="M588" s="28" t="str">
        <f t="shared" si="1"/>
        <v>11360</v>
      </c>
      <c r="N588" s="29" t="str">
        <f t="shared" si="2"/>
        <v>1834640000</v>
      </c>
      <c r="O588" s="29" t="str">
        <f t="shared" si="3"/>
        <v>161500</v>
      </c>
      <c r="P588" s="30" t="str">
        <f t="shared" si="4"/>
        <v>891055680</v>
      </c>
      <c r="Q588" s="30" t="s">
        <v>144</v>
      </c>
      <c r="R588" s="32" t="str">
        <f>VLOOKUP(Q588,'Basic Moves'!B$2:H$43,3,FALSE)</f>
        <v>10</v>
      </c>
      <c r="S588" s="32" t="str">
        <f>IF(OR(VLOOKUP(Q588,'Basic Moves'!B$2:C$43,2,FALSE)=H588,VLOOKUP(Q588,'Basic Moves'!B$2:C$43,2,FALSE)=I588),1,0)</f>
        <v>1</v>
      </c>
      <c r="T588" s="32" t="str">
        <f>VLOOKUP(Q588,'Basic Moves'!B$2:H$43,5,FALSE)</f>
        <v>1050</v>
      </c>
      <c r="U588" s="32" t="str">
        <f>VLOOKUP(Q588,'Basic Moves'!B$2:H$43,7,FALSE)</f>
        <v>10</v>
      </c>
      <c r="V588" s="31" t="str">
        <f t="shared" si="5"/>
        <v>1187.5</v>
      </c>
      <c r="W588" s="30" t="s">
        <v>284</v>
      </c>
      <c r="X588" s="32" t="str">
        <f>VLOOKUP(W588,'Charged Moves'!B$2:I$96,3,FALSE)</f>
        <v>45</v>
      </c>
      <c r="Y588" s="32" t="str">
        <f>IF(OR(VLOOKUP(W588,'Charged Moves'!B$2:C$96,2,FALSE)=H588,VLOOKUP(W588,'Charged Moves'!B$2:C$96,2,FALSE)=I588),1,0)</f>
        <v>0</v>
      </c>
      <c r="Z588" s="32" t="str">
        <f>VLOOKUP(W588,'Charged Moves'!B$2:I$96,8,FALSE)*100</f>
        <v>5</v>
      </c>
      <c r="AA588" s="32" t="str">
        <f>VLOOKUP(W588,'Charged Moves'!B$2:I$96,6,FALSE)</f>
        <v>3500</v>
      </c>
      <c r="AB588" s="32" t="str">
        <f>VLOOKUP(W588,'Charged Moves'!B$2:J$96,9,FALSE)</f>
        <v>33</v>
      </c>
      <c r="AC588" s="32" t="str">
        <f t="shared" si="6"/>
        <v>96.125</v>
      </c>
      <c r="AD588" s="32" t="str">
        <f t="shared" si="7"/>
        <v>8200</v>
      </c>
      <c r="AE588" s="32" t="str">
        <f t="shared" si="8"/>
        <v>1166</v>
      </c>
      <c r="AF588" t="str">
        <f t="shared" si="9"/>
        <v>16200</v>
      </c>
      <c r="AG588" t="str">
        <f t="shared" si="10"/>
        <v>576.75</v>
      </c>
    </row>
    <row r="589" ht="14.25" customHeight="1">
      <c r="A589" s="5">
        <v>330.0</v>
      </c>
      <c r="B589" s="20">
        <v>5.0</v>
      </c>
      <c r="C589" s="21">
        <v>0.76</v>
      </c>
      <c r="D589" s="20">
        <v>5.0</v>
      </c>
      <c r="E589" s="22">
        <v>0.68</v>
      </c>
      <c r="F589" s="5" t="str">
        <f>VLOOKUP(G589,'Species Data'!A$2:E$152,2,FALSE)</f>
        <v>58</v>
      </c>
      <c r="G589" s="5" t="s">
        <v>97</v>
      </c>
      <c r="H589" s="44" t="s">
        <v>255</v>
      </c>
      <c r="I589" s="47"/>
      <c r="J589" s="5" t="str">
        <f>VLOOKUP(G589,'Species Data'!A$2:E$152,3,FALSE)</f>
        <v>110</v>
      </c>
      <c r="K589" s="27" t="str">
        <f>VLOOKUP(G589,'Species Data'!A$2:E$152,4,FALSE)</f>
        <v>156</v>
      </c>
      <c r="L589" s="27" t="str">
        <f>VLOOKUP(G589,'Species Data'!A$2:E$152,5,FALSE)</f>
        <v>110</v>
      </c>
      <c r="M589" s="28" t="str">
        <f t="shared" si="1"/>
        <v>12100</v>
      </c>
      <c r="N589" s="29" t="str">
        <f t="shared" si="2"/>
        <v>2265120000</v>
      </c>
      <c r="O589" s="29" t="str">
        <f t="shared" si="3"/>
        <v>187200</v>
      </c>
      <c r="P589" s="30" t="str">
        <f t="shared" si="4"/>
        <v>886228200</v>
      </c>
      <c r="Q589" s="30" t="s">
        <v>126</v>
      </c>
      <c r="R589" s="32" t="str">
        <f>VLOOKUP(Q589,'Basic Moves'!B$2:H$43,3,FALSE)</f>
        <v>6</v>
      </c>
      <c r="S589" s="32" t="str">
        <f>IF(OR(VLOOKUP(Q589,'Basic Moves'!B$2:C$43,2,FALSE)=H589,VLOOKUP(Q589,'Basic Moves'!B$2:C$43,2,FALSE)=I589),1,0)</f>
        <v>0</v>
      </c>
      <c r="T589" s="32" t="str">
        <f>VLOOKUP(Q589,'Basic Moves'!B$2:H$43,5,FALSE)</f>
        <v>500</v>
      </c>
      <c r="U589" s="32" t="str">
        <f>VLOOKUP(Q589,'Basic Moves'!B$2:H$43,7,FALSE)</f>
        <v>7</v>
      </c>
      <c r="V589" s="31" t="str">
        <f t="shared" si="5"/>
        <v>1200</v>
      </c>
      <c r="W589" s="30" t="s">
        <v>287</v>
      </c>
      <c r="X589" s="32" t="str">
        <f>VLOOKUP(W589,'Charged Moves'!B$2:I$96,3,FALSE)</f>
        <v>40</v>
      </c>
      <c r="Y589" s="32" t="str">
        <f>IF(OR(VLOOKUP(W589,'Charged Moves'!B$2:C$96,2,FALSE)=H589,VLOOKUP(W589,'Charged Moves'!B$2:C$96,2,FALSE)=I589),1,0)</f>
        <v>1</v>
      </c>
      <c r="Z589" s="32" t="str">
        <f>VLOOKUP(W589,'Charged Moves'!B$2:I$96,8,FALSE)*100</f>
        <v>5</v>
      </c>
      <c r="AA589" s="32" t="str">
        <f>VLOOKUP(W589,'Charged Moves'!B$2:I$96,6,FALSE)</f>
        <v>4600</v>
      </c>
      <c r="AB589" s="32" t="str">
        <f>VLOOKUP(W589,'Charged Moves'!B$2:J$96,9,FALSE)</f>
        <v>25</v>
      </c>
      <c r="AC589" s="32" t="str">
        <f t="shared" si="6"/>
        <v>75.25</v>
      </c>
      <c r="AD589" s="32" t="str">
        <f t="shared" si="7"/>
        <v>7100</v>
      </c>
      <c r="AE589" s="32" t="str">
        <f t="shared" si="8"/>
        <v>1059.5</v>
      </c>
      <c r="AF589" t="str">
        <f t="shared" si="9"/>
        <v>15100</v>
      </c>
      <c r="AG589" t="str">
        <f t="shared" si="10"/>
        <v>469.5</v>
      </c>
    </row>
    <row r="590" ht="14.25" customHeight="1">
      <c r="A590" s="5">
        <v>5.0</v>
      </c>
      <c r="B590" s="20">
        <v>6.0</v>
      </c>
      <c r="C590" s="21">
        <v>0.79</v>
      </c>
      <c r="D590" s="20">
        <v>2.0</v>
      </c>
      <c r="E590" s="22">
        <v>0.92</v>
      </c>
      <c r="F590" s="5" t="str">
        <f>VLOOKUP(G590,'Species Data'!A$2:E$152,2,FALSE)</f>
        <v>1</v>
      </c>
      <c r="G590" s="5" t="s">
        <v>10</v>
      </c>
      <c r="H590" s="45" t="s">
        <v>259</v>
      </c>
      <c r="I590" s="46" t="s">
        <v>265</v>
      </c>
      <c r="J590" s="5" t="str">
        <f>VLOOKUP(G590,'Species Data'!A$2:E$152,3,FALSE)</f>
        <v>90</v>
      </c>
      <c r="K590" s="27" t="str">
        <f>VLOOKUP(G590,'Species Data'!A$2:E$152,4,FALSE)</f>
        <v>126</v>
      </c>
      <c r="L590" s="27" t="str">
        <f>VLOOKUP(G590,'Species Data'!A$2:E$152,5,FALSE)</f>
        <v>126</v>
      </c>
      <c r="M590" s="28" t="str">
        <f t="shared" si="1"/>
        <v>11340</v>
      </c>
      <c r="N590" s="29" t="str">
        <f t="shared" si="2"/>
        <v>1912145130</v>
      </c>
      <c r="O590" s="29" t="str">
        <f t="shared" si="3"/>
        <v>168620</v>
      </c>
      <c r="P590" s="30" t="str">
        <f t="shared" si="4"/>
        <v>885166380</v>
      </c>
      <c r="Q590" s="30" t="s">
        <v>263</v>
      </c>
      <c r="R590" s="32" t="str">
        <f>VLOOKUP(Q590,'Basic Moves'!B$2:H$43,3,FALSE)</f>
        <v>12</v>
      </c>
      <c r="S590" s="32" t="str">
        <f>IF(OR(VLOOKUP(Q590,'Basic Moves'!B$2:C$43,2,FALSE)=H590,VLOOKUP(Q590,'Basic Moves'!B$2:C$43,2,FALSE)=I590),1,0)</f>
        <v>0</v>
      </c>
      <c r="T590" s="32" t="str">
        <f>VLOOKUP(Q590,'Basic Moves'!B$2:H$43,5,FALSE)</f>
        <v>1100</v>
      </c>
      <c r="U590" s="32" t="str">
        <f>VLOOKUP(Q590,'Basic Moves'!B$2:H$43,7,FALSE)</f>
        <v>10</v>
      </c>
      <c r="V590" s="31" t="str">
        <f t="shared" si="5"/>
        <v>1080</v>
      </c>
      <c r="W590" s="30" t="s">
        <v>180</v>
      </c>
      <c r="X590" s="32" t="str">
        <f>VLOOKUP(W590,'Charged Moves'!B$2:I$96,3,FALSE)</f>
        <v>40</v>
      </c>
      <c r="Y590" s="32" t="str">
        <f>IF(OR(VLOOKUP(W590,'Charged Moves'!B$2:C$96,2,FALSE)=H590,VLOOKUP(W590,'Charged Moves'!B$2:C$96,2,FALSE)=I590),1,0)</f>
        <v>1</v>
      </c>
      <c r="Z590" s="32" t="str">
        <f>VLOOKUP(W590,'Charged Moves'!B$2:I$96,8,FALSE)*100</f>
        <v>5</v>
      </c>
      <c r="AA590" s="32" t="str">
        <f>VLOOKUP(W590,'Charged Moves'!B$2:I$96,6,FALSE)</f>
        <v>2400</v>
      </c>
      <c r="AB590" s="32" t="str">
        <f>VLOOKUP(W590,'Charged Moves'!B$2:J$96,9,FALSE)</f>
        <v>33</v>
      </c>
      <c r="AC590" s="32" t="str">
        <f t="shared" si="6"/>
        <v>99.25</v>
      </c>
      <c r="AD590" s="32" t="str">
        <f t="shared" si="7"/>
        <v>7300</v>
      </c>
      <c r="AE590" s="32" t="str">
        <f t="shared" si="8"/>
        <v>1338.25</v>
      </c>
      <c r="AF590" t="str">
        <f t="shared" si="9"/>
        <v>15300</v>
      </c>
      <c r="AG590" t="str">
        <f t="shared" si="10"/>
        <v>619.5</v>
      </c>
    </row>
    <row r="591" ht="14.25" customHeight="1">
      <c r="A591" s="5">
        <v>759.0</v>
      </c>
      <c r="B591" s="20">
        <v>6.0</v>
      </c>
      <c r="C591" s="21">
        <v>0.6</v>
      </c>
      <c r="D591" s="20">
        <v>6.0</v>
      </c>
      <c r="E591" s="22">
        <v>0.79</v>
      </c>
      <c r="F591" s="5" t="str">
        <f>VLOOKUP(G591,'Species Data'!A$2:E$152,2,FALSE)</f>
        <v>133</v>
      </c>
      <c r="G591" s="5" t="s">
        <v>207</v>
      </c>
      <c r="H591" s="39" t="s">
        <v>237</v>
      </c>
      <c r="I591" s="40"/>
      <c r="J591" s="5" t="str">
        <f>VLOOKUP(G591,'Species Data'!A$2:E$152,3,FALSE)</f>
        <v>110</v>
      </c>
      <c r="K591" s="27" t="str">
        <f>VLOOKUP(G591,'Species Data'!A$2:E$152,4,FALSE)</f>
        <v>114</v>
      </c>
      <c r="L591" s="27" t="str">
        <f>VLOOKUP(G591,'Species Data'!A$2:E$152,5,FALSE)</f>
        <v>128</v>
      </c>
      <c r="M591" s="28" t="str">
        <f t="shared" si="1"/>
        <v>14080</v>
      </c>
      <c r="N591" s="29" t="str">
        <f t="shared" si="2"/>
        <v>1604618400</v>
      </c>
      <c r="O591" s="29" t="str">
        <f t="shared" si="3"/>
        <v>113964</v>
      </c>
      <c r="P591" s="30" t="str">
        <f t="shared" si="4"/>
        <v>873285600</v>
      </c>
      <c r="Q591" s="30" t="s">
        <v>261</v>
      </c>
      <c r="R591" s="32" t="str">
        <f>VLOOKUP(Q591,'Basic Moves'!B$2:H$43,3,FALSE)</f>
        <v>10</v>
      </c>
      <c r="S591" s="32" t="str">
        <f>IF(OR(VLOOKUP(Q591,'Basic Moves'!B$2:C$43,2,FALSE)=H591,VLOOKUP(Q591,'Basic Moves'!B$2:C$43,2,FALSE)=I591),1,0)</f>
        <v>1</v>
      </c>
      <c r="T591" s="32" t="str">
        <f>VLOOKUP(Q591,'Basic Moves'!B$2:H$43,5,FALSE)</f>
        <v>1330</v>
      </c>
      <c r="U591" s="32" t="str">
        <f>VLOOKUP(Q591,'Basic Moves'!B$2:H$43,7,FALSE)</f>
        <v>12</v>
      </c>
      <c r="V591" s="31" t="str">
        <f t="shared" si="5"/>
        <v>937.5</v>
      </c>
      <c r="W591" s="30" t="s">
        <v>342</v>
      </c>
      <c r="X591" s="32" t="str">
        <f>VLOOKUP(W591,'Charged Moves'!B$2:I$96,3,FALSE)</f>
        <v>30</v>
      </c>
      <c r="Y591" s="32" t="str">
        <f>IF(OR(VLOOKUP(W591,'Charged Moves'!B$2:C$96,2,FALSE)=H591,VLOOKUP(W591,'Charged Moves'!B$2:C$96,2,FALSE)=I591),1,0)</f>
        <v>1</v>
      </c>
      <c r="Z591" s="32" t="str">
        <f>VLOOKUP(W591,'Charged Moves'!B$2:I$96,8,FALSE)*100</f>
        <v>5</v>
      </c>
      <c r="AA591" s="32" t="str">
        <f>VLOOKUP(W591,'Charged Moves'!B$2:I$96,6,FALSE)</f>
        <v>3000</v>
      </c>
      <c r="AB591" s="32" t="str">
        <f>VLOOKUP(W591,'Charged Moves'!B$2:J$96,9,FALSE)</f>
        <v>25</v>
      </c>
      <c r="AC591" s="32" t="str">
        <f t="shared" si="6"/>
        <v>75.9375</v>
      </c>
      <c r="AD591" s="32" t="str">
        <f t="shared" si="7"/>
        <v>7490</v>
      </c>
      <c r="AE591" s="32" t="str">
        <f t="shared" si="8"/>
        <v>999.6875</v>
      </c>
      <c r="AF591" t="str">
        <f t="shared" si="9"/>
        <v>13490</v>
      </c>
      <c r="AG591" t="str">
        <f t="shared" si="10"/>
        <v>544.0625</v>
      </c>
    </row>
    <row r="592" ht="14.25" customHeight="1">
      <c r="A592" s="5">
        <v>632.0</v>
      </c>
      <c r="B592" s="20">
        <v>6.0</v>
      </c>
      <c r="C592" s="21">
        <v>0.71</v>
      </c>
      <c r="D592" s="20">
        <v>6.0</v>
      </c>
      <c r="E592" s="22">
        <v>0.82</v>
      </c>
      <c r="F592" s="5" t="str">
        <f>VLOOKUP(G592,'Species Data'!A$2:E$152,2,FALSE)</f>
        <v>109</v>
      </c>
      <c r="G592" s="5" t="s">
        <v>177</v>
      </c>
      <c r="H592" s="46" t="s">
        <v>265</v>
      </c>
      <c r="I592" s="48"/>
      <c r="J592" s="5" t="str">
        <f>VLOOKUP(G592,'Species Data'!A$2:E$152,3,FALSE)</f>
        <v>80</v>
      </c>
      <c r="K592" s="27" t="str">
        <f>VLOOKUP(G592,'Species Data'!A$2:E$152,4,FALSE)</f>
        <v>136</v>
      </c>
      <c r="L592" s="27" t="str">
        <f>VLOOKUP(G592,'Species Data'!A$2:E$152,5,FALSE)</f>
        <v>142</v>
      </c>
      <c r="M592" s="28" t="str">
        <f t="shared" si="1"/>
        <v>11360</v>
      </c>
      <c r="N592" s="29" t="str">
        <f t="shared" si="2"/>
        <v>1710850080</v>
      </c>
      <c r="O592" s="29" t="str">
        <f t="shared" si="3"/>
        <v>150603</v>
      </c>
      <c r="P592" s="30" t="str">
        <f t="shared" si="4"/>
        <v>872516160</v>
      </c>
      <c r="Q592" s="30" t="s">
        <v>263</v>
      </c>
      <c r="R592" s="32" t="str">
        <f>VLOOKUP(Q592,'Basic Moves'!B$2:H$43,3,FALSE)</f>
        <v>12</v>
      </c>
      <c r="S592" s="32" t="str">
        <f>IF(OR(VLOOKUP(Q592,'Basic Moves'!B$2:C$43,2,FALSE)=H592,VLOOKUP(Q592,'Basic Moves'!B$2:C$43,2,FALSE)=I592),1,0)</f>
        <v>0</v>
      </c>
      <c r="T592" s="32" t="str">
        <f>VLOOKUP(Q592,'Basic Moves'!B$2:H$43,5,FALSE)</f>
        <v>1100</v>
      </c>
      <c r="U592" s="32" t="str">
        <f>VLOOKUP(Q592,'Basic Moves'!B$2:H$43,7,FALSE)</f>
        <v>10</v>
      </c>
      <c r="V592" s="31" t="str">
        <f t="shared" si="5"/>
        <v>1080</v>
      </c>
      <c r="W592" s="30" t="s">
        <v>284</v>
      </c>
      <c r="X592" s="32" t="str">
        <f>VLOOKUP(W592,'Charged Moves'!B$2:I$96,3,FALSE)</f>
        <v>45</v>
      </c>
      <c r="Y592" s="32" t="str">
        <f>IF(OR(VLOOKUP(W592,'Charged Moves'!B$2:C$96,2,FALSE)=H592,VLOOKUP(W592,'Charged Moves'!B$2:C$96,2,FALSE)=I592),1,0)</f>
        <v>0</v>
      </c>
      <c r="Z592" s="32" t="str">
        <f>VLOOKUP(W592,'Charged Moves'!B$2:I$96,8,FALSE)*100</f>
        <v>5</v>
      </c>
      <c r="AA592" s="32" t="str">
        <f>VLOOKUP(W592,'Charged Moves'!B$2:I$96,6,FALSE)</f>
        <v>3500</v>
      </c>
      <c r="AB592" s="32" t="str">
        <f>VLOOKUP(W592,'Charged Moves'!B$2:J$96,9,FALSE)</f>
        <v>33</v>
      </c>
      <c r="AC592" s="32" t="str">
        <f t="shared" si="6"/>
        <v>94.125</v>
      </c>
      <c r="AD592" s="32" t="str">
        <f t="shared" si="7"/>
        <v>8400</v>
      </c>
      <c r="AE592" s="32" t="str">
        <f t="shared" si="8"/>
        <v>1107.375</v>
      </c>
      <c r="AF592" t="str">
        <f t="shared" si="9"/>
        <v>16400</v>
      </c>
      <c r="AG592" t="str">
        <f t="shared" si="10"/>
        <v>564.75</v>
      </c>
    </row>
    <row r="593" ht="14.25" customHeight="1">
      <c r="A593" s="5">
        <v>189.0</v>
      </c>
      <c r="B593" s="20">
        <v>5.0</v>
      </c>
      <c r="C593" s="21">
        <v>0.79</v>
      </c>
      <c r="D593" s="20">
        <v>5.0</v>
      </c>
      <c r="E593" s="22">
        <v>0.76</v>
      </c>
      <c r="F593" s="5" t="str">
        <f>VLOOKUP(G593,'Species Data'!A$2:E$152,2,FALSE)</f>
        <v>35</v>
      </c>
      <c r="G593" s="5" t="s">
        <v>71</v>
      </c>
      <c r="H593" s="53" t="s">
        <v>322</v>
      </c>
      <c r="I593" s="54"/>
      <c r="J593" s="5" t="str">
        <f>VLOOKUP(G593,'Species Data'!A$2:E$152,3,FALSE)</f>
        <v>140</v>
      </c>
      <c r="K593" s="27" t="str">
        <f>VLOOKUP(G593,'Species Data'!A$2:E$152,4,FALSE)</f>
        <v>116</v>
      </c>
      <c r="L593" s="27" t="str">
        <f>VLOOKUP(G593,'Species Data'!A$2:E$152,5,FALSE)</f>
        <v>124</v>
      </c>
      <c r="M593" s="28" t="str">
        <f t="shared" si="1"/>
        <v>17360</v>
      </c>
      <c r="N593" s="29" t="str">
        <f t="shared" si="2"/>
        <v>2607819200</v>
      </c>
      <c r="O593" s="29" t="str">
        <f t="shared" si="3"/>
        <v>150220</v>
      </c>
      <c r="P593" s="30" t="str">
        <f t="shared" si="4"/>
        <v>868434000</v>
      </c>
      <c r="Q593" s="30" t="s">
        <v>173</v>
      </c>
      <c r="R593" s="32" t="str">
        <f>VLOOKUP(Q593,'Basic Moves'!B$2:H$43,3,FALSE)</f>
        <v>7</v>
      </c>
      <c r="S593" s="32" t="str">
        <f>IF(OR(VLOOKUP(Q593,'Basic Moves'!B$2:C$43,2,FALSE)=H593,VLOOKUP(Q593,'Basic Moves'!B$2:C$43,2,FALSE)=I593),1,0)</f>
        <v>0</v>
      </c>
      <c r="T593" s="32" t="str">
        <f>VLOOKUP(Q593,'Basic Moves'!B$2:H$43,5,FALSE)</f>
        <v>540</v>
      </c>
      <c r="U593" s="32" t="str">
        <f>VLOOKUP(Q593,'Basic Moves'!B$2:H$43,7,FALSE)</f>
        <v>7</v>
      </c>
      <c r="V593" s="31" t="str">
        <f t="shared" si="5"/>
        <v>1295</v>
      </c>
      <c r="W593" s="30" t="s">
        <v>321</v>
      </c>
      <c r="X593" s="32" t="str">
        <f>VLOOKUP(W593,'Charged Moves'!B$2:I$96,3,FALSE)</f>
        <v>25</v>
      </c>
      <c r="Y593" s="32" t="str">
        <f>IF(OR(VLOOKUP(W593,'Charged Moves'!B$2:C$96,2,FALSE)=H593,VLOOKUP(W593,'Charged Moves'!B$2:C$96,2,FALSE)=I593),1,0)</f>
        <v>1</v>
      </c>
      <c r="Z593" s="32" t="str">
        <f>VLOOKUP(W593,'Charged Moves'!B$2:I$96,8,FALSE)*100</f>
        <v>5</v>
      </c>
      <c r="AA593" s="32" t="str">
        <f>VLOOKUP(W593,'Charged Moves'!B$2:I$96,6,FALSE)</f>
        <v>3900</v>
      </c>
      <c r="AB593" s="32" t="str">
        <f>VLOOKUP(W593,'Charged Moves'!B$2:J$96,9,FALSE)</f>
        <v>20</v>
      </c>
      <c r="AC593" s="32" t="str">
        <f t="shared" si="6"/>
        <v>53.03125</v>
      </c>
      <c r="AD593" s="32" t="str">
        <f t="shared" si="7"/>
        <v>6020</v>
      </c>
      <c r="AE593" s="32" t="str">
        <f t="shared" si="8"/>
        <v>890.5</v>
      </c>
      <c r="AF593" t="str">
        <f t="shared" si="9"/>
        <v>12020</v>
      </c>
      <c r="AG593" t="str">
        <f t="shared" si="10"/>
        <v>431.25</v>
      </c>
    </row>
    <row r="594" ht="14.25" customHeight="1">
      <c r="A594" s="5">
        <v>40.0</v>
      </c>
      <c r="B594" s="20">
        <v>6.0</v>
      </c>
      <c r="C594" s="21">
        <v>0.69</v>
      </c>
      <c r="D594" s="20">
        <v>4.0</v>
      </c>
      <c r="E594" s="22">
        <v>0.62</v>
      </c>
      <c r="F594" s="5" t="str">
        <f>VLOOKUP(G594,'Species Data'!A$2:E$152,2,FALSE)</f>
        <v>7</v>
      </c>
      <c r="G594" s="5" t="s">
        <v>41</v>
      </c>
      <c r="H594" s="33" t="s">
        <v>187</v>
      </c>
      <c r="I594" s="50"/>
      <c r="J594" s="5" t="str">
        <f>VLOOKUP(G594,'Species Data'!A$2:E$152,3,FALSE)</f>
        <v>88</v>
      </c>
      <c r="K594" s="27" t="str">
        <f>VLOOKUP(G594,'Species Data'!A$2:E$152,4,FALSE)</f>
        <v>112</v>
      </c>
      <c r="L594" s="27" t="str">
        <f>VLOOKUP(G594,'Species Data'!A$2:E$152,5,FALSE)</f>
        <v>142</v>
      </c>
      <c r="M594" s="28" t="str">
        <f t="shared" si="1"/>
        <v>12496</v>
      </c>
      <c r="N594" s="29" t="str">
        <f t="shared" si="2"/>
        <v>1540338184</v>
      </c>
      <c r="O594" s="29" t="str">
        <f t="shared" si="3"/>
        <v>123267</v>
      </c>
      <c r="P594" s="30" t="str">
        <f t="shared" si="4"/>
        <v>862605128</v>
      </c>
      <c r="Q594" s="30" t="s">
        <v>263</v>
      </c>
      <c r="R594" s="32" t="str">
        <f>VLOOKUP(Q594,'Basic Moves'!B$2:H$43,3,FALSE)</f>
        <v>12</v>
      </c>
      <c r="S594" s="32" t="str">
        <f>IF(OR(VLOOKUP(Q594,'Basic Moves'!B$2:C$43,2,FALSE)=H594,VLOOKUP(Q594,'Basic Moves'!B$2:C$43,2,FALSE)=I594),1,0)</f>
        <v>0</v>
      </c>
      <c r="T594" s="32" t="str">
        <f>VLOOKUP(Q594,'Basic Moves'!B$2:H$43,5,FALSE)</f>
        <v>1100</v>
      </c>
      <c r="U594" s="32" t="str">
        <f>VLOOKUP(Q594,'Basic Moves'!B$2:H$43,7,FALSE)</f>
        <v>10</v>
      </c>
      <c r="V594" s="31" t="str">
        <f t="shared" si="5"/>
        <v>1080</v>
      </c>
      <c r="W594" s="30" t="s">
        <v>307</v>
      </c>
      <c r="X594" s="32" t="str">
        <f>VLOOKUP(W594,'Charged Moves'!B$2:I$96,3,FALSE)</f>
        <v>25</v>
      </c>
      <c r="Y594" s="32" t="str">
        <f>IF(OR(VLOOKUP(W594,'Charged Moves'!B$2:C$96,2,FALSE)=H594,VLOOKUP(W594,'Charged Moves'!B$2:C$96,2,FALSE)=I594),1,0)</f>
        <v>1</v>
      </c>
      <c r="Z594" s="32" t="str">
        <f>VLOOKUP(W594,'Charged Moves'!B$2:I$96,8,FALSE)*100</f>
        <v>5</v>
      </c>
      <c r="AA594" s="32" t="str">
        <f>VLOOKUP(W594,'Charged Moves'!B$2:I$96,6,FALSE)</f>
        <v>2350</v>
      </c>
      <c r="AB594" s="32" t="str">
        <f>VLOOKUP(W594,'Charged Moves'!B$2:J$96,9,FALSE)</f>
        <v>20</v>
      </c>
      <c r="AC594" s="32" t="str">
        <f t="shared" si="6"/>
        <v>56.03125</v>
      </c>
      <c r="AD594" s="32" t="str">
        <f t="shared" si="7"/>
        <v>5050</v>
      </c>
      <c r="AE594" s="32" t="str">
        <f t="shared" si="8"/>
        <v>1100.59375</v>
      </c>
      <c r="AF594" t="str">
        <f t="shared" si="9"/>
        <v>9050</v>
      </c>
      <c r="AG594" t="str">
        <f t="shared" si="10"/>
        <v>616.34375</v>
      </c>
    </row>
    <row r="595" ht="14.25" customHeight="1">
      <c r="A595" s="5">
        <v>41.0</v>
      </c>
      <c r="B595" s="20">
        <v>2.0</v>
      </c>
      <c r="C595" s="21">
        <v>0.87</v>
      </c>
      <c r="D595" s="20">
        <v>5.0</v>
      </c>
      <c r="E595" s="22">
        <v>0.62</v>
      </c>
      <c r="F595" s="5" t="str">
        <f>VLOOKUP(G595,'Species Data'!A$2:E$152,2,FALSE)</f>
        <v>7</v>
      </c>
      <c r="G595" s="5" t="s">
        <v>41</v>
      </c>
      <c r="H595" s="33" t="s">
        <v>187</v>
      </c>
      <c r="I595" s="50"/>
      <c r="J595" s="5" t="str">
        <f>VLOOKUP(G595,'Species Data'!A$2:E$152,3,FALSE)</f>
        <v>88</v>
      </c>
      <c r="K595" s="27" t="str">
        <f>VLOOKUP(G595,'Species Data'!A$2:E$152,4,FALSE)</f>
        <v>112</v>
      </c>
      <c r="L595" s="27" t="str">
        <f>VLOOKUP(G595,'Species Data'!A$2:E$152,5,FALSE)</f>
        <v>142</v>
      </c>
      <c r="M595" s="28" t="str">
        <f t="shared" si="1"/>
        <v>12496</v>
      </c>
      <c r="N595" s="29" t="str">
        <f t="shared" si="2"/>
        <v>1928888808</v>
      </c>
      <c r="O595" s="29" t="str">
        <f t="shared" si="3"/>
        <v>154361</v>
      </c>
      <c r="P595" s="30" t="str">
        <f t="shared" si="4"/>
        <v>856919448</v>
      </c>
      <c r="Q595" s="30" t="s">
        <v>263</v>
      </c>
      <c r="R595" s="32" t="str">
        <f>VLOOKUP(Q595,'Basic Moves'!B$2:H$43,3,FALSE)</f>
        <v>12</v>
      </c>
      <c r="S595" s="32" t="str">
        <f>IF(OR(VLOOKUP(Q595,'Basic Moves'!B$2:C$43,2,FALSE)=H595,VLOOKUP(Q595,'Basic Moves'!B$2:C$43,2,FALSE)=I595),1,0)</f>
        <v>0</v>
      </c>
      <c r="T595" s="32" t="str">
        <f>VLOOKUP(Q595,'Basic Moves'!B$2:H$43,5,FALSE)</f>
        <v>1100</v>
      </c>
      <c r="U595" s="32" t="str">
        <f>VLOOKUP(Q595,'Basic Moves'!B$2:H$43,7,FALSE)</f>
        <v>10</v>
      </c>
      <c r="V595" s="31" t="str">
        <f t="shared" si="5"/>
        <v>1080</v>
      </c>
      <c r="W595" s="30" t="s">
        <v>238</v>
      </c>
      <c r="X595" s="32" t="str">
        <f>VLOOKUP(W595,'Charged Moves'!B$2:I$96,3,FALSE)</f>
        <v>45</v>
      </c>
      <c r="Y595" s="32" t="str">
        <f>IF(OR(VLOOKUP(W595,'Charged Moves'!B$2:C$96,2,FALSE)=H595,VLOOKUP(W595,'Charged Moves'!B$2:C$96,2,FALSE)=I595),1,0)</f>
        <v>1</v>
      </c>
      <c r="Z595" s="32" t="str">
        <f>VLOOKUP(W595,'Charged Moves'!B$2:I$96,8,FALSE)*100</f>
        <v>5</v>
      </c>
      <c r="AA595" s="32" t="str">
        <f>VLOOKUP(W595,'Charged Moves'!B$2:I$96,6,FALSE)</f>
        <v>2350</v>
      </c>
      <c r="AB595" s="32" t="str">
        <f>VLOOKUP(W595,'Charged Moves'!B$2:J$96,9,FALSE)</f>
        <v>50</v>
      </c>
      <c r="AC595" s="32" t="str">
        <f t="shared" si="6"/>
        <v>117.65625</v>
      </c>
      <c r="AD595" s="32" t="str">
        <f t="shared" si="7"/>
        <v>8350</v>
      </c>
      <c r="AE595" s="32" t="str">
        <f t="shared" si="8"/>
        <v>1378.21875</v>
      </c>
      <c r="AF595" t="str">
        <f t="shared" si="9"/>
        <v>18350</v>
      </c>
      <c r="AG595" t="str">
        <f t="shared" si="10"/>
        <v>612.28125</v>
      </c>
    </row>
    <row r="596" ht="14.25" customHeight="1">
      <c r="A596" s="5">
        <v>307.0</v>
      </c>
      <c r="B596" s="20">
        <v>4.0</v>
      </c>
      <c r="C596" s="21">
        <v>0.77</v>
      </c>
      <c r="D596" s="20">
        <v>1.0</v>
      </c>
      <c r="E596" s="22">
        <v>1.0</v>
      </c>
      <c r="F596" s="5" t="str">
        <f>VLOOKUP(G596,'Species Data'!A$2:E$152,2,FALSE)</f>
        <v>54</v>
      </c>
      <c r="G596" s="5" t="s">
        <v>93</v>
      </c>
      <c r="H596" s="33" t="s">
        <v>187</v>
      </c>
      <c r="I596" s="50"/>
      <c r="J596" s="5" t="str">
        <f>VLOOKUP(G596,'Species Data'!A$2:E$152,3,FALSE)</f>
        <v>100</v>
      </c>
      <c r="K596" s="27" t="str">
        <f>VLOOKUP(G596,'Species Data'!A$2:E$152,4,FALSE)</f>
        <v>132</v>
      </c>
      <c r="L596" s="27" t="str">
        <f>VLOOKUP(G596,'Species Data'!A$2:E$152,5,FALSE)</f>
        <v>112</v>
      </c>
      <c r="M596" s="28" t="str">
        <f t="shared" si="1"/>
        <v>11200</v>
      </c>
      <c r="N596" s="29" t="str">
        <f t="shared" si="2"/>
        <v>2058764400</v>
      </c>
      <c r="O596" s="29" t="str">
        <f t="shared" si="3"/>
        <v>183818</v>
      </c>
      <c r="P596" s="30" t="str">
        <f t="shared" si="4"/>
        <v>855439200</v>
      </c>
      <c r="Q596" s="30" t="s">
        <v>121</v>
      </c>
      <c r="R596" s="32" t="str">
        <f>VLOOKUP(Q596,'Basic Moves'!B$2:H$43,3,FALSE)</f>
        <v>12</v>
      </c>
      <c r="S596" s="32" t="str">
        <f>IF(OR(VLOOKUP(Q596,'Basic Moves'!B$2:C$43,2,FALSE)=H596,VLOOKUP(Q596,'Basic Moves'!B$2:C$43,2,FALSE)=I596),1,0)</f>
        <v>0</v>
      </c>
      <c r="T596" s="32" t="str">
        <f>VLOOKUP(Q596,'Basic Moves'!B$2:H$43,5,FALSE)</f>
        <v>1050</v>
      </c>
      <c r="U596" s="32" t="str">
        <f>VLOOKUP(Q596,'Basic Moves'!B$2:H$43,7,FALSE)</f>
        <v>9</v>
      </c>
      <c r="V596" s="31" t="str">
        <f t="shared" si="5"/>
        <v>1140</v>
      </c>
      <c r="W596" s="30" t="s">
        <v>238</v>
      </c>
      <c r="X596" s="32" t="str">
        <f>VLOOKUP(W596,'Charged Moves'!B$2:I$96,3,FALSE)</f>
        <v>45</v>
      </c>
      <c r="Y596" s="32" t="str">
        <f>IF(OR(VLOOKUP(W596,'Charged Moves'!B$2:C$96,2,FALSE)=H596,VLOOKUP(W596,'Charged Moves'!B$2:C$96,2,FALSE)=I596),1,0)</f>
        <v>1</v>
      </c>
      <c r="Z596" s="32" t="str">
        <f>VLOOKUP(W596,'Charged Moves'!B$2:I$96,8,FALSE)*100</f>
        <v>5</v>
      </c>
      <c r="AA596" s="32" t="str">
        <f>VLOOKUP(W596,'Charged Moves'!B$2:I$96,6,FALSE)</f>
        <v>2350</v>
      </c>
      <c r="AB596" s="32" t="str">
        <f>VLOOKUP(W596,'Charged Moves'!B$2:J$96,9,FALSE)</f>
        <v>50</v>
      </c>
      <c r="AC596" s="32" t="str">
        <f t="shared" si="6"/>
        <v>129.65625</v>
      </c>
      <c r="AD596" s="32" t="str">
        <f t="shared" si="7"/>
        <v>9150</v>
      </c>
      <c r="AE596" s="32" t="str">
        <f t="shared" si="8"/>
        <v>1392.5625</v>
      </c>
      <c r="AF596" t="str">
        <f t="shared" si="9"/>
        <v>21150</v>
      </c>
      <c r="AG596" t="str">
        <f t="shared" si="10"/>
        <v>578.625</v>
      </c>
    </row>
    <row r="597" ht="14.25" customHeight="1">
      <c r="A597" s="5">
        <v>394.0</v>
      </c>
      <c r="B597" s="20">
        <v>3.0</v>
      </c>
      <c r="C597" s="21">
        <v>0.92</v>
      </c>
      <c r="D597" s="20">
        <v>1.0</v>
      </c>
      <c r="E597" s="22">
        <v>1.0</v>
      </c>
      <c r="F597" s="5" t="str">
        <f>VLOOKUP(G597,'Species Data'!A$2:E$152,2,FALSE)</f>
        <v>69</v>
      </c>
      <c r="G597" s="5" t="s">
        <v>113</v>
      </c>
      <c r="H597" s="45" t="s">
        <v>259</v>
      </c>
      <c r="I597" s="46" t="s">
        <v>265</v>
      </c>
      <c r="J597" s="5" t="str">
        <f>VLOOKUP(G597,'Species Data'!A$2:E$152,3,FALSE)</f>
        <v>100</v>
      </c>
      <c r="K597" s="27" t="str">
        <f>VLOOKUP(G597,'Species Data'!A$2:E$152,4,FALSE)</f>
        <v>158</v>
      </c>
      <c r="L597" s="27" t="str">
        <f>VLOOKUP(G597,'Species Data'!A$2:E$152,5,FALSE)</f>
        <v>78</v>
      </c>
      <c r="M597" s="28" t="str">
        <f t="shared" si="1"/>
        <v>7800</v>
      </c>
      <c r="N597" s="29" t="str">
        <f t="shared" si="2"/>
        <v>1910412563</v>
      </c>
      <c r="O597" s="29" t="str">
        <f t="shared" si="3"/>
        <v>244925</v>
      </c>
      <c r="P597" s="30" t="str">
        <f t="shared" si="4"/>
        <v>850163437.5</v>
      </c>
      <c r="Q597" s="30" t="s">
        <v>144</v>
      </c>
      <c r="R597" s="32" t="str">
        <f>VLOOKUP(Q597,'Basic Moves'!B$2:H$43,3,FALSE)</f>
        <v>10</v>
      </c>
      <c r="S597" s="32" t="str">
        <f>IF(OR(VLOOKUP(Q597,'Basic Moves'!B$2:C$43,2,FALSE)=H597,VLOOKUP(Q597,'Basic Moves'!B$2:C$43,2,FALSE)=I597),1,0)</f>
        <v>1</v>
      </c>
      <c r="T597" s="32" t="str">
        <f>VLOOKUP(Q597,'Basic Moves'!B$2:H$43,5,FALSE)</f>
        <v>1050</v>
      </c>
      <c r="U597" s="32" t="str">
        <f>VLOOKUP(Q597,'Basic Moves'!B$2:H$43,7,FALSE)</f>
        <v>10</v>
      </c>
      <c r="V597" s="31" t="str">
        <f t="shared" si="5"/>
        <v>1187.5</v>
      </c>
      <c r="W597" s="30" t="s">
        <v>224</v>
      </c>
      <c r="X597" s="32" t="str">
        <f>VLOOKUP(W597,'Charged Moves'!B$2:I$96,3,FALSE)</f>
        <v>55</v>
      </c>
      <c r="Y597" s="32" t="str">
        <f>IF(OR(VLOOKUP(W597,'Charged Moves'!B$2:C$96,2,FALSE)=H597,VLOOKUP(W597,'Charged Moves'!B$2:C$96,2,FALSE)=I597),1,0)</f>
        <v>1</v>
      </c>
      <c r="Z597" s="32" t="str">
        <f>VLOOKUP(W597,'Charged Moves'!B$2:I$96,8,FALSE)*100</f>
        <v>5</v>
      </c>
      <c r="AA597" s="32" t="str">
        <f>VLOOKUP(W597,'Charged Moves'!B$2:I$96,6,FALSE)</f>
        <v>2600</v>
      </c>
      <c r="AB597" s="32" t="str">
        <f>VLOOKUP(W597,'Charged Moves'!B$2:J$96,9,FALSE)</f>
        <v>50</v>
      </c>
      <c r="AC597" s="32" t="str">
        <f t="shared" si="6"/>
        <v>132.96875</v>
      </c>
      <c r="AD597" s="32" t="str">
        <f t="shared" si="7"/>
        <v>8350</v>
      </c>
      <c r="AE597" s="32" t="str">
        <f t="shared" si="8"/>
        <v>1550.15625</v>
      </c>
      <c r="AF597" t="str">
        <f t="shared" si="9"/>
        <v>18350</v>
      </c>
      <c r="AG597" t="str">
        <f t="shared" si="10"/>
        <v>689.84375</v>
      </c>
    </row>
    <row r="598" ht="14.25" customHeight="1">
      <c r="A598" s="5">
        <v>242.0</v>
      </c>
      <c r="B598" s="20">
        <v>6.0</v>
      </c>
      <c r="C598" s="21">
        <v>0.88</v>
      </c>
      <c r="D598" s="20">
        <v>6.0</v>
      </c>
      <c r="E598" s="22">
        <v>0.68</v>
      </c>
      <c r="F598" s="5" t="str">
        <f>VLOOKUP(G598,'Species Data'!A$2:E$152,2,FALSE)</f>
        <v>43</v>
      </c>
      <c r="G598" s="5" t="s">
        <v>79</v>
      </c>
      <c r="H598" s="45" t="s">
        <v>259</v>
      </c>
      <c r="I598" s="46" t="s">
        <v>265</v>
      </c>
      <c r="J598" s="5" t="str">
        <f>VLOOKUP(G598,'Species Data'!A$2:E$152,3,FALSE)</f>
        <v>90</v>
      </c>
      <c r="K598" s="27" t="str">
        <f>VLOOKUP(G598,'Species Data'!A$2:E$152,4,FALSE)</f>
        <v>134</v>
      </c>
      <c r="L598" s="27" t="str">
        <f>VLOOKUP(G598,'Species Data'!A$2:E$152,5,FALSE)</f>
        <v>130</v>
      </c>
      <c r="M598" s="28" t="str">
        <f t="shared" si="1"/>
        <v>11700</v>
      </c>
      <c r="N598" s="29" t="str">
        <f t="shared" si="2"/>
        <v>2152197450</v>
      </c>
      <c r="O598" s="29" t="str">
        <f t="shared" si="3"/>
        <v>183949</v>
      </c>
      <c r="P598" s="30" t="str">
        <f t="shared" si="4"/>
        <v>841516650</v>
      </c>
      <c r="Q598" s="30" t="s">
        <v>144</v>
      </c>
      <c r="R598" s="32" t="str">
        <f>VLOOKUP(Q598,'Basic Moves'!B$2:H$43,3,FALSE)</f>
        <v>10</v>
      </c>
      <c r="S598" s="32" t="str">
        <f>IF(OR(VLOOKUP(Q598,'Basic Moves'!B$2:C$43,2,FALSE)=H598,VLOOKUP(Q598,'Basic Moves'!B$2:C$43,2,FALSE)=I598),1,0)</f>
        <v>1</v>
      </c>
      <c r="T598" s="32" t="str">
        <f>VLOOKUP(Q598,'Basic Moves'!B$2:H$43,5,FALSE)</f>
        <v>1050</v>
      </c>
      <c r="U598" s="32" t="str">
        <f>VLOOKUP(Q598,'Basic Moves'!B$2:H$43,7,FALSE)</f>
        <v>10</v>
      </c>
      <c r="V598" s="31" t="str">
        <f t="shared" si="5"/>
        <v>1187.5</v>
      </c>
      <c r="W598" s="30" t="s">
        <v>325</v>
      </c>
      <c r="X598" s="32" t="str">
        <f>VLOOKUP(W598,'Charged Moves'!B$2:I$96,3,FALSE)</f>
        <v>85</v>
      </c>
      <c r="Y598" s="32" t="str">
        <f>IF(OR(VLOOKUP(W598,'Charged Moves'!B$2:C$96,2,FALSE)=H598,VLOOKUP(W598,'Charged Moves'!B$2:C$96,2,FALSE)=I598),1,0)</f>
        <v>0</v>
      </c>
      <c r="Z598" s="32" t="str">
        <f>VLOOKUP(W598,'Charged Moves'!B$2:I$96,8,FALSE)*100</f>
        <v>5</v>
      </c>
      <c r="AA598" s="32" t="str">
        <f>VLOOKUP(W598,'Charged Moves'!B$2:I$96,6,FALSE)</f>
        <v>4100</v>
      </c>
      <c r="AB598" s="32" t="str">
        <f>VLOOKUP(W598,'Charged Moves'!B$2:J$96,9,FALSE)</f>
        <v>100</v>
      </c>
      <c r="AC598" s="32" t="str">
        <f t="shared" si="6"/>
        <v>212.125</v>
      </c>
      <c r="AD598" s="32" t="str">
        <f t="shared" si="7"/>
        <v>15100</v>
      </c>
      <c r="AE598" s="32" t="str">
        <f t="shared" si="8"/>
        <v>1372.75</v>
      </c>
      <c r="AF598" t="str">
        <f t="shared" si="9"/>
        <v>35100</v>
      </c>
      <c r="AG598" t="str">
        <f t="shared" si="10"/>
        <v>536.75</v>
      </c>
    </row>
    <row r="599" ht="14.25" customHeight="1">
      <c r="A599" s="5">
        <v>190.0</v>
      </c>
      <c r="B599" s="20">
        <v>2.0</v>
      </c>
      <c r="C599" s="21">
        <v>0.92</v>
      </c>
      <c r="D599" s="20">
        <v>6.0</v>
      </c>
      <c r="E599" s="22">
        <v>0.74</v>
      </c>
      <c r="F599" s="5" t="str">
        <f>VLOOKUP(G599,'Species Data'!A$2:E$152,2,FALSE)</f>
        <v>35</v>
      </c>
      <c r="G599" s="5" t="s">
        <v>71</v>
      </c>
      <c r="H599" s="53" t="s">
        <v>322</v>
      </c>
      <c r="I599" s="54"/>
      <c r="J599" s="5" t="str">
        <f>VLOOKUP(G599,'Species Data'!A$2:E$152,3,FALSE)</f>
        <v>140</v>
      </c>
      <c r="K599" s="27" t="str">
        <f>VLOOKUP(G599,'Species Data'!A$2:E$152,4,FALSE)</f>
        <v>116</v>
      </c>
      <c r="L599" s="27" t="str">
        <f>VLOOKUP(G599,'Species Data'!A$2:E$152,5,FALSE)</f>
        <v>124</v>
      </c>
      <c r="M599" s="28" t="str">
        <f t="shared" si="1"/>
        <v>17360</v>
      </c>
      <c r="N599" s="29" t="str">
        <f t="shared" si="2"/>
        <v>3028695040</v>
      </c>
      <c r="O599" s="29" t="str">
        <f t="shared" si="3"/>
        <v>174464</v>
      </c>
      <c r="P599" s="30" t="str">
        <f t="shared" si="4"/>
        <v>837724160</v>
      </c>
      <c r="Q599" s="30" t="s">
        <v>173</v>
      </c>
      <c r="R599" s="32" t="str">
        <f>VLOOKUP(Q599,'Basic Moves'!B$2:H$43,3,FALSE)</f>
        <v>7</v>
      </c>
      <c r="S599" s="32" t="str">
        <f>IF(OR(VLOOKUP(Q599,'Basic Moves'!B$2:C$43,2,FALSE)=H599,VLOOKUP(Q599,'Basic Moves'!B$2:C$43,2,FALSE)=I599),1,0)</f>
        <v>0</v>
      </c>
      <c r="T599" s="32" t="str">
        <f>VLOOKUP(Q599,'Basic Moves'!B$2:H$43,5,FALSE)</f>
        <v>540</v>
      </c>
      <c r="U599" s="32" t="str">
        <f>VLOOKUP(Q599,'Basic Moves'!B$2:H$43,7,FALSE)</f>
        <v>7</v>
      </c>
      <c r="V599" s="31" t="str">
        <f t="shared" si="5"/>
        <v>1295</v>
      </c>
      <c r="W599" s="30" t="s">
        <v>346</v>
      </c>
      <c r="X599" s="32" t="str">
        <f>VLOOKUP(W599,'Charged Moves'!B$2:I$96,3,FALSE)</f>
        <v>40</v>
      </c>
      <c r="Y599" s="32" t="str">
        <f>IF(OR(VLOOKUP(W599,'Charged Moves'!B$2:C$96,2,FALSE)=H599,VLOOKUP(W599,'Charged Moves'!B$2:C$96,2,FALSE)=I599),1,0)</f>
        <v>0</v>
      </c>
      <c r="Z599" s="32" t="str">
        <f>VLOOKUP(W599,'Charged Moves'!B$2:I$96,8,FALSE)*100</f>
        <v>5</v>
      </c>
      <c r="AA599" s="32" t="str">
        <f>VLOOKUP(W599,'Charged Moves'!B$2:I$96,6,FALSE)</f>
        <v>1560</v>
      </c>
      <c r="AB599" s="32" t="str">
        <f>VLOOKUP(W599,'Charged Moves'!B$2:J$96,9,FALSE)</f>
        <v>50</v>
      </c>
      <c r="AC599" s="32" t="str">
        <f t="shared" si="6"/>
        <v>97</v>
      </c>
      <c r="AD599" s="32" t="str">
        <f t="shared" si="7"/>
        <v>6380</v>
      </c>
      <c r="AE599" s="32" t="str">
        <f t="shared" si="8"/>
        <v>1504</v>
      </c>
      <c r="AF599" t="str">
        <f t="shared" si="9"/>
        <v>22380</v>
      </c>
      <c r="AG599" t="str">
        <f t="shared" si="10"/>
        <v>416</v>
      </c>
    </row>
    <row r="600" ht="14.25" customHeight="1">
      <c r="A600" s="5">
        <v>269.0</v>
      </c>
      <c r="B600" s="20">
        <v>1.0</v>
      </c>
      <c r="C600" s="21">
        <v>1.0</v>
      </c>
      <c r="D600" s="20">
        <v>4.0</v>
      </c>
      <c r="E600" s="22">
        <v>0.76</v>
      </c>
      <c r="F600" s="5" t="str">
        <f>VLOOKUP(G600,'Species Data'!A$2:E$152,2,FALSE)</f>
        <v>48</v>
      </c>
      <c r="G600" s="5" t="s">
        <v>85</v>
      </c>
      <c r="H600" s="58" t="s">
        <v>249</v>
      </c>
      <c r="I600" s="46" t="s">
        <v>265</v>
      </c>
      <c r="J600" s="5" t="str">
        <f>VLOOKUP(G600,'Species Data'!A$2:E$152,3,FALSE)</f>
        <v>120</v>
      </c>
      <c r="K600" s="27" t="str">
        <f>VLOOKUP(G600,'Species Data'!A$2:E$152,4,FALSE)</f>
        <v>108</v>
      </c>
      <c r="L600" s="27" t="str">
        <f>VLOOKUP(G600,'Species Data'!A$2:E$152,5,FALSE)</f>
        <v>118</v>
      </c>
      <c r="M600" s="28" t="str">
        <f t="shared" si="1"/>
        <v>14160</v>
      </c>
      <c r="N600" s="29" t="str">
        <f t="shared" si="2"/>
        <v>2320921350</v>
      </c>
      <c r="O600" s="29" t="str">
        <f t="shared" si="3"/>
        <v>163907</v>
      </c>
      <c r="P600" s="30" t="str">
        <f t="shared" si="4"/>
        <v>834891300</v>
      </c>
      <c r="Q600" s="30" t="s">
        <v>234</v>
      </c>
      <c r="R600" s="32" t="str">
        <f>VLOOKUP(Q600,'Basic Moves'!B$2:H$43,3,FALSE)</f>
        <v>5</v>
      </c>
      <c r="S600" s="32" t="str">
        <f>IF(OR(VLOOKUP(Q600,'Basic Moves'!B$2:C$43,2,FALSE)=H600,VLOOKUP(Q600,'Basic Moves'!B$2:C$43,2,FALSE)=I600),1,0)</f>
        <v>1</v>
      </c>
      <c r="T600" s="32" t="str">
        <f>VLOOKUP(Q600,'Basic Moves'!B$2:H$43,5,FALSE)</f>
        <v>450</v>
      </c>
      <c r="U600" s="32" t="str">
        <f>VLOOKUP(Q600,'Basic Moves'!B$2:H$43,7,FALSE)</f>
        <v>7</v>
      </c>
      <c r="V600" s="31" t="str">
        <f t="shared" si="5"/>
        <v>1387.5</v>
      </c>
      <c r="W600" s="30" t="s">
        <v>329</v>
      </c>
      <c r="X600" s="32" t="str">
        <f>VLOOKUP(W600,'Charged Moves'!B$2:I$96,3,FALSE)</f>
        <v>45</v>
      </c>
      <c r="Y600" s="32" t="str">
        <f>IF(OR(VLOOKUP(W600,'Charged Moves'!B$2:C$96,2,FALSE)=H600,VLOOKUP(W600,'Charged Moves'!B$2:C$96,2,FALSE)=I600),1,0)</f>
        <v>1</v>
      </c>
      <c r="Z600" s="32" t="str">
        <f>VLOOKUP(W600,'Charged Moves'!B$2:I$96,8,FALSE)*100</f>
        <v>5</v>
      </c>
      <c r="AA600" s="32" t="str">
        <f>VLOOKUP(W600,'Charged Moves'!B$2:I$96,6,FALSE)</f>
        <v>3100</v>
      </c>
      <c r="AB600" s="32" t="str">
        <f>VLOOKUP(W600,'Charged Moves'!B$2:J$96,9,FALSE)</f>
        <v>33</v>
      </c>
      <c r="AC600" s="32" t="str">
        <f t="shared" si="6"/>
        <v>88.90625</v>
      </c>
      <c r="AD600" s="32" t="str">
        <f t="shared" si="7"/>
        <v>5850</v>
      </c>
      <c r="AE600" s="32" t="str">
        <f t="shared" si="8"/>
        <v>1517.65625</v>
      </c>
      <c r="AF600" t="str">
        <f t="shared" si="9"/>
        <v>15850</v>
      </c>
      <c r="AG600" t="str">
        <f t="shared" si="10"/>
        <v>545.9375</v>
      </c>
    </row>
    <row r="601" ht="14.25" customHeight="1">
      <c r="A601" s="5">
        <v>2.0</v>
      </c>
      <c r="B601" s="20">
        <v>3.0</v>
      </c>
      <c r="C601" s="21">
        <v>0.91</v>
      </c>
      <c r="D601" s="20">
        <v>3.0</v>
      </c>
      <c r="E601" s="22">
        <v>0.86</v>
      </c>
      <c r="F601" s="5" t="str">
        <f>VLOOKUP(G601,'Species Data'!A$2:E$152,2,FALSE)</f>
        <v>1</v>
      </c>
      <c r="G601" s="5" t="s">
        <v>10</v>
      </c>
      <c r="H601" s="45" t="s">
        <v>259</v>
      </c>
      <c r="I601" s="46" t="s">
        <v>265</v>
      </c>
      <c r="J601" s="5" t="str">
        <f>VLOOKUP(G601,'Species Data'!A$2:E$152,3,FALSE)</f>
        <v>90</v>
      </c>
      <c r="K601" s="27" t="str">
        <f>VLOOKUP(G601,'Species Data'!A$2:E$152,4,FALSE)</f>
        <v>126</v>
      </c>
      <c r="L601" s="27" t="str">
        <f>VLOOKUP(G601,'Species Data'!A$2:E$152,5,FALSE)</f>
        <v>126</v>
      </c>
      <c r="M601" s="28" t="str">
        <f t="shared" si="1"/>
        <v>11340</v>
      </c>
      <c r="N601" s="29" t="str">
        <f t="shared" si="2"/>
        <v>2196841500</v>
      </c>
      <c r="O601" s="29" t="str">
        <f t="shared" si="3"/>
        <v>193725</v>
      </c>
      <c r="P601" s="30" t="str">
        <f t="shared" si="4"/>
        <v>826941150</v>
      </c>
      <c r="Q601" s="30" t="s">
        <v>176</v>
      </c>
      <c r="R601" s="32" t="str">
        <f>VLOOKUP(Q601,'Basic Moves'!B$2:H$43,3,FALSE)</f>
        <v>7</v>
      </c>
      <c r="S601" s="32" t="str">
        <f>IF(OR(VLOOKUP(Q601,'Basic Moves'!B$2:C$43,2,FALSE)=H601,VLOOKUP(Q601,'Basic Moves'!B$2:C$43,2,FALSE)=I601),1,0)</f>
        <v>1</v>
      </c>
      <c r="T601" s="32" t="str">
        <f>VLOOKUP(Q601,'Basic Moves'!B$2:H$43,5,FALSE)</f>
        <v>650</v>
      </c>
      <c r="U601" s="32" t="str">
        <f>VLOOKUP(Q601,'Basic Moves'!B$2:H$43,7,FALSE)</f>
        <v>7</v>
      </c>
      <c r="V601" s="31" t="str">
        <f t="shared" si="5"/>
        <v>1338.75</v>
      </c>
      <c r="W601" s="30" t="s">
        <v>180</v>
      </c>
      <c r="X601" s="32" t="str">
        <f>VLOOKUP(W601,'Charged Moves'!B$2:I$96,3,FALSE)</f>
        <v>40</v>
      </c>
      <c r="Y601" s="32" t="str">
        <f>IF(OR(VLOOKUP(W601,'Charged Moves'!B$2:C$96,2,FALSE)=H601,VLOOKUP(W601,'Charged Moves'!B$2:C$96,2,FALSE)=I601),1,0)</f>
        <v>1</v>
      </c>
      <c r="Z601" s="32" t="str">
        <f>VLOOKUP(W601,'Charged Moves'!B$2:I$96,8,FALSE)*100</f>
        <v>5</v>
      </c>
      <c r="AA601" s="32" t="str">
        <f>VLOOKUP(W601,'Charged Moves'!B$2:I$96,6,FALSE)</f>
        <v>2400</v>
      </c>
      <c r="AB601" s="32" t="str">
        <f>VLOOKUP(W601,'Charged Moves'!B$2:J$96,9,FALSE)</f>
        <v>33</v>
      </c>
      <c r="AC601" s="32" t="str">
        <f t="shared" si="6"/>
        <v>95</v>
      </c>
      <c r="AD601" s="32" t="str">
        <f t="shared" si="7"/>
        <v>6150</v>
      </c>
      <c r="AE601" s="32" t="str">
        <f t="shared" si="8"/>
        <v>1537.5</v>
      </c>
      <c r="AF601" t="str">
        <f t="shared" si="9"/>
        <v>16150</v>
      </c>
      <c r="AG601" t="str">
        <f t="shared" si="10"/>
        <v>578.75</v>
      </c>
    </row>
    <row r="602" ht="14.25" customHeight="1">
      <c r="A602" s="5">
        <v>42.0</v>
      </c>
      <c r="B602" s="20">
        <v>5.0</v>
      </c>
      <c r="C602" s="21">
        <v>0.71</v>
      </c>
      <c r="D602" s="20">
        <v>6.0</v>
      </c>
      <c r="E602" s="22">
        <v>0.59</v>
      </c>
      <c r="F602" s="5" t="str">
        <f>VLOOKUP(G602,'Species Data'!A$2:E$152,2,FALSE)</f>
        <v>7</v>
      </c>
      <c r="G602" s="5" t="s">
        <v>41</v>
      </c>
      <c r="H602" s="33" t="s">
        <v>187</v>
      </c>
      <c r="I602" s="50"/>
      <c r="J602" s="5" t="str">
        <f>VLOOKUP(G602,'Species Data'!A$2:E$152,3,FALSE)</f>
        <v>88</v>
      </c>
      <c r="K602" s="27" t="str">
        <f>VLOOKUP(G602,'Species Data'!A$2:E$152,4,FALSE)</f>
        <v>112</v>
      </c>
      <c r="L602" s="27" t="str">
        <f>VLOOKUP(G602,'Species Data'!A$2:E$152,5,FALSE)</f>
        <v>142</v>
      </c>
      <c r="M602" s="28" t="str">
        <f t="shared" si="1"/>
        <v>12496</v>
      </c>
      <c r="N602" s="29" t="str">
        <f t="shared" si="2"/>
        <v>1584030448</v>
      </c>
      <c r="O602" s="29" t="str">
        <f t="shared" si="3"/>
        <v>126763</v>
      </c>
      <c r="P602" s="30" t="str">
        <f t="shared" si="4"/>
        <v>825604472</v>
      </c>
      <c r="Q602" s="30" t="s">
        <v>263</v>
      </c>
      <c r="R602" s="32" t="str">
        <f>VLOOKUP(Q602,'Basic Moves'!B$2:H$43,3,FALSE)</f>
        <v>12</v>
      </c>
      <c r="S602" s="32" t="str">
        <f>IF(OR(VLOOKUP(Q602,'Basic Moves'!B$2:C$43,2,FALSE)=H602,VLOOKUP(Q602,'Basic Moves'!B$2:C$43,2,FALSE)=I602),1,0)</f>
        <v>0</v>
      </c>
      <c r="T602" s="32" t="str">
        <f>VLOOKUP(Q602,'Basic Moves'!B$2:H$43,5,FALSE)</f>
        <v>1100</v>
      </c>
      <c r="U602" s="32" t="str">
        <f>VLOOKUP(Q602,'Basic Moves'!B$2:H$43,7,FALSE)</f>
        <v>10</v>
      </c>
      <c r="V602" s="31" t="str">
        <f t="shared" si="5"/>
        <v>1080</v>
      </c>
      <c r="W602" s="30" t="s">
        <v>334</v>
      </c>
      <c r="X602" s="32" t="str">
        <f>VLOOKUP(W602,'Charged Moves'!B$2:I$96,3,FALSE)</f>
        <v>35</v>
      </c>
      <c r="Y602" s="32" t="str">
        <f>IF(OR(VLOOKUP(W602,'Charged Moves'!B$2:C$96,2,FALSE)=H602,VLOOKUP(W602,'Charged Moves'!B$2:C$96,2,FALSE)=I602),1,0)</f>
        <v>1</v>
      </c>
      <c r="Z602" s="32" t="str">
        <f>VLOOKUP(W602,'Charged Moves'!B$2:I$96,8,FALSE)*100</f>
        <v>5</v>
      </c>
      <c r="AA602" s="32" t="str">
        <f>VLOOKUP(W602,'Charged Moves'!B$2:I$96,6,FALSE)</f>
        <v>3300</v>
      </c>
      <c r="AB602" s="32" t="str">
        <f>VLOOKUP(W602,'Charged Moves'!B$2:J$96,9,FALSE)</f>
        <v>25</v>
      </c>
      <c r="AC602" s="32" t="str">
        <f t="shared" si="6"/>
        <v>80.84375</v>
      </c>
      <c r="AD602" s="32" t="str">
        <f t="shared" si="7"/>
        <v>7100</v>
      </c>
      <c r="AE602" s="32" t="str">
        <f t="shared" si="8"/>
        <v>1131.8125</v>
      </c>
      <c r="AF602" t="str">
        <f t="shared" si="9"/>
        <v>13100</v>
      </c>
      <c r="AG602" t="str">
        <f t="shared" si="10"/>
        <v>589.90625</v>
      </c>
    </row>
    <row r="603" ht="14.25" customHeight="1">
      <c r="A603" s="5">
        <v>218.0</v>
      </c>
      <c r="B603" s="20">
        <v>5.0</v>
      </c>
      <c r="C603" s="21">
        <v>0.8</v>
      </c>
      <c r="D603" s="20">
        <v>1.0</v>
      </c>
      <c r="E603" s="22">
        <v>1.0</v>
      </c>
      <c r="F603" s="5" t="str">
        <f>VLOOKUP(G603,'Species Data'!A$2:E$152,2,FALSE)</f>
        <v>39</v>
      </c>
      <c r="G603" s="5" t="s">
        <v>75</v>
      </c>
      <c r="H603" s="39" t="s">
        <v>237</v>
      </c>
      <c r="I603" s="53" t="s">
        <v>322</v>
      </c>
      <c r="J603" s="5" t="str">
        <f>VLOOKUP(G603,'Species Data'!A$2:E$152,3,FALSE)</f>
        <v>230</v>
      </c>
      <c r="K603" s="27" t="str">
        <f>VLOOKUP(G603,'Species Data'!A$2:E$152,4,FALSE)</f>
        <v>98</v>
      </c>
      <c r="L603" s="27" t="str">
        <f>VLOOKUP(G603,'Species Data'!A$2:E$152,5,FALSE)</f>
        <v>54</v>
      </c>
      <c r="M603" s="28" t="str">
        <f t="shared" si="1"/>
        <v>12420</v>
      </c>
      <c r="N603" s="29" t="str">
        <f t="shared" si="2"/>
        <v>1819844381</v>
      </c>
      <c r="O603" s="29" t="str">
        <f t="shared" si="3"/>
        <v>146525</v>
      </c>
      <c r="P603" s="30" t="str">
        <f t="shared" si="4"/>
        <v>823218558.8</v>
      </c>
      <c r="Q603" s="30" t="s">
        <v>275</v>
      </c>
      <c r="R603" s="32" t="str">
        <f>VLOOKUP(Q603,'Basic Moves'!B$2:H$43,3,FALSE)</f>
        <v>12</v>
      </c>
      <c r="S603" s="32" t="str">
        <f>IF(OR(VLOOKUP(Q603,'Basic Moves'!B$2:C$43,2,FALSE)=H603,VLOOKUP(Q603,'Basic Moves'!B$2:C$43,2,FALSE)=I603),1,0)</f>
        <v>0</v>
      </c>
      <c r="T603" s="32" t="str">
        <f>VLOOKUP(Q603,'Basic Moves'!B$2:H$43,5,FALSE)</f>
        <v>1040</v>
      </c>
      <c r="U603" s="32" t="str">
        <f>VLOOKUP(Q603,'Basic Moves'!B$2:H$43,7,FALSE)</f>
        <v>10</v>
      </c>
      <c r="V603" s="31" t="str">
        <f t="shared" si="5"/>
        <v>1152</v>
      </c>
      <c r="W603" s="30" t="s">
        <v>277</v>
      </c>
      <c r="X603" s="32" t="str">
        <f>VLOOKUP(W603,'Charged Moves'!B$2:I$96,3,FALSE)</f>
        <v>55</v>
      </c>
      <c r="Y603" s="32" t="str">
        <f>IF(OR(VLOOKUP(W603,'Charged Moves'!B$2:C$96,2,FALSE)=H603,VLOOKUP(W603,'Charged Moves'!B$2:C$96,2,FALSE)=I603),1,0)</f>
        <v>1</v>
      </c>
      <c r="Z603" s="32" t="str">
        <f>VLOOKUP(W603,'Charged Moves'!B$2:I$96,8,FALSE)*100</f>
        <v>5</v>
      </c>
      <c r="AA603" s="32" t="str">
        <f>VLOOKUP(W603,'Charged Moves'!B$2:I$96,6,FALSE)</f>
        <v>2900</v>
      </c>
      <c r="AB603" s="32" t="str">
        <f>VLOOKUP(W603,'Charged Moves'!B$2:J$96,9,FALSE)</f>
        <v>50</v>
      </c>
      <c r="AC603" s="32" t="str">
        <f t="shared" si="6"/>
        <v>130.46875</v>
      </c>
      <c r="AD603" s="32" t="str">
        <f t="shared" si="7"/>
        <v>8600</v>
      </c>
      <c r="AE603" s="32" t="str">
        <f t="shared" si="8"/>
        <v>1495.15625</v>
      </c>
      <c r="AF603" t="str">
        <f t="shared" si="9"/>
        <v>18600</v>
      </c>
      <c r="AG603" t="str">
        <f t="shared" si="10"/>
        <v>676.34375</v>
      </c>
    </row>
    <row r="604" ht="14.25" customHeight="1">
      <c r="A604" s="5">
        <v>1.0</v>
      </c>
      <c r="B604" s="20">
        <v>1.0</v>
      </c>
      <c r="C604" s="21">
        <v>1.0</v>
      </c>
      <c r="D604" s="20">
        <v>4.0</v>
      </c>
      <c r="E604" s="22">
        <v>0.84</v>
      </c>
      <c r="F604" s="5" t="str">
        <f>VLOOKUP(G604,'Species Data'!A$2:E$152,2,FALSE)</f>
        <v>1</v>
      </c>
      <c r="G604" s="5" t="s">
        <v>10</v>
      </c>
      <c r="H604" s="45" t="s">
        <v>259</v>
      </c>
      <c r="I604" s="46" t="s">
        <v>265</v>
      </c>
      <c r="J604" s="5" t="str">
        <f>VLOOKUP(G604,'Species Data'!A$2:E$152,3,FALSE)</f>
        <v>90</v>
      </c>
      <c r="K604" s="27" t="str">
        <f>VLOOKUP(G604,'Species Data'!A$2:E$152,4,FALSE)</f>
        <v>126</v>
      </c>
      <c r="L604" s="27" t="str">
        <f>VLOOKUP(G604,'Species Data'!A$2:E$152,5,FALSE)</f>
        <v>126</v>
      </c>
      <c r="M604" s="28" t="str">
        <f t="shared" si="1"/>
        <v>11340</v>
      </c>
      <c r="N604" s="29" t="str">
        <f t="shared" si="2"/>
        <v>2408488425</v>
      </c>
      <c r="O604" s="29" t="str">
        <f t="shared" si="3"/>
        <v>212389</v>
      </c>
      <c r="P604" s="30" t="str">
        <f t="shared" si="4"/>
        <v>815331825</v>
      </c>
      <c r="Q604" s="30" t="s">
        <v>176</v>
      </c>
      <c r="R604" s="32" t="str">
        <f>VLOOKUP(Q604,'Basic Moves'!B$2:H$43,3,FALSE)</f>
        <v>7</v>
      </c>
      <c r="S604" s="32" t="str">
        <f>IF(OR(VLOOKUP(Q604,'Basic Moves'!B$2:C$43,2,FALSE)=H604,VLOOKUP(Q604,'Basic Moves'!B$2:C$43,2,FALSE)=I604),1,0)</f>
        <v>1</v>
      </c>
      <c r="T604" s="32" t="str">
        <f>VLOOKUP(Q604,'Basic Moves'!B$2:H$43,5,FALSE)</f>
        <v>650</v>
      </c>
      <c r="U604" s="32" t="str">
        <f>VLOOKUP(Q604,'Basic Moves'!B$2:H$43,7,FALSE)</f>
        <v>7</v>
      </c>
      <c r="V604" s="31" t="str">
        <f t="shared" si="5"/>
        <v>1338.75</v>
      </c>
      <c r="W604" s="30" t="s">
        <v>224</v>
      </c>
      <c r="X604" s="32" t="str">
        <f>VLOOKUP(W604,'Charged Moves'!B$2:I$96,3,FALSE)</f>
        <v>55</v>
      </c>
      <c r="Y604" s="32" t="str">
        <f>IF(OR(VLOOKUP(W604,'Charged Moves'!B$2:C$96,2,FALSE)=H604,VLOOKUP(W604,'Charged Moves'!B$2:C$96,2,FALSE)=I604),1,0)</f>
        <v>1</v>
      </c>
      <c r="Z604" s="32" t="str">
        <f>VLOOKUP(W604,'Charged Moves'!B$2:I$96,8,FALSE)*100</f>
        <v>5</v>
      </c>
      <c r="AA604" s="32" t="str">
        <f>VLOOKUP(W604,'Charged Moves'!B$2:I$96,6,FALSE)</f>
        <v>2600</v>
      </c>
      <c r="AB604" s="32" t="str">
        <f>VLOOKUP(W604,'Charged Moves'!B$2:J$96,9,FALSE)</f>
        <v>50</v>
      </c>
      <c r="AC604" s="32" t="str">
        <f t="shared" si="6"/>
        <v>140.46875</v>
      </c>
      <c r="AD604" s="32" t="str">
        <f t="shared" si="7"/>
        <v>8300</v>
      </c>
      <c r="AE604" s="32" t="str">
        <f t="shared" si="8"/>
        <v>1685.625</v>
      </c>
      <c r="AF604" t="str">
        <f t="shared" si="9"/>
        <v>24300</v>
      </c>
      <c r="AG604" t="str">
        <f t="shared" si="10"/>
        <v>570.625</v>
      </c>
    </row>
    <row r="605" ht="14.25" customHeight="1">
      <c r="A605" s="5">
        <v>306.0</v>
      </c>
      <c r="B605" s="20">
        <v>6.0</v>
      </c>
      <c r="C605" s="21">
        <v>0.63</v>
      </c>
      <c r="D605" s="20">
        <v>2.0</v>
      </c>
      <c r="E605" s="22">
        <v>0.95</v>
      </c>
      <c r="F605" s="5" t="str">
        <f>VLOOKUP(G605,'Species Data'!A$2:E$152,2,FALSE)</f>
        <v>54</v>
      </c>
      <c r="G605" s="5" t="s">
        <v>93</v>
      </c>
      <c r="H605" s="33" t="s">
        <v>187</v>
      </c>
      <c r="I605" s="50"/>
      <c r="J605" s="5" t="str">
        <f>VLOOKUP(G605,'Species Data'!A$2:E$152,3,FALSE)</f>
        <v>100</v>
      </c>
      <c r="K605" s="27" t="str">
        <f>VLOOKUP(G605,'Species Data'!A$2:E$152,4,FALSE)</f>
        <v>132</v>
      </c>
      <c r="L605" s="27" t="str">
        <f>VLOOKUP(G605,'Species Data'!A$2:E$152,5,FALSE)</f>
        <v>112</v>
      </c>
      <c r="M605" s="28" t="str">
        <f t="shared" si="1"/>
        <v>11200</v>
      </c>
      <c r="N605" s="29" t="str">
        <f t="shared" si="2"/>
        <v>1685376000</v>
      </c>
      <c r="O605" s="29" t="str">
        <f t="shared" si="3"/>
        <v>150480</v>
      </c>
      <c r="P605" s="30" t="str">
        <f t="shared" si="4"/>
        <v>814598400</v>
      </c>
      <c r="Q605" s="30" t="s">
        <v>121</v>
      </c>
      <c r="R605" s="32" t="str">
        <f>VLOOKUP(Q605,'Basic Moves'!B$2:H$43,3,FALSE)</f>
        <v>12</v>
      </c>
      <c r="S605" s="32" t="str">
        <f>IF(OR(VLOOKUP(Q605,'Basic Moves'!B$2:C$43,2,FALSE)=H605,VLOOKUP(Q605,'Basic Moves'!B$2:C$43,2,FALSE)=I605),1,0)</f>
        <v>0</v>
      </c>
      <c r="T605" s="32" t="str">
        <f>VLOOKUP(Q605,'Basic Moves'!B$2:H$43,5,FALSE)</f>
        <v>1050</v>
      </c>
      <c r="U605" s="32" t="str">
        <f>VLOOKUP(Q605,'Basic Moves'!B$2:H$43,7,FALSE)</f>
        <v>9</v>
      </c>
      <c r="V605" s="31" t="str">
        <f t="shared" si="5"/>
        <v>1140</v>
      </c>
      <c r="W605" s="30" t="s">
        <v>290</v>
      </c>
      <c r="X605" s="32" t="str">
        <f>VLOOKUP(W605,'Charged Moves'!B$2:I$96,3,FALSE)</f>
        <v>40</v>
      </c>
      <c r="Y605" s="32" t="str">
        <f>IF(OR(VLOOKUP(W605,'Charged Moves'!B$2:C$96,2,FALSE)=H605,VLOOKUP(W605,'Charged Moves'!B$2:C$96,2,FALSE)=I605),1,0)</f>
        <v>0</v>
      </c>
      <c r="Z605" s="32" t="str">
        <f>VLOOKUP(W605,'Charged Moves'!B$2:I$96,8,FALSE)*100</f>
        <v>5</v>
      </c>
      <c r="AA605" s="32" t="str">
        <f>VLOOKUP(W605,'Charged Moves'!B$2:I$96,6,FALSE)</f>
        <v>3800</v>
      </c>
      <c r="AB605" s="32" t="str">
        <f>VLOOKUP(W605,'Charged Moves'!B$2:J$96,9,FALSE)</f>
        <v>25</v>
      </c>
      <c r="AC605" s="32" t="str">
        <f t="shared" si="6"/>
        <v>77</v>
      </c>
      <c r="AD605" s="32" t="str">
        <f t="shared" si="7"/>
        <v>7450</v>
      </c>
      <c r="AE605" s="32" t="str">
        <f t="shared" si="8"/>
        <v>1037</v>
      </c>
      <c r="AF605" t="str">
        <f t="shared" si="9"/>
        <v>13450</v>
      </c>
      <c r="AG605" t="str">
        <f t="shared" si="10"/>
        <v>551</v>
      </c>
    </row>
    <row r="606" ht="14.25" customHeight="1">
      <c r="A606" s="5">
        <v>422.0</v>
      </c>
      <c r="B606" s="20">
        <v>4.0</v>
      </c>
      <c r="C606" s="21">
        <v>0.93</v>
      </c>
      <c r="D606" s="20">
        <v>1.0</v>
      </c>
      <c r="E606" s="22">
        <v>1.0</v>
      </c>
      <c r="F606" s="5" t="str">
        <f>VLOOKUP(G606,'Species Data'!A$2:E$152,2,FALSE)</f>
        <v>74</v>
      </c>
      <c r="G606" s="5" t="s">
        <v>123</v>
      </c>
      <c r="H606" s="51" t="s">
        <v>267</v>
      </c>
      <c r="I606" s="49" t="s">
        <v>260</v>
      </c>
      <c r="J606" s="5" t="str">
        <f>VLOOKUP(G606,'Species Data'!A$2:E$152,3,FALSE)</f>
        <v>80</v>
      </c>
      <c r="K606" s="27" t="str">
        <f>VLOOKUP(G606,'Species Data'!A$2:E$152,4,FALSE)</f>
        <v>106</v>
      </c>
      <c r="L606" s="27" t="str">
        <f>VLOOKUP(G606,'Species Data'!A$2:E$152,5,FALSE)</f>
        <v>118</v>
      </c>
      <c r="M606" s="28" t="str">
        <f t="shared" si="1"/>
        <v>9440</v>
      </c>
      <c r="N606" s="29" t="str">
        <f t="shared" si="2"/>
        <v>1273001700</v>
      </c>
      <c r="O606" s="29" t="str">
        <f t="shared" si="3"/>
        <v>134852</v>
      </c>
      <c r="P606" s="30" t="str">
        <f t="shared" si="4"/>
        <v>808642200</v>
      </c>
      <c r="Q606" s="30" t="s">
        <v>266</v>
      </c>
      <c r="R606" s="32" t="str">
        <f>VLOOKUP(Q606,'Basic Moves'!B$2:H$43,3,FALSE)</f>
        <v>12</v>
      </c>
      <c r="S606" s="32" t="str">
        <f>IF(OR(VLOOKUP(Q606,'Basic Moves'!B$2:C$43,2,FALSE)=H606,VLOOKUP(Q606,'Basic Moves'!B$2:C$43,2,FALSE)=I606),1,0)</f>
        <v>1</v>
      </c>
      <c r="T606" s="32" t="str">
        <f>VLOOKUP(Q606,'Basic Moves'!B$2:H$43,5,FALSE)</f>
        <v>1360</v>
      </c>
      <c r="U606" s="32" t="str">
        <f>VLOOKUP(Q606,'Basic Moves'!B$2:H$43,7,FALSE)</f>
        <v>15</v>
      </c>
      <c r="V606" s="31" t="str">
        <f t="shared" si="5"/>
        <v>1095</v>
      </c>
      <c r="W606" s="30" t="s">
        <v>288</v>
      </c>
      <c r="X606" s="32" t="str">
        <f>VLOOKUP(W606,'Charged Moves'!B$2:I$96,3,FALSE)</f>
        <v>70</v>
      </c>
      <c r="Y606" s="32" t="str">
        <f>IF(OR(VLOOKUP(W606,'Charged Moves'!B$2:C$96,2,FALSE)=H606,VLOOKUP(W606,'Charged Moves'!B$2:C$96,2,FALSE)=I606),1,0)</f>
        <v>1</v>
      </c>
      <c r="Z606" s="32" t="str">
        <f>VLOOKUP(W606,'Charged Moves'!B$2:I$96,8,FALSE)*100</f>
        <v>5</v>
      </c>
      <c r="AA606" s="32" t="str">
        <f>VLOOKUP(W606,'Charged Moves'!B$2:I$96,6,FALSE)</f>
        <v>5800</v>
      </c>
      <c r="AB606" s="32" t="str">
        <f>VLOOKUP(W606,'Charged Moves'!B$2:J$96,9,FALSE)</f>
        <v>33</v>
      </c>
      <c r="AC606" s="32" t="str">
        <f t="shared" si="6"/>
        <v>134.6875</v>
      </c>
      <c r="AD606" s="32" t="str">
        <f t="shared" si="7"/>
        <v>10380</v>
      </c>
      <c r="AE606" s="32" t="str">
        <f t="shared" si="8"/>
        <v>1272.1875</v>
      </c>
      <c r="AF606" t="str">
        <f t="shared" si="9"/>
        <v>16380</v>
      </c>
      <c r="AG606" t="str">
        <f t="shared" si="10"/>
        <v>808.125</v>
      </c>
    </row>
    <row r="607" ht="14.25" customHeight="1">
      <c r="A607" s="5">
        <v>549.0</v>
      </c>
      <c r="B607" s="20">
        <v>3.0</v>
      </c>
      <c r="C607" s="21">
        <v>0.81</v>
      </c>
      <c r="D607" s="20">
        <v>3.0</v>
      </c>
      <c r="E607" s="22">
        <v>0.88</v>
      </c>
      <c r="F607" s="5" t="str">
        <f>VLOOKUP(G607,'Species Data'!A$2:E$152,2,FALSE)</f>
        <v>95</v>
      </c>
      <c r="G607" s="5" t="s">
        <v>155</v>
      </c>
      <c r="H607" s="51" t="s">
        <v>267</v>
      </c>
      <c r="I607" s="49" t="s">
        <v>260</v>
      </c>
      <c r="J607" s="5" t="str">
        <f>VLOOKUP(G607,'Species Data'!A$2:E$152,3,FALSE)</f>
        <v>70</v>
      </c>
      <c r="K607" s="27" t="str">
        <f>VLOOKUP(G607,'Species Data'!A$2:E$152,4,FALSE)</f>
        <v>90</v>
      </c>
      <c r="L607" s="27" t="str">
        <f>VLOOKUP(G607,'Species Data'!A$2:E$152,5,FALSE)</f>
        <v>186</v>
      </c>
      <c r="M607" s="28" t="str">
        <f t="shared" si="1"/>
        <v>13020</v>
      </c>
      <c r="N607" s="29" t="str">
        <f t="shared" si="2"/>
        <v>1603901250</v>
      </c>
      <c r="O607" s="29" t="str">
        <f t="shared" si="3"/>
        <v>123188</v>
      </c>
      <c r="P607" s="30" t="str">
        <f t="shared" si="4"/>
        <v>801950625</v>
      </c>
      <c r="Q607" s="30" t="s">
        <v>263</v>
      </c>
      <c r="R607" s="32" t="str">
        <f>VLOOKUP(Q607,'Basic Moves'!B$2:H$43,3,FALSE)</f>
        <v>12</v>
      </c>
      <c r="S607" s="32" t="str">
        <f>IF(OR(VLOOKUP(Q607,'Basic Moves'!B$2:C$43,2,FALSE)=H607,VLOOKUP(Q607,'Basic Moves'!B$2:C$43,2,FALSE)=I607),1,0)</f>
        <v>0</v>
      </c>
      <c r="T607" s="32" t="str">
        <f>VLOOKUP(Q607,'Basic Moves'!B$2:H$43,5,FALSE)</f>
        <v>1100</v>
      </c>
      <c r="U607" s="32" t="str">
        <f>VLOOKUP(Q607,'Basic Moves'!B$2:H$43,7,FALSE)</f>
        <v>10</v>
      </c>
      <c r="V607" s="31" t="str">
        <f t="shared" si="5"/>
        <v>1080</v>
      </c>
      <c r="W607" s="30" t="s">
        <v>311</v>
      </c>
      <c r="X607" s="32" t="str">
        <f>VLOOKUP(W607,'Charged Moves'!B$2:I$96,3,FALSE)</f>
        <v>50</v>
      </c>
      <c r="Y607" s="32" t="str">
        <f>IF(OR(VLOOKUP(W607,'Charged Moves'!B$2:C$96,2,FALSE)=H607,VLOOKUP(W607,'Charged Moves'!B$2:C$96,2,FALSE)=I607),1,0)</f>
        <v>1</v>
      </c>
      <c r="Z607" s="32" t="str">
        <f>VLOOKUP(W607,'Charged Moves'!B$2:I$96,8,FALSE)*100</f>
        <v>5</v>
      </c>
      <c r="AA607" s="32" t="str">
        <f>VLOOKUP(W607,'Charged Moves'!B$2:I$96,6,FALSE)</f>
        <v>3200</v>
      </c>
      <c r="AB607" s="32" t="str">
        <f>VLOOKUP(W607,'Charged Moves'!B$2:J$96,9,FALSE)</f>
        <v>33</v>
      </c>
      <c r="AC607" s="32" t="str">
        <f t="shared" si="6"/>
        <v>112.0625</v>
      </c>
      <c r="AD607" s="32" t="str">
        <f t="shared" si="7"/>
        <v>8100</v>
      </c>
      <c r="AE607" s="32" t="str">
        <f t="shared" si="8"/>
        <v>1368.75</v>
      </c>
      <c r="AF607" t="str">
        <f t="shared" si="9"/>
        <v>16100</v>
      </c>
      <c r="AG607" t="str">
        <f t="shared" si="10"/>
        <v>684.375</v>
      </c>
    </row>
    <row r="608" ht="14.25" customHeight="1">
      <c r="A608" s="5">
        <v>539.0</v>
      </c>
      <c r="B608" s="20">
        <v>2.0</v>
      </c>
      <c r="C608" s="21">
        <v>0.98</v>
      </c>
      <c r="D608" s="20">
        <v>5.0</v>
      </c>
      <c r="E608" s="22">
        <v>0.64</v>
      </c>
      <c r="F608" s="5" t="str">
        <f>VLOOKUP(G608,'Species Data'!A$2:E$152,2,FALSE)</f>
        <v>93</v>
      </c>
      <c r="G608" s="5" t="s">
        <v>150</v>
      </c>
      <c r="H608" s="62" t="s">
        <v>258</v>
      </c>
      <c r="I608" s="46" t="s">
        <v>265</v>
      </c>
      <c r="J608" s="5" t="str">
        <f>VLOOKUP(G608,'Species Data'!A$2:E$152,3,FALSE)</f>
        <v>90</v>
      </c>
      <c r="K608" s="27" t="str">
        <f>VLOOKUP(G608,'Species Data'!A$2:E$152,4,FALSE)</f>
        <v>172</v>
      </c>
      <c r="L608" s="27" t="str">
        <f>VLOOKUP(G608,'Species Data'!A$2:E$152,5,FALSE)</f>
        <v>118</v>
      </c>
      <c r="M608" s="28" t="str">
        <f t="shared" si="1"/>
        <v>10620</v>
      </c>
      <c r="N608" s="29" t="str">
        <f t="shared" si="2"/>
        <v>3031936988</v>
      </c>
      <c r="O608" s="29" t="str">
        <f t="shared" si="3"/>
        <v>285493</v>
      </c>
      <c r="P608" s="30" t="str">
        <f t="shared" si="4"/>
        <v>797157112.5</v>
      </c>
      <c r="Q608" s="30" t="s">
        <v>257</v>
      </c>
      <c r="R608" s="32" t="str">
        <f>VLOOKUP(Q608,'Basic Moves'!B$2:H$43,3,FALSE)</f>
        <v>5</v>
      </c>
      <c r="S608" s="32" t="str">
        <f>IF(OR(VLOOKUP(Q608,'Basic Moves'!B$2:C$43,2,FALSE)=H608,VLOOKUP(Q608,'Basic Moves'!B$2:C$43,2,FALSE)=I608),1,0)</f>
        <v>1</v>
      </c>
      <c r="T608" s="32" t="str">
        <f>VLOOKUP(Q608,'Basic Moves'!B$2:H$43,5,FALSE)</f>
        <v>500</v>
      </c>
      <c r="U608" s="32" t="str">
        <f>VLOOKUP(Q608,'Basic Moves'!B$2:H$43,7,FALSE)</f>
        <v>6</v>
      </c>
      <c r="V608" s="31" t="str">
        <f t="shared" si="5"/>
        <v>1250</v>
      </c>
      <c r="W608" s="30" t="s">
        <v>224</v>
      </c>
      <c r="X608" s="32" t="str">
        <f>VLOOKUP(W608,'Charged Moves'!B$2:I$96,3,FALSE)</f>
        <v>55</v>
      </c>
      <c r="Y608" s="32" t="str">
        <f>IF(OR(VLOOKUP(W608,'Charged Moves'!B$2:C$96,2,FALSE)=H608,VLOOKUP(W608,'Charged Moves'!B$2:C$96,2,FALSE)=I608),1,0)</f>
        <v>1</v>
      </c>
      <c r="Z608" s="32" t="str">
        <f>VLOOKUP(W608,'Charged Moves'!B$2:I$96,8,FALSE)*100</f>
        <v>5</v>
      </c>
      <c r="AA608" s="32" t="str">
        <f>VLOOKUP(W608,'Charged Moves'!B$2:I$96,6,FALSE)</f>
        <v>2600</v>
      </c>
      <c r="AB608" s="32" t="str">
        <f>VLOOKUP(W608,'Charged Moves'!B$2:J$96,9,FALSE)</f>
        <v>50</v>
      </c>
      <c r="AC608" s="32" t="str">
        <f t="shared" si="6"/>
        <v>126.71875</v>
      </c>
      <c r="AD608" s="32" t="str">
        <f t="shared" si="7"/>
        <v>7600</v>
      </c>
      <c r="AE608" s="32" t="str">
        <f t="shared" si="8"/>
        <v>1659.84375</v>
      </c>
      <c r="AF608" t="str">
        <f t="shared" si="9"/>
        <v>25600</v>
      </c>
      <c r="AG608" t="str">
        <f t="shared" si="10"/>
        <v>436.40625</v>
      </c>
    </row>
    <row r="609" ht="14.25" customHeight="1">
      <c r="A609" s="5">
        <v>341.0</v>
      </c>
      <c r="B609" s="20">
        <v>1.0</v>
      </c>
      <c r="C609" s="21">
        <v>1.0</v>
      </c>
      <c r="D609" s="20">
        <v>1.0</v>
      </c>
      <c r="E609" s="22">
        <v>1.0</v>
      </c>
      <c r="F609" s="5" t="str">
        <f>VLOOKUP(G609,'Species Data'!A$2:E$152,2,FALSE)</f>
        <v>60</v>
      </c>
      <c r="G609" s="5" t="s">
        <v>102</v>
      </c>
      <c r="H609" s="33" t="s">
        <v>187</v>
      </c>
      <c r="I609" s="50"/>
      <c r="J609" s="5" t="str">
        <f>VLOOKUP(G609,'Species Data'!A$2:E$152,3,FALSE)</f>
        <v>80</v>
      </c>
      <c r="K609" s="27" t="str">
        <f>VLOOKUP(G609,'Species Data'!A$2:E$152,4,FALSE)</f>
        <v>108</v>
      </c>
      <c r="L609" s="27" t="str">
        <f>VLOOKUP(G609,'Species Data'!A$2:E$152,5,FALSE)</f>
        <v>98</v>
      </c>
      <c r="M609" s="28" t="str">
        <f t="shared" si="1"/>
        <v>7840</v>
      </c>
      <c r="N609" s="29" t="str">
        <f t="shared" si="2"/>
        <v>1314532800</v>
      </c>
      <c r="O609" s="29" t="str">
        <f t="shared" si="3"/>
        <v>167670</v>
      </c>
      <c r="P609" s="30" t="str">
        <f t="shared" si="4"/>
        <v>788719680</v>
      </c>
      <c r="Q609" s="30" t="s">
        <v>230</v>
      </c>
      <c r="R609" s="32" t="str">
        <f>VLOOKUP(Q609,'Basic Moves'!B$2:H$43,3,FALSE)</f>
        <v>25</v>
      </c>
      <c r="S609" s="32" t="str">
        <f>IF(OR(VLOOKUP(Q609,'Basic Moves'!B$2:C$43,2,FALSE)=H609,VLOOKUP(Q609,'Basic Moves'!B$2:C$43,2,FALSE)=I609),1,0)</f>
        <v>1</v>
      </c>
      <c r="T609" s="32" t="str">
        <f>VLOOKUP(Q609,'Basic Moves'!B$2:H$43,5,FALSE)</f>
        <v>2300</v>
      </c>
      <c r="U609" s="32" t="str">
        <f>VLOOKUP(Q609,'Basic Moves'!B$2:H$43,7,FALSE)</f>
        <v>25</v>
      </c>
      <c r="V609" s="31" t="str">
        <f t="shared" si="5"/>
        <v>1343.75</v>
      </c>
      <c r="W609" s="30" t="s">
        <v>346</v>
      </c>
      <c r="X609" s="32" t="str">
        <f>VLOOKUP(W609,'Charged Moves'!B$2:I$96,3,FALSE)</f>
        <v>40</v>
      </c>
      <c r="Y609" s="32" t="str">
        <f>IF(OR(VLOOKUP(W609,'Charged Moves'!B$2:C$96,2,FALSE)=H609,VLOOKUP(W609,'Charged Moves'!B$2:C$96,2,FALSE)=I609),1,0)</f>
        <v>0</v>
      </c>
      <c r="Z609" s="32" t="str">
        <f>VLOOKUP(W609,'Charged Moves'!B$2:I$96,8,FALSE)*100</f>
        <v>5</v>
      </c>
      <c r="AA609" s="32" t="str">
        <f>VLOOKUP(W609,'Charged Moves'!B$2:I$96,6,FALSE)</f>
        <v>1560</v>
      </c>
      <c r="AB609" s="32" t="str">
        <f>VLOOKUP(W609,'Charged Moves'!B$2:J$96,9,FALSE)</f>
        <v>50</v>
      </c>
      <c r="AC609" s="32" t="str">
        <f t="shared" si="6"/>
        <v>103.5</v>
      </c>
      <c r="AD609" s="32" t="str">
        <f t="shared" si="7"/>
        <v>6660</v>
      </c>
      <c r="AE609" s="32" t="str">
        <f t="shared" si="8"/>
        <v>1552.5</v>
      </c>
      <c r="AF609" t="str">
        <f t="shared" si="9"/>
        <v>10660</v>
      </c>
      <c r="AG609" t="str">
        <f t="shared" si="10"/>
        <v>931.5</v>
      </c>
    </row>
    <row r="610" ht="14.25" customHeight="1">
      <c r="A610" s="5">
        <v>538.0</v>
      </c>
      <c r="B610" s="20">
        <v>6.0</v>
      </c>
      <c r="C610" s="21">
        <v>0.74</v>
      </c>
      <c r="D610" s="20">
        <v>6.0</v>
      </c>
      <c r="E610" s="22">
        <v>0.63</v>
      </c>
      <c r="F610" s="5" t="str">
        <f>VLOOKUP(G610,'Species Data'!A$2:E$152,2,FALSE)</f>
        <v>93</v>
      </c>
      <c r="G610" s="5" t="s">
        <v>150</v>
      </c>
      <c r="H610" s="62" t="s">
        <v>258</v>
      </c>
      <c r="I610" s="46" t="s">
        <v>265</v>
      </c>
      <c r="J610" s="5" t="str">
        <f>VLOOKUP(G610,'Species Data'!A$2:E$152,3,FALSE)</f>
        <v>90</v>
      </c>
      <c r="K610" s="27" t="str">
        <f>VLOOKUP(G610,'Species Data'!A$2:E$152,4,FALSE)</f>
        <v>172</v>
      </c>
      <c r="L610" s="27" t="str">
        <f>VLOOKUP(G610,'Species Data'!A$2:E$152,5,FALSE)</f>
        <v>118</v>
      </c>
      <c r="M610" s="28" t="str">
        <f t="shared" si="1"/>
        <v>10620</v>
      </c>
      <c r="N610" s="29" t="str">
        <f t="shared" si="2"/>
        <v>2283300000</v>
      </c>
      <c r="O610" s="29" t="str">
        <f t="shared" si="3"/>
        <v>215000</v>
      </c>
      <c r="P610" s="30" t="str">
        <f t="shared" si="4"/>
        <v>786596850</v>
      </c>
      <c r="Q610" s="30" t="s">
        <v>257</v>
      </c>
      <c r="R610" s="32" t="str">
        <f>VLOOKUP(Q610,'Basic Moves'!B$2:H$43,3,FALSE)</f>
        <v>5</v>
      </c>
      <c r="S610" s="32" t="str">
        <f>IF(OR(VLOOKUP(Q610,'Basic Moves'!B$2:C$43,2,FALSE)=H610,VLOOKUP(Q610,'Basic Moves'!B$2:C$43,2,FALSE)=I610),1,0)</f>
        <v>1</v>
      </c>
      <c r="T610" s="32" t="str">
        <f>VLOOKUP(Q610,'Basic Moves'!B$2:H$43,5,FALSE)</f>
        <v>500</v>
      </c>
      <c r="U610" s="32" t="str">
        <f>VLOOKUP(Q610,'Basic Moves'!B$2:H$43,7,FALSE)</f>
        <v>6</v>
      </c>
      <c r="V610" s="31" t="str">
        <f t="shared" si="5"/>
        <v>1250</v>
      </c>
      <c r="W610" s="30" t="s">
        <v>284</v>
      </c>
      <c r="X610" s="32" t="str">
        <f>VLOOKUP(W610,'Charged Moves'!B$2:I$96,3,FALSE)</f>
        <v>45</v>
      </c>
      <c r="Y610" s="32" t="str">
        <f>IF(OR(VLOOKUP(W610,'Charged Moves'!B$2:C$96,2,FALSE)=H610,VLOOKUP(W610,'Charged Moves'!B$2:C$96,2,FALSE)=I610),1,0)</f>
        <v>0</v>
      </c>
      <c r="Z610" s="32" t="str">
        <f>VLOOKUP(W610,'Charged Moves'!B$2:I$96,8,FALSE)*100</f>
        <v>5</v>
      </c>
      <c r="AA610" s="32" t="str">
        <f>VLOOKUP(W610,'Charged Moves'!B$2:I$96,6,FALSE)</f>
        <v>3500</v>
      </c>
      <c r="AB610" s="32" t="str">
        <f>VLOOKUP(W610,'Charged Moves'!B$2:J$96,9,FALSE)</f>
        <v>33</v>
      </c>
      <c r="AC610" s="32" t="str">
        <f t="shared" si="6"/>
        <v>83.625</v>
      </c>
      <c r="AD610" s="32" t="str">
        <f t="shared" si="7"/>
        <v>7000</v>
      </c>
      <c r="AE610" s="32" t="str">
        <f t="shared" si="8"/>
        <v>1195.75</v>
      </c>
      <c r="AF610" t="str">
        <f t="shared" si="9"/>
        <v>19000</v>
      </c>
      <c r="AG610" t="str">
        <f t="shared" si="10"/>
        <v>430.625</v>
      </c>
    </row>
    <row r="611" ht="14.25" customHeight="1">
      <c r="A611" s="5">
        <v>420.0</v>
      </c>
      <c r="B611" s="20">
        <v>1.0</v>
      </c>
      <c r="C611" s="21">
        <v>1.0</v>
      </c>
      <c r="D611" s="20">
        <v>2.0</v>
      </c>
      <c r="E611" s="22">
        <v>0.96</v>
      </c>
      <c r="F611" s="5" t="str">
        <f>VLOOKUP(G611,'Species Data'!A$2:E$152,2,FALSE)</f>
        <v>74</v>
      </c>
      <c r="G611" s="5" t="s">
        <v>123</v>
      </c>
      <c r="H611" s="51" t="s">
        <v>267</v>
      </c>
      <c r="I611" s="49" t="s">
        <v>260</v>
      </c>
      <c r="J611" s="5" t="str">
        <f>VLOOKUP(G611,'Species Data'!A$2:E$152,3,FALSE)</f>
        <v>80</v>
      </c>
      <c r="K611" s="27" t="str">
        <f>VLOOKUP(G611,'Species Data'!A$2:E$152,4,FALSE)</f>
        <v>106</v>
      </c>
      <c r="L611" s="27" t="str">
        <f>VLOOKUP(G611,'Species Data'!A$2:E$152,5,FALSE)</f>
        <v>118</v>
      </c>
      <c r="M611" s="28" t="str">
        <f t="shared" si="1"/>
        <v>9440</v>
      </c>
      <c r="N611" s="29" t="str">
        <f t="shared" si="2"/>
        <v>1369626000</v>
      </c>
      <c r="O611" s="29" t="str">
        <f t="shared" si="3"/>
        <v>145088</v>
      </c>
      <c r="P611" s="30" t="str">
        <f t="shared" si="4"/>
        <v>778935700</v>
      </c>
      <c r="Q611" s="30" t="s">
        <v>266</v>
      </c>
      <c r="R611" s="32" t="str">
        <f>VLOOKUP(Q611,'Basic Moves'!B$2:H$43,3,FALSE)</f>
        <v>12</v>
      </c>
      <c r="S611" s="32" t="str">
        <f>IF(OR(VLOOKUP(Q611,'Basic Moves'!B$2:C$43,2,FALSE)=H611,VLOOKUP(Q611,'Basic Moves'!B$2:C$43,2,FALSE)=I611),1,0)</f>
        <v>1</v>
      </c>
      <c r="T611" s="32" t="str">
        <f>VLOOKUP(Q611,'Basic Moves'!B$2:H$43,5,FALSE)</f>
        <v>1360</v>
      </c>
      <c r="U611" s="32" t="str">
        <f>VLOOKUP(Q611,'Basic Moves'!B$2:H$43,7,FALSE)</f>
        <v>15</v>
      </c>
      <c r="V611" s="31" t="str">
        <f t="shared" si="5"/>
        <v>1095</v>
      </c>
      <c r="W611" s="30" t="s">
        <v>311</v>
      </c>
      <c r="X611" s="32" t="str">
        <f>VLOOKUP(W611,'Charged Moves'!B$2:I$96,3,FALSE)</f>
        <v>50</v>
      </c>
      <c r="Y611" s="32" t="str">
        <f>IF(OR(VLOOKUP(W611,'Charged Moves'!B$2:C$96,2,FALSE)=H611,VLOOKUP(W611,'Charged Moves'!B$2:C$96,2,FALSE)=I611),1,0)</f>
        <v>1</v>
      </c>
      <c r="Z611" s="32" t="str">
        <f>VLOOKUP(W611,'Charged Moves'!B$2:I$96,8,FALSE)*100</f>
        <v>5</v>
      </c>
      <c r="AA611" s="32" t="str">
        <f>VLOOKUP(W611,'Charged Moves'!B$2:I$96,6,FALSE)</f>
        <v>3200</v>
      </c>
      <c r="AB611" s="32" t="str">
        <f>VLOOKUP(W611,'Charged Moves'!B$2:J$96,9,FALSE)</f>
        <v>33</v>
      </c>
      <c r="AC611" s="32" t="str">
        <f t="shared" si="6"/>
        <v>109.0625</v>
      </c>
      <c r="AD611" s="32" t="str">
        <f t="shared" si="7"/>
        <v>7780</v>
      </c>
      <c r="AE611" s="32" t="str">
        <f t="shared" si="8"/>
        <v>1368.75</v>
      </c>
      <c r="AF611" t="str">
        <f t="shared" si="9"/>
        <v>13780</v>
      </c>
      <c r="AG611" t="str">
        <f t="shared" si="10"/>
        <v>778.4375</v>
      </c>
    </row>
    <row r="612" ht="14.25" customHeight="1">
      <c r="A612" s="5">
        <v>779.0</v>
      </c>
      <c r="B612" s="20">
        <v>1.0</v>
      </c>
      <c r="C612" s="21">
        <v>1.0</v>
      </c>
      <c r="D612" s="20">
        <v>1.0</v>
      </c>
      <c r="E612" s="22">
        <v>1.0</v>
      </c>
      <c r="F612" s="5" t="str">
        <f>VLOOKUP(G612,'Species Data'!A$2:E$152,2,FALSE)</f>
        <v>138</v>
      </c>
      <c r="G612" s="5" t="s">
        <v>212</v>
      </c>
      <c r="H612" s="51" t="s">
        <v>267</v>
      </c>
      <c r="I612" s="33" t="s">
        <v>187</v>
      </c>
      <c r="J612" s="5" t="str">
        <f>VLOOKUP(G612,'Species Data'!A$2:E$152,3,FALSE)</f>
        <v>70</v>
      </c>
      <c r="K612" s="27" t="str">
        <f>VLOOKUP(G612,'Species Data'!A$2:E$152,4,FALSE)</f>
        <v>132</v>
      </c>
      <c r="L612" s="27" t="str">
        <f>VLOOKUP(G612,'Species Data'!A$2:E$152,5,FALSE)</f>
        <v>160</v>
      </c>
      <c r="M612" s="28" t="str">
        <f t="shared" si="1"/>
        <v>11200</v>
      </c>
      <c r="N612" s="29" t="str">
        <f t="shared" si="2"/>
        <v>2217600000</v>
      </c>
      <c r="O612" s="29" t="str">
        <f t="shared" si="3"/>
        <v>198000</v>
      </c>
      <c r="P612" s="30" t="str">
        <f t="shared" si="4"/>
        <v>774543000</v>
      </c>
      <c r="Q612" s="30" t="s">
        <v>151</v>
      </c>
      <c r="R612" s="32" t="str">
        <f>VLOOKUP(Q612,'Basic Moves'!B$2:H$43,3,FALSE)</f>
        <v>6</v>
      </c>
      <c r="S612" s="32" t="str">
        <f>IF(OR(VLOOKUP(Q612,'Basic Moves'!B$2:C$43,2,FALSE)=H612,VLOOKUP(Q612,'Basic Moves'!B$2:C$43,2,FALSE)=I612),1,0)</f>
        <v>1</v>
      </c>
      <c r="T612" s="32" t="str">
        <f>VLOOKUP(Q612,'Basic Moves'!B$2:H$43,5,FALSE)</f>
        <v>500</v>
      </c>
      <c r="U612" s="32" t="str">
        <f>VLOOKUP(Q612,'Basic Moves'!B$2:H$43,7,FALSE)</f>
        <v>7</v>
      </c>
      <c r="V612" s="31" t="str">
        <f t="shared" si="5"/>
        <v>1500</v>
      </c>
      <c r="W612" s="30" t="s">
        <v>309</v>
      </c>
      <c r="X612" s="32" t="str">
        <f>VLOOKUP(W612,'Charged Moves'!B$2:I$96,3,FALSE)</f>
        <v>35</v>
      </c>
      <c r="Y612" s="32" t="str">
        <f>IF(OR(VLOOKUP(W612,'Charged Moves'!B$2:C$96,2,FALSE)=H612,VLOOKUP(W612,'Charged Moves'!B$2:C$96,2,FALSE)=I612),1,0)</f>
        <v>1</v>
      </c>
      <c r="Z612" s="32" t="str">
        <f>VLOOKUP(W612,'Charged Moves'!B$2:I$96,8,FALSE)*100</f>
        <v>5</v>
      </c>
      <c r="AA612" s="32" t="str">
        <f>VLOOKUP(W612,'Charged Moves'!B$2:I$96,6,FALSE)</f>
        <v>3600</v>
      </c>
      <c r="AB612" s="32" t="str">
        <f>VLOOKUP(W612,'Charged Moves'!B$2:J$96,9,FALSE)</f>
        <v>25</v>
      </c>
      <c r="AC612" s="32" t="str">
        <f t="shared" si="6"/>
        <v>74.84375</v>
      </c>
      <c r="AD612" s="32" t="str">
        <f t="shared" si="7"/>
        <v>6100</v>
      </c>
      <c r="AE612" s="32" t="str">
        <f t="shared" si="8"/>
        <v>1227.5</v>
      </c>
      <c r="AF612" t="str">
        <f t="shared" si="9"/>
        <v>14100</v>
      </c>
      <c r="AG612" t="str">
        <f t="shared" si="10"/>
        <v>523.90625</v>
      </c>
    </row>
    <row r="613" ht="14.25" customHeight="1">
      <c r="A613" s="5">
        <v>376.0</v>
      </c>
      <c r="B613" s="20">
        <v>4.0</v>
      </c>
      <c r="C613" s="21">
        <v>0.86</v>
      </c>
      <c r="D613" s="20">
        <v>1.0</v>
      </c>
      <c r="E613" s="22">
        <v>1.0</v>
      </c>
      <c r="F613" s="5" t="str">
        <f>VLOOKUP(G613,'Species Data'!A$2:E$152,2,FALSE)</f>
        <v>66</v>
      </c>
      <c r="G613" s="5" t="s">
        <v>109</v>
      </c>
      <c r="H613" s="36" t="s">
        <v>229</v>
      </c>
      <c r="I613" s="59"/>
      <c r="J613" s="5" t="str">
        <f>VLOOKUP(G613,'Species Data'!A$2:E$152,3,FALSE)</f>
        <v>140</v>
      </c>
      <c r="K613" s="27" t="str">
        <f>VLOOKUP(G613,'Species Data'!A$2:E$152,4,FALSE)</f>
        <v>118</v>
      </c>
      <c r="L613" s="27" t="str">
        <f>VLOOKUP(G613,'Species Data'!A$2:E$152,5,FALSE)</f>
        <v>96</v>
      </c>
      <c r="M613" s="28" t="str">
        <f t="shared" si="1"/>
        <v>13440</v>
      </c>
      <c r="N613" s="29" t="str">
        <f t="shared" si="2"/>
        <v>2057731200</v>
      </c>
      <c r="O613" s="29" t="str">
        <f t="shared" si="3"/>
        <v>153105</v>
      </c>
      <c r="P613" s="30" t="str">
        <f t="shared" si="4"/>
        <v>770162400</v>
      </c>
      <c r="Q613" s="30" t="s">
        <v>254</v>
      </c>
      <c r="R613" s="32" t="str">
        <f>VLOOKUP(Q613,'Basic Moves'!B$2:H$43,3,FALSE)</f>
        <v>6</v>
      </c>
      <c r="S613" s="32" t="str">
        <f>IF(OR(VLOOKUP(Q613,'Basic Moves'!B$2:C$43,2,FALSE)=H613,VLOOKUP(Q613,'Basic Moves'!B$2:C$43,2,FALSE)=I613),1,0)</f>
        <v>1</v>
      </c>
      <c r="T613" s="32" t="str">
        <f>VLOOKUP(Q613,'Basic Moves'!B$2:H$43,5,FALSE)</f>
        <v>800</v>
      </c>
      <c r="U613" s="32" t="str">
        <f>VLOOKUP(Q613,'Basic Moves'!B$2:H$43,7,FALSE)</f>
        <v>8</v>
      </c>
      <c r="V613" s="31" t="str">
        <f t="shared" si="5"/>
        <v>937.5</v>
      </c>
      <c r="W613" s="30" t="s">
        <v>341</v>
      </c>
      <c r="X613" s="32" t="str">
        <f>VLOOKUP(W613,'Charged Moves'!B$2:I$96,3,FALSE)</f>
        <v>30</v>
      </c>
      <c r="Y613" s="32" t="str">
        <f>IF(OR(VLOOKUP(W613,'Charged Moves'!B$2:C$96,2,FALSE)=H613,VLOOKUP(W613,'Charged Moves'!B$2:C$96,2,FALSE)=I613),1,0)</f>
        <v>1</v>
      </c>
      <c r="Z613" s="32" t="str">
        <f>VLOOKUP(W613,'Charged Moves'!B$2:I$96,8,FALSE)*100</f>
        <v>25</v>
      </c>
      <c r="AA613" s="32" t="str">
        <f>VLOOKUP(W613,'Charged Moves'!B$2:I$96,6,FALSE)</f>
        <v>1600</v>
      </c>
      <c r="AB613" s="32" t="str">
        <f>VLOOKUP(W613,'Charged Moves'!B$2:J$96,9,FALSE)</f>
        <v>33</v>
      </c>
      <c r="AC613" s="32" t="str">
        <f t="shared" si="6"/>
        <v>79.6875</v>
      </c>
      <c r="AD613" s="32" t="str">
        <f t="shared" si="7"/>
        <v>6100</v>
      </c>
      <c r="AE613" s="32" t="str">
        <f t="shared" si="8"/>
        <v>1297.5</v>
      </c>
      <c r="AF613" t="str">
        <f t="shared" si="9"/>
        <v>16100</v>
      </c>
      <c r="AG613" t="str">
        <f t="shared" si="10"/>
        <v>485.625</v>
      </c>
    </row>
    <row r="614" ht="14.25" customHeight="1">
      <c r="A614" s="5">
        <v>6.0</v>
      </c>
      <c r="B614" s="20">
        <v>5.0</v>
      </c>
      <c r="C614" s="21">
        <v>0.82</v>
      </c>
      <c r="D614" s="20">
        <v>5.0</v>
      </c>
      <c r="E614" s="22">
        <v>0.79</v>
      </c>
      <c r="F614" s="5" t="str">
        <f>VLOOKUP(G614,'Species Data'!A$2:E$152,2,FALSE)</f>
        <v>1</v>
      </c>
      <c r="G614" s="5" t="s">
        <v>10</v>
      </c>
      <c r="H614" s="45" t="s">
        <v>259</v>
      </c>
      <c r="I614" s="46" t="s">
        <v>265</v>
      </c>
      <c r="J614" s="5" t="str">
        <f>VLOOKUP(G614,'Species Data'!A$2:E$152,3,FALSE)</f>
        <v>90</v>
      </c>
      <c r="K614" s="27" t="str">
        <f>VLOOKUP(G614,'Species Data'!A$2:E$152,4,FALSE)</f>
        <v>126</v>
      </c>
      <c r="L614" s="27" t="str">
        <f>VLOOKUP(G614,'Species Data'!A$2:E$152,5,FALSE)</f>
        <v>126</v>
      </c>
      <c r="M614" s="28" t="str">
        <f t="shared" si="1"/>
        <v>11340</v>
      </c>
      <c r="N614" s="29" t="str">
        <f t="shared" si="2"/>
        <v>1984658760</v>
      </c>
      <c r="O614" s="29" t="str">
        <f t="shared" si="3"/>
        <v>175014</v>
      </c>
      <c r="P614" s="30" t="str">
        <f t="shared" si="4"/>
        <v>764429400</v>
      </c>
      <c r="Q614" s="30" t="s">
        <v>263</v>
      </c>
      <c r="R614" s="32" t="str">
        <f>VLOOKUP(Q614,'Basic Moves'!B$2:H$43,3,FALSE)</f>
        <v>12</v>
      </c>
      <c r="S614" s="32" t="str">
        <f>IF(OR(VLOOKUP(Q614,'Basic Moves'!B$2:C$43,2,FALSE)=H614,VLOOKUP(Q614,'Basic Moves'!B$2:C$43,2,FALSE)=I614),1,0)</f>
        <v>0</v>
      </c>
      <c r="T614" s="32" t="str">
        <f>VLOOKUP(Q614,'Basic Moves'!B$2:H$43,5,FALSE)</f>
        <v>1100</v>
      </c>
      <c r="U614" s="32" t="str">
        <f>VLOOKUP(Q614,'Basic Moves'!B$2:H$43,7,FALSE)</f>
        <v>10</v>
      </c>
      <c r="V614" s="31" t="str">
        <f t="shared" si="5"/>
        <v>1080</v>
      </c>
      <c r="W614" s="30" t="s">
        <v>304</v>
      </c>
      <c r="X614" s="32" t="str">
        <f>VLOOKUP(W614,'Charged Moves'!B$2:I$96,3,FALSE)</f>
        <v>70</v>
      </c>
      <c r="Y614" s="32" t="str">
        <f>IF(OR(VLOOKUP(W614,'Charged Moves'!B$2:C$96,2,FALSE)=H614,VLOOKUP(W614,'Charged Moves'!B$2:C$96,2,FALSE)=I614),1,0)</f>
        <v>1</v>
      </c>
      <c r="Z614" s="32" t="str">
        <f>VLOOKUP(W614,'Charged Moves'!B$2:I$96,8,FALSE)*100</f>
        <v>0</v>
      </c>
      <c r="AA614" s="32" t="str">
        <f>VLOOKUP(W614,'Charged Moves'!B$2:I$96,6,FALSE)</f>
        <v>2800</v>
      </c>
      <c r="AB614" s="32" t="str">
        <f>VLOOKUP(W614,'Charged Moves'!B$2:J$96,9,FALSE)</f>
        <v>100</v>
      </c>
      <c r="AC614" s="32" t="str">
        <f t="shared" si="6"/>
        <v>207.5</v>
      </c>
      <c r="AD614" s="32" t="str">
        <f t="shared" si="7"/>
        <v>14300</v>
      </c>
      <c r="AE614" s="32" t="str">
        <f t="shared" si="8"/>
        <v>1389</v>
      </c>
      <c r="AF614" t="str">
        <f t="shared" si="9"/>
        <v>34300</v>
      </c>
      <c r="AG614" t="str">
        <f t="shared" si="10"/>
        <v>535</v>
      </c>
    </row>
    <row r="615" ht="14.25" customHeight="1">
      <c r="A615" s="5">
        <v>375.0</v>
      </c>
      <c r="B615" s="20">
        <v>6.0</v>
      </c>
      <c r="C615" s="21">
        <v>0.76</v>
      </c>
      <c r="D615" s="20">
        <v>2.0</v>
      </c>
      <c r="E615" s="22">
        <v>0.99</v>
      </c>
      <c r="F615" s="5" t="str">
        <f>VLOOKUP(G615,'Species Data'!A$2:E$152,2,FALSE)</f>
        <v>66</v>
      </c>
      <c r="G615" s="5" t="s">
        <v>109</v>
      </c>
      <c r="H615" s="36" t="s">
        <v>229</v>
      </c>
      <c r="I615" s="59"/>
      <c r="J615" s="5" t="str">
        <f>VLOOKUP(G615,'Species Data'!A$2:E$152,3,FALSE)</f>
        <v>140</v>
      </c>
      <c r="K615" s="27" t="str">
        <f>VLOOKUP(G615,'Species Data'!A$2:E$152,4,FALSE)</f>
        <v>118</v>
      </c>
      <c r="L615" s="27" t="str">
        <f>VLOOKUP(G615,'Species Data'!A$2:E$152,5,FALSE)</f>
        <v>96</v>
      </c>
      <c r="M615" s="28" t="str">
        <f t="shared" si="1"/>
        <v>13440</v>
      </c>
      <c r="N615" s="29" t="str">
        <f t="shared" si="2"/>
        <v>1807948800</v>
      </c>
      <c r="O615" s="29" t="str">
        <f t="shared" si="3"/>
        <v>134520</v>
      </c>
      <c r="P615" s="30" t="str">
        <f t="shared" si="4"/>
        <v>759754800</v>
      </c>
      <c r="Q615" s="30" t="s">
        <v>254</v>
      </c>
      <c r="R615" s="32" t="str">
        <f>VLOOKUP(Q615,'Basic Moves'!B$2:H$43,3,FALSE)</f>
        <v>6</v>
      </c>
      <c r="S615" s="32" t="str">
        <f>IF(OR(VLOOKUP(Q615,'Basic Moves'!B$2:C$43,2,FALSE)=H615,VLOOKUP(Q615,'Basic Moves'!B$2:C$43,2,FALSE)=I615),1,0)</f>
        <v>1</v>
      </c>
      <c r="T615" s="32" t="str">
        <f>VLOOKUP(Q615,'Basic Moves'!B$2:H$43,5,FALSE)</f>
        <v>800</v>
      </c>
      <c r="U615" s="32" t="str">
        <f>VLOOKUP(Q615,'Basic Moves'!B$2:H$43,7,FALSE)</f>
        <v>8</v>
      </c>
      <c r="V615" s="31" t="str">
        <f t="shared" si="5"/>
        <v>937.5</v>
      </c>
      <c r="W615" s="30" t="s">
        <v>306</v>
      </c>
      <c r="X615" s="32" t="str">
        <f>VLOOKUP(W615,'Charged Moves'!B$2:I$96,3,FALSE)</f>
        <v>30</v>
      </c>
      <c r="Y615" s="32" t="str">
        <f>IF(OR(VLOOKUP(W615,'Charged Moves'!B$2:C$96,2,FALSE)=H615,VLOOKUP(W615,'Charged Moves'!B$2:C$96,2,FALSE)=I615),1,0)</f>
        <v>1</v>
      </c>
      <c r="Z615" s="32" t="str">
        <f>VLOOKUP(W615,'Charged Moves'!B$2:I$96,8,FALSE)*100</f>
        <v>5</v>
      </c>
      <c r="AA615" s="32" t="str">
        <f>VLOOKUP(W615,'Charged Moves'!B$2:I$96,6,FALSE)</f>
        <v>2250</v>
      </c>
      <c r="AB615" s="32" t="str">
        <f>VLOOKUP(W615,'Charged Moves'!B$2:J$96,9,FALSE)</f>
        <v>25</v>
      </c>
      <c r="AC615" s="32" t="str">
        <f t="shared" si="6"/>
        <v>68.4375</v>
      </c>
      <c r="AD615" s="32" t="str">
        <f t="shared" si="7"/>
        <v>5950</v>
      </c>
      <c r="AE615" s="32" t="str">
        <f t="shared" si="8"/>
        <v>1140</v>
      </c>
      <c r="AF615" t="str">
        <f t="shared" si="9"/>
        <v>13950</v>
      </c>
      <c r="AG615" t="str">
        <f t="shared" si="10"/>
        <v>479.0625</v>
      </c>
    </row>
    <row r="616" ht="14.25" customHeight="1">
      <c r="A616" s="5">
        <v>781.0</v>
      </c>
      <c r="B616" s="20">
        <v>1.0</v>
      </c>
      <c r="C616" s="21">
        <v>1.0</v>
      </c>
      <c r="D616" s="20">
        <v>2.0</v>
      </c>
      <c r="E616" s="22">
        <v>0.98</v>
      </c>
      <c r="F616" s="5" t="str">
        <f>VLOOKUP(G616,'Species Data'!A$2:E$152,2,FALSE)</f>
        <v>138</v>
      </c>
      <c r="G616" s="5" t="s">
        <v>212</v>
      </c>
      <c r="H616" s="51" t="s">
        <v>267</v>
      </c>
      <c r="I616" s="33" t="s">
        <v>187</v>
      </c>
      <c r="J616" s="5" t="str">
        <f>VLOOKUP(G616,'Species Data'!A$2:E$152,3,FALSE)</f>
        <v>70</v>
      </c>
      <c r="K616" s="27" t="str">
        <f>VLOOKUP(G616,'Species Data'!A$2:E$152,4,FALSE)</f>
        <v>132</v>
      </c>
      <c r="L616" s="27" t="str">
        <f>VLOOKUP(G616,'Species Data'!A$2:E$152,5,FALSE)</f>
        <v>160</v>
      </c>
      <c r="M616" s="28" t="str">
        <f t="shared" si="1"/>
        <v>11200</v>
      </c>
      <c r="N616" s="29" t="str">
        <f t="shared" si="2"/>
        <v>2217600000</v>
      </c>
      <c r="O616" s="29" t="str">
        <f t="shared" si="3"/>
        <v>198000</v>
      </c>
      <c r="P616" s="30" t="str">
        <f t="shared" si="4"/>
        <v>758142000</v>
      </c>
      <c r="Q616" s="30" t="s">
        <v>151</v>
      </c>
      <c r="R616" s="32" t="str">
        <f>VLOOKUP(Q616,'Basic Moves'!B$2:H$43,3,FALSE)</f>
        <v>6</v>
      </c>
      <c r="S616" s="32" t="str">
        <f>IF(OR(VLOOKUP(Q616,'Basic Moves'!B$2:C$43,2,FALSE)=H616,VLOOKUP(Q616,'Basic Moves'!B$2:C$43,2,FALSE)=I616),1,0)</f>
        <v>1</v>
      </c>
      <c r="T616" s="32" t="str">
        <f>VLOOKUP(Q616,'Basic Moves'!B$2:H$43,5,FALSE)</f>
        <v>500</v>
      </c>
      <c r="U616" s="32" t="str">
        <f>VLOOKUP(Q616,'Basic Moves'!B$2:H$43,7,FALSE)</f>
        <v>7</v>
      </c>
      <c r="V616" s="31" t="str">
        <f t="shared" si="5"/>
        <v>1500</v>
      </c>
      <c r="W616" s="30" t="s">
        <v>310</v>
      </c>
      <c r="X616" s="32" t="str">
        <f>VLOOKUP(W616,'Charged Moves'!B$2:I$96,3,FALSE)</f>
        <v>30</v>
      </c>
      <c r="Y616" s="32" t="str">
        <f>IF(OR(VLOOKUP(W616,'Charged Moves'!B$2:C$96,2,FALSE)=H616,VLOOKUP(W616,'Charged Moves'!B$2:C$96,2,FALSE)=I616),1,0)</f>
        <v>1</v>
      </c>
      <c r="Z616" s="32" t="str">
        <f>VLOOKUP(W616,'Charged Moves'!B$2:I$96,8,FALSE)*100</f>
        <v>25</v>
      </c>
      <c r="AA616" s="32" t="str">
        <f>VLOOKUP(W616,'Charged Moves'!B$2:I$96,6,FALSE)</f>
        <v>3400</v>
      </c>
      <c r="AB616" s="32" t="str">
        <f>VLOOKUP(W616,'Charged Moves'!B$2:J$96,9,FALSE)</f>
        <v>25</v>
      </c>
      <c r="AC616" s="32" t="str">
        <f t="shared" si="6"/>
        <v>72.1875</v>
      </c>
      <c r="AD616" s="32" t="str">
        <f t="shared" si="7"/>
        <v>5900</v>
      </c>
      <c r="AE616" s="32" t="str">
        <f t="shared" si="8"/>
        <v>1237.5</v>
      </c>
      <c r="AF616" t="str">
        <f t="shared" si="9"/>
        <v>13900</v>
      </c>
      <c r="AG616" t="str">
        <f t="shared" si="10"/>
        <v>512.8125</v>
      </c>
    </row>
    <row r="617" ht="14.25" customHeight="1">
      <c r="A617" s="5">
        <v>288.0</v>
      </c>
      <c r="B617" s="20">
        <v>1.0</v>
      </c>
      <c r="C617" s="21">
        <v>1.0</v>
      </c>
      <c r="D617" s="20">
        <v>1.0</v>
      </c>
      <c r="E617" s="22">
        <v>1.0</v>
      </c>
      <c r="F617" s="5" t="str">
        <f>VLOOKUP(G617,'Species Data'!A$2:E$152,2,FALSE)</f>
        <v>51</v>
      </c>
      <c r="G617" s="5" t="s">
        <v>89</v>
      </c>
      <c r="H617" s="49" t="s">
        <v>260</v>
      </c>
      <c r="I617" s="60"/>
      <c r="J617" s="5" t="str">
        <f>VLOOKUP(G617,'Species Data'!A$2:E$152,3,FALSE)</f>
        <v>70</v>
      </c>
      <c r="K617" s="27" t="str">
        <f>VLOOKUP(G617,'Species Data'!A$2:E$152,4,FALSE)</f>
        <v>148</v>
      </c>
      <c r="L617" s="27" t="str">
        <f>VLOOKUP(G617,'Species Data'!A$2:E$152,5,FALSE)</f>
        <v>140</v>
      </c>
      <c r="M617" s="28" t="str">
        <f t="shared" si="1"/>
        <v>9800</v>
      </c>
      <c r="N617" s="29" t="str">
        <f t="shared" si="2"/>
        <v>2627943500</v>
      </c>
      <c r="O617" s="29" t="str">
        <f t="shared" si="3"/>
        <v>268158</v>
      </c>
      <c r="P617" s="30" t="str">
        <f t="shared" si="4"/>
        <v>752395000</v>
      </c>
      <c r="Q617" s="30" t="s">
        <v>221</v>
      </c>
      <c r="R617" s="32" t="str">
        <f>VLOOKUP(Q617,'Basic Moves'!B$2:H$43,3,FALSE)</f>
        <v>6</v>
      </c>
      <c r="S617" s="32" t="str">
        <f>IF(OR(VLOOKUP(Q617,'Basic Moves'!B$2:C$43,2,FALSE)=H617,VLOOKUP(Q617,'Basic Moves'!B$2:C$43,2,FALSE)=I617),1,0)</f>
        <v>1</v>
      </c>
      <c r="T617" s="32" t="str">
        <f>VLOOKUP(Q617,'Basic Moves'!B$2:H$43,5,FALSE)</f>
        <v>550</v>
      </c>
      <c r="U617" s="32" t="str">
        <f>VLOOKUP(Q617,'Basic Moves'!B$2:H$43,7,FALSE)</f>
        <v>7</v>
      </c>
      <c r="V617" s="31" t="str">
        <f t="shared" si="5"/>
        <v>1357.5</v>
      </c>
      <c r="W617" s="30" t="s">
        <v>164</v>
      </c>
      <c r="X617" s="32" t="str">
        <f>VLOOKUP(W617,'Charged Moves'!B$2:I$96,3,FALSE)</f>
        <v>100</v>
      </c>
      <c r="Y617" s="32" t="str">
        <f>IF(OR(VLOOKUP(W617,'Charged Moves'!B$2:C$96,2,FALSE)=H617,VLOOKUP(W617,'Charged Moves'!B$2:C$96,2,FALSE)=I617),1,0)</f>
        <v>1</v>
      </c>
      <c r="Z617" s="32" t="str">
        <f>VLOOKUP(W617,'Charged Moves'!B$2:I$96,8,FALSE)*100</f>
        <v>5</v>
      </c>
      <c r="AA617" s="32" t="str">
        <f>VLOOKUP(W617,'Charged Moves'!B$2:I$96,6,FALSE)</f>
        <v>4200</v>
      </c>
      <c r="AB617" s="32" t="str">
        <f>VLOOKUP(W617,'Charged Moves'!B$2:J$96,9,FALSE)</f>
        <v>100</v>
      </c>
      <c r="AC617" s="32" t="str">
        <f t="shared" si="6"/>
        <v>240.625</v>
      </c>
      <c r="AD617" s="32" t="str">
        <f t="shared" si="7"/>
        <v>12950</v>
      </c>
      <c r="AE617" s="32" t="str">
        <f t="shared" si="8"/>
        <v>1811.875</v>
      </c>
      <c r="AF617" t="str">
        <f t="shared" si="9"/>
        <v>42950</v>
      </c>
      <c r="AG617" t="str">
        <f t="shared" si="10"/>
        <v>518.75</v>
      </c>
    </row>
    <row r="618" ht="14.25" customHeight="1">
      <c r="A618" s="5">
        <v>308.0</v>
      </c>
      <c r="B618" s="20">
        <v>5.0</v>
      </c>
      <c r="C618" s="21">
        <v>0.76</v>
      </c>
      <c r="D618" s="20">
        <v>3.0</v>
      </c>
      <c r="E618" s="22">
        <v>0.88</v>
      </c>
      <c r="F618" s="5" t="str">
        <f>VLOOKUP(G618,'Species Data'!A$2:E$152,2,FALSE)</f>
        <v>54</v>
      </c>
      <c r="G618" s="5" t="s">
        <v>93</v>
      </c>
      <c r="H618" s="33" t="s">
        <v>187</v>
      </c>
      <c r="I618" s="50"/>
      <c r="J618" s="5" t="str">
        <f>VLOOKUP(G618,'Species Data'!A$2:E$152,3,FALSE)</f>
        <v>100</v>
      </c>
      <c r="K618" s="27" t="str">
        <f>VLOOKUP(G618,'Species Data'!A$2:E$152,4,FALSE)</f>
        <v>132</v>
      </c>
      <c r="L618" s="27" t="str">
        <f>VLOOKUP(G618,'Species Data'!A$2:E$152,5,FALSE)</f>
        <v>112</v>
      </c>
      <c r="M618" s="28" t="str">
        <f t="shared" si="1"/>
        <v>11200</v>
      </c>
      <c r="N618" s="29" t="str">
        <f t="shared" si="2"/>
        <v>2018016000</v>
      </c>
      <c r="O618" s="29" t="str">
        <f t="shared" si="3"/>
        <v>180180</v>
      </c>
      <c r="P618" s="30" t="str">
        <f t="shared" si="4"/>
        <v>749548800</v>
      </c>
      <c r="Q618" s="30" t="s">
        <v>121</v>
      </c>
      <c r="R618" s="32" t="str">
        <f>VLOOKUP(Q618,'Basic Moves'!B$2:H$43,3,FALSE)</f>
        <v>12</v>
      </c>
      <c r="S618" s="32" t="str">
        <f>IF(OR(VLOOKUP(Q618,'Basic Moves'!B$2:C$43,2,FALSE)=H618,VLOOKUP(Q618,'Basic Moves'!B$2:C$43,2,FALSE)=I618),1,0)</f>
        <v>0</v>
      </c>
      <c r="T618" s="32" t="str">
        <f>VLOOKUP(Q618,'Basic Moves'!B$2:H$43,5,FALSE)</f>
        <v>1050</v>
      </c>
      <c r="U618" s="32" t="str">
        <f>VLOOKUP(Q618,'Basic Moves'!B$2:H$43,7,FALSE)</f>
        <v>9</v>
      </c>
      <c r="V618" s="31" t="str">
        <f t="shared" si="5"/>
        <v>1140</v>
      </c>
      <c r="W618" s="30" t="s">
        <v>289</v>
      </c>
      <c r="X618" s="32" t="str">
        <f>VLOOKUP(W618,'Charged Moves'!B$2:I$96,3,FALSE)</f>
        <v>60</v>
      </c>
      <c r="Y618" s="32" t="str">
        <f>IF(OR(VLOOKUP(W618,'Charged Moves'!B$2:C$96,2,FALSE)=H618,VLOOKUP(W618,'Charged Moves'!B$2:C$96,2,FALSE)=I618),1,0)</f>
        <v>0</v>
      </c>
      <c r="Z618" s="32" t="str">
        <f>VLOOKUP(W618,'Charged Moves'!B$2:I$96,8,FALSE)*100</f>
        <v>25</v>
      </c>
      <c r="AA618" s="32" t="str">
        <f>VLOOKUP(W618,'Charged Moves'!B$2:I$96,6,FALSE)</f>
        <v>2000</v>
      </c>
      <c r="AB618" s="32" t="str">
        <f>VLOOKUP(W618,'Charged Moves'!B$2:J$96,9,FALSE)</f>
        <v>100</v>
      </c>
      <c r="AC618" s="32" t="str">
        <f t="shared" si="6"/>
        <v>211.5</v>
      </c>
      <c r="AD618" s="32" t="str">
        <f t="shared" si="7"/>
        <v>15100</v>
      </c>
      <c r="AE618" s="32" t="str">
        <f t="shared" si="8"/>
        <v>1365</v>
      </c>
      <c r="AF618" t="str">
        <f t="shared" si="9"/>
        <v>39100</v>
      </c>
      <c r="AG618" t="str">
        <f t="shared" si="10"/>
        <v>507</v>
      </c>
    </row>
    <row r="619" ht="14.25" customHeight="1">
      <c r="A619" s="5">
        <v>496.0</v>
      </c>
      <c r="B619" s="20">
        <v>2.0</v>
      </c>
      <c r="C619" s="21">
        <v>0.88</v>
      </c>
      <c r="D619" s="20">
        <v>6.0</v>
      </c>
      <c r="E619" s="22">
        <v>0.6</v>
      </c>
      <c r="F619" s="5" t="str">
        <f>VLOOKUP(G619,'Species Data'!A$2:E$152,2,FALSE)</f>
        <v>86</v>
      </c>
      <c r="G619" s="5" t="s">
        <v>141</v>
      </c>
      <c r="H619" s="33" t="s">
        <v>187</v>
      </c>
      <c r="I619" s="50"/>
      <c r="J619" s="5" t="str">
        <f>VLOOKUP(G619,'Species Data'!A$2:E$152,3,FALSE)</f>
        <v>130</v>
      </c>
      <c r="K619" s="27" t="str">
        <f>VLOOKUP(G619,'Species Data'!A$2:E$152,4,FALSE)</f>
        <v>104</v>
      </c>
      <c r="L619" s="27" t="str">
        <f>VLOOKUP(G619,'Species Data'!A$2:E$152,5,FALSE)</f>
        <v>138</v>
      </c>
      <c r="M619" s="28" t="str">
        <f t="shared" si="1"/>
        <v>17940</v>
      </c>
      <c r="N619" s="29" t="str">
        <f t="shared" si="2"/>
        <v>2798640000</v>
      </c>
      <c r="O619" s="29" t="str">
        <f t="shared" si="3"/>
        <v>156000</v>
      </c>
      <c r="P619" s="30" t="str">
        <f t="shared" si="4"/>
        <v>746304000</v>
      </c>
      <c r="Q619" s="30" t="s">
        <v>151</v>
      </c>
      <c r="R619" s="32" t="str">
        <f>VLOOKUP(Q619,'Basic Moves'!B$2:H$43,3,FALSE)</f>
        <v>6</v>
      </c>
      <c r="S619" s="32" t="str">
        <f>IF(OR(VLOOKUP(Q619,'Basic Moves'!B$2:C$43,2,FALSE)=H619,VLOOKUP(Q619,'Basic Moves'!B$2:C$43,2,FALSE)=I619),1,0)</f>
        <v>1</v>
      </c>
      <c r="T619" s="32" t="str">
        <f>VLOOKUP(Q619,'Basic Moves'!B$2:H$43,5,FALSE)</f>
        <v>500</v>
      </c>
      <c r="U619" s="32" t="str">
        <f>VLOOKUP(Q619,'Basic Moves'!B$2:H$43,7,FALSE)</f>
        <v>7</v>
      </c>
      <c r="V619" s="31" t="str">
        <f t="shared" si="5"/>
        <v>1500</v>
      </c>
      <c r="W619" s="30" t="s">
        <v>337</v>
      </c>
      <c r="X619" s="32" t="str">
        <f>VLOOKUP(W619,'Charged Moves'!B$2:I$96,3,FALSE)</f>
        <v>25</v>
      </c>
      <c r="Y619" s="32" t="str">
        <f>IF(OR(VLOOKUP(W619,'Charged Moves'!B$2:C$96,2,FALSE)=H619,VLOOKUP(W619,'Charged Moves'!B$2:C$96,2,FALSE)=I619),1,0)</f>
        <v>0</v>
      </c>
      <c r="Z619" s="32" t="str">
        <f>VLOOKUP(W619,'Charged Moves'!B$2:I$96,8,FALSE)*100</f>
        <v>5</v>
      </c>
      <c r="AA619" s="32" t="str">
        <f>VLOOKUP(W619,'Charged Moves'!B$2:I$96,6,FALSE)</f>
        <v>3800</v>
      </c>
      <c r="AB619" s="32" t="str">
        <f>VLOOKUP(W619,'Charged Moves'!B$2:J$96,9,FALSE)</f>
        <v>20</v>
      </c>
      <c r="AC619" s="32" t="str">
        <f t="shared" si="6"/>
        <v>48.125</v>
      </c>
      <c r="AD619" s="32" t="str">
        <f t="shared" si="7"/>
        <v>5800</v>
      </c>
      <c r="AE619" s="32" t="str">
        <f t="shared" si="8"/>
        <v>833.125</v>
      </c>
      <c r="AF619" t="str">
        <f t="shared" si="9"/>
        <v>11800</v>
      </c>
      <c r="AG619" t="str">
        <f t="shared" si="10"/>
        <v>400</v>
      </c>
    </row>
    <row r="620" ht="14.25" customHeight="1">
      <c r="A620" s="5">
        <v>21.0</v>
      </c>
      <c r="B620" s="20">
        <v>2.0</v>
      </c>
      <c r="C620" s="21">
        <v>0.96</v>
      </c>
      <c r="D620" s="20">
        <v>1.0</v>
      </c>
      <c r="E620" s="22">
        <v>1.0</v>
      </c>
      <c r="F620" s="5" t="str">
        <f>VLOOKUP(G620,'Species Data'!A$2:E$152,2,FALSE)</f>
        <v>4</v>
      </c>
      <c r="G620" s="5" t="s">
        <v>38</v>
      </c>
      <c r="H620" s="44" t="s">
        <v>255</v>
      </c>
      <c r="I620" s="47"/>
      <c r="J620" s="5" t="str">
        <f>VLOOKUP(G620,'Species Data'!A$2:E$152,3,FALSE)</f>
        <v>78</v>
      </c>
      <c r="K620" s="27" t="str">
        <f>VLOOKUP(G620,'Species Data'!A$2:E$152,4,FALSE)</f>
        <v>128</v>
      </c>
      <c r="L620" s="27" t="str">
        <f>VLOOKUP(G620,'Species Data'!A$2:E$152,5,FALSE)</f>
        <v>108</v>
      </c>
      <c r="M620" s="28" t="str">
        <f t="shared" si="1"/>
        <v>8424</v>
      </c>
      <c r="N620" s="29" t="str">
        <f t="shared" si="2"/>
        <v>1631054880</v>
      </c>
      <c r="O620" s="29" t="str">
        <f t="shared" si="3"/>
        <v>193620</v>
      </c>
      <c r="P620" s="30" t="str">
        <f t="shared" si="4"/>
        <v>743839200</v>
      </c>
      <c r="Q620" s="30" t="s">
        <v>132</v>
      </c>
      <c r="R620" s="32" t="str">
        <f>VLOOKUP(Q620,'Basic Moves'!B$2:H$43,3,FALSE)</f>
        <v>10</v>
      </c>
      <c r="S620" s="32" t="str">
        <f>IF(OR(VLOOKUP(Q620,'Basic Moves'!B$2:C$43,2,FALSE)=H620,VLOOKUP(Q620,'Basic Moves'!B$2:C$43,2,FALSE)=I620),1,0)</f>
        <v>1</v>
      </c>
      <c r="T620" s="32" t="str">
        <f>VLOOKUP(Q620,'Basic Moves'!B$2:H$43,5,FALSE)</f>
        <v>1050</v>
      </c>
      <c r="U620" s="32" t="str">
        <f>VLOOKUP(Q620,'Basic Moves'!B$2:H$43,7,FALSE)</f>
        <v>10</v>
      </c>
      <c r="V620" s="31" t="str">
        <f t="shared" si="5"/>
        <v>1187.5</v>
      </c>
      <c r="W620" s="30" t="s">
        <v>135</v>
      </c>
      <c r="X620" s="32" t="str">
        <f>VLOOKUP(W620,'Charged Moves'!B$2:I$96,3,FALSE)</f>
        <v>55</v>
      </c>
      <c r="Y620" s="32" t="str">
        <f>IF(OR(VLOOKUP(W620,'Charged Moves'!B$2:C$96,2,FALSE)=H620,VLOOKUP(W620,'Charged Moves'!B$2:C$96,2,FALSE)=I620),1,0)</f>
        <v>1</v>
      </c>
      <c r="Z620" s="32" t="str">
        <f>VLOOKUP(W620,'Charged Moves'!B$2:I$96,8,FALSE)*100</f>
        <v>5</v>
      </c>
      <c r="AA620" s="32" t="str">
        <f>VLOOKUP(W620,'Charged Moves'!B$2:I$96,6,FALSE)</f>
        <v>2900</v>
      </c>
      <c r="AB620" s="32" t="str">
        <f>VLOOKUP(W620,'Charged Moves'!B$2:J$96,9,FALSE)</f>
        <v>50</v>
      </c>
      <c r="AC620" s="32" t="str">
        <f t="shared" si="6"/>
        <v>132.96875</v>
      </c>
      <c r="AD620" s="32" t="str">
        <f t="shared" si="7"/>
        <v>8650</v>
      </c>
      <c r="AE620" s="32" t="str">
        <f t="shared" si="8"/>
        <v>1512.65625</v>
      </c>
      <c r="AF620" t="str">
        <f t="shared" si="9"/>
        <v>18650</v>
      </c>
      <c r="AG620" t="str">
        <f t="shared" si="10"/>
        <v>689.84375</v>
      </c>
    </row>
    <row r="621" ht="14.25" customHeight="1">
      <c r="A621" s="5">
        <v>360.0</v>
      </c>
      <c r="B621" s="20">
        <v>1.0</v>
      </c>
      <c r="C621" s="21">
        <v>1.0</v>
      </c>
      <c r="D621" s="20">
        <v>4.0</v>
      </c>
      <c r="E621" s="22">
        <v>0.74</v>
      </c>
      <c r="F621" s="5" t="str">
        <f>VLOOKUP(G621,'Species Data'!A$2:E$152,2,FALSE)</f>
        <v>64</v>
      </c>
      <c r="G621" s="5" t="s">
        <v>106</v>
      </c>
      <c r="H621" s="24" t="s">
        <v>50</v>
      </c>
      <c r="I621" s="25"/>
      <c r="J621" s="5" t="str">
        <f>VLOOKUP(G621,'Species Data'!A$2:E$152,3,FALSE)</f>
        <v>80</v>
      </c>
      <c r="K621" s="27" t="str">
        <f>VLOOKUP(G621,'Species Data'!A$2:E$152,4,FALSE)</f>
        <v>150</v>
      </c>
      <c r="L621" s="27" t="str">
        <f>VLOOKUP(G621,'Species Data'!A$2:E$152,5,FALSE)</f>
        <v>112</v>
      </c>
      <c r="M621" s="28" t="str">
        <f t="shared" si="1"/>
        <v>8960</v>
      </c>
      <c r="N621" s="29" t="str">
        <f t="shared" si="2"/>
        <v>2058000000</v>
      </c>
      <c r="O621" s="29" t="str">
        <f t="shared" si="3"/>
        <v>229688</v>
      </c>
      <c r="P621" s="30" t="str">
        <f t="shared" si="4"/>
        <v>742560000</v>
      </c>
      <c r="Q621" s="30" t="s">
        <v>82</v>
      </c>
      <c r="R621" s="32" t="str">
        <f>VLOOKUP(Q621,'Basic Moves'!B$2:H$43,3,FALSE)</f>
        <v>7</v>
      </c>
      <c r="S621" s="32" t="str">
        <f>IF(OR(VLOOKUP(Q621,'Basic Moves'!B$2:C$43,2,FALSE)=H621,VLOOKUP(Q621,'Basic Moves'!B$2:C$43,2,FALSE)=I621),1,0)</f>
        <v>1</v>
      </c>
      <c r="T621" s="32" t="str">
        <f>VLOOKUP(Q621,'Basic Moves'!B$2:H$43,5,FALSE)</f>
        <v>570</v>
      </c>
      <c r="U621" s="32" t="str">
        <f>VLOOKUP(Q621,'Basic Moves'!B$2:H$43,7,FALSE)</f>
        <v>7</v>
      </c>
      <c r="V621" s="31" t="str">
        <f t="shared" si="5"/>
        <v>1531.25</v>
      </c>
      <c r="W621" s="30" t="s">
        <v>290</v>
      </c>
      <c r="X621" s="32" t="str">
        <f>VLOOKUP(W621,'Charged Moves'!B$2:I$96,3,FALSE)</f>
        <v>40</v>
      </c>
      <c r="Y621" s="32" t="str">
        <f>IF(OR(VLOOKUP(W621,'Charged Moves'!B$2:C$96,2,FALSE)=H621,VLOOKUP(W621,'Charged Moves'!B$2:C$96,2,FALSE)=I621),1,0)</f>
        <v>1</v>
      </c>
      <c r="Z621" s="32" t="str">
        <f>VLOOKUP(W621,'Charged Moves'!B$2:I$96,8,FALSE)*100</f>
        <v>5</v>
      </c>
      <c r="AA621" s="32" t="str">
        <f>VLOOKUP(W621,'Charged Moves'!B$2:I$96,6,FALSE)</f>
        <v>3800</v>
      </c>
      <c r="AB621" s="32" t="str">
        <f>VLOOKUP(W621,'Charged Moves'!B$2:J$96,9,FALSE)</f>
        <v>25</v>
      </c>
      <c r="AC621" s="32" t="str">
        <f t="shared" si="6"/>
        <v>86.25</v>
      </c>
      <c r="AD621" s="32" t="str">
        <f t="shared" si="7"/>
        <v>6580</v>
      </c>
      <c r="AE621" s="32" t="str">
        <f t="shared" si="8"/>
        <v>1311.25</v>
      </c>
      <c r="AF621" t="str">
        <f t="shared" si="9"/>
        <v>14580</v>
      </c>
      <c r="AG621" t="str">
        <f t="shared" si="10"/>
        <v>552.5</v>
      </c>
    </row>
    <row r="622" ht="14.25" customHeight="1">
      <c r="A622" s="5">
        <v>217.0</v>
      </c>
      <c r="B622" s="20">
        <v>4.0</v>
      </c>
      <c r="C622" s="21">
        <v>0.8</v>
      </c>
      <c r="D622" s="20">
        <v>2.0</v>
      </c>
      <c r="E622" s="22">
        <v>0.89</v>
      </c>
      <c r="F622" s="5" t="str">
        <f>VLOOKUP(G622,'Species Data'!A$2:E$152,2,FALSE)</f>
        <v>39</v>
      </c>
      <c r="G622" s="5" t="s">
        <v>75</v>
      </c>
      <c r="H622" s="39" t="s">
        <v>237</v>
      </c>
      <c r="I622" s="53" t="s">
        <v>322</v>
      </c>
      <c r="J622" s="5" t="str">
        <f>VLOOKUP(G622,'Species Data'!A$2:E$152,3,FALSE)</f>
        <v>230</v>
      </c>
      <c r="K622" s="27" t="str">
        <f>VLOOKUP(G622,'Species Data'!A$2:E$152,4,FALSE)</f>
        <v>98</v>
      </c>
      <c r="L622" s="27" t="str">
        <f>VLOOKUP(G622,'Species Data'!A$2:E$152,5,FALSE)</f>
        <v>54</v>
      </c>
      <c r="M622" s="28" t="str">
        <f t="shared" si="1"/>
        <v>12420</v>
      </c>
      <c r="N622" s="29" t="str">
        <f t="shared" si="2"/>
        <v>1833347250</v>
      </c>
      <c r="O622" s="29" t="str">
        <f t="shared" si="3"/>
        <v>147613</v>
      </c>
      <c r="P622" s="30" t="str">
        <f t="shared" si="4"/>
        <v>735468930</v>
      </c>
      <c r="Q622" s="30" t="s">
        <v>275</v>
      </c>
      <c r="R622" s="32" t="str">
        <f>VLOOKUP(Q622,'Basic Moves'!B$2:H$43,3,FALSE)</f>
        <v>12</v>
      </c>
      <c r="S622" s="32" t="str">
        <f>IF(OR(VLOOKUP(Q622,'Basic Moves'!B$2:C$43,2,FALSE)=H622,VLOOKUP(Q622,'Basic Moves'!B$2:C$43,2,FALSE)=I622),1,0)</f>
        <v>0</v>
      </c>
      <c r="T622" s="32" t="str">
        <f>VLOOKUP(Q622,'Basic Moves'!B$2:H$43,5,FALSE)</f>
        <v>1040</v>
      </c>
      <c r="U622" s="32" t="str">
        <f>VLOOKUP(Q622,'Basic Moves'!B$2:H$43,7,FALSE)</f>
        <v>10</v>
      </c>
      <c r="V622" s="31" t="str">
        <f t="shared" si="5"/>
        <v>1152</v>
      </c>
      <c r="W622" s="30" t="s">
        <v>346</v>
      </c>
      <c r="X622" s="32" t="str">
        <f>VLOOKUP(W622,'Charged Moves'!B$2:I$96,3,FALSE)</f>
        <v>40</v>
      </c>
      <c r="Y622" s="32" t="str">
        <f>IF(OR(VLOOKUP(W622,'Charged Moves'!B$2:C$96,2,FALSE)=H622,VLOOKUP(W622,'Charged Moves'!B$2:C$96,2,FALSE)=I622),1,0)</f>
        <v>1</v>
      </c>
      <c r="Z622" s="32" t="str">
        <f>VLOOKUP(W622,'Charged Moves'!B$2:I$96,8,FALSE)*100</f>
        <v>5</v>
      </c>
      <c r="AA622" s="32" t="str">
        <f>VLOOKUP(W622,'Charged Moves'!B$2:I$96,6,FALSE)</f>
        <v>1560</v>
      </c>
      <c r="AB622" s="32" t="str">
        <f>VLOOKUP(W622,'Charged Moves'!B$2:J$96,9,FALSE)</f>
        <v>50</v>
      </c>
      <c r="AC622" s="32" t="str">
        <f t="shared" si="6"/>
        <v>111.25</v>
      </c>
      <c r="AD622" s="32" t="str">
        <f t="shared" si="7"/>
        <v>7260</v>
      </c>
      <c r="AE622" s="32" t="str">
        <f t="shared" si="8"/>
        <v>1506.25</v>
      </c>
      <c r="AF622" t="str">
        <f t="shared" si="9"/>
        <v>17260</v>
      </c>
      <c r="AG622" t="str">
        <f t="shared" si="10"/>
        <v>604.25</v>
      </c>
    </row>
    <row r="623" ht="14.25" customHeight="1">
      <c r="A623" s="5">
        <v>339.0</v>
      </c>
      <c r="B623" s="20">
        <v>3.0</v>
      </c>
      <c r="C623" s="21">
        <v>0.87</v>
      </c>
      <c r="D623" s="20">
        <v>2.0</v>
      </c>
      <c r="E623" s="22">
        <v>0.93</v>
      </c>
      <c r="F623" s="5" t="str">
        <f>VLOOKUP(G623,'Species Data'!A$2:E$152,2,FALSE)</f>
        <v>60</v>
      </c>
      <c r="G623" s="5" t="s">
        <v>102</v>
      </c>
      <c r="H623" s="33" t="s">
        <v>187</v>
      </c>
      <c r="I623" s="50"/>
      <c r="J623" s="5" t="str">
        <f>VLOOKUP(G623,'Species Data'!A$2:E$152,3,FALSE)</f>
        <v>80</v>
      </c>
      <c r="K623" s="27" t="str">
        <f>VLOOKUP(G623,'Species Data'!A$2:E$152,4,FALSE)</f>
        <v>108</v>
      </c>
      <c r="L623" s="27" t="str">
        <f>VLOOKUP(G623,'Species Data'!A$2:E$152,5,FALSE)</f>
        <v>98</v>
      </c>
      <c r="M623" s="28" t="str">
        <f t="shared" si="1"/>
        <v>7840</v>
      </c>
      <c r="N623" s="29" t="str">
        <f t="shared" si="2"/>
        <v>1137780000</v>
      </c>
      <c r="O623" s="29" t="str">
        <f t="shared" si="3"/>
        <v>145125</v>
      </c>
      <c r="P623" s="30" t="str">
        <f t="shared" si="4"/>
        <v>734529600</v>
      </c>
      <c r="Q623" s="30" t="s">
        <v>230</v>
      </c>
      <c r="R623" s="32" t="str">
        <f>VLOOKUP(Q623,'Basic Moves'!B$2:H$43,3,FALSE)</f>
        <v>25</v>
      </c>
      <c r="S623" s="32" t="str">
        <f>IF(OR(VLOOKUP(Q623,'Basic Moves'!B$2:C$43,2,FALSE)=H623,VLOOKUP(Q623,'Basic Moves'!B$2:C$43,2,FALSE)=I623),1,0)</f>
        <v>1</v>
      </c>
      <c r="T623" s="32" t="str">
        <f>VLOOKUP(Q623,'Basic Moves'!B$2:H$43,5,FALSE)</f>
        <v>2300</v>
      </c>
      <c r="U623" s="32" t="str">
        <f>VLOOKUP(Q623,'Basic Moves'!B$2:H$43,7,FALSE)</f>
        <v>25</v>
      </c>
      <c r="V623" s="31" t="str">
        <f t="shared" si="5"/>
        <v>1343.75</v>
      </c>
      <c r="W623" s="30" t="s">
        <v>303</v>
      </c>
      <c r="X623" s="32" t="str">
        <f>VLOOKUP(W623,'Charged Moves'!B$2:I$96,3,FALSE)</f>
        <v>30</v>
      </c>
      <c r="Y623" s="32" t="str">
        <f>IF(OR(VLOOKUP(W623,'Charged Moves'!B$2:C$96,2,FALSE)=H623,VLOOKUP(W623,'Charged Moves'!B$2:C$96,2,FALSE)=I623),1,0)</f>
        <v>1</v>
      </c>
      <c r="Z623" s="32" t="str">
        <f>VLOOKUP(W623,'Charged Moves'!B$2:I$96,8,FALSE)*100</f>
        <v>5</v>
      </c>
      <c r="AA623" s="32" t="str">
        <f>VLOOKUP(W623,'Charged Moves'!B$2:I$96,6,FALSE)</f>
        <v>2900</v>
      </c>
      <c r="AB623" s="32" t="str">
        <f>VLOOKUP(W623,'Charged Moves'!B$2:J$96,9,FALSE)</f>
        <v>25</v>
      </c>
      <c r="AC623" s="32" t="str">
        <f t="shared" si="6"/>
        <v>69.6875</v>
      </c>
      <c r="AD623" s="32" t="str">
        <f t="shared" si="7"/>
        <v>5700</v>
      </c>
      <c r="AE623" s="32" t="str">
        <f t="shared" si="8"/>
        <v>1215.9375</v>
      </c>
      <c r="AF623" t="str">
        <f t="shared" si="9"/>
        <v>7700</v>
      </c>
      <c r="AG623" t="str">
        <f t="shared" si="10"/>
        <v>867.5</v>
      </c>
    </row>
    <row r="624" ht="14.25" customHeight="1">
      <c r="A624" s="5">
        <v>372.0</v>
      </c>
      <c r="B624" s="20">
        <v>5.0</v>
      </c>
      <c r="C624" s="21">
        <v>0.81</v>
      </c>
      <c r="D624" s="20">
        <v>3.0</v>
      </c>
      <c r="E624" s="22">
        <v>0.95</v>
      </c>
      <c r="F624" s="5" t="str">
        <f>VLOOKUP(G624,'Species Data'!A$2:E$152,2,FALSE)</f>
        <v>66</v>
      </c>
      <c r="G624" s="5" t="s">
        <v>109</v>
      </c>
      <c r="H624" s="36" t="s">
        <v>229</v>
      </c>
      <c r="I624" s="59"/>
      <c r="J624" s="5" t="str">
        <f>VLOOKUP(G624,'Species Data'!A$2:E$152,3,FALSE)</f>
        <v>140</v>
      </c>
      <c r="K624" s="27" t="str">
        <f>VLOOKUP(G624,'Species Data'!A$2:E$152,4,FALSE)</f>
        <v>118</v>
      </c>
      <c r="L624" s="27" t="str">
        <f>VLOOKUP(G624,'Species Data'!A$2:E$152,5,FALSE)</f>
        <v>96</v>
      </c>
      <c r="M624" s="28" t="str">
        <f t="shared" si="1"/>
        <v>13440</v>
      </c>
      <c r="N624" s="29" t="str">
        <f t="shared" si="2"/>
        <v>1941265200</v>
      </c>
      <c r="O624" s="29" t="str">
        <f t="shared" si="3"/>
        <v>144439</v>
      </c>
      <c r="P624" s="30" t="str">
        <f t="shared" si="4"/>
        <v>733983600</v>
      </c>
      <c r="Q624" s="30" t="s">
        <v>253</v>
      </c>
      <c r="R624" s="32" t="str">
        <f>VLOOKUP(Q624,'Basic Moves'!B$2:H$43,3,FALSE)</f>
        <v>5</v>
      </c>
      <c r="S624" s="32" t="str">
        <f>IF(OR(VLOOKUP(Q624,'Basic Moves'!B$2:C$43,2,FALSE)=H624,VLOOKUP(Q624,'Basic Moves'!B$2:C$43,2,FALSE)=I624),1,0)</f>
        <v>1</v>
      </c>
      <c r="T624" s="32" t="str">
        <f>VLOOKUP(Q624,'Basic Moves'!B$2:H$43,5,FALSE)</f>
        <v>600</v>
      </c>
      <c r="U624" s="32" t="str">
        <f>VLOOKUP(Q624,'Basic Moves'!B$2:H$43,7,FALSE)</f>
        <v>7</v>
      </c>
      <c r="V624" s="31" t="str">
        <f t="shared" si="5"/>
        <v>1037.5</v>
      </c>
      <c r="W624" s="30" t="s">
        <v>306</v>
      </c>
      <c r="X624" s="32" t="str">
        <f>VLOOKUP(W624,'Charged Moves'!B$2:I$96,3,FALSE)</f>
        <v>30</v>
      </c>
      <c r="Y624" s="32" t="str">
        <f>IF(OR(VLOOKUP(W624,'Charged Moves'!B$2:C$96,2,FALSE)=H624,VLOOKUP(W624,'Charged Moves'!B$2:C$96,2,FALSE)=I624),1,0)</f>
        <v>1</v>
      </c>
      <c r="Z624" s="32" t="str">
        <f>VLOOKUP(W624,'Charged Moves'!B$2:I$96,8,FALSE)*100</f>
        <v>5</v>
      </c>
      <c r="AA624" s="32" t="str">
        <f>VLOOKUP(W624,'Charged Moves'!B$2:I$96,6,FALSE)</f>
        <v>2250</v>
      </c>
      <c r="AB624" s="32" t="str">
        <f>VLOOKUP(W624,'Charged Moves'!B$2:J$96,9,FALSE)</f>
        <v>25</v>
      </c>
      <c r="AC624" s="32" t="str">
        <f t="shared" si="6"/>
        <v>63.4375</v>
      </c>
      <c r="AD624" s="32" t="str">
        <f t="shared" si="7"/>
        <v>5150</v>
      </c>
      <c r="AE624" s="32" t="str">
        <f t="shared" si="8"/>
        <v>1224.0625</v>
      </c>
      <c r="AF624" t="str">
        <f t="shared" si="9"/>
        <v>13150</v>
      </c>
      <c r="AG624" t="str">
        <f t="shared" si="10"/>
        <v>462.8125</v>
      </c>
    </row>
    <row r="625" ht="14.25" customHeight="1">
      <c r="A625" s="5">
        <v>304.0</v>
      </c>
      <c r="B625" s="20">
        <v>2.0</v>
      </c>
      <c r="C625" s="21">
        <v>0.95</v>
      </c>
      <c r="D625" s="20">
        <v>4.0</v>
      </c>
      <c r="E625" s="22">
        <v>0.85</v>
      </c>
      <c r="F625" s="5" t="str">
        <f>VLOOKUP(G625,'Species Data'!A$2:E$152,2,FALSE)</f>
        <v>54</v>
      </c>
      <c r="G625" s="5" t="s">
        <v>93</v>
      </c>
      <c r="H625" s="33" t="s">
        <v>187</v>
      </c>
      <c r="I625" s="50"/>
      <c r="J625" s="5" t="str">
        <f>VLOOKUP(G625,'Species Data'!A$2:E$152,3,FALSE)</f>
        <v>100</v>
      </c>
      <c r="K625" s="27" t="str">
        <f>VLOOKUP(G625,'Species Data'!A$2:E$152,4,FALSE)</f>
        <v>132</v>
      </c>
      <c r="L625" s="27" t="str">
        <f>VLOOKUP(G625,'Species Data'!A$2:E$152,5,FALSE)</f>
        <v>112</v>
      </c>
      <c r="M625" s="28" t="str">
        <f t="shared" si="1"/>
        <v>11200</v>
      </c>
      <c r="N625" s="29" t="str">
        <f t="shared" si="2"/>
        <v>2523906000</v>
      </c>
      <c r="O625" s="29" t="str">
        <f t="shared" si="3"/>
        <v>225349</v>
      </c>
      <c r="P625" s="30" t="str">
        <f t="shared" si="4"/>
        <v>729036000</v>
      </c>
      <c r="Q625" s="30" t="s">
        <v>151</v>
      </c>
      <c r="R625" s="32" t="str">
        <f>VLOOKUP(Q625,'Basic Moves'!B$2:H$43,3,FALSE)</f>
        <v>6</v>
      </c>
      <c r="S625" s="32" t="str">
        <f>IF(OR(VLOOKUP(Q625,'Basic Moves'!B$2:C$43,2,FALSE)=H625,VLOOKUP(Q625,'Basic Moves'!B$2:C$43,2,FALSE)=I625),1,0)</f>
        <v>1</v>
      </c>
      <c r="T625" s="32" t="str">
        <f>VLOOKUP(Q625,'Basic Moves'!B$2:H$43,5,FALSE)</f>
        <v>500</v>
      </c>
      <c r="U625" s="32" t="str">
        <f>VLOOKUP(Q625,'Basic Moves'!B$2:H$43,7,FALSE)</f>
        <v>7</v>
      </c>
      <c r="V625" s="31" t="str">
        <f t="shared" si="5"/>
        <v>1500</v>
      </c>
      <c r="W625" s="30" t="s">
        <v>238</v>
      </c>
      <c r="X625" s="32" t="str">
        <f>VLOOKUP(W625,'Charged Moves'!B$2:I$96,3,FALSE)</f>
        <v>45</v>
      </c>
      <c r="Y625" s="32" t="str">
        <f>IF(OR(VLOOKUP(W625,'Charged Moves'!B$2:C$96,2,FALSE)=H625,VLOOKUP(W625,'Charged Moves'!B$2:C$96,2,FALSE)=I625),1,0)</f>
        <v>1</v>
      </c>
      <c r="Z625" s="32" t="str">
        <f>VLOOKUP(W625,'Charged Moves'!B$2:I$96,8,FALSE)*100</f>
        <v>5</v>
      </c>
      <c r="AA625" s="32" t="str">
        <f>VLOOKUP(W625,'Charged Moves'!B$2:I$96,6,FALSE)</f>
        <v>2350</v>
      </c>
      <c r="AB625" s="32" t="str">
        <f>VLOOKUP(W625,'Charged Moves'!B$2:J$96,9,FALSE)</f>
        <v>50</v>
      </c>
      <c r="AC625" s="32" t="str">
        <f t="shared" si="6"/>
        <v>117.65625</v>
      </c>
      <c r="AD625" s="32" t="str">
        <f t="shared" si="7"/>
        <v>6850</v>
      </c>
      <c r="AE625" s="32" t="str">
        <f t="shared" si="8"/>
        <v>1707.1875</v>
      </c>
      <c r="AF625" t="str">
        <f t="shared" si="9"/>
        <v>22850</v>
      </c>
      <c r="AG625" t="str">
        <f t="shared" si="10"/>
        <v>493.125</v>
      </c>
    </row>
    <row r="626" ht="14.25" customHeight="1">
      <c r="A626" s="5">
        <v>373.0</v>
      </c>
      <c r="B626" s="20">
        <v>2.0</v>
      </c>
      <c r="C626" s="21">
        <v>0.95</v>
      </c>
      <c r="D626" s="20">
        <v>4.0</v>
      </c>
      <c r="E626" s="22">
        <v>0.95</v>
      </c>
      <c r="F626" s="5" t="str">
        <f>VLOOKUP(G626,'Species Data'!A$2:E$152,2,FALSE)</f>
        <v>66</v>
      </c>
      <c r="G626" s="5" t="s">
        <v>109</v>
      </c>
      <c r="H626" s="36" t="s">
        <v>229</v>
      </c>
      <c r="I626" s="59"/>
      <c r="J626" s="5" t="str">
        <f>VLOOKUP(G626,'Species Data'!A$2:E$152,3,FALSE)</f>
        <v>140</v>
      </c>
      <c r="K626" s="27" t="str">
        <f>VLOOKUP(G626,'Species Data'!A$2:E$152,4,FALSE)</f>
        <v>118</v>
      </c>
      <c r="L626" s="27" t="str">
        <f>VLOOKUP(G626,'Species Data'!A$2:E$152,5,FALSE)</f>
        <v>96</v>
      </c>
      <c r="M626" s="28" t="str">
        <f t="shared" si="1"/>
        <v>13440</v>
      </c>
      <c r="N626" s="29" t="str">
        <f t="shared" si="2"/>
        <v>2262414000</v>
      </c>
      <c r="O626" s="29" t="str">
        <f t="shared" si="3"/>
        <v>168334</v>
      </c>
      <c r="P626" s="30" t="str">
        <f t="shared" si="4"/>
        <v>728532000</v>
      </c>
      <c r="Q626" s="30" t="s">
        <v>253</v>
      </c>
      <c r="R626" s="32" t="str">
        <f>VLOOKUP(Q626,'Basic Moves'!B$2:H$43,3,FALSE)</f>
        <v>5</v>
      </c>
      <c r="S626" s="32" t="str">
        <f>IF(OR(VLOOKUP(Q626,'Basic Moves'!B$2:C$43,2,FALSE)=H626,VLOOKUP(Q626,'Basic Moves'!B$2:C$43,2,FALSE)=I626),1,0)</f>
        <v>1</v>
      </c>
      <c r="T626" s="32" t="str">
        <f>VLOOKUP(Q626,'Basic Moves'!B$2:H$43,5,FALSE)</f>
        <v>600</v>
      </c>
      <c r="U626" s="32" t="str">
        <f>VLOOKUP(Q626,'Basic Moves'!B$2:H$43,7,FALSE)</f>
        <v>7</v>
      </c>
      <c r="V626" s="31" t="str">
        <f t="shared" si="5"/>
        <v>1037.5</v>
      </c>
      <c r="W626" s="30" t="s">
        <v>341</v>
      </c>
      <c r="X626" s="32" t="str">
        <f>VLOOKUP(W626,'Charged Moves'!B$2:I$96,3,FALSE)</f>
        <v>30</v>
      </c>
      <c r="Y626" s="32" t="str">
        <f>IF(OR(VLOOKUP(W626,'Charged Moves'!B$2:C$96,2,FALSE)=H626,VLOOKUP(W626,'Charged Moves'!B$2:C$96,2,FALSE)=I626),1,0)</f>
        <v>1</v>
      </c>
      <c r="Z626" s="32" t="str">
        <f>VLOOKUP(W626,'Charged Moves'!B$2:I$96,8,FALSE)*100</f>
        <v>25</v>
      </c>
      <c r="AA626" s="32" t="str">
        <f>VLOOKUP(W626,'Charged Moves'!B$2:I$96,6,FALSE)</f>
        <v>1600</v>
      </c>
      <c r="AB626" s="32" t="str">
        <f>VLOOKUP(W626,'Charged Moves'!B$2:J$96,9,FALSE)</f>
        <v>33</v>
      </c>
      <c r="AC626" s="32" t="str">
        <f t="shared" si="6"/>
        <v>73.4375</v>
      </c>
      <c r="AD626" s="32" t="str">
        <f t="shared" si="7"/>
        <v>5100</v>
      </c>
      <c r="AE626" s="32" t="str">
        <f t="shared" si="8"/>
        <v>1426.5625</v>
      </c>
      <c r="AF626" t="str">
        <f t="shared" si="9"/>
        <v>15100</v>
      </c>
      <c r="AG626" t="str">
        <f t="shared" si="10"/>
        <v>459.375</v>
      </c>
    </row>
    <row r="627" ht="14.25" customHeight="1">
      <c r="A627" s="5">
        <v>267.0</v>
      </c>
      <c r="B627" s="20">
        <v>2.0</v>
      </c>
      <c r="C627" s="21">
        <v>0.91</v>
      </c>
      <c r="D627" s="20">
        <v>5.0</v>
      </c>
      <c r="E627" s="22">
        <v>0.66</v>
      </c>
      <c r="F627" s="5" t="str">
        <f>VLOOKUP(G627,'Species Data'!A$2:E$152,2,FALSE)</f>
        <v>48</v>
      </c>
      <c r="G627" s="5" t="s">
        <v>85</v>
      </c>
      <c r="H627" s="58" t="s">
        <v>249</v>
      </c>
      <c r="I627" s="46" t="s">
        <v>265</v>
      </c>
      <c r="J627" s="5" t="str">
        <f>VLOOKUP(G627,'Species Data'!A$2:E$152,3,FALSE)</f>
        <v>120</v>
      </c>
      <c r="K627" s="27" t="str">
        <f>VLOOKUP(G627,'Species Data'!A$2:E$152,4,FALSE)</f>
        <v>108</v>
      </c>
      <c r="L627" s="27" t="str">
        <f>VLOOKUP(G627,'Species Data'!A$2:E$152,5,FALSE)</f>
        <v>118</v>
      </c>
      <c r="M627" s="28" t="str">
        <f t="shared" si="1"/>
        <v>14160</v>
      </c>
      <c r="N627" s="29" t="str">
        <f t="shared" si="2"/>
        <v>2121876000</v>
      </c>
      <c r="O627" s="29" t="str">
        <f t="shared" si="3"/>
        <v>149850</v>
      </c>
      <c r="P627" s="30" t="str">
        <f t="shared" si="4"/>
        <v>727602750</v>
      </c>
      <c r="Q627" s="30" t="s">
        <v>234</v>
      </c>
      <c r="R627" s="32" t="str">
        <f>VLOOKUP(Q627,'Basic Moves'!B$2:H$43,3,FALSE)</f>
        <v>5</v>
      </c>
      <c r="S627" s="32" t="str">
        <f>IF(OR(VLOOKUP(Q627,'Basic Moves'!B$2:C$43,2,FALSE)=H627,VLOOKUP(Q627,'Basic Moves'!B$2:C$43,2,FALSE)=I627),1,0)</f>
        <v>1</v>
      </c>
      <c r="T627" s="32" t="str">
        <f>VLOOKUP(Q627,'Basic Moves'!B$2:H$43,5,FALSE)</f>
        <v>450</v>
      </c>
      <c r="U627" s="32" t="str">
        <f>VLOOKUP(Q627,'Basic Moves'!B$2:H$43,7,FALSE)</f>
        <v>7</v>
      </c>
      <c r="V627" s="31" t="str">
        <f t="shared" si="5"/>
        <v>1387.5</v>
      </c>
      <c r="W627" s="30" t="s">
        <v>301</v>
      </c>
      <c r="X627" s="32" t="str">
        <f>VLOOKUP(W627,'Charged Moves'!B$2:I$96,3,FALSE)</f>
        <v>25</v>
      </c>
      <c r="Y627" s="32" t="str">
        <f>IF(OR(VLOOKUP(W627,'Charged Moves'!B$2:C$96,2,FALSE)=H627,VLOOKUP(W627,'Charged Moves'!B$2:C$96,2,FALSE)=I627),1,0)</f>
        <v>1</v>
      </c>
      <c r="Z627" s="32" t="str">
        <f>VLOOKUP(W627,'Charged Moves'!B$2:I$96,8,FALSE)*100</f>
        <v>5</v>
      </c>
      <c r="AA627" s="32" t="str">
        <f>VLOOKUP(W627,'Charged Moves'!B$2:I$96,6,FALSE)</f>
        <v>2400</v>
      </c>
      <c r="AB627" s="32" t="str">
        <f>VLOOKUP(W627,'Charged Moves'!B$2:J$96,9,FALSE)</f>
        <v>20</v>
      </c>
      <c r="AC627" s="32" t="str">
        <f t="shared" si="6"/>
        <v>50.78125</v>
      </c>
      <c r="AD627" s="32" t="str">
        <f t="shared" si="7"/>
        <v>4250</v>
      </c>
      <c r="AE627" s="32" t="str">
        <f t="shared" si="8"/>
        <v>1199.21875</v>
      </c>
      <c r="AF627" t="str">
        <f t="shared" si="9"/>
        <v>10250</v>
      </c>
      <c r="AG627" t="str">
        <f t="shared" si="10"/>
        <v>475.78125</v>
      </c>
    </row>
    <row r="628" ht="14.25" customHeight="1">
      <c r="A628" s="5">
        <v>362.0</v>
      </c>
      <c r="B628" s="20">
        <v>1.0</v>
      </c>
      <c r="C628" s="21">
        <v>1.0</v>
      </c>
      <c r="D628" s="20">
        <v>5.0</v>
      </c>
      <c r="E628" s="22">
        <v>0.72</v>
      </c>
      <c r="F628" s="5" t="str">
        <f>VLOOKUP(G628,'Species Data'!A$2:E$152,2,FALSE)</f>
        <v>64</v>
      </c>
      <c r="G628" s="5" t="s">
        <v>106</v>
      </c>
      <c r="H628" s="24" t="s">
        <v>50</v>
      </c>
      <c r="I628" s="25"/>
      <c r="J628" s="5" t="str">
        <f>VLOOKUP(G628,'Species Data'!A$2:E$152,3,FALSE)</f>
        <v>80</v>
      </c>
      <c r="K628" s="27" t="str">
        <f>VLOOKUP(G628,'Species Data'!A$2:E$152,4,FALSE)</f>
        <v>150</v>
      </c>
      <c r="L628" s="27" t="str">
        <f>VLOOKUP(G628,'Species Data'!A$2:E$152,5,FALSE)</f>
        <v>112</v>
      </c>
      <c r="M628" s="28" t="str">
        <f t="shared" si="1"/>
        <v>8960</v>
      </c>
      <c r="N628" s="29" t="str">
        <f t="shared" si="2"/>
        <v>2058000000</v>
      </c>
      <c r="O628" s="29" t="str">
        <f t="shared" si="3"/>
        <v>229688</v>
      </c>
      <c r="P628" s="30" t="str">
        <f t="shared" si="4"/>
        <v>724752000</v>
      </c>
      <c r="Q628" s="30" t="s">
        <v>82</v>
      </c>
      <c r="R628" s="32" t="str">
        <f>VLOOKUP(Q628,'Basic Moves'!B$2:H$43,3,FALSE)</f>
        <v>7</v>
      </c>
      <c r="S628" s="32" t="str">
        <f>IF(OR(VLOOKUP(Q628,'Basic Moves'!B$2:C$43,2,FALSE)=H628,VLOOKUP(Q628,'Basic Moves'!B$2:C$43,2,FALSE)=I628),1,0)</f>
        <v>1</v>
      </c>
      <c r="T628" s="32" t="str">
        <f>VLOOKUP(Q628,'Basic Moves'!B$2:H$43,5,FALSE)</f>
        <v>570</v>
      </c>
      <c r="U628" s="32" t="str">
        <f>VLOOKUP(Q628,'Basic Moves'!B$2:H$43,7,FALSE)</f>
        <v>7</v>
      </c>
      <c r="V628" s="31" t="str">
        <f t="shared" si="5"/>
        <v>1531.25</v>
      </c>
      <c r="W628" s="30" t="s">
        <v>110</v>
      </c>
      <c r="X628" s="32" t="str">
        <f>VLOOKUP(W628,'Charged Moves'!B$2:I$96,3,FALSE)</f>
        <v>45</v>
      </c>
      <c r="Y628" s="32" t="str">
        <f>IF(OR(VLOOKUP(W628,'Charged Moves'!B$2:C$96,2,FALSE)=H628,VLOOKUP(W628,'Charged Moves'!B$2:C$96,2,FALSE)=I628),1,0)</f>
        <v>0</v>
      </c>
      <c r="Z628" s="32" t="str">
        <f>VLOOKUP(W628,'Charged Moves'!B$2:I$96,8,FALSE)*100</f>
        <v>5</v>
      </c>
      <c r="AA628" s="32" t="str">
        <f>VLOOKUP(W628,'Charged Moves'!B$2:I$96,6,FALSE)</f>
        <v>3080</v>
      </c>
      <c r="AB628" s="32" t="str">
        <f>VLOOKUP(W628,'Charged Moves'!B$2:J$96,9,FALSE)</f>
        <v>33</v>
      </c>
      <c r="AC628" s="32" t="str">
        <f t="shared" si="6"/>
        <v>89.875</v>
      </c>
      <c r="AD628" s="32" t="str">
        <f t="shared" si="7"/>
        <v>6430</v>
      </c>
      <c r="AE628" s="32" t="str">
        <f t="shared" si="8"/>
        <v>1400.625</v>
      </c>
      <c r="AF628" t="str">
        <f t="shared" si="9"/>
        <v>16430</v>
      </c>
      <c r="AG628" t="str">
        <f t="shared" si="10"/>
        <v>539.25</v>
      </c>
    </row>
    <row r="629" ht="14.25" customHeight="1">
      <c r="A629" s="5">
        <v>410.0</v>
      </c>
      <c r="B629" s="20">
        <v>1.0</v>
      </c>
      <c r="C629" s="21">
        <v>1.0</v>
      </c>
      <c r="D629" s="20">
        <v>3.0</v>
      </c>
      <c r="E629" s="22">
        <v>0.69</v>
      </c>
      <c r="F629" s="5" t="str">
        <f>VLOOKUP(G629,'Species Data'!A$2:E$152,2,FALSE)</f>
        <v>72</v>
      </c>
      <c r="G629" s="5" t="s">
        <v>118</v>
      </c>
      <c r="H629" s="33" t="s">
        <v>187</v>
      </c>
      <c r="I629" s="46" t="s">
        <v>265</v>
      </c>
      <c r="J629" s="5" t="str">
        <f>VLOOKUP(G629,'Species Data'!A$2:E$152,3,FALSE)</f>
        <v>80</v>
      </c>
      <c r="K629" s="27" t="str">
        <f>VLOOKUP(G629,'Species Data'!A$2:E$152,4,FALSE)</f>
        <v>106</v>
      </c>
      <c r="L629" s="27" t="str">
        <f>VLOOKUP(G629,'Species Data'!A$2:E$152,5,FALSE)</f>
        <v>136</v>
      </c>
      <c r="M629" s="28" t="str">
        <f t="shared" si="1"/>
        <v>10880</v>
      </c>
      <c r="N629" s="29" t="str">
        <f t="shared" si="2"/>
        <v>1549720000</v>
      </c>
      <c r="O629" s="29" t="str">
        <f t="shared" si="3"/>
        <v>142438</v>
      </c>
      <c r="P629" s="30" t="str">
        <f t="shared" si="4"/>
        <v>721520800</v>
      </c>
      <c r="Q629" s="30" t="s">
        <v>230</v>
      </c>
      <c r="R629" s="32" t="str">
        <f>VLOOKUP(Q629,'Basic Moves'!B$2:H$43,3,FALSE)</f>
        <v>25</v>
      </c>
      <c r="S629" s="32" t="str">
        <f>IF(OR(VLOOKUP(Q629,'Basic Moves'!B$2:C$43,2,FALSE)=H629,VLOOKUP(Q629,'Basic Moves'!B$2:C$43,2,FALSE)=I629),1,0)</f>
        <v>1</v>
      </c>
      <c r="T629" s="32" t="str">
        <f>VLOOKUP(Q629,'Basic Moves'!B$2:H$43,5,FALSE)</f>
        <v>2300</v>
      </c>
      <c r="U629" s="32" t="str">
        <f>VLOOKUP(Q629,'Basic Moves'!B$2:H$43,7,FALSE)</f>
        <v>25</v>
      </c>
      <c r="V629" s="31" t="str">
        <f t="shared" si="5"/>
        <v>1343.75</v>
      </c>
      <c r="W629" s="30" t="s">
        <v>283</v>
      </c>
      <c r="X629" s="32" t="str">
        <f>VLOOKUP(W629,'Charged Moves'!B$2:I$96,3,FALSE)</f>
        <v>25</v>
      </c>
      <c r="Y629" s="32" t="str">
        <f>IF(OR(VLOOKUP(W629,'Charged Moves'!B$2:C$96,2,FALSE)=H629,VLOOKUP(W629,'Charged Moves'!B$2:C$96,2,FALSE)=I629),1,0)</f>
        <v>0</v>
      </c>
      <c r="Z629" s="32" t="str">
        <f>VLOOKUP(W629,'Charged Moves'!B$2:I$96,8,FALSE)*100</f>
        <v>5</v>
      </c>
      <c r="AA629" s="32" t="str">
        <f>VLOOKUP(W629,'Charged Moves'!B$2:I$96,6,FALSE)</f>
        <v>4000</v>
      </c>
      <c r="AB629" s="32" t="str">
        <f>VLOOKUP(W629,'Charged Moves'!B$2:J$96,9,FALSE)</f>
        <v>20</v>
      </c>
      <c r="AC629" s="32" t="str">
        <f t="shared" si="6"/>
        <v>56.875</v>
      </c>
      <c r="AD629" s="32" t="str">
        <f t="shared" si="7"/>
        <v>6800</v>
      </c>
      <c r="AE629" s="32" t="str">
        <f t="shared" si="8"/>
        <v>858.75</v>
      </c>
      <c r="AF629" t="str">
        <f t="shared" si="9"/>
        <v>8800</v>
      </c>
      <c r="AG629" t="str">
        <f t="shared" si="10"/>
        <v>625.625</v>
      </c>
    </row>
    <row r="630" ht="14.25" customHeight="1">
      <c r="A630" s="5">
        <v>286.0</v>
      </c>
      <c r="B630" s="20">
        <v>6.0</v>
      </c>
      <c r="C630" s="21">
        <v>0.63</v>
      </c>
      <c r="D630" s="20">
        <v>2.0</v>
      </c>
      <c r="E630" s="22">
        <v>0.96</v>
      </c>
      <c r="F630" s="5" t="str">
        <f>VLOOKUP(G630,'Species Data'!A$2:E$152,2,FALSE)</f>
        <v>51</v>
      </c>
      <c r="G630" s="5" t="s">
        <v>89</v>
      </c>
      <c r="H630" s="49" t="s">
        <v>260</v>
      </c>
      <c r="I630" s="60"/>
      <c r="J630" s="5" t="str">
        <f>VLOOKUP(G630,'Species Data'!A$2:E$152,3,FALSE)</f>
        <v>70</v>
      </c>
      <c r="K630" s="27" t="str">
        <f>VLOOKUP(G630,'Species Data'!A$2:E$152,4,FALSE)</f>
        <v>148</v>
      </c>
      <c r="L630" s="27" t="str">
        <f>VLOOKUP(G630,'Species Data'!A$2:E$152,5,FALSE)</f>
        <v>140</v>
      </c>
      <c r="M630" s="28" t="str">
        <f t="shared" si="1"/>
        <v>9800</v>
      </c>
      <c r="N630" s="29" t="str">
        <f t="shared" si="2"/>
        <v>1648107650</v>
      </c>
      <c r="O630" s="29" t="str">
        <f t="shared" si="3"/>
        <v>168174</v>
      </c>
      <c r="P630" s="30" t="str">
        <f t="shared" si="4"/>
        <v>720123600</v>
      </c>
      <c r="Q630" s="30" t="s">
        <v>251</v>
      </c>
      <c r="R630" s="32" t="str">
        <f>VLOOKUP(Q630,'Basic Moves'!B$2:H$43,3,FALSE)</f>
        <v>7</v>
      </c>
      <c r="S630" s="32" t="str">
        <f>IF(OR(VLOOKUP(Q630,'Basic Moves'!B$2:C$43,2,FALSE)=H630,VLOOKUP(Q630,'Basic Moves'!B$2:C$43,2,FALSE)=I630),1,0)</f>
        <v>0</v>
      </c>
      <c r="T630" s="32" t="str">
        <f>VLOOKUP(Q630,'Basic Moves'!B$2:H$43,5,FALSE)</f>
        <v>700</v>
      </c>
      <c r="U630" s="32" t="str">
        <f>VLOOKUP(Q630,'Basic Moves'!B$2:H$43,7,FALSE)</f>
        <v>9</v>
      </c>
      <c r="V630" s="31" t="str">
        <f t="shared" si="5"/>
        <v>994</v>
      </c>
      <c r="W630" s="30" t="s">
        <v>328</v>
      </c>
      <c r="X630" s="32" t="str">
        <f>VLOOKUP(W630,'Charged Moves'!B$2:I$96,3,FALSE)</f>
        <v>30</v>
      </c>
      <c r="Y630" s="32" t="str">
        <f>IF(OR(VLOOKUP(W630,'Charged Moves'!B$2:C$96,2,FALSE)=H630,VLOOKUP(W630,'Charged Moves'!B$2:C$96,2,FALSE)=I630),1,0)</f>
        <v>1</v>
      </c>
      <c r="Z630" s="32" t="str">
        <f>VLOOKUP(W630,'Charged Moves'!B$2:I$96,8,FALSE)*100</f>
        <v>5</v>
      </c>
      <c r="AA630" s="32" t="str">
        <f>VLOOKUP(W630,'Charged Moves'!B$2:I$96,6,FALSE)</f>
        <v>2600</v>
      </c>
      <c r="AB630" s="32" t="str">
        <f>VLOOKUP(W630,'Charged Moves'!B$2:J$96,9,FALSE)</f>
        <v>25</v>
      </c>
      <c r="AC630" s="32" t="str">
        <f t="shared" si="6"/>
        <v>59.4375</v>
      </c>
      <c r="AD630" s="32" t="str">
        <f t="shared" si="7"/>
        <v>5200</v>
      </c>
      <c r="AE630" s="32" t="str">
        <f t="shared" si="8"/>
        <v>1136.3125</v>
      </c>
      <c r="AF630" t="str">
        <f t="shared" si="9"/>
        <v>11200</v>
      </c>
      <c r="AG630" t="str">
        <f t="shared" si="10"/>
        <v>496.5</v>
      </c>
    </row>
    <row r="631" ht="14.25" customHeight="1">
      <c r="A631" s="5">
        <v>361.0</v>
      </c>
      <c r="B631" s="20">
        <v>1.0</v>
      </c>
      <c r="C631" s="21">
        <v>1.0</v>
      </c>
      <c r="D631" s="20">
        <v>6.0</v>
      </c>
      <c r="E631" s="22">
        <v>0.72</v>
      </c>
      <c r="F631" s="5" t="str">
        <f>VLOOKUP(G631,'Species Data'!A$2:E$152,2,FALSE)</f>
        <v>64</v>
      </c>
      <c r="G631" s="5" t="s">
        <v>106</v>
      </c>
      <c r="H631" s="24" t="s">
        <v>50</v>
      </c>
      <c r="I631" s="25"/>
      <c r="J631" s="5" t="str">
        <f>VLOOKUP(G631,'Species Data'!A$2:E$152,3,FALSE)</f>
        <v>80</v>
      </c>
      <c r="K631" s="27" t="str">
        <f>VLOOKUP(G631,'Species Data'!A$2:E$152,4,FALSE)</f>
        <v>150</v>
      </c>
      <c r="L631" s="27" t="str">
        <f>VLOOKUP(G631,'Species Data'!A$2:E$152,5,FALSE)</f>
        <v>112</v>
      </c>
      <c r="M631" s="28" t="str">
        <f t="shared" si="1"/>
        <v>8960</v>
      </c>
      <c r="N631" s="29" t="str">
        <f t="shared" si="2"/>
        <v>2058000000</v>
      </c>
      <c r="O631" s="29" t="str">
        <f t="shared" si="3"/>
        <v>229688</v>
      </c>
      <c r="P631" s="30" t="str">
        <f t="shared" si="4"/>
        <v>719880000</v>
      </c>
      <c r="Q631" s="30" t="s">
        <v>82</v>
      </c>
      <c r="R631" s="32" t="str">
        <f>VLOOKUP(Q631,'Basic Moves'!B$2:H$43,3,FALSE)</f>
        <v>7</v>
      </c>
      <c r="S631" s="32" t="str">
        <f>IF(OR(VLOOKUP(Q631,'Basic Moves'!B$2:C$43,2,FALSE)=H631,VLOOKUP(Q631,'Basic Moves'!B$2:C$43,2,FALSE)=I631),1,0)</f>
        <v>1</v>
      </c>
      <c r="T631" s="32" t="str">
        <f>VLOOKUP(Q631,'Basic Moves'!B$2:H$43,5,FALSE)</f>
        <v>570</v>
      </c>
      <c r="U631" s="32" t="str">
        <f>VLOOKUP(Q631,'Basic Moves'!B$2:H$43,7,FALSE)</f>
        <v>7</v>
      </c>
      <c r="V631" s="31" t="str">
        <f t="shared" si="5"/>
        <v>1531.25</v>
      </c>
      <c r="W631" s="30" t="s">
        <v>324</v>
      </c>
      <c r="X631" s="32" t="str">
        <f>VLOOKUP(W631,'Charged Moves'!B$2:I$96,3,FALSE)</f>
        <v>55</v>
      </c>
      <c r="Y631" s="32" t="str">
        <f>IF(OR(VLOOKUP(W631,'Charged Moves'!B$2:C$96,2,FALSE)=H631,VLOOKUP(W631,'Charged Moves'!B$2:C$96,2,FALSE)=I631),1,0)</f>
        <v>0</v>
      </c>
      <c r="Z631" s="32" t="str">
        <f>VLOOKUP(W631,'Charged Moves'!B$2:I$96,8,FALSE)*100</f>
        <v>5</v>
      </c>
      <c r="AA631" s="32" t="str">
        <f>VLOOKUP(W631,'Charged Moves'!B$2:I$96,6,FALSE)</f>
        <v>4200</v>
      </c>
      <c r="AB631" s="32" t="str">
        <f>VLOOKUP(W631,'Charged Moves'!B$2:J$96,9,FALSE)</f>
        <v>33</v>
      </c>
      <c r="AC631" s="32" t="str">
        <f t="shared" si="6"/>
        <v>100.125</v>
      </c>
      <c r="AD631" s="32" t="str">
        <f t="shared" si="7"/>
        <v>7550</v>
      </c>
      <c r="AE631" s="32" t="str">
        <f t="shared" si="8"/>
        <v>1327.875</v>
      </c>
      <c r="AF631" t="str">
        <f t="shared" si="9"/>
        <v>17550</v>
      </c>
      <c r="AG631" t="str">
        <f t="shared" si="10"/>
        <v>535.625</v>
      </c>
    </row>
    <row r="632" ht="14.25" customHeight="1">
      <c r="A632" s="5">
        <v>331.0</v>
      </c>
      <c r="B632" s="20">
        <v>3.0</v>
      </c>
      <c r="C632" s="21">
        <v>0.92</v>
      </c>
      <c r="D632" s="20">
        <v>6.0</v>
      </c>
      <c r="E632" s="22">
        <v>0.55</v>
      </c>
      <c r="F632" s="5" t="str">
        <f>VLOOKUP(G632,'Species Data'!A$2:E$152,2,FALSE)</f>
        <v>58</v>
      </c>
      <c r="G632" s="5" t="s">
        <v>97</v>
      </c>
      <c r="H632" s="44" t="s">
        <v>255</v>
      </c>
      <c r="I632" s="47"/>
      <c r="J632" s="5" t="str">
        <f>VLOOKUP(G632,'Species Data'!A$2:E$152,3,FALSE)</f>
        <v>110</v>
      </c>
      <c r="K632" s="27" t="str">
        <f>VLOOKUP(G632,'Species Data'!A$2:E$152,4,FALSE)</f>
        <v>156</v>
      </c>
      <c r="L632" s="27" t="str">
        <f>VLOOKUP(G632,'Species Data'!A$2:E$152,5,FALSE)</f>
        <v>110</v>
      </c>
      <c r="M632" s="28" t="str">
        <f t="shared" si="1"/>
        <v>12100</v>
      </c>
      <c r="N632" s="29" t="str">
        <f t="shared" si="2"/>
        <v>2755896000</v>
      </c>
      <c r="O632" s="29" t="str">
        <f t="shared" si="3"/>
        <v>227760</v>
      </c>
      <c r="P632" s="30" t="str">
        <f t="shared" si="4"/>
        <v>717288000</v>
      </c>
      <c r="Q632" s="30" t="s">
        <v>126</v>
      </c>
      <c r="R632" s="32" t="str">
        <f>VLOOKUP(Q632,'Basic Moves'!B$2:H$43,3,FALSE)</f>
        <v>6</v>
      </c>
      <c r="S632" s="32" t="str">
        <f>IF(OR(VLOOKUP(Q632,'Basic Moves'!B$2:C$43,2,FALSE)=H632,VLOOKUP(Q632,'Basic Moves'!B$2:C$43,2,FALSE)=I632),1,0)</f>
        <v>0</v>
      </c>
      <c r="T632" s="32" t="str">
        <f>VLOOKUP(Q632,'Basic Moves'!B$2:H$43,5,FALSE)</f>
        <v>500</v>
      </c>
      <c r="U632" s="32" t="str">
        <f>VLOOKUP(Q632,'Basic Moves'!B$2:H$43,7,FALSE)</f>
        <v>7</v>
      </c>
      <c r="V632" s="31" t="str">
        <f t="shared" si="5"/>
        <v>1200</v>
      </c>
      <c r="W632" s="30" t="s">
        <v>346</v>
      </c>
      <c r="X632" s="32" t="str">
        <f>VLOOKUP(W632,'Charged Moves'!B$2:I$96,3,FALSE)</f>
        <v>40</v>
      </c>
      <c r="Y632" s="32" t="str">
        <f>IF(OR(VLOOKUP(W632,'Charged Moves'!B$2:C$96,2,FALSE)=H632,VLOOKUP(W632,'Charged Moves'!B$2:C$96,2,FALSE)=I632),1,0)</f>
        <v>0</v>
      </c>
      <c r="Z632" s="32" t="str">
        <f>VLOOKUP(W632,'Charged Moves'!B$2:I$96,8,FALSE)*100</f>
        <v>5</v>
      </c>
      <c r="AA632" s="32" t="str">
        <f>VLOOKUP(W632,'Charged Moves'!B$2:I$96,6,FALSE)</f>
        <v>1560</v>
      </c>
      <c r="AB632" s="32" t="str">
        <f>VLOOKUP(W632,'Charged Moves'!B$2:J$96,9,FALSE)</f>
        <v>50</v>
      </c>
      <c r="AC632" s="32" t="str">
        <f t="shared" si="6"/>
        <v>89</v>
      </c>
      <c r="AD632" s="32" t="str">
        <f t="shared" si="7"/>
        <v>6060</v>
      </c>
      <c r="AE632" s="32" t="str">
        <f t="shared" si="8"/>
        <v>1460</v>
      </c>
      <c r="AF632" t="str">
        <f t="shared" si="9"/>
        <v>22060</v>
      </c>
      <c r="AG632" t="str">
        <f t="shared" si="10"/>
        <v>380</v>
      </c>
    </row>
    <row r="633" ht="14.25" customHeight="1">
      <c r="A633" s="5">
        <v>289.0</v>
      </c>
      <c r="B633" s="20">
        <v>5.0</v>
      </c>
      <c r="C633" s="21">
        <v>0.75</v>
      </c>
      <c r="D633" s="20">
        <v>3.0</v>
      </c>
      <c r="E633" s="22">
        <v>0.95</v>
      </c>
      <c r="F633" s="5" t="str">
        <f>VLOOKUP(G633,'Species Data'!A$2:E$152,2,FALSE)</f>
        <v>51</v>
      </c>
      <c r="G633" s="5" t="s">
        <v>89</v>
      </c>
      <c r="H633" s="49" t="s">
        <v>260</v>
      </c>
      <c r="I633" s="60"/>
      <c r="J633" s="5" t="str">
        <f>VLOOKUP(G633,'Species Data'!A$2:E$152,3,FALSE)</f>
        <v>70</v>
      </c>
      <c r="K633" s="27" t="str">
        <f>VLOOKUP(G633,'Species Data'!A$2:E$152,4,FALSE)</f>
        <v>148</v>
      </c>
      <c r="L633" s="27" t="str">
        <f>VLOOKUP(G633,'Species Data'!A$2:E$152,5,FALSE)</f>
        <v>140</v>
      </c>
      <c r="M633" s="28" t="str">
        <f t="shared" si="1"/>
        <v>9800</v>
      </c>
      <c r="N633" s="29" t="str">
        <f t="shared" si="2"/>
        <v>1968918000</v>
      </c>
      <c r="O633" s="29" t="str">
        <f t="shared" si="3"/>
        <v>200910</v>
      </c>
      <c r="P633" s="30" t="str">
        <f t="shared" si="4"/>
        <v>716588250</v>
      </c>
      <c r="Q633" s="30" t="s">
        <v>221</v>
      </c>
      <c r="R633" s="32" t="str">
        <f>VLOOKUP(Q633,'Basic Moves'!B$2:H$43,3,FALSE)</f>
        <v>6</v>
      </c>
      <c r="S633" s="32" t="str">
        <f>IF(OR(VLOOKUP(Q633,'Basic Moves'!B$2:C$43,2,FALSE)=H633,VLOOKUP(Q633,'Basic Moves'!B$2:C$43,2,FALSE)=I633),1,0)</f>
        <v>1</v>
      </c>
      <c r="T633" s="32" t="str">
        <f>VLOOKUP(Q633,'Basic Moves'!B$2:H$43,5,FALSE)</f>
        <v>550</v>
      </c>
      <c r="U633" s="32" t="str">
        <f>VLOOKUP(Q633,'Basic Moves'!B$2:H$43,7,FALSE)</f>
        <v>7</v>
      </c>
      <c r="V633" s="31" t="str">
        <f t="shared" si="5"/>
        <v>1357.5</v>
      </c>
      <c r="W633" s="30" t="s">
        <v>328</v>
      </c>
      <c r="X633" s="32" t="str">
        <f>VLOOKUP(W633,'Charged Moves'!B$2:I$96,3,FALSE)</f>
        <v>30</v>
      </c>
      <c r="Y633" s="32" t="str">
        <f>IF(OR(VLOOKUP(W633,'Charged Moves'!B$2:C$96,2,FALSE)=H633,VLOOKUP(W633,'Charged Moves'!B$2:C$96,2,FALSE)=I633),1,0)</f>
        <v>1</v>
      </c>
      <c r="Z633" s="32" t="str">
        <f>VLOOKUP(W633,'Charged Moves'!B$2:I$96,8,FALSE)*100</f>
        <v>5</v>
      </c>
      <c r="AA633" s="32" t="str">
        <f>VLOOKUP(W633,'Charged Moves'!B$2:I$96,6,FALSE)</f>
        <v>2600</v>
      </c>
      <c r="AB633" s="32" t="str">
        <f>VLOOKUP(W633,'Charged Moves'!B$2:J$96,9,FALSE)</f>
        <v>25</v>
      </c>
      <c r="AC633" s="32" t="str">
        <f t="shared" si="6"/>
        <v>68.4375</v>
      </c>
      <c r="AD633" s="32" t="str">
        <f t="shared" si="7"/>
        <v>5300</v>
      </c>
      <c r="AE633" s="32" t="str">
        <f t="shared" si="8"/>
        <v>1291.875</v>
      </c>
      <c r="AF633" t="str">
        <f t="shared" si="9"/>
        <v>13300</v>
      </c>
      <c r="AG633" t="str">
        <f t="shared" si="10"/>
        <v>494.0625</v>
      </c>
    </row>
    <row r="634" ht="14.25" customHeight="1">
      <c r="A634" s="5">
        <v>425.0</v>
      </c>
      <c r="B634" s="20">
        <v>3.0</v>
      </c>
      <c r="C634" s="21">
        <v>0.93</v>
      </c>
      <c r="D634" s="20">
        <v>3.0</v>
      </c>
      <c r="E634" s="22">
        <v>0.88</v>
      </c>
      <c r="F634" s="5" t="str">
        <f>VLOOKUP(G634,'Species Data'!A$2:E$152,2,FALSE)</f>
        <v>74</v>
      </c>
      <c r="G634" s="5" t="s">
        <v>123</v>
      </c>
      <c r="H634" s="51" t="s">
        <v>267</v>
      </c>
      <c r="I634" s="49" t="s">
        <v>260</v>
      </c>
      <c r="J634" s="5" t="str">
        <f>VLOOKUP(G634,'Species Data'!A$2:E$152,3,FALSE)</f>
        <v>80</v>
      </c>
      <c r="K634" s="27" t="str">
        <f>VLOOKUP(G634,'Species Data'!A$2:E$152,4,FALSE)</f>
        <v>106</v>
      </c>
      <c r="L634" s="27" t="str">
        <f>VLOOKUP(G634,'Species Data'!A$2:E$152,5,FALSE)</f>
        <v>118</v>
      </c>
      <c r="M634" s="28" t="str">
        <f t="shared" si="1"/>
        <v>9440</v>
      </c>
      <c r="N634" s="29" t="str">
        <f t="shared" si="2"/>
        <v>1276003620</v>
      </c>
      <c r="O634" s="29" t="str">
        <f t="shared" si="3"/>
        <v>135170</v>
      </c>
      <c r="P634" s="30" t="str">
        <f t="shared" si="4"/>
        <v>712893460</v>
      </c>
      <c r="Q634" s="30" t="s">
        <v>263</v>
      </c>
      <c r="R634" s="32" t="str">
        <f>VLOOKUP(Q634,'Basic Moves'!B$2:H$43,3,FALSE)</f>
        <v>12</v>
      </c>
      <c r="S634" s="32" t="str">
        <f>IF(OR(VLOOKUP(Q634,'Basic Moves'!B$2:C$43,2,FALSE)=H634,VLOOKUP(Q634,'Basic Moves'!B$2:C$43,2,FALSE)=I634),1,0)</f>
        <v>0</v>
      </c>
      <c r="T634" s="32" t="str">
        <f>VLOOKUP(Q634,'Basic Moves'!B$2:H$43,5,FALSE)</f>
        <v>1100</v>
      </c>
      <c r="U634" s="32" t="str">
        <f>VLOOKUP(Q634,'Basic Moves'!B$2:H$43,7,FALSE)</f>
        <v>10</v>
      </c>
      <c r="V634" s="31" t="str">
        <f t="shared" si="5"/>
        <v>1080</v>
      </c>
      <c r="W634" s="30" t="s">
        <v>288</v>
      </c>
      <c r="X634" s="32" t="str">
        <f>VLOOKUP(W634,'Charged Moves'!B$2:I$96,3,FALSE)</f>
        <v>70</v>
      </c>
      <c r="Y634" s="32" t="str">
        <f>IF(OR(VLOOKUP(W634,'Charged Moves'!B$2:C$96,2,FALSE)=H634,VLOOKUP(W634,'Charged Moves'!B$2:C$96,2,FALSE)=I634),1,0)</f>
        <v>1</v>
      </c>
      <c r="Z634" s="32" t="str">
        <f>VLOOKUP(W634,'Charged Moves'!B$2:I$96,8,FALSE)*100</f>
        <v>5</v>
      </c>
      <c r="AA634" s="32" t="str">
        <f>VLOOKUP(W634,'Charged Moves'!B$2:I$96,6,FALSE)</f>
        <v>5800</v>
      </c>
      <c r="AB634" s="32" t="str">
        <f>VLOOKUP(W634,'Charged Moves'!B$2:J$96,9,FALSE)</f>
        <v>33</v>
      </c>
      <c r="AC634" s="32" t="str">
        <f t="shared" si="6"/>
        <v>137.6875</v>
      </c>
      <c r="AD634" s="32" t="str">
        <f t="shared" si="7"/>
        <v>10700</v>
      </c>
      <c r="AE634" s="32" t="str">
        <f t="shared" si="8"/>
        <v>1275.1875</v>
      </c>
      <c r="AF634" t="str">
        <f t="shared" si="9"/>
        <v>18700</v>
      </c>
      <c r="AG634" t="str">
        <f t="shared" si="10"/>
        <v>712.4375</v>
      </c>
    </row>
    <row r="635" ht="14.25" customHeight="1">
      <c r="A635" s="5">
        <v>680.0</v>
      </c>
      <c r="B635" s="20">
        <v>2.0</v>
      </c>
      <c r="C635" s="21">
        <v>0.85</v>
      </c>
      <c r="D635" s="20">
        <v>1.0</v>
      </c>
      <c r="E635" s="22">
        <v>1.0</v>
      </c>
      <c r="F635" s="5" t="str">
        <f>VLOOKUP(G635,'Species Data'!A$2:E$152,2,FALSE)</f>
        <v>118</v>
      </c>
      <c r="G635" s="5" t="s">
        <v>190</v>
      </c>
      <c r="H635" s="33" t="s">
        <v>187</v>
      </c>
      <c r="I635" s="50"/>
      <c r="J635" s="5" t="str">
        <f>VLOOKUP(G635,'Species Data'!A$2:E$152,3,FALSE)</f>
        <v>90</v>
      </c>
      <c r="K635" s="27" t="str">
        <f>VLOOKUP(G635,'Species Data'!A$2:E$152,4,FALSE)</f>
        <v>112</v>
      </c>
      <c r="L635" s="27" t="str">
        <f>VLOOKUP(G635,'Species Data'!A$2:E$152,5,FALSE)</f>
        <v>126</v>
      </c>
      <c r="M635" s="28" t="str">
        <f t="shared" si="1"/>
        <v>11340</v>
      </c>
      <c r="N635" s="29" t="str">
        <f t="shared" si="2"/>
        <v>1554855750</v>
      </c>
      <c r="O635" s="29" t="str">
        <f t="shared" si="3"/>
        <v>137113</v>
      </c>
      <c r="P635" s="30" t="str">
        <f t="shared" si="4"/>
        <v>709061850</v>
      </c>
      <c r="Q635" s="30" t="s">
        <v>256</v>
      </c>
      <c r="R635" s="32" t="str">
        <f>VLOOKUP(Q635,'Basic Moves'!B$2:H$43,3,FALSE)</f>
        <v>10</v>
      </c>
      <c r="S635" s="32" t="str">
        <f>IF(OR(VLOOKUP(Q635,'Basic Moves'!B$2:C$43,2,FALSE)=H635,VLOOKUP(Q635,'Basic Moves'!B$2:C$43,2,FALSE)=I635),1,0)</f>
        <v>0</v>
      </c>
      <c r="T635" s="32" t="str">
        <f>VLOOKUP(Q635,'Basic Moves'!B$2:H$43,5,FALSE)</f>
        <v>1150</v>
      </c>
      <c r="U635" s="32" t="str">
        <f>VLOOKUP(Q635,'Basic Moves'!B$2:H$43,7,FALSE)</f>
        <v>10</v>
      </c>
      <c r="V635" s="31" t="str">
        <f t="shared" si="5"/>
        <v>860</v>
      </c>
      <c r="W635" s="30" t="s">
        <v>238</v>
      </c>
      <c r="X635" s="32" t="str">
        <f>VLOOKUP(W635,'Charged Moves'!B$2:I$96,3,FALSE)</f>
        <v>45</v>
      </c>
      <c r="Y635" s="32" t="str">
        <f>IF(OR(VLOOKUP(W635,'Charged Moves'!B$2:C$96,2,FALSE)=H635,VLOOKUP(W635,'Charged Moves'!B$2:C$96,2,FALSE)=I635),1,0)</f>
        <v>1</v>
      </c>
      <c r="Z635" s="32" t="str">
        <f>VLOOKUP(W635,'Charged Moves'!B$2:I$96,8,FALSE)*100</f>
        <v>5</v>
      </c>
      <c r="AA635" s="32" t="str">
        <f>VLOOKUP(W635,'Charged Moves'!B$2:I$96,6,FALSE)</f>
        <v>2350</v>
      </c>
      <c r="AB635" s="32" t="str">
        <f>VLOOKUP(W635,'Charged Moves'!B$2:J$96,9,FALSE)</f>
        <v>50</v>
      </c>
      <c r="AC635" s="32" t="str">
        <f t="shared" si="6"/>
        <v>107.65625</v>
      </c>
      <c r="AD635" s="32" t="str">
        <f t="shared" si="7"/>
        <v>8600</v>
      </c>
      <c r="AE635" s="32" t="str">
        <f t="shared" si="8"/>
        <v>1224.21875</v>
      </c>
      <c r="AF635" t="str">
        <f t="shared" si="9"/>
        <v>18600</v>
      </c>
      <c r="AG635" t="str">
        <f t="shared" si="10"/>
        <v>558.28125</v>
      </c>
    </row>
    <row r="636" ht="14.25" customHeight="1">
      <c r="A636" s="5">
        <v>670.0</v>
      </c>
      <c r="B636" s="20">
        <v>4.0</v>
      </c>
      <c r="C636" s="21">
        <v>0.93</v>
      </c>
      <c r="D636" s="20">
        <v>1.0</v>
      </c>
      <c r="E636" s="22">
        <v>1.0</v>
      </c>
      <c r="F636" s="5" t="str">
        <f>VLOOKUP(G636,'Species Data'!A$2:E$152,2,FALSE)</f>
        <v>116</v>
      </c>
      <c r="G636" s="5" t="s">
        <v>188</v>
      </c>
      <c r="H636" s="33" t="s">
        <v>187</v>
      </c>
      <c r="I636" s="50"/>
      <c r="J636" s="5" t="str">
        <f>VLOOKUP(G636,'Species Data'!A$2:E$152,3,FALSE)</f>
        <v>60</v>
      </c>
      <c r="K636" s="27" t="str">
        <f>VLOOKUP(G636,'Species Data'!A$2:E$152,4,FALSE)</f>
        <v>122</v>
      </c>
      <c r="L636" s="27" t="str">
        <f>VLOOKUP(G636,'Species Data'!A$2:E$152,5,FALSE)</f>
        <v>100</v>
      </c>
      <c r="M636" s="28" t="str">
        <f t="shared" si="1"/>
        <v>6000</v>
      </c>
      <c r="N636" s="29" t="str">
        <f t="shared" si="2"/>
        <v>1062589500</v>
      </c>
      <c r="O636" s="29" t="str">
        <f t="shared" si="3"/>
        <v>177098</v>
      </c>
      <c r="P636" s="30" t="str">
        <f t="shared" si="4"/>
        <v>707386500</v>
      </c>
      <c r="Q636" s="30" t="s">
        <v>230</v>
      </c>
      <c r="R636" s="32" t="str">
        <f>VLOOKUP(Q636,'Basic Moves'!B$2:H$43,3,FALSE)</f>
        <v>25</v>
      </c>
      <c r="S636" s="32" t="str">
        <f>IF(OR(VLOOKUP(Q636,'Basic Moves'!B$2:C$43,2,FALSE)=H636,VLOOKUP(Q636,'Basic Moves'!B$2:C$43,2,FALSE)=I636),1,0)</f>
        <v>1</v>
      </c>
      <c r="T636" s="32" t="str">
        <f>VLOOKUP(Q636,'Basic Moves'!B$2:H$43,5,FALSE)</f>
        <v>2300</v>
      </c>
      <c r="U636" s="32" t="str">
        <f>VLOOKUP(Q636,'Basic Moves'!B$2:H$43,7,FALSE)</f>
        <v>25</v>
      </c>
      <c r="V636" s="31" t="str">
        <f t="shared" si="5"/>
        <v>1343.75</v>
      </c>
      <c r="W636" s="30" t="s">
        <v>107</v>
      </c>
      <c r="X636" s="32" t="str">
        <f>VLOOKUP(W636,'Charged Moves'!B$2:I$96,3,FALSE)</f>
        <v>65</v>
      </c>
      <c r="Y636" s="32" t="str">
        <f>IF(OR(VLOOKUP(W636,'Charged Moves'!B$2:C$96,2,FALSE)=H636,VLOOKUP(W636,'Charged Moves'!B$2:C$96,2,FALSE)=I636),1,0)</f>
        <v>0</v>
      </c>
      <c r="Z636" s="32" t="str">
        <f>VLOOKUP(W636,'Charged Moves'!B$2:I$96,8,FALSE)*100</f>
        <v>5</v>
      </c>
      <c r="AA636" s="32" t="str">
        <f>VLOOKUP(W636,'Charged Moves'!B$2:I$96,6,FALSE)</f>
        <v>3600</v>
      </c>
      <c r="AB636" s="32" t="str">
        <f>VLOOKUP(W636,'Charged Moves'!B$2:J$96,9,FALSE)</f>
        <v>50</v>
      </c>
      <c r="AC636" s="32" t="str">
        <f t="shared" si="6"/>
        <v>129.125</v>
      </c>
      <c r="AD636" s="32" t="str">
        <f t="shared" si="7"/>
        <v>8700</v>
      </c>
      <c r="AE636" s="32" t="str">
        <f t="shared" si="8"/>
        <v>1451.625</v>
      </c>
      <c r="AF636" t="str">
        <f t="shared" si="9"/>
        <v>12700</v>
      </c>
      <c r="AG636" t="str">
        <f t="shared" si="10"/>
        <v>966.375</v>
      </c>
    </row>
    <row r="637" ht="14.25" customHeight="1">
      <c r="A637" s="5">
        <v>285.0</v>
      </c>
      <c r="B637" s="20">
        <v>3.0</v>
      </c>
      <c r="C637" s="21">
        <v>0.86</v>
      </c>
      <c r="D637" s="20">
        <v>4.0</v>
      </c>
      <c r="E637" s="22">
        <v>0.94</v>
      </c>
      <c r="F637" s="5" t="str">
        <f>VLOOKUP(G637,'Species Data'!A$2:E$152,2,FALSE)</f>
        <v>51</v>
      </c>
      <c r="G637" s="5" t="s">
        <v>89</v>
      </c>
      <c r="H637" s="49" t="s">
        <v>260</v>
      </c>
      <c r="I637" s="60"/>
      <c r="J637" s="5" t="str">
        <f>VLOOKUP(G637,'Species Data'!A$2:E$152,3,FALSE)</f>
        <v>70</v>
      </c>
      <c r="K637" s="27" t="str">
        <f>VLOOKUP(G637,'Species Data'!A$2:E$152,4,FALSE)</f>
        <v>148</v>
      </c>
      <c r="L637" s="27" t="str">
        <f>VLOOKUP(G637,'Species Data'!A$2:E$152,5,FALSE)</f>
        <v>140</v>
      </c>
      <c r="M637" s="28" t="str">
        <f t="shared" si="1"/>
        <v>9800</v>
      </c>
      <c r="N637" s="29" t="str">
        <f t="shared" si="2"/>
        <v>2265343500</v>
      </c>
      <c r="O637" s="29" t="str">
        <f t="shared" si="3"/>
        <v>231158</v>
      </c>
      <c r="P637" s="30" t="str">
        <f t="shared" si="4"/>
        <v>706707400</v>
      </c>
      <c r="Q637" s="30" t="s">
        <v>251</v>
      </c>
      <c r="R637" s="32" t="str">
        <f>VLOOKUP(Q637,'Basic Moves'!B$2:H$43,3,FALSE)</f>
        <v>7</v>
      </c>
      <c r="S637" s="32" t="str">
        <f>IF(OR(VLOOKUP(Q637,'Basic Moves'!B$2:C$43,2,FALSE)=H637,VLOOKUP(Q637,'Basic Moves'!B$2:C$43,2,FALSE)=I637),1,0)</f>
        <v>0</v>
      </c>
      <c r="T637" s="32" t="str">
        <f>VLOOKUP(Q637,'Basic Moves'!B$2:H$43,5,FALSE)</f>
        <v>700</v>
      </c>
      <c r="U637" s="32" t="str">
        <f>VLOOKUP(Q637,'Basic Moves'!B$2:H$43,7,FALSE)</f>
        <v>9</v>
      </c>
      <c r="V637" s="31" t="str">
        <f t="shared" si="5"/>
        <v>994</v>
      </c>
      <c r="W637" s="30" t="s">
        <v>164</v>
      </c>
      <c r="X637" s="32" t="str">
        <f>VLOOKUP(W637,'Charged Moves'!B$2:I$96,3,FALSE)</f>
        <v>100</v>
      </c>
      <c r="Y637" s="32" t="str">
        <f>IF(OR(VLOOKUP(W637,'Charged Moves'!B$2:C$96,2,FALSE)=H637,VLOOKUP(W637,'Charged Moves'!B$2:C$96,2,FALSE)=I637),1,0)</f>
        <v>1</v>
      </c>
      <c r="Z637" s="32" t="str">
        <f>VLOOKUP(W637,'Charged Moves'!B$2:I$96,8,FALSE)*100</f>
        <v>5</v>
      </c>
      <c r="AA637" s="32" t="str">
        <f>VLOOKUP(W637,'Charged Moves'!B$2:I$96,6,FALSE)</f>
        <v>4200</v>
      </c>
      <c r="AB637" s="32" t="str">
        <f>VLOOKUP(W637,'Charged Moves'!B$2:J$96,9,FALSE)</f>
        <v>100</v>
      </c>
      <c r="AC637" s="32" t="str">
        <f t="shared" si="6"/>
        <v>212.125</v>
      </c>
      <c r="AD637" s="32" t="str">
        <f t="shared" si="7"/>
        <v>13100</v>
      </c>
      <c r="AE637" s="32" t="str">
        <f t="shared" si="8"/>
        <v>1561.875</v>
      </c>
      <c r="AF637" t="str">
        <f t="shared" si="9"/>
        <v>37100</v>
      </c>
      <c r="AG637" t="str">
        <f t="shared" si="10"/>
        <v>487.25</v>
      </c>
    </row>
    <row r="638" ht="14.25" customHeight="1">
      <c r="A638" s="5">
        <v>268.0</v>
      </c>
      <c r="B638" s="20">
        <v>2.0</v>
      </c>
      <c r="C638" s="21">
        <v>0.91</v>
      </c>
      <c r="D638" s="20">
        <v>6.0</v>
      </c>
      <c r="E638" s="22">
        <v>0.64</v>
      </c>
      <c r="F638" s="5" t="str">
        <f>VLOOKUP(G638,'Species Data'!A$2:E$152,2,FALSE)</f>
        <v>48</v>
      </c>
      <c r="G638" s="5" t="s">
        <v>85</v>
      </c>
      <c r="H638" s="58" t="s">
        <v>249</v>
      </c>
      <c r="I638" s="46" t="s">
        <v>265</v>
      </c>
      <c r="J638" s="5" t="str">
        <f>VLOOKUP(G638,'Species Data'!A$2:E$152,3,FALSE)</f>
        <v>120</v>
      </c>
      <c r="K638" s="27" t="str">
        <f>VLOOKUP(G638,'Species Data'!A$2:E$152,4,FALSE)</f>
        <v>108</v>
      </c>
      <c r="L638" s="27" t="str">
        <f>VLOOKUP(G638,'Species Data'!A$2:E$152,5,FALSE)</f>
        <v>118</v>
      </c>
      <c r="M638" s="28" t="str">
        <f t="shared" si="1"/>
        <v>14160</v>
      </c>
      <c r="N638" s="29" t="str">
        <f t="shared" si="2"/>
        <v>2121876000</v>
      </c>
      <c r="O638" s="29" t="str">
        <f t="shared" si="3"/>
        <v>149850</v>
      </c>
      <c r="P638" s="30" t="str">
        <f t="shared" si="4"/>
        <v>706527360</v>
      </c>
      <c r="Q638" s="30" t="s">
        <v>234</v>
      </c>
      <c r="R638" s="32" t="str">
        <f>VLOOKUP(Q638,'Basic Moves'!B$2:H$43,3,FALSE)</f>
        <v>5</v>
      </c>
      <c r="S638" s="32" t="str">
        <f>IF(OR(VLOOKUP(Q638,'Basic Moves'!B$2:C$43,2,FALSE)=H638,VLOOKUP(Q638,'Basic Moves'!B$2:C$43,2,FALSE)=I638),1,0)</f>
        <v>1</v>
      </c>
      <c r="T638" s="32" t="str">
        <f>VLOOKUP(Q638,'Basic Moves'!B$2:H$43,5,FALSE)</f>
        <v>450</v>
      </c>
      <c r="U638" s="32" t="str">
        <f>VLOOKUP(Q638,'Basic Moves'!B$2:H$43,7,FALSE)</f>
        <v>7</v>
      </c>
      <c r="V638" s="31" t="str">
        <f t="shared" si="5"/>
        <v>1387.5</v>
      </c>
      <c r="W638" s="30" t="s">
        <v>290</v>
      </c>
      <c r="X638" s="32" t="str">
        <f>VLOOKUP(W638,'Charged Moves'!B$2:I$96,3,FALSE)</f>
        <v>40</v>
      </c>
      <c r="Y638" s="32" t="str">
        <f>IF(OR(VLOOKUP(W638,'Charged Moves'!B$2:C$96,2,FALSE)=H638,VLOOKUP(W638,'Charged Moves'!B$2:C$96,2,FALSE)=I638),1,0)</f>
        <v>0</v>
      </c>
      <c r="Z638" s="32" t="str">
        <f>VLOOKUP(W638,'Charged Moves'!B$2:I$96,8,FALSE)*100</f>
        <v>5</v>
      </c>
      <c r="AA638" s="32" t="str">
        <f>VLOOKUP(W638,'Charged Moves'!B$2:I$96,6,FALSE)</f>
        <v>3800</v>
      </c>
      <c r="AB638" s="32" t="str">
        <f>VLOOKUP(W638,'Charged Moves'!B$2:J$96,9,FALSE)</f>
        <v>25</v>
      </c>
      <c r="AC638" s="32" t="str">
        <f t="shared" si="6"/>
        <v>66</v>
      </c>
      <c r="AD638" s="32" t="str">
        <f t="shared" si="7"/>
        <v>6100</v>
      </c>
      <c r="AE638" s="32" t="str">
        <f t="shared" si="8"/>
        <v>1087.25</v>
      </c>
      <c r="AF638" t="str">
        <f t="shared" si="9"/>
        <v>14100</v>
      </c>
      <c r="AG638" t="str">
        <f t="shared" si="10"/>
        <v>462</v>
      </c>
    </row>
    <row r="639" ht="14.25" customHeight="1">
      <c r="A639" s="5">
        <v>215.0</v>
      </c>
      <c r="B639" s="20">
        <v>2.0</v>
      </c>
      <c r="C639" s="21">
        <v>0.96</v>
      </c>
      <c r="D639" s="20">
        <v>3.0</v>
      </c>
      <c r="E639" s="22">
        <v>0.86</v>
      </c>
      <c r="F639" s="5" t="str">
        <f>VLOOKUP(G639,'Species Data'!A$2:E$152,2,FALSE)</f>
        <v>39</v>
      </c>
      <c r="G639" s="5" t="s">
        <v>75</v>
      </c>
      <c r="H639" s="39" t="s">
        <v>237</v>
      </c>
      <c r="I639" s="53" t="s">
        <v>322</v>
      </c>
      <c r="J639" s="5" t="str">
        <f>VLOOKUP(G639,'Species Data'!A$2:E$152,3,FALSE)</f>
        <v>230</v>
      </c>
      <c r="K639" s="27" t="str">
        <f>VLOOKUP(G639,'Species Data'!A$2:E$152,4,FALSE)</f>
        <v>98</v>
      </c>
      <c r="L639" s="27" t="str">
        <f>VLOOKUP(G639,'Species Data'!A$2:E$152,5,FALSE)</f>
        <v>54</v>
      </c>
      <c r="M639" s="28" t="str">
        <f t="shared" si="1"/>
        <v>12420</v>
      </c>
      <c r="N639" s="29" t="str">
        <f t="shared" si="2"/>
        <v>2190127275</v>
      </c>
      <c r="O639" s="29" t="str">
        <f t="shared" si="3"/>
        <v>176339</v>
      </c>
      <c r="P639" s="30" t="str">
        <f t="shared" si="4"/>
        <v>705192075</v>
      </c>
      <c r="Q639" s="30" t="s">
        <v>173</v>
      </c>
      <c r="R639" s="32" t="str">
        <f>VLOOKUP(Q639,'Basic Moves'!B$2:H$43,3,FALSE)</f>
        <v>7</v>
      </c>
      <c r="S639" s="32" t="str">
        <f>IF(OR(VLOOKUP(Q639,'Basic Moves'!B$2:C$43,2,FALSE)=H639,VLOOKUP(Q639,'Basic Moves'!B$2:C$43,2,FALSE)=I639),1,0)</f>
        <v>1</v>
      </c>
      <c r="T639" s="32" t="str">
        <f>VLOOKUP(Q639,'Basic Moves'!B$2:H$43,5,FALSE)</f>
        <v>540</v>
      </c>
      <c r="U639" s="32" t="str">
        <f>VLOOKUP(Q639,'Basic Moves'!B$2:H$43,7,FALSE)</f>
        <v>7</v>
      </c>
      <c r="V639" s="31" t="str">
        <f t="shared" si="5"/>
        <v>1618.75</v>
      </c>
      <c r="W639" s="30" t="s">
        <v>277</v>
      </c>
      <c r="X639" s="32" t="str">
        <f>VLOOKUP(W639,'Charged Moves'!B$2:I$96,3,FALSE)</f>
        <v>55</v>
      </c>
      <c r="Y639" s="32" t="str">
        <f>IF(OR(VLOOKUP(W639,'Charged Moves'!B$2:C$96,2,FALSE)=H639,VLOOKUP(W639,'Charged Moves'!B$2:C$96,2,FALSE)=I639),1,0)</f>
        <v>1</v>
      </c>
      <c r="Z639" s="32" t="str">
        <f>VLOOKUP(W639,'Charged Moves'!B$2:I$96,8,FALSE)*100</f>
        <v>5</v>
      </c>
      <c r="AA639" s="32" t="str">
        <f>VLOOKUP(W639,'Charged Moves'!B$2:I$96,6,FALSE)</f>
        <v>2900</v>
      </c>
      <c r="AB639" s="32" t="str">
        <f>VLOOKUP(W639,'Charged Moves'!B$2:J$96,9,FALSE)</f>
        <v>50</v>
      </c>
      <c r="AC639" s="32" t="str">
        <f t="shared" si="6"/>
        <v>140.46875</v>
      </c>
      <c r="AD639" s="32" t="str">
        <f t="shared" si="7"/>
        <v>7720</v>
      </c>
      <c r="AE639" s="32" t="str">
        <f t="shared" si="8"/>
        <v>1799.375</v>
      </c>
      <c r="AF639" t="str">
        <f t="shared" si="9"/>
        <v>23720</v>
      </c>
      <c r="AG639" t="str">
        <f t="shared" si="10"/>
        <v>579.375</v>
      </c>
    </row>
    <row r="640" ht="14.25" customHeight="1">
      <c r="A640" s="5">
        <v>391.0</v>
      </c>
      <c r="B640" s="20">
        <v>1.0</v>
      </c>
      <c r="C640" s="21">
        <v>1.0</v>
      </c>
      <c r="D640" s="20">
        <v>2.0</v>
      </c>
      <c r="E640" s="22">
        <v>0.83</v>
      </c>
      <c r="F640" s="5" t="str">
        <f>VLOOKUP(G640,'Species Data'!A$2:E$152,2,FALSE)</f>
        <v>69</v>
      </c>
      <c r="G640" s="5" t="s">
        <v>113</v>
      </c>
      <c r="H640" s="45" t="s">
        <v>259</v>
      </c>
      <c r="I640" s="46" t="s">
        <v>265</v>
      </c>
      <c r="J640" s="5" t="str">
        <f>VLOOKUP(G640,'Species Data'!A$2:E$152,3,FALSE)</f>
        <v>100</v>
      </c>
      <c r="K640" s="27" t="str">
        <f>VLOOKUP(G640,'Species Data'!A$2:E$152,4,FALSE)</f>
        <v>158</v>
      </c>
      <c r="L640" s="27" t="str">
        <f>VLOOKUP(G640,'Species Data'!A$2:E$152,5,FALSE)</f>
        <v>78</v>
      </c>
      <c r="M640" s="28" t="str">
        <f t="shared" si="1"/>
        <v>7800</v>
      </c>
      <c r="N640" s="29" t="str">
        <f t="shared" si="2"/>
        <v>2077364250</v>
      </c>
      <c r="O640" s="29" t="str">
        <f t="shared" si="3"/>
        <v>266329</v>
      </c>
      <c r="P640" s="30" t="str">
        <f t="shared" si="4"/>
        <v>703238250</v>
      </c>
      <c r="Q640" s="30" t="s">
        <v>176</v>
      </c>
      <c r="R640" s="32" t="str">
        <f>VLOOKUP(Q640,'Basic Moves'!B$2:H$43,3,FALSE)</f>
        <v>7</v>
      </c>
      <c r="S640" s="32" t="str">
        <f>IF(OR(VLOOKUP(Q640,'Basic Moves'!B$2:C$43,2,FALSE)=H640,VLOOKUP(Q640,'Basic Moves'!B$2:C$43,2,FALSE)=I640),1,0)</f>
        <v>1</v>
      </c>
      <c r="T640" s="32" t="str">
        <f>VLOOKUP(Q640,'Basic Moves'!B$2:H$43,5,FALSE)</f>
        <v>650</v>
      </c>
      <c r="U640" s="32" t="str">
        <f>VLOOKUP(Q640,'Basic Moves'!B$2:H$43,7,FALSE)</f>
        <v>7</v>
      </c>
      <c r="V640" s="31" t="str">
        <f t="shared" si="5"/>
        <v>1338.75</v>
      </c>
      <c r="W640" s="30" t="s">
        <v>224</v>
      </c>
      <c r="X640" s="32" t="str">
        <f>VLOOKUP(W640,'Charged Moves'!B$2:I$96,3,FALSE)</f>
        <v>55</v>
      </c>
      <c r="Y640" s="32" t="str">
        <f>IF(OR(VLOOKUP(W640,'Charged Moves'!B$2:C$96,2,FALSE)=H640,VLOOKUP(W640,'Charged Moves'!B$2:C$96,2,FALSE)=I640),1,0)</f>
        <v>1</v>
      </c>
      <c r="Z640" s="32" t="str">
        <f>VLOOKUP(W640,'Charged Moves'!B$2:I$96,8,FALSE)*100</f>
        <v>5</v>
      </c>
      <c r="AA640" s="32" t="str">
        <f>VLOOKUP(W640,'Charged Moves'!B$2:I$96,6,FALSE)</f>
        <v>2600</v>
      </c>
      <c r="AB640" s="32" t="str">
        <f>VLOOKUP(W640,'Charged Moves'!B$2:J$96,9,FALSE)</f>
        <v>50</v>
      </c>
      <c r="AC640" s="32" t="str">
        <f t="shared" si="6"/>
        <v>140.46875</v>
      </c>
      <c r="AD640" s="32" t="str">
        <f t="shared" si="7"/>
        <v>8300</v>
      </c>
      <c r="AE640" s="32" t="str">
        <f t="shared" si="8"/>
        <v>1685.625</v>
      </c>
      <c r="AF640" t="str">
        <f t="shared" si="9"/>
        <v>24300</v>
      </c>
      <c r="AG640" t="str">
        <f t="shared" si="10"/>
        <v>570.625</v>
      </c>
    </row>
    <row r="641" ht="14.25" customHeight="1">
      <c r="A641" s="5">
        <v>550.0</v>
      </c>
      <c r="B641" s="20">
        <v>2.0</v>
      </c>
      <c r="C641" s="21">
        <v>0.94</v>
      </c>
      <c r="D641" s="20">
        <v>4.0</v>
      </c>
      <c r="E641" s="22">
        <v>0.77</v>
      </c>
      <c r="F641" s="5" t="str">
        <f>VLOOKUP(G641,'Species Data'!A$2:E$152,2,FALSE)</f>
        <v>95</v>
      </c>
      <c r="G641" s="5" t="s">
        <v>155</v>
      </c>
      <c r="H641" s="51" t="s">
        <v>267</v>
      </c>
      <c r="I641" s="49" t="s">
        <v>260</v>
      </c>
      <c r="J641" s="5" t="str">
        <f>VLOOKUP(G641,'Species Data'!A$2:E$152,3,FALSE)</f>
        <v>70</v>
      </c>
      <c r="K641" s="27" t="str">
        <f>VLOOKUP(G641,'Species Data'!A$2:E$152,4,FALSE)</f>
        <v>90</v>
      </c>
      <c r="L641" s="27" t="str">
        <f>VLOOKUP(G641,'Species Data'!A$2:E$152,5,FALSE)</f>
        <v>186</v>
      </c>
      <c r="M641" s="28" t="str">
        <f t="shared" si="1"/>
        <v>13020</v>
      </c>
      <c r="N641" s="29" t="str">
        <f t="shared" si="2"/>
        <v>1877223600</v>
      </c>
      <c r="O641" s="29" t="str">
        <f t="shared" si="3"/>
        <v>144180</v>
      </c>
      <c r="P641" s="30" t="str">
        <f t="shared" si="4"/>
        <v>700736400</v>
      </c>
      <c r="Q641" s="30" t="s">
        <v>263</v>
      </c>
      <c r="R641" s="32" t="str">
        <f>VLOOKUP(Q641,'Basic Moves'!B$2:H$43,3,FALSE)</f>
        <v>12</v>
      </c>
      <c r="S641" s="32" t="str">
        <f>IF(OR(VLOOKUP(Q641,'Basic Moves'!B$2:C$43,2,FALSE)=H641,VLOOKUP(Q641,'Basic Moves'!B$2:C$43,2,FALSE)=I641),1,0)</f>
        <v>0</v>
      </c>
      <c r="T641" s="32" t="str">
        <f>VLOOKUP(Q641,'Basic Moves'!B$2:H$43,5,FALSE)</f>
        <v>1100</v>
      </c>
      <c r="U641" s="32" t="str">
        <f>VLOOKUP(Q641,'Basic Moves'!B$2:H$43,7,FALSE)</f>
        <v>10</v>
      </c>
      <c r="V641" s="31" t="str">
        <f t="shared" si="5"/>
        <v>1080</v>
      </c>
      <c r="W641" s="30" t="s">
        <v>222</v>
      </c>
      <c r="X641" s="32" t="str">
        <f>VLOOKUP(W641,'Charged Moves'!B$2:I$96,3,FALSE)</f>
        <v>80</v>
      </c>
      <c r="Y641" s="32" t="str">
        <f>IF(OR(VLOOKUP(W641,'Charged Moves'!B$2:C$96,2,FALSE)=H641,VLOOKUP(W641,'Charged Moves'!B$2:C$96,2,FALSE)=I641),1,0)</f>
        <v>1</v>
      </c>
      <c r="Z641" s="32" t="str">
        <f>VLOOKUP(W641,'Charged Moves'!B$2:I$96,8,FALSE)*100</f>
        <v>50</v>
      </c>
      <c r="AA641" s="32" t="str">
        <f>VLOOKUP(W641,'Charged Moves'!B$2:I$96,6,FALSE)</f>
        <v>3100</v>
      </c>
      <c r="AB641" s="32" t="str">
        <f>VLOOKUP(W641,'Charged Moves'!B$2:J$96,9,FALSE)</f>
        <v>100</v>
      </c>
      <c r="AC641" s="32" t="str">
        <f t="shared" si="6"/>
        <v>245</v>
      </c>
      <c r="AD641" s="32" t="str">
        <f t="shared" si="7"/>
        <v>14600</v>
      </c>
      <c r="AE641" s="32" t="str">
        <f t="shared" si="8"/>
        <v>1602</v>
      </c>
      <c r="AF641" t="str">
        <f t="shared" si="9"/>
        <v>34600</v>
      </c>
      <c r="AG641" t="str">
        <f t="shared" si="10"/>
        <v>598</v>
      </c>
    </row>
    <row r="642" ht="14.25" customHeight="1">
      <c r="A642" s="5">
        <v>566.0</v>
      </c>
      <c r="B642" s="20">
        <v>1.0</v>
      </c>
      <c r="C642" s="21">
        <v>1.0</v>
      </c>
      <c r="D642" s="20">
        <v>1.0</v>
      </c>
      <c r="E642" s="22">
        <v>1.0</v>
      </c>
      <c r="F642" s="5" t="str">
        <f>VLOOKUP(G642,'Species Data'!A$2:E$152,2,FALSE)</f>
        <v>98</v>
      </c>
      <c r="G642" s="5" t="s">
        <v>161</v>
      </c>
      <c r="H642" s="33" t="s">
        <v>187</v>
      </c>
      <c r="I642" s="50"/>
      <c r="J642" s="5" t="str">
        <f>VLOOKUP(G642,'Species Data'!A$2:E$152,3,FALSE)</f>
        <v>60</v>
      </c>
      <c r="K642" s="27" t="str">
        <f>VLOOKUP(G642,'Species Data'!A$2:E$152,4,FALSE)</f>
        <v>116</v>
      </c>
      <c r="L642" s="27" t="str">
        <f>VLOOKUP(G642,'Species Data'!A$2:E$152,5,FALSE)</f>
        <v>110</v>
      </c>
      <c r="M642" s="28" t="str">
        <f t="shared" si="1"/>
        <v>6600</v>
      </c>
      <c r="N642" s="29" t="str">
        <f t="shared" si="2"/>
        <v>1028775000</v>
      </c>
      <c r="O642" s="29" t="str">
        <f t="shared" si="3"/>
        <v>155875</v>
      </c>
      <c r="P642" s="30" t="str">
        <f t="shared" si="4"/>
        <v>699088500</v>
      </c>
      <c r="Q642" s="30" t="s">
        <v>230</v>
      </c>
      <c r="R642" s="32" t="str">
        <f>VLOOKUP(Q642,'Basic Moves'!B$2:H$43,3,FALSE)</f>
        <v>25</v>
      </c>
      <c r="S642" s="32" t="str">
        <f>IF(OR(VLOOKUP(Q642,'Basic Moves'!B$2:C$43,2,FALSE)=H642,VLOOKUP(Q642,'Basic Moves'!B$2:C$43,2,FALSE)=I642),1,0)</f>
        <v>1</v>
      </c>
      <c r="T642" s="32" t="str">
        <f>VLOOKUP(Q642,'Basic Moves'!B$2:H$43,5,FALSE)</f>
        <v>2300</v>
      </c>
      <c r="U642" s="32" t="str">
        <f>VLOOKUP(Q642,'Basic Moves'!B$2:H$43,7,FALSE)</f>
        <v>25</v>
      </c>
      <c r="V642" s="31" t="str">
        <f t="shared" si="5"/>
        <v>1343.75</v>
      </c>
      <c r="W642" s="30" t="s">
        <v>334</v>
      </c>
      <c r="X642" s="32" t="str">
        <f>VLOOKUP(W642,'Charged Moves'!B$2:I$96,3,FALSE)</f>
        <v>35</v>
      </c>
      <c r="Y642" s="32" t="str">
        <f>IF(OR(VLOOKUP(W642,'Charged Moves'!B$2:C$96,2,FALSE)=H642,VLOOKUP(W642,'Charged Moves'!B$2:C$96,2,FALSE)=I642),1,0)</f>
        <v>1</v>
      </c>
      <c r="Z642" s="32" t="str">
        <f>VLOOKUP(W642,'Charged Moves'!B$2:I$96,8,FALSE)*100</f>
        <v>5</v>
      </c>
      <c r="AA642" s="32" t="str">
        <f>VLOOKUP(W642,'Charged Moves'!B$2:I$96,6,FALSE)</f>
        <v>3300</v>
      </c>
      <c r="AB642" s="32" t="str">
        <f>VLOOKUP(W642,'Charged Moves'!B$2:J$96,9,FALSE)</f>
        <v>25</v>
      </c>
      <c r="AC642" s="32" t="str">
        <f t="shared" si="6"/>
        <v>76.09375</v>
      </c>
      <c r="AD642" s="32" t="str">
        <f t="shared" si="7"/>
        <v>6100</v>
      </c>
      <c r="AE642" s="32" t="str">
        <f t="shared" si="8"/>
        <v>1248.75</v>
      </c>
      <c r="AF642" t="str">
        <f t="shared" si="9"/>
        <v>8100</v>
      </c>
      <c r="AG642" t="str">
        <f t="shared" si="10"/>
        <v>913.125</v>
      </c>
    </row>
    <row r="643" ht="14.25" customHeight="1">
      <c r="A643" s="5">
        <v>656.0</v>
      </c>
      <c r="B643" s="20">
        <v>5.0</v>
      </c>
      <c r="C643" s="21">
        <v>0.71</v>
      </c>
      <c r="D643" s="20">
        <v>1.0</v>
      </c>
      <c r="E643" s="22">
        <v>1.0</v>
      </c>
      <c r="F643" s="5" t="str">
        <f>VLOOKUP(G643,'Species Data'!A$2:E$152,2,FALSE)</f>
        <v>113</v>
      </c>
      <c r="G643" s="5" t="s">
        <v>182</v>
      </c>
      <c r="H643" s="39" t="s">
        <v>237</v>
      </c>
      <c r="I643" s="40"/>
      <c r="J643" s="5" t="str">
        <f>VLOOKUP(G643,'Species Data'!A$2:E$152,3,FALSE)</f>
        <v>500</v>
      </c>
      <c r="K643" s="27" t="str">
        <f>VLOOKUP(G643,'Species Data'!A$2:E$152,4,FALSE)</f>
        <v>40</v>
      </c>
      <c r="L643" s="27" t="str">
        <f>VLOOKUP(G643,'Species Data'!A$2:E$152,5,FALSE)</f>
        <v>60</v>
      </c>
      <c r="M643" s="28" t="str">
        <f t="shared" si="1"/>
        <v>30000</v>
      </c>
      <c r="N643" s="29" t="str">
        <f t="shared" si="2"/>
        <v>1406550000</v>
      </c>
      <c r="O643" s="29" t="str">
        <f t="shared" si="3"/>
        <v>46885</v>
      </c>
      <c r="P643" s="30" t="str">
        <f t="shared" si="4"/>
        <v>698250000</v>
      </c>
      <c r="Q643" s="30" t="s">
        <v>121</v>
      </c>
      <c r="R643" s="32" t="str">
        <f>VLOOKUP(Q643,'Basic Moves'!B$2:H$43,3,FALSE)</f>
        <v>12</v>
      </c>
      <c r="S643" s="32" t="str">
        <f>IF(OR(VLOOKUP(Q643,'Basic Moves'!B$2:C$43,2,FALSE)=H643,VLOOKUP(Q643,'Basic Moves'!B$2:C$43,2,FALSE)=I643),1,0)</f>
        <v>0</v>
      </c>
      <c r="T643" s="32" t="str">
        <f>VLOOKUP(Q643,'Basic Moves'!B$2:H$43,5,FALSE)</f>
        <v>1050</v>
      </c>
      <c r="U643" s="32" t="str">
        <f>VLOOKUP(Q643,'Basic Moves'!B$2:H$43,7,FALSE)</f>
        <v>9</v>
      </c>
      <c r="V643" s="31" t="str">
        <f t="shared" si="5"/>
        <v>1140</v>
      </c>
      <c r="W643" s="30" t="s">
        <v>324</v>
      </c>
      <c r="X643" s="32" t="str">
        <f>VLOOKUP(W643,'Charged Moves'!B$2:I$96,3,FALSE)</f>
        <v>55</v>
      </c>
      <c r="Y643" s="32" t="str">
        <f>IF(OR(VLOOKUP(W643,'Charged Moves'!B$2:C$96,2,FALSE)=H643,VLOOKUP(W643,'Charged Moves'!B$2:C$96,2,FALSE)=I643),1,0)</f>
        <v>0</v>
      </c>
      <c r="Z643" s="32" t="str">
        <f>VLOOKUP(W643,'Charged Moves'!B$2:I$96,8,FALSE)*100</f>
        <v>5</v>
      </c>
      <c r="AA643" s="32" t="str">
        <f>VLOOKUP(W643,'Charged Moves'!B$2:I$96,6,FALSE)</f>
        <v>4200</v>
      </c>
      <c r="AB643" s="32" t="str">
        <f>VLOOKUP(W643,'Charged Moves'!B$2:J$96,9,FALSE)</f>
        <v>33</v>
      </c>
      <c r="AC643" s="32" t="str">
        <f t="shared" si="6"/>
        <v>104.375</v>
      </c>
      <c r="AD643" s="32" t="str">
        <f t="shared" si="7"/>
        <v>8900</v>
      </c>
      <c r="AE643" s="32" t="str">
        <f t="shared" si="8"/>
        <v>1172.125</v>
      </c>
      <c r="AF643" t="str">
        <f t="shared" si="9"/>
        <v>16900</v>
      </c>
      <c r="AG643" t="str">
        <f t="shared" si="10"/>
        <v>581.875</v>
      </c>
    </row>
    <row r="644" ht="14.25" customHeight="1">
      <c r="A644" s="5">
        <v>678.0</v>
      </c>
      <c r="B644" s="20">
        <v>5.0</v>
      </c>
      <c r="C644" s="21">
        <v>0.71</v>
      </c>
      <c r="D644" s="20">
        <v>2.0</v>
      </c>
      <c r="E644" s="22">
        <v>0.97</v>
      </c>
      <c r="F644" s="5" t="str">
        <f>VLOOKUP(G644,'Species Data'!A$2:E$152,2,FALSE)</f>
        <v>118</v>
      </c>
      <c r="G644" s="5" t="s">
        <v>190</v>
      </c>
      <c r="H644" s="33" t="s">
        <v>187</v>
      </c>
      <c r="I644" s="50"/>
      <c r="J644" s="5" t="str">
        <f>VLOOKUP(G644,'Species Data'!A$2:E$152,3,FALSE)</f>
        <v>90</v>
      </c>
      <c r="K644" s="27" t="str">
        <f>VLOOKUP(G644,'Species Data'!A$2:E$152,4,FALSE)</f>
        <v>112</v>
      </c>
      <c r="L644" s="27" t="str">
        <f>VLOOKUP(G644,'Species Data'!A$2:E$152,5,FALSE)</f>
        <v>126</v>
      </c>
      <c r="M644" s="28" t="str">
        <f t="shared" si="1"/>
        <v>11340</v>
      </c>
      <c r="N644" s="29" t="str">
        <f t="shared" si="2"/>
        <v>1299252150</v>
      </c>
      <c r="O644" s="29" t="str">
        <f t="shared" si="3"/>
        <v>114573</v>
      </c>
      <c r="P644" s="30" t="str">
        <f t="shared" si="4"/>
        <v>690804450</v>
      </c>
      <c r="Q644" s="30" t="s">
        <v>256</v>
      </c>
      <c r="R644" s="32" t="str">
        <f>VLOOKUP(Q644,'Basic Moves'!B$2:H$43,3,FALSE)</f>
        <v>10</v>
      </c>
      <c r="S644" s="32" t="str">
        <f>IF(OR(VLOOKUP(Q644,'Basic Moves'!B$2:C$43,2,FALSE)=H644,VLOOKUP(Q644,'Basic Moves'!B$2:C$43,2,FALSE)=I644),1,0)</f>
        <v>0</v>
      </c>
      <c r="T644" s="32" t="str">
        <f>VLOOKUP(Q644,'Basic Moves'!B$2:H$43,5,FALSE)</f>
        <v>1150</v>
      </c>
      <c r="U644" s="32" t="str">
        <f>VLOOKUP(Q644,'Basic Moves'!B$2:H$43,7,FALSE)</f>
        <v>10</v>
      </c>
      <c r="V644" s="31" t="str">
        <f t="shared" si="5"/>
        <v>860</v>
      </c>
      <c r="W644" s="30" t="s">
        <v>334</v>
      </c>
      <c r="X644" s="32" t="str">
        <f>VLOOKUP(W644,'Charged Moves'!B$2:I$96,3,FALSE)</f>
        <v>35</v>
      </c>
      <c r="Y644" s="32" t="str">
        <f>IF(OR(VLOOKUP(W644,'Charged Moves'!B$2:C$96,2,FALSE)=H644,VLOOKUP(W644,'Charged Moves'!B$2:C$96,2,FALSE)=I644),1,0)</f>
        <v>1</v>
      </c>
      <c r="Z644" s="32" t="str">
        <f>VLOOKUP(W644,'Charged Moves'!B$2:I$96,8,FALSE)*100</f>
        <v>5</v>
      </c>
      <c r="AA644" s="32" t="str">
        <f>VLOOKUP(W644,'Charged Moves'!B$2:I$96,6,FALSE)</f>
        <v>3300</v>
      </c>
      <c r="AB644" s="32" t="str">
        <f>VLOOKUP(W644,'Charged Moves'!B$2:J$96,9,FALSE)</f>
        <v>25</v>
      </c>
      <c r="AC644" s="32" t="str">
        <f t="shared" si="6"/>
        <v>74.84375</v>
      </c>
      <c r="AD644" s="32" t="str">
        <f t="shared" si="7"/>
        <v>7250</v>
      </c>
      <c r="AE644" s="32" t="str">
        <f t="shared" si="8"/>
        <v>1022.96875</v>
      </c>
      <c r="AF644" t="str">
        <f t="shared" si="9"/>
        <v>13250</v>
      </c>
      <c r="AG644" t="str">
        <f t="shared" si="10"/>
        <v>543.90625</v>
      </c>
    </row>
    <row r="645" ht="14.25" customHeight="1">
      <c r="A645" s="5">
        <v>3.0</v>
      </c>
      <c r="B645" s="20">
        <v>2.0</v>
      </c>
      <c r="C645" s="21">
        <v>0.98</v>
      </c>
      <c r="D645" s="20">
        <v>6.0</v>
      </c>
      <c r="E645" s="22">
        <v>0.71</v>
      </c>
      <c r="F645" s="5" t="str">
        <f>VLOOKUP(G645,'Species Data'!A$2:E$152,2,FALSE)</f>
        <v>1</v>
      </c>
      <c r="G645" s="5" t="s">
        <v>10</v>
      </c>
      <c r="H645" s="45" t="s">
        <v>259</v>
      </c>
      <c r="I645" s="46" t="s">
        <v>265</v>
      </c>
      <c r="J645" s="5" t="str">
        <f>VLOOKUP(G645,'Species Data'!A$2:E$152,3,FALSE)</f>
        <v>90</v>
      </c>
      <c r="K645" s="27" t="str">
        <f>VLOOKUP(G645,'Species Data'!A$2:E$152,4,FALSE)</f>
        <v>126</v>
      </c>
      <c r="L645" s="27" t="str">
        <f>VLOOKUP(G645,'Species Data'!A$2:E$152,5,FALSE)</f>
        <v>126</v>
      </c>
      <c r="M645" s="28" t="str">
        <f t="shared" si="1"/>
        <v>11340</v>
      </c>
      <c r="N645" s="29" t="str">
        <f t="shared" si="2"/>
        <v>2350441800</v>
      </c>
      <c r="O645" s="29" t="str">
        <f t="shared" si="3"/>
        <v>207270</v>
      </c>
      <c r="P645" s="30" t="str">
        <f t="shared" si="4"/>
        <v>687629250</v>
      </c>
      <c r="Q645" s="30" t="s">
        <v>176</v>
      </c>
      <c r="R645" s="32" t="str">
        <f>VLOOKUP(Q645,'Basic Moves'!B$2:H$43,3,FALSE)</f>
        <v>7</v>
      </c>
      <c r="S645" s="32" t="str">
        <f>IF(OR(VLOOKUP(Q645,'Basic Moves'!B$2:C$43,2,FALSE)=H645,VLOOKUP(Q645,'Basic Moves'!B$2:C$43,2,FALSE)=I645),1,0)</f>
        <v>1</v>
      </c>
      <c r="T645" s="32" t="str">
        <f>VLOOKUP(Q645,'Basic Moves'!B$2:H$43,5,FALSE)</f>
        <v>650</v>
      </c>
      <c r="U645" s="32" t="str">
        <f>VLOOKUP(Q645,'Basic Moves'!B$2:H$43,7,FALSE)</f>
        <v>7</v>
      </c>
      <c r="V645" s="31" t="str">
        <f t="shared" si="5"/>
        <v>1338.75</v>
      </c>
      <c r="W645" s="30" t="s">
        <v>304</v>
      </c>
      <c r="X645" s="32" t="str">
        <f>VLOOKUP(W645,'Charged Moves'!B$2:I$96,3,FALSE)</f>
        <v>70</v>
      </c>
      <c r="Y645" s="32" t="str">
        <f>IF(OR(VLOOKUP(W645,'Charged Moves'!B$2:C$96,2,FALSE)=H645,VLOOKUP(W645,'Charged Moves'!B$2:C$96,2,FALSE)=I645),1,0)</f>
        <v>1</v>
      </c>
      <c r="Z645" s="32" t="str">
        <f>VLOOKUP(W645,'Charged Moves'!B$2:I$96,8,FALSE)*100</f>
        <v>0</v>
      </c>
      <c r="AA645" s="32" t="str">
        <f>VLOOKUP(W645,'Charged Moves'!B$2:I$96,6,FALSE)</f>
        <v>2800</v>
      </c>
      <c r="AB645" s="32" t="str">
        <f>VLOOKUP(W645,'Charged Moves'!B$2:J$96,9,FALSE)</f>
        <v>100</v>
      </c>
      <c r="AC645" s="32" t="str">
        <f t="shared" si="6"/>
        <v>218.75</v>
      </c>
      <c r="AD645" s="32" t="str">
        <f t="shared" si="7"/>
        <v>13050</v>
      </c>
      <c r="AE645" s="32" t="str">
        <f t="shared" si="8"/>
        <v>1645</v>
      </c>
      <c r="AF645" t="str">
        <f t="shared" si="9"/>
        <v>43050</v>
      </c>
      <c r="AG645" t="str">
        <f t="shared" si="10"/>
        <v>481.25</v>
      </c>
    </row>
    <row r="646" ht="14.25" customHeight="1">
      <c r="A646" s="5">
        <v>303.0</v>
      </c>
      <c r="B646" s="20">
        <v>3.0</v>
      </c>
      <c r="C646" s="21">
        <v>0.83</v>
      </c>
      <c r="D646" s="20">
        <v>5.0</v>
      </c>
      <c r="E646" s="22">
        <v>0.8</v>
      </c>
      <c r="F646" s="5" t="str">
        <f>VLOOKUP(G646,'Species Data'!A$2:E$152,2,FALSE)</f>
        <v>54</v>
      </c>
      <c r="G646" s="5" t="s">
        <v>93</v>
      </c>
      <c r="H646" s="33" t="s">
        <v>187</v>
      </c>
      <c r="I646" s="50"/>
      <c r="J646" s="5" t="str">
        <f>VLOOKUP(G646,'Species Data'!A$2:E$152,3,FALSE)</f>
        <v>100</v>
      </c>
      <c r="K646" s="27" t="str">
        <f>VLOOKUP(G646,'Species Data'!A$2:E$152,4,FALSE)</f>
        <v>132</v>
      </c>
      <c r="L646" s="27" t="str">
        <f>VLOOKUP(G646,'Species Data'!A$2:E$152,5,FALSE)</f>
        <v>112</v>
      </c>
      <c r="M646" s="28" t="str">
        <f t="shared" si="1"/>
        <v>11200</v>
      </c>
      <c r="N646" s="29" t="str">
        <f t="shared" si="2"/>
        <v>2217600000</v>
      </c>
      <c r="O646" s="29" t="str">
        <f t="shared" si="3"/>
        <v>198000</v>
      </c>
      <c r="P646" s="30" t="str">
        <f t="shared" si="4"/>
        <v>685238400</v>
      </c>
      <c r="Q646" s="30" t="s">
        <v>151</v>
      </c>
      <c r="R646" s="32" t="str">
        <f>VLOOKUP(Q646,'Basic Moves'!B$2:H$43,3,FALSE)</f>
        <v>6</v>
      </c>
      <c r="S646" s="32" t="str">
        <f>IF(OR(VLOOKUP(Q646,'Basic Moves'!B$2:C$43,2,FALSE)=H646,VLOOKUP(Q646,'Basic Moves'!B$2:C$43,2,FALSE)=I646),1,0)</f>
        <v>1</v>
      </c>
      <c r="T646" s="32" t="str">
        <f>VLOOKUP(Q646,'Basic Moves'!B$2:H$43,5,FALSE)</f>
        <v>500</v>
      </c>
      <c r="U646" s="32" t="str">
        <f>VLOOKUP(Q646,'Basic Moves'!B$2:H$43,7,FALSE)</f>
        <v>7</v>
      </c>
      <c r="V646" s="31" t="str">
        <f t="shared" si="5"/>
        <v>1500</v>
      </c>
      <c r="W646" s="30" t="s">
        <v>290</v>
      </c>
      <c r="X646" s="32" t="str">
        <f>VLOOKUP(W646,'Charged Moves'!B$2:I$96,3,FALSE)</f>
        <v>40</v>
      </c>
      <c r="Y646" s="32" t="str">
        <f>IF(OR(VLOOKUP(W646,'Charged Moves'!B$2:C$96,2,FALSE)=H646,VLOOKUP(W646,'Charged Moves'!B$2:C$96,2,FALSE)=I646),1,0)</f>
        <v>0</v>
      </c>
      <c r="Z646" s="32" t="str">
        <f>VLOOKUP(W646,'Charged Moves'!B$2:I$96,8,FALSE)*100</f>
        <v>5</v>
      </c>
      <c r="AA646" s="32" t="str">
        <f>VLOOKUP(W646,'Charged Moves'!B$2:I$96,6,FALSE)</f>
        <v>3800</v>
      </c>
      <c r="AB646" s="32" t="str">
        <f>VLOOKUP(W646,'Charged Moves'!B$2:J$96,9,FALSE)</f>
        <v>25</v>
      </c>
      <c r="AC646" s="32" t="str">
        <f t="shared" si="6"/>
        <v>71</v>
      </c>
      <c r="AD646" s="32" t="str">
        <f t="shared" si="7"/>
        <v>6300</v>
      </c>
      <c r="AE646" s="32" t="str">
        <f t="shared" si="8"/>
        <v>1147.5</v>
      </c>
      <c r="AF646" t="str">
        <f t="shared" si="9"/>
        <v>14300</v>
      </c>
      <c r="AG646" t="str">
        <f t="shared" si="10"/>
        <v>463.5</v>
      </c>
    </row>
    <row r="647" ht="14.25" customHeight="1">
      <c r="A647" s="5">
        <v>784.0</v>
      </c>
      <c r="B647" s="20">
        <v>6.0</v>
      </c>
      <c r="C647" s="21">
        <v>0.72</v>
      </c>
      <c r="D647" s="20">
        <v>3.0</v>
      </c>
      <c r="E647" s="22">
        <v>0.88</v>
      </c>
      <c r="F647" s="5" t="str">
        <f>VLOOKUP(G647,'Species Data'!A$2:E$152,2,FALSE)</f>
        <v>138</v>
      </c>
      <c r="G647" s="5" t="s">
        <v>212</v>
      </c>
      <c r="H647" s="51" t="s">
        <v>267</v>
      </c>
      <c r="I647" s="33" t="s">
        <v>187</v>
      </c>
      <c r="J647" s="5" t="str">
        <f>VLOOKUP(G647,'Species Data'!A$2:E$152,3,FALSE)</f>
        <v>70</v>
      </c>
      <c r="K647" s="27" t="str">
        <f>VLOOKUP(G647,'Species Data'!A$2:E$152,4,FALSE)</f>
        <v>132</v>
      </c>
      <c r="L647" s="27" t="str">
        <f>VLOOKUP(G647,'Species Data'!A$2:E$152,5,FALSE)</f>
        <v>160</v>
      </c>
      <c r="M647" s="28" t="str">
        <f t="shared" si="1"/>
        <v>11200</v>
      </c>
      <c r="N647" s="29" t="str">
        <f t="shared" si="2"/>
        <v>1605542400</v>
      </c>
      <c r="O647" s="29" t="str">
        <f t="shared" si="3"/>
        <v>143352</v>
      </c>
      <c r="P647" s="30" t="str">
        <f t="shared" si="4"/>
        <v>684961200</v>
      </c>
      <c r="Q647" s="30" t="s">
        <v>221</v>
      </c>
      <c r="R647" s="32" t="str">
        <f>VLOOKUP(Q647,'Basic Moves'!B$2:H$43,3,FALSE)</f>
        <v>6</v>
      </c>
      <c r="S647" s="32" t="str">
        <f>IF(OR(VLOOKUP(Q647,'Basic Moves'!B$2:C$43,2,FALSE)=H647,VLOOKUP(Q647,'Basic Moves'!B$2:C$43,2,FALSE)=I647),1,0)</f>
        <v>0</v>
      </c>
      <c r="T647" s="32" t="str">
        <f>VLOOKUP(Q647,'Basic Moves'!B$2:H$43,5,FALSE)</f>
        <v>550</v>
      </c>
      <c r="U647" s="32" t="str">
        <f>VLOOKUP(Q647,'Basic Moves'!B$2:H$43,7,FALSE)</f>
        <v>7</v>
      </c>
      <c r="V647" s="31" t="str">
        <f t="shared" si="5"/>
        <v>1086</v>
      </c>
      <c r="W647" s="30" t="s">
        <v>310</v>
      </c>
      <c r="X647" s="32" t="str">
        <f>VLOOKUP(W647,'Charged Moves'!B$2:I$96,3,FALSE)</f>
        <v>30</v>
      </c>
      <c r="Y647" s="32" t="str">
        <f>IF(OR(VLOOKUP(W647,'Charged Moves'!B$2:C$96,2,FALSE)=H647,VLOOKUP(W647,'Charged Moves'!B$2:C$96,2,FALSE)=I647),1,0)</f>
        <v>1</v>
      </c>
      <c r="Z647" s="32" t="str">
        <f>VLOOKUP(W647,'Charged Moves'!B$2:I$96,8,FALSE)*100</f>
        <v>25</v>
      </c>
      <c r="AA647" s="32" t="str">
        <f>VLOOKUP(W647,'Charged Moves'!B$2:I$96,6,FALSE)</f>
        <v>3400</v>
      </c>
      <c r="AB647" s="32" t="str">
        <f>VLOOKUP(W647,'Charged Moves'!B$2:J$96,9,FALSE)</f>
        <v>25</v>
      </c>
      <c r="AC647" s="32" t="str">
        <f t="shared" si="6"/>
        <v>66.1875</v>
      </c>
      <c r="AD647" s="32" t="str">
        <f t="shared" si="7"/>
        <v>6100</v>
      </c>
      <c r="AE647" s="32" t="str">
        <f t="shared" si="8"/>
        <v>1083</v>
      </c>
      <c r="AF647" t="str">
        <f t="shared" si="9"/>
        <v>14100</v>
      </c>
      <c r="AG647" t="str">
        <f t="shared" si="10"/>
        <v>463.3125</v>
      </c>
    </row>
    <row r="648" ht="14.25" customHeight="1">
      <c r="A648" s="5">
        <v>423.0</v>
      </c>
      <c r="B648" s="20">
        <v>1.0</v>
      </c>
      <c r="C648" s="21">
        <v>1.0</v>
      </c>
      <c r="D648" s="20">
        <v>4.0</v>
      </c>
      <c r="E648" s="22">
        <v>0.85</v>
      </c>
      <c r="F648" s="5" t="str">
        <f>VLOOKUP(G648,'Species Data'!A$2:E$152,2,FALSE)</f>
        <v>74</v>
      </c>
      <c r="G648" s="5" t="s">
        <v>123</v>
      </c>
      <c r="H648" s="51" t="s">
        <v>267</v>
      </c>
      <c r="I648" s="49" t="s">
        <v>260</v>
      </c>
      <c r="J648" s="5" t="str">
        <f>VLOOKUP(G648,'Species Data'!A$2:E$152,3,FALSE)</f>
        <v>80</v>
      </c>
      <c r="K648" s="27" t="str">
        <f>VLOOKUP(G648,'Species Data'!A$2:E$152,4,FALSE)</f>
        <v>106</v>
      </c>
      <c r="L648" s="27" t="str">
        <f>VLOOKUP(G648,'Species Data'!A$2:E$152,5,FALSE)</f>
        <v>118</v>
      </c>
      <c r="M648" s="28" t="str">
        <f t="shared" si="1"/>
        <v>9440</v>
      </c>
      <c r="N648" s="29" t="str">
        <f t="shared" si="2"/>
        <v>1369626000</v>
      </c>
      <c r="O648" s="29" t="str">
        <f t="shared" si="3"/>
        <v>145088</v>
      </c>
      <c r="P648" s="30" t="str">
        <f t="shared" si="4"/>
        <v>684813000</v>
      </c>
      <c r="Q648" s="30" t="s">
        <v>263</v>
      </c>
      <c r="R648" s="32" t="str">
        <f>VLOOKUP(Q648,'Basic Moves'!B$2:H$43,3,FALSE)</f>
        <v>12</v>
      </c>
      <c r="S648" s="32" t="str">
        <f>IF(OR(VLOOKUP(Q648,'Basic Moves'!B$2:C$43,2,FALSE)=H648,VLOOKUP(Q648,'Basic Moves'!B$2:C$43,2,FALSE)=I648),1,0)</f>
        <v>0</v>
      </c>
      <c r="T648" s="32" t="str">
        <f>VLOOKUP(Q648,'Basic Moves'!B$2:H$43,5,FALSE)</f>
        <v>1100</v>
      </c>
      <c r="U648" s="32" t="str">
        <f>VLOOKUP(Q648,'Basic Moves'!B$2:H$43,7,FALSE)</f>
        <v>10</v>
      </c>
      <c r="V648" s="31" t="str">
        <f t="shared" si="5"/>
        <v>1080</v>
      </c>
      <c r="W648" s="30" t="s">
        <v>311</v>
      </c>
      <c r="X648" s="32" t="str">
        <f>VLOOKUP(W648,'Charged Moves'!B$2:I$96,3,FALSE)</f>
        <v>50</v>
      </c>
      <c r="Y648" s="32" t="str">
        <f>IF(OR(VLOOKUP(W648,'Charged Moves'!B$2:C$96,2,FALSE)=H648,VLOOKUP(W648,'Charged Moves'!B$2:C$96,2,FALSE)=I648),1,0)</f>
        <v>1</v>
      </c>
      <c r="Z648" s="32" t="str">
        <f>VLOOKUP(W648,'Charged Moves'!B$2:I$96,8,FALSE)*100</f>
        <v>5</v>
      </c>
      <c r="AA648" s="32" t="str">
        <f>VLOOKUP(W648,'Charged Moves'!B$2:I$96,6,FALSE)</f>
        <v>3200</v>
      </c>
      <c r="AB648" s="32" t="str">
        <f>VLOOKUP(W648,'Charged Moves'!B$2:J$96,9,FALSE)</f>
        <v>33</v>
      </c>
      <c r="AC648" s="32" t="str">
        <f t="shared" si="6"/>
        <v>112.0625</v>
      </c>
      <c r="AD648" s="32" t="str">
        <f t="shared" si="7"/>
        <v>8100</v>
      </c>
      <c r="AE648" s="32" t="str">
        <f t="shared" si="8"/>
        <v>1368.75</v>
      </c>
      <c r="AF648" t="str">
        <f t="shared" si="9"/>
        <v>16100</v>
      </c>
      <c r="AG648" t="str">
        <f t="shared" si="10"/>
        <v>684.375</v>
      </c>
    </row>
    <row r="649" ht="14.25" customHeight="1">
      <c r="A649" s="5">
        <v>580.0</v>
      </c>
      <c r="B649" s="20">
        <v>2.0</v>
      </c>
      <c r="C649" s="21">
        <v>0.91</v>
      </c>
      <c r="D649" s="20">
        <v>1.0</v>
      </c>
      <c r="E649" s="22">
        <v>1.0</v>
      </c>
      <c r="F649" s="5" t="str">
        <f>VLOOKUP(G649,'Species Data'!A$2:E$152,2,FALSE)</f>
        <v>100</v>
      </c>
      <c r="G649" s="5" t="s">
        <v>165</v>
      </c>
      <c r="H649" s="52" t="s">
        <v>252</v>
      </c>
      <c r="I649" s="63"/>
      <c r="J649" s="5" t="str">
        <f>VLOOKUP(G649,'Species Data'!A$2:E$152,3,FALSE)</f>
        <v>80</v>
      </c>
      <c r="K649" s="27" t="str">
        <f>VLOOKUP(G649,'Species Data'!A$2:E$152,4,FALSE)</f>
        <v>102</v>
      </c>
      <c r="L649" s="27" t="str">
        <f>VLOOKUP(G649,'Species Data'!A$2:E$152,5,FALSE)</f>
        <v>124</v>
      </c>
      <c r="M649" s="28" t="str">
        <f t="shared" si="1"/>
        <v>9920</v>
      </c>
      <c r="N649" s="29" t="str">
        <f t="shared" si="2"/>
        <v>1488574740</v>
      </c>
      <c r="O649" s="29" t="str">
        <f t="shared" si="3"/>
        <v>150058</v>
      </c>
      <c r="P649" s="30" t="str">
        <f t="shared" si="4"/>
        <v>684351660</v>
      </c>
      <c r="Q649" s="30" t="s">
        <v>263</v>
      </c>
      <c r="R649" s="32" t="str">
        <f>VLOOKUP(Q649,'Basic Moves'!B$2:H$43,3,FALSE)</f>
        <v>12</v>
      </c>
      <c r="S649" s="32" t="str">
        <f>IF(OR(VLOOKUP(Q649,'Basic Moves'!B$2:C$43,2,FALSE)=H649,VLOOKUP(Q649,'Basic Moves'!B$2:C$43,2,FALSE)=I649),1,0)</f>
        <v>0</v>
      </c>
      <c r="T649" s="32" t="str">
        <f>VLOOKUP(Q649,'Basic Moves'!B$2:H$43,5,FALSE)</f>
        <v>1100</v>
      </c>
      <c r="U649" s="32" t="str">
        <f>VLOOKUP(Q649,'Basic Moves'!B$2:H$43,7,FALSE)</f>
        <v>10</v>
      </c>
      <c r="V649" s="31" t="str">
        <f t="shared" si="5"/>
        <v>1080</v>
      </c>
      <c r="W649" s="30" t="s">
        <v>210</v>
      </c>
      <c r="X649" s="32" t="str">
        <f>VLOOKUP(W649,'Charged Moves'!B$2:I$96,3,FALSE)</f>
        <v>55</v>
      </c>
      <c r="Y649" s="32" t="str">
        <f>IF(OR(VLOOKUP(W649,'Charged Moves'!B$2:C$96,2,FALSE)=H649,VLOOKUP(W649,'Charged Moves'!B$2:C$96,2,FALSE)=I649),1,0)</f>
        <v>1</v>
      </c>
      <c r="Z649" s="32" t="str">
        <f>VLOOKUP(W649,'Charged Moves'!B$2:I$96,8,FALSE)*100</f>
        <v>5</v>
      </c>
      <c r="AA649" s="32" t="str">
        <f>VLOOKUP(W649,'Charged Moves'!B$2:I$96,6,FALSE)</f>
        <v>2700</v>
      </c>
      <c r="AB649" s="32" t="str">
        <f>VLOOKUP(W649,'Charged Moves'!B$2:J$96,9,FALSE)</f>
        <v>50</v>
      </c>
      <c r="AC649" s="32" t="str">
        <f t="shared" si="6"/>
        <v>130.46875</v>
      </c>
      <c r="AD649" s="32" t="str">
        <f t="shared" si="7"/>
        <v>8700</v>
      </c>
      <c r="AE649" s="32" t="str">
        <f t="shared" si="8"/>
        <v>1471.15625</v>
      </c>
      <c r="AF649" t="str">
        <f t="shared" si="9"/>
        <v>18700</v>
      </c>
      <c r="AG649" t="str">
        <f t="shared" si="10"/>
        <v>676.34375</v>
      </c>
    </row>
    <row r="650" ht="14.25" customHeight="1">
      <c r="A650" s="5">
        <v>340.0</v>
      </c>
      <c r="B650" s="20">
        <v>3.0</v>
      </c>
      <c r="C650" s="21">
        <v>0.87</v>
      </c>
      <c r="D650" s="20">
        <v>3.0</v>
      </c>
      <c r="E650" s="22">
        <v>0.87</v>
      </c>
      <c r="F650" s="5" t="str">
        <f>VLOOKUP(G650,'Species Data'!A$2:E$152,2,FALSE)</f>
        <v>60</v>
      </c>
      <c r="G650" s="5" t="s">
        <v>102</v>
      </c>
      <c r="H650" s="33" t="s">
        <v>187</v>
      </c>
      <c r="I650" s="50"/>
      <c r="J650" s="5" t="str">
        <f>VLOOKUP(G650,'Species Data'!A$2:E$152,3,FALSE)</f>
        <v>80</v>
      </c>
      <c r="K650" s="27" t="str">
        <f>VLOOKUP(G650,'Species Data'!A$2:E$152,4,FALSE)</f>
        <v>108</v>
      </c>
      <c r="L650" s="27" t="str">
        <f>VLOOKUP(G650,'Species Data'!A$2:E$152,5,FALSE)</f>
        <v>98</v>
      </c>
      <c r="M650" s="28" t="str">
        <f t="shared" si="1"/>
        <v>7840</v>
      </c>
      <c r="N650" s="29" t="str">
        <f t="shared" si="2"/>
        <v>1137780000</v>
      </c>
      <c r="O650" s="29" t="str">
        <f t="shared" si="3"/>
        <v>145125</v>
      </c>
      <c r="P650" s="30" t="str">
        <f t="shared" si="4"/>
        <v>682456320</v>
      </c>
      <c r="Q650" s="30" t="s">
        <v>230</v>
      </c>
      <c r="R650" s="32" t="str">
        <f>VLOOKUP(Q650,'Basic Moves'!B$2:H$43,3,FALSE)</f>
        <v>25</v>
      </c>
      <c r="S650" s="32" t="str">
        <f>IF(OR(VLOOKUP(Q650,'Basic Moves'!B$2:C$43,2,FALSE)=H650,VLOOKUP(Q650,'Basic Moves'!B$2:C$43,2,FALSE)=I650),1,0)</f>
        <v>1</v>
      </c>
      <c r="T650" s="32" t="str">
        <f>VLOOKUP(Q650,'Basic Moves'!B$2:H$43,5,FALSE)</f>
        <v>2300</v>
      </c>
      <c r="U650" s="32" t="str">
        <f>VLOOKUP(Q650,'Basic Moves'!B$2:H$43,7,FALSE)</f>
        <v>25</v>
      </c>
      <c r="V650" s="31" t="str">
        <f t="shared" si="5"/>
        <v>1343.75</v>
      </c>
      <c r="W650" s="30" t="s">
        <v>328</v>
      </c>
      <c r="X650" s="32" t="str">
        <f>VLOOKUP(W650,'Charged Moves'!B$2:I$96,3,FALSE)</f>
        <v>30</v>
      </c>
      <c r="Y650" s="32" t="str">
        <f>IF(OR(VLOOKUP(W650,'Charged Moves'!B$2:C$96,2,FALSE)=H650,VLOOKUP(W650,'Charged Moves'!B$2:C$96,2,FALSE)=I650),1,0)</f>
        <v>0</v>
      </c>
      <c r="Z650" s="32" t="str">
        <f>VLOOKUP(W650,'Charged Moves'!B$2:I$96,8,FALSE)*100</f>
        <v>5</v>
      </c>
      <c r="AA650" s="32" t="str">
        <f>VLOOKUP(W650,'Charged Moves'!B$2:I$96,6,FALSE)</f>
        <v>2600</v>
      </c>
      <c r="AB650" s="32" t="str">
        <f>VLOOKUP(W650,'Charged Moves'!B$2:J$96,9,FALSE)</f>
        <v>25</v>
      </c>
      <c r="AC650" s="32" t="str">
        <f t="shared" si="6"/>
        <v>62</v>
      </c>
      <c r="AD650" s="32" t="str">
        <f t="shared" si="7"/>
        <v>5400</v>
      </c>
      <c r="AE650" s="32" t="str">
        <f t="shared" si="8"/>
        <v>1147.25</v>
      </c>
      <c r="AF650" t="str">
        <f t="shared" si="9"/>
        <v>7400</v>
      </c>
      <c r="AG650" t="str">
        <f t="shared" si="10"/>
        <v>806</v>
      </c>
    </row>
    <row r="651" ht="14.25" customHeight="1">
      <c r="A651" s="5">
        <v>290.0</v>
      </c>
      <c r="B651" s="20">
        <v>2.0</v>
      </c>
      <c r="C651" s="21">
        <v>0.98</v>
      </c>
      <c r="D651" s="20">
        <v>5.0</v>
      </c>
      <c r="E651" s="22">
        <v>0.91</v>
      </c>
      <c r="F651" s="5" t="str">
        <f>VLOOKUP(G651,'Species Data'!A$2:E$152,2,FALSE)</f>
        <v>51</v>
      </c>
      <c r="G651" s="5" t="s">
        <v>89</v>
      </c>
      <c r="H651" s="49" t="s">
        <v>260</v>
      </c>
      <c r="I651" s="60"/>
      <c r="J651" s="5" t="str">
        <f>VLOOKUP(G651,'Species Data'!A$2:E$152,3,FALSE)</f>
        <v>70</v>
      </c>
      <c r="K651" s="27" t="str">
        <f>VLOOKUP(G651,'Species Data'!A$2:E$152,4,FALSE)</f>
        <v>148</v>
      </c>
      <c r="L651" s="27" t="str">
        <f>VLOOKUP(G651,'Species Data'!A$2:E$152,5,FALSE)</f>
        <v>140</v>
      </c>
      <c r="M651" s="28" t="str">
        <f t="shared" si="1"/>
        <v>9800</v>
      </c>
      <c r="N651" s="29" t="str">
        <f t="shared" si="2"/>
        <v>2563582000</v>
      </c>
      <c r="O651" s="29" t="str">
        <f t="shared" si="3"/>
        <v>261590</v>
      </c>
      <c r="P651" s="30" t="str">
        <f t="shared" si="4"/>
        <v>681688000</v>
      </c>
      <c r="Q651" s="30" t="s">
        <v>221</v>
      </c>
      <c r="R651" s="32" t="str">
        <f>VLOOKUP(Q651,'Basic Moves'!B$2:H$43,3,FALSE)</f>
        <v>6</v>
      </c>
      <c r="S651" s="32" t="str">
        <f>IF(OR(VLOOKUP(Q651,'Basic Moves'!B$2:C$43,2,FALSE)=H651,VLOOKUP(Q651,'Basic Moves'!B$2:C$43,2,FALSE)=I651),1,0)</f>
        <v>1</v>
      </c>
      <c r="T651" s="32" t="str">
        <f>VLOOKUP(Q651,'Basic Moves'!B$2:H$43,5,FALSE)</f>
        <v>550</v>
      </c>
      <c r="U651" s="32" t="str">
        <f>VLOOKUP(Q651,'Basic Moves'!B$2:H$43,7,FALSE)</f>
        <v>7</v>
      </c>
      <c r="V651" s="31" t="str">
        <f t="shared" si="5"/>
        <v>1357.5</v>
      </c>
      <c r="W651" s="30" t="s">
        <v>222</v>
      </c>
      <c r="X651" s="32" t="str">
        <f>VLOOKUP(W651,'Charged Moves'!B$2:I$96,3,FALSE)</f>
        <v>80</v>
      </c>
      <c r="Y651" s="32" t="str">
        <f>IF(OR(VLOOKUP(W651,'Charged Moves'!B$2:C$96,2,FALSE)=H651,VLOOKUP(W651,'Charged Moves'!B$2:C$96,2,FALSE)=I651),1,0)</f>
        <v>0</v>
      </c>
      <c r="Z651" s="32" t="str">
        <f>VLOOKUP(W651,'Charged Moves'!B$2:I$96,8,FALSE)*100</f>
        <v>50</v>
      </c>
      <c r="AA651" s="32" t="str">
        <f>VLOOKUP(W651,'Charged Moves'!B$2:I$96,6,FALSE)</f>
        <v>3100</v>
      </c>
      <c r="AB651" s="32" t="str">
        <f>VLOOKUP(W651,'Charged Moves'!B$2:J$96,9,FALSE)</f>
        <v>100</v>
      </c>
      <c r="AC651" s="32" t="str">
        <f t="shared" si="6"/>
        <v>212.5</v>
      </c>
      <c r="AD651" s="32" t="str">
        <f t="shared" si="7"/>
        <v>11850</v>
      </c>
      <c r="AE651" s="32" t="str">
        <f t="shared" si="8"/>
        <v>1767.5</v>
      </c>
      <c r="AF651" t="str">
        <f t="shared" si="9"/>
        <v>41850</v>
      </c>
      <c r="AG651" t="str">
        <f t="shared" si="10"/>
        <v>470</v>
      </c>
    </row>
    <row r="652" ht="14.25" customHeight="1">
      <c r="A652" s="5">
        <v>671.0</v>
      </c>
      <c r="B652" s="20">
        <v>5.0</v>
      </c>
      <c r="C652" s="21">
        <v>0.88</v>
      </c>
      <c r="D652" s="20">
        <v>2.0</v>
      </c>
      <c r="E652" s="22">
        <v>0.96</v>
      </c>
      <c r="F652" s="5" t="str">
        <f>VLOOKUP(G652,'Species Data'!A$2:E$152,2,FALSE)</f>
        <v>116</v>
      </c>
      <c r="G652" s="5" t="s">
        <v>188</v>
      </c>
      <c r="H652" s="33" t="s">
        <v>187</v>
      </c>
      <c r="I652" s="50"/>
      <c r="J652" s="5" t="str">
        <f>VLOOKUP(G652,'Species Data'!A$2:E$152,3,FALSE)</f>
        <v>60</v>
      </c>
      <c r="K652" s="27" t="str">
        <f>VLOOKUP(G652,'Species Data'!A$2:E$152,4,FALSE)</f>
        <v>122</v>
      </c>
      <c r="L652" s="27" t="str">
        <f>VLOOKUP(G652,'Species Data'!A$2:E$152,5,FALSE)</f>
        <v>100</v>
      </c>
      <c r="M652" s="28" t="str">
        <f t="shared" si="1"/>
        <v>6000</v>
      </c>
      <c r="N652" s="29" t="str">
        <f t="shared" si="2"/>
        <v>998448000</v>
      </c>
      <c r="O652" s="29" t="str">
        <f t="shared" si="3"/>
        <v>166408</v>
      </c>
      <c r="P652" s="30" t="str">
        <f t="shared" si="4"/>
        <v>681126000</v>
      </c>
      <c r="Q652" s="30" t="s">
        <v>230</v>
      </c>
      <c r="R652" s="32" t="str">
        <f>VLOOKUP(Q652,'Basic Moves'!B$2:H$43,3,FALSE)</f>
        <v>25</v>
      </c>
      <c r="S652" s="32" t="str">
        <f>IF(OR(VLOOKUP(Q652,'Basic Moves'!B$2:C$43,2,FALSE)=H652,VLOOKUP(Q652,'Basic Moves'!B$2:C$43,2,FALSE)=I652),1,0)</f>
        <v>1</v>
      </c>
      <c r="T652" s="32" t="str">
        <f>VLOOKUP(Q652,'Basic Moves'!B$2:H$43,5,FALSE)</f>
        <v>2300</v>
      </c>
      <c r="U652" s="32" t="str">
        <f>VLOOKUP(Q652,'Basic Moves'!B$2:H$43,7,FALSE)</f>
        <v>25</v>
      </c>
      <c r="V652" s="31" t="str">
        <f t="shared" si="5"/>
        <v>1343.75</v>
      </c>
      <c r="W652" s="30" t="s">
        <v>295</v>
      </c>
      <c r="X652" s="32" t="str">
        <f>VLOOKUP(W652,'Charged Moves'!B$2:I$96,3,FALSE)</f>
        <v>60</v>
      </c>
      <c r="Y652" s="32" t="str">
        <f>IF(OR(VLOOKUP(W652,'Charged Moves'!B$2:C$96,2,FALSE)=H652,VLOOKUP(W652,'Charged Moves'!B$2:C$96,2,FALSE)=I652),1,0)</f>
        <v>0</v>
      </c>
      <c r="Z652" s="32" t="str">
        <f>VLOOKUP(W652,'Charged Moves'!B$2:I$96,8,FALSE)*100</f>
        <v>5</v>
      </c>
      <c r="AA652" s="32" t="str">
        <f>VLOOKUP(W652,'Charged Moves'!B$2:I$96,6,FALSE)</f>
        <v>3900</v>
      </c>
      <c r="AB652" s="32" t="str">
        <f>VLOOKUP(W652,'Charged Moves'!B$2:J$96,9,FALSE)</f>
        <v>33</v>
      </c>
      <c r="AC652" s="32" t="str">
        <f t="shared" si="6"/>
        <v>124</v>
      </c>
      <c r="AD652" s="32" t="str">
        <f t="shared" si="7"/>
        <v>9000</v>
      </c>
      <c r="AE652" s="32" t="str">
        <f t="shared" si="8"/>
        <v>1364</v>
      </c>
      <c r="AF652" t="str">
        <f t="shared" si="9"/>
        <v>13000</v>
      </c>
      <c r="AG652" t="str">
        <f t="shared" si="10"/>
        <v>930.5</v>
      </c>
    </row>
    <row r="653" ht="14.25" customHeight="1">
      <c r="A653" s="5">
        <v>393.0</v>
      </c>
      <c r="B653" s="20">
        <v>4.0</v>
      </c>
      <c r="C653" s="21">
        <v>0.9</v>
      </c>
      <c r="D653" s="20">
        <v>3.0</v>
      </c>
      <c r="E653" s="22">
        <v>0.8</v>
      </c>
      <c r="F653" s="5" t="str">
        <f>VLOOKUP(G653,'Species Data'!A$2:E$152,2,FALSE)</f>
        <v>69</v>
      </c>
      <c r="G653" s="5" t="s">
        <v>113</v>
      </c>
      <c r="H653" s="45" t="s">
        <v>259</v>
      </c>
      <c r="I653" s="46" t="s">
        <v>265</v>
      </c>
      <c r="J653" s="5" t="str">
        <f>VLOOKUP(G653,'Species Data'!A$2:E$152,3,FALSE)</f>
        <v>100</v>
      </c>
      <c r="K653" s="27" t="str">
        <f>VLOOKUP(G653,'Species Data'!A$2:E$152,4,FALSE)</f>
        <v>158</v>
      </c>
      <c r="L653" s="27" t="str">
        <f>VLOOKUP(G653,'Species Data'!A$2:E$152,5,FALSE)</f>
        <v>78</v>
      </c>
      <c r="M653" s="28" t="str">
        <f t="shared" si="1"/>
        <v>7800</v>
      </c>
      <c r="N653" s="29" t="str">
        <f t="shared" si="2"/>
        <v>1879410000</v>
      </c>
      <c r="O653" s="29" t="str">
        <f t="shared" si="3"/>
        <v>240950</v>
      </c>
      <c r="P653" s="30" t="str">
        <f t="shared" si="4"/>
        <v>677820000</v>
      </c>
      <c r="Q653" s="30" t="s">
        <v>144</v>
      </c>
      <c r="R653" s="32" t="str">
        <f>VLOOKUP(Q653,'Basic Moves'!B$2:H$43,3,FALSE)</f>
        <v>10</v>
      </c>
      <c r="S653" s="32" t="str">
        <f>IF(OR(VLOOKUP(Q653,'Basic Moves'!B$2:C$43,2,FALSE)=H653,VLOOKUP(Q653,'Basic Moves'!B$2:C$43,2,FALSE)=I653),1,0)</f>
        <v>1</v>
      </c>
      <c r="T653" s="32" t="str">
        <f>VLOOKUP(Q653,'Basic Moves'!B$2:H$43,5,FALSE)</f>
        <v>1050</v>
      </c>
      <c r="U653" s="32" t="str">
        <f>VLOOKUP(Q653,'Basic Moves'!B$2:H$43,7,FALSE)</f>
        <v>10</v>
      </c>
      <c r="V653" s="31" t="str">
        <f t="shared" si="5"/>
        <v>1187.5</v>
      </c>
      <c r="W653" s="30" t="s">
        <v>304</v>
      </c>
      <c r="X653" s="32" t="str">
        <f>VLOOKUP(W653,'Charged Moves'!B$2:I$96,3,FALSE)</f>
        <v>70</v>
      </c>
      <c r="Y653" s="32" t="str">
        <f>IF(OR(VLOOKUP(W653,'Charged Moves'!B$2:C$96,2,FALSE)=H653,VLOOKUP(W653,'Charged Moves'!B$2:C$96,2,FALSE)=I653),1,0)</f>
        <v>1</v>
      </c>
      <c r="Z653" s="32" t="str">
        <f>VLOOKUP(W653,'Charged Moves'!B$2:I$96,8,FALSE)*100</f>
        <v>0</v>
      </c>
      <c r="AA653" s="32" t="str">
        <f>VLOOKUP(W653,'Charged Moves'!B$2:I$96,6,FALSE)</f>
        <v>2800</v>
      </c>
      <c r="AB653" s="32" t="str">
        <f>VLOOKUP(W653,'Charged Moves'!B$2:J$96,9,FALSE)</f>
        <v>100</v>
      </c>
      <c r="AC653" s="32" t="str">
        <f t="shared" si="6"/>
        <v>212.5</v>
      </c>
      <c r="AD653" s="32" t="str">
        <f t="shared" si="7"/>
        <v>13800</v>
      </c>
      <c r="AE653" s="32" t="str">
        <f t="shared" si="8"/>
        <v>1525</v>
      </c>
      <c r="AF653" t="str">
        <f t="shared" si="9"/>
        <v>33800</v>
      </c>
      <c r="AG653" t="str">
        <f t="shared" si="10"/>
        <v>550</v>
      </c>
    </row>
    <row r="654" ht="14.25" customHeight="1">
      <c r="A654" s="5">
        <v>780.0</v>
      </c>
      <c r="B654" s="20">
        <v>1.0</v>
      </c>
      <c r="C654" s="21">
        <v>1.0</v>
      </c>
      <c r="D654" s="20">
        <v>4.0</v>
      </c>
      <c r="E654" s="22">
        <v>0.87</v>
      </c>
      <c r="F654" s="5" t="str">
        <f>VLOOKUP(G654,'Species Data'!A$2:E$152,2,FALSE)</f>
        <v>138</v>
      </c>
      <c r="G654" s="5" t="s">
        <v>212</v>
      </c>
      <c r="H654" s="51" t="s">
        <v>267</v>
      </c>
      <c r="I654" s="33" t="s">
        <v>187</v>
      </c>
      <c r="J654" s="5" t="str">
        <f>VLOOKUP(G654,'Species Data'!A$2:E$152,3,FALSE)</f>
        <v>70</v>
      </c>
      <c r="K654" s="27" t="str">
        <f>VLOOKUP(G654,'Species Data'!A$2:E$152,4,FALSE)</f>
        <v>132</v>
      </c>
      <c r="L654" s="27" t="str">
        <f>VLOOKUP(G654,'Species Data'!A$2:E$152,5,FALSE)</f>
        <v>160</v>
      </c>
      <c r="M654" s="28" t="str">
        <f t="shared" si="1"/>
        <v>11200</v>
      </c>
      <c r="N654" s="29" t="str">
        <f t="shared" si="2"/>
        <v>2217600000</v>
      </c>
      <c r="O654" s="29" t="str">
        <f t="shared" si="3"/>
        <v>198000</v>
      </c>
      <c r="P654" s="30" t="str">
        <f t="shared" si="4"/>
        <v>675213000</v>
      </c>
      <c r="Q654" s="30" t="s">
        <v>151</v>
      </c>
      <c r="R654" s="32" t="str">
        <f>VLOOKUP(Q654,'Basic Moves'!B$2:H$43,3,FALSE)</f>
        <v>6</v>
      </c>
      <c r="S654" s="32" t="str">
        <f>IF(OR(VLOOKUP(Q654,'Basic Moves'!B$2:C$43,2,FALSE)=H654,VLOOKUP(Q654,'Basic Moves'!B$2:C$43,2,FALSE)=I654),1,0)</f>
        <v>1</v>
      </c>
      <c r="T654" s="32" t="str">
        <f>VLOOKUP(Q654,'Basic Moves'!B$2:H$43,5,FALSE)</f>
        <v>500</v>
      </c>
      <c r="U654" s="32" t="str">
        <f>VLOOKUP(Q654,'Basic Moves'!B$2:H$43,7,FALSE)</f>
        <v>7</v>
      </c>
      <c r="V654" s="31" t="str">
        <f t="shared" si="5"/>
        <v>1500</v>
      </c>
      <c r="W654" s="30" t="s">
        <v>333</v>
      </c>
      <c r="X654" s="32" t="str">
        <f>VLOOKUP(W654,'Charged Moves'!B$2:I$96,3,FALSE)</f>
        <v>25</v>
      </c>
      <c r="Y654" s="32" t="str">
        <f>IF(OR(VLOOKUP(W654,'Charged Moves'!B$2:C$96,2,FALSE)=H654,VLOOKUP(W654,'Charged Moves'!B$2:C$96,2,FALSE)=I654),1,0)</f>
        <v>1</v>
      </c>
      <c r="Z654" s="32" t="str">
        <f>VLOOKUP(W654,'Charged Moves'!B$2:I$96,8,FALSE)*100</f>
        <v>5</v>
      </c>
      <c r="AA654" s="32" t="str">
        <f>VLOOKUP(W654,'Charged Moves'!B$2:I$96,6,FALSE)</f>
        <v>2400</v>
      </c>
      <c r="AB654" s="32" t="str">
        <f>VLOOKUP(W654,'Charged Moves'!B$2:J$96,9,FALSE)</f>
        <v>25</v>
      </c>
      <c r="AC654" s="32" t="str">
        <f t="shared" si="6"/>
        <v>62.03125</v>
      </c>
      <c r="AD654" s="32" t="str">
        <f t="shared" si="7"/>
        <v>4900</v>
      </c>
      <c r="AE654" s="32" t="str">
        <f t="shared" si="8"/>
        <v>1270.625</v>
      </c>
      <c r="AF654" t="str">
        <f t="shared" si="9"/>
        <v>12900</v>
      </c>
      <c r="AG654" t="str">
        <f t="shared" si="10"/>
        <v>456.71875</v>
      </c>
    </row>
    <row r="655" ht="14.25" customHeight="1">
      <c r="A655" s="5">
        <v>548.0</v>
      </c>
      <c r="B655" s="20">
        <v>6.0</v>
      </c>
      <c r="C655" s="21">
        <v>0.67</v>
      </c>
      <c r="D655" s="20">
        <v>5.0</v>
      </c>
      <c r="E655" s="22">
        <v>0.74</v>
      </c>
      <c r="F655" s="5" t="str">
        <f>VLOOKUP(G655,'Species Data'!A$2:E$152,2,FALSE)</f>
        <v>95</v>
      </c>
      <c r="G655" s="5" t="s">
        <v>155</v>
      </c>
      <c r="H655" s="51" t="s">
        <v>267</v>
      </c>
      <c r="I655" s="49" t="s">
        <v>260</v>
      </c>
      <c r="J655" s="5" t="str">
        <f>VLOOKUP(G655,'Species Data'!A$2:E$152,3,FALSE)</f>
        <v>70</v>
      </c>
      <c r="K655" s="27" t="str">
        <f>VLOOKUP(G655,'Species Data'!A$2:E$152,4,FALSE)</f>
        <v>90</v>
      </c>
      <c r="L655" s="27" t="str">
        <f>VLOOKUP(G655,'Species Data'!A$2:E$152,5,FALSE)</f>
        <v>186</v>
      </c>
      <c r="M655" s="28" t="str">
        <f t="shared" si="1"/>
        <v>13020</v>
      </c>
      <c r="N655" s="29" t="str">
        <f t="shared" si="2"/>
        <v>1331457750</v>
      </c>
      <c r="O655" s="29" t="str">
        <f t="shared" si="3"/>
        <v>102263</v>
      </c>
      <c r="P655" s="30" t="str">
        <f t="shared" si="4"/>
        <v>674077950</v>
      </c>
      <c r="Q655" s="30" t="s">
        <v>266</v>
      </c>
      <c r="R655" s="32" t="str">
        <f>VLOOKUP(Q655,'Basic Moves'!B$2:H$43,3,FALSE)</f>
        <v>12</v>
      </c>
      <c r="S655" s="32" t="str">
        <f>IF(OR(VLOOKUP(Q655,'Basic Moves'!B$2:C$43,2,FALSE)=H655,VLOOKUP(Q655,'Basic Moves'!B$2:C$43,2,FALSE)=I655),1,0)</f>
        <v>1</v>
      </c>
      <c r="T655" s="32" t="str">
        <f>VLOOKUP(Q655,'Basic Moves'!B$2:H$43,5,FALSE)</f>
        <v>1360</v>
      </c>
      <c r="U655" s="32" t="str">
        <f>VLOOKUP(Q655,'Basic Moves'!B$2:H$43,7,FALSE)</f>
        <v>15</v>
      </c>
      <c r="V655" s="31" t="str">
        <f t="shared" si="5"/>
        <v>1095</v>
      </c>
      <c r="W655" s="30" t="s">
        <v>317</v>
      </c>
      <c r="X655" s="32" t="str">
        <f>VLOOKUP(W655,'Charged Moves'!B$2:I$96,3,FALSE)</f>
        <v>30</v>
      </c>
      <c r="Y655" s="32" t="str">
        <f>IF(OR(VLOOKUP(W655,'Charged Moves'!B$2:C$96,2,FALSE)=H655,VLOOKUP(W655,'Charged Moves'!B$2:C$96,2,FALSE)=I655),1,0)</f>
        <v>0</v>
      </c>
      <c r="Z655" s="32" t="str">
        <f>VLOOKUP(W655,'Charged Moves'!B$2:I$96,8,FALSE)*100</f>
        <v>5</v>
      </c>
      <c r="AA655" s="32" t="str">
        <f>VLOOKUP(W655,'Charged Moves'!B$2:I$96,6,FALSE)</f>
        <v>2000</v>
      </c>
      <c r="AB655" s="32" t="str">
        <f>VLOOKUP(W655,'Charged Moves'!B$2:J$96,9,FALSE)</f>
        <v>33</v>
      </c>
      <c r="AC655" s="32" t="str">
        <f t="shared" si="6"/>
        <v>75.75</v>
      </c>
      <c r="AD655" s="32" t="str">
        <f t="shared" si="7"/>
        <v>6580</v>
      </c>
      <c r="AE655" s="32" t="str">
        <f t="shared" si="8"/>
        <v>1136.25</v>
      </c>
      <c r="AF655" t="str">
        <f t="shared" si="9"/>
        <v>12580</v>
      </c>
      <c r="AG655" t="str">
        <f t="shared" si="10"/>
        <v>575.25</v>
      </c>
    </row>
    <row r="656" ht="14.25" customHeight="1">
      <c r="A656" s="5">
        <v>654.0</v>
      </c>
      <c r="B656" s="20">
        <v>4.0</v>
      </c>
      <c r="C656" s="21">
        <v>0.8</v>
      </c>
      <c r="D656" s="20">
        <v>2.0</v>
      </c>
      <c r="E656" s="22">
        <v>0.96</v>
      </c>
      <c r="F656" s="5" t="str">
        <f>VLOOKUP(G656,'Species Data'!A$2:E$152,2,FALSE)</f>
        <v>113</v>
      </c>
      <c r="G656" s="5" t="s">
        <v>182</v>
      </c>
      <c r="H656" s="39" t="s">
        <v>237</v>
      </c>
      <c r="I656" s="40"/>
      <c r="J656" s="5" t="str">
        <f>VLOOKUP(G656,'Species Data'!A$2:E$152,3,FALSE)</f>
        <v>500</v>
      </c>
      <c r="K656" s="27" t="str">
        <f>VLOOKUP(G656,'Species Data'!A$2:E$152,4,FALSE)</f>
        <v>40</v>
      </c>
      <c r="L656" s="27" t="str">
        <f>VLOOKUP(G656,'Species Data'!A$2:E$152,5,FALSE)</f>
        <v>60</v>
      </c>
      <c r="M656" s="28" t="str">
        <f t="shared" si="1"/>
        <v>30000</v>
      </c>
      <c r="N656" s="29" t="str">
        <f t="shared" si="2"/>
        <v>1583700000</v>
      </c>
      <c r="O656" s="29" t="str">
        <f t="shared" si="3"/>
        <v>52790</v>
      </c>
      <c r="P656" s="30" t="str">
        <f t="shared" si="4"/>
        <v>673800000</v>
      </c>
      <c r="Q656" s="30" t="s">
        <v>121</v>
      </c>
      <c r="R656" s="32" t="str">
        <f>VLOOKUP(Q656,'Basic Moves'!B$2:H$43,3,FALSE)</f>
        <v>12</v>
      </c>
      <c r="S656" s="32" t="str">
        <f>IF(OR(VLOOKUP(Q656,'Basic Moves'!B$2:C$43,2,FALSE)=H656,VLOOKUP(Q656,'Basic Moves'!B$2:C$43,2,FALSE)=I656),1,0)</f>
        <v>0</v>
      </c>
      <c r="T656" s="32" t="str">
        <f>VLOOKUP(Q656,'Basic Moves'!B$2:H$43,5,FALSE)</f>
        <v>1050</v>
      </c>
      <c r="U656" s="32" t="str">
        <f>VLOOKUP(Q656,'Basic Moves'!B$2:H$43,7,FALSE)</f>
        <v>9</v>
      </c>
      <c r="V656" s="31" t="str">
        <f t="shared" si="5"/>
        <v>1140</v>
      </c>
      <c r="W656" s="30" t="s">
        <v>50</v>
      </c>
      <c r="X656" s="32" t="str">
        <f>VLOOKUP(W656,'Charged Moves'!B$2:I$96,3,FALSE)</f>
        <v>55</v>
      </c>
      <c r="Y656" s="32" t="str">
        <f>IF(OR(VLOOKUP(W656,'Charged Moves'!B$2:C$96,2,FALSE)=H656,VLOOKUP(W656,'Charged Moves'!B$2:C$96,2,FALSE)=I656),1,0)</f>
        <v>0</v>
      </c>
      <c r="Z656" s="32" t="str">
        <f>VLOOKUP(W656,'Charged Moves'!B$2:I$96,8,FALSE)*100</f>
        <v>5</v>
      </c>
      <c r="AA656" s="32" t="str">
        <f>VLOOKUP(W656,'Charged Moves'!B$2:I$96,6,FALSE)</f>
        <v>2800</v>
      </c>
      <c r="AB656" s="32" t="str">
        <f>VLOOKUP(W656,'Charged Moves'!B$2:J$96,9,FALSE)</f>
        <v>50</v>
      </c>
      <c r="AC656" s="32" t="str">
        <f t="shared" si="6"/>
        <v>128.375</v>
      </c>
      <c r="AD656" s="32" t="str">
        <f t="shared" si="7"/>
        <v>9600</v>
      </c>
      <c r="AE656" s="32" t="str">
        <f t="shared" si="8"/>
        <v>1319.75</v>
      </c>
      <c r="AF656" t="str">
        <f t="shared" si="9"/>
        <v>21600</v>
      </c>
      <c r="AG656" t="str">
        <f t="shared" si="10"/>
        <v>561.5</v>
      </c>
    </row>
    <row r="657" ht="14.25" customHeight="1">
      <c r="A657" s="5">
        <v>479.0</v>
      </c>
      <c r="B657" s="20">
        <v>4.0</v>
      </c>
      <c r="C657" s="21">
        <v>0.83</v>
      </c>
      <c r="D657" s="20">
        <v>4.0</v>
      </c>
      <c r="E657" s="22">
        <v>0.51</v>
      </c>
      <c r="F657" s="5" t="str">
        <f>VLOOKUP(G657,'Species Data'!A$2:E$152,2,FALSE)</f>
        <v>83</v>
      </c>
      <c r="G657" s="5" t="s">
        <v>137</v>
      </c>
      <c r="H657" s="39" t="s">
        <v>237</v>
      </c>
      <c r="I657" s="38" t="s">
        <v>236</v>
      </c>
      <c r="J657" s="5" t="str">
        <f>VLOOKUP(G657,'Species Data'!A$2:E$152,3,FALSE)</f>
        <v>104</v>
      </c>
      <c r="K657" s="27" t="str">
        <f>VLOOKUP(G657,'Species Data'!A$2:E$152,4,FALSE)</f>
        <v>138</v>
      </c>
      <c r="L657" s="27" t="str">
        <f>VLOOKUP(G657,'Species Data'!A$2:E$152,5,FALSE)</f>
        <v>132</v>
      </c>
      <c r="M657" s="28" t="str">
        <f t="shared" si="1"/>
        <v>13728</v>
      </c>
      <c r="N657" s="29" t="str">
        <f t="shared" si="2"/>
        <v>2402653968</v>
      </c>
      <c r="O657" s="29" t="str">
        <f t="shared" si="3"/>
        <v>175019</v>
      </c>
      <c r="P657" s="30" t="str">
        <f t="shared" si="4"/>
        <v>673481952</v>
      </c>
      <c r="Q657" s="30" t="s">
        <v>248</v>
      </c>
      <c r="R657" s="32" t="str">
        <f>VLOOKUP(Q657,'Basic Moves'!B$2:H$43,3,FALSE)</f>
        <v>3</v>
      </c>
      <c r="S657" s="32" t="str">
        <f>IF(OR(VLOOKUP(Q657,'Basic Moves'!B$2:C$43,2,FALSE)=H657,VLOOKUP(Q657,'Basic Moves'!B$2:C$43,2,FALSE)=I657),1,0)</f>
        <v>0</v>
      </c>
      <c r="T657" s="32" t="str">
        <f>VLOOKUP(Q657,'Basic Moves'!B$2:H$43,5,FALSE)</f>
        <v>400</v>
      </c>
      <c r="U657" s="32" t="str">
        <f>VLOOKUP(Q657,'Basic Moves'!B$2:H$43,7,FALSE)</f>
        <v>6</v>
      </c>
      <c r="V657" s="31" t="str">
        <f t="shared" si="5"/>
        <v>750</v>
      </c>
      <c r="W657" s="30" t="s">
        <v>197</v>
      </c>
      <c r="X657" s="32" t="str">
        <f>VLOOKUP(W657,'Charged Moves'!B$2:I$96,3,FALSE)</f>
        <v>55</v>
      </c>
      <c r="Y657" s="32" t="str">
        <f>IF(OR(VLOOKUP(W657,'Charged Moves'!B$2:C$96,2,FALSE)=H657,VLOOKUP(W657,'Charged Moves'!B$2:C$96,2,FALSE)=I657),1,0)</f>
        <v>0</v>
      </c>
      <c r="Z657" s="32" t="str">
        <f>VLOOKUP(W657,'Charged Moves'!B$2:I$96,8,FALSE)*100</f>
        <v>25</v>
      </c>
      <c r="AA657" s="32" t="str">
        <f>VLOOKUP(W657,'Charged Moves'!B$2:I$96,6,FALSE)</f>
        <v>2800</v>
      </c>
      <c r="AB657" s="32" t="str">
        <f>VLOOKUP(W657,'Charged Moves'!B$2:J$96,9,FALSE)</f>
        <v>50</v>
      </c>
      <c r="AC657" s="32" t="str">
        <f t="shared" si="6"/>
        <v>88.875</v>
      </c>
      <c r="AD657" s="32" t="str">
        <f t="shared" si="7"/>
        <v>6900</v>
      </c>
      <c r="AE657" s="32" t="str">
        <f t="shared" si="8"/>
        <v>1268.25</v>
      </c>
      <c r="AF657" t="str">
        <f t="shared" si="9"/>
        <v>24900</v>
      </c>
      <c r="AG657" t="str">
        <f t="shared" si="10"/>
        <v>355.5</v>
      </c>
    </row>
    <row r="658" ht="14.25" customHeight="1">
      <c r="A658" s="5">
        <v>20.0</v>
      </c>
      <c r="B658" s="20">
        <v>4.0</v>
      </c>
      <c r="C658" s="21">
        <v>0.83</v>
      </c>
      <c r="D658" s="20">
        <v>2.0</v>
      </c>
      <c r="E658" s="22">
        <v>0.9</v>
      </c>
      <c r="F658" s="5" t="str">
        <f>VLOOKUP(G658,'Species Data'!A$2:E$152,2,FALSE)</f>
        <v>4</v>
      </c>
      <c r="G658" s="5" t="s">
        <v>38</v>
      </c>
      <c r="H658" s="44" t="s">
        <v>255</v>
      </c>
      <c r="I658" s="47"/>
      <c r="J658" s="5" t="str">
        <f>VLOOKUP(G658,'Species Data'!A$2:E$152,3,FALSE)</f>
        <v>78</v>
      </c>
      <c r="K658" s="27" t="str">
        <f>VLOOKUP(G658,'Species Data'!A$2:E$152,4,FALSE)</f>
        <v>128</v>
      </c>
      <c r="L658" s="27" t="str">
        <f>VLOOKUP(G658,'Species Data'!A$2:E$152,5,FALSE)</f>
        <v>108</v>
      </c>
      <c r="M658" s="28" t="str">
        <f t="shared" si="1"/>
        <v>8424</v>
      </c>
      <c r="N658" s="29" t="str">
        <f t="shared" si="2"/>
        <v>1418938560</v>
      </c>
      <c r="O658" s="29" t="str">
        <f t="shared" si="3"/>
        <v>168440</v>
      </c>
      <c r="P658" s="30" t="str">
        <f t="shared" si="4"/>
        <v>668528640</v>
      </c>
      <c r="Q658" s="30" t="s">
        <v>132</v>
      </c>
      <c r="R658" s="32" t="str">
        <f>VLOOKUP(Q658,'Basic Moves'!B$2:H$43,3,FALSE)</f>
        <v>10</v>
      </c>
      <c r="S658" s="32" t="str">
        <f>IF(OR(VLOOKUP(Q658,'Basic Moves'!B$2:C$43,2,FALSE)=H658,VLOOKUP(Q658,'Basic Moves'!B$2:C$43,2,FALSE)=I658),1,0)</f>
        <v>1</v>
      </c>
      <c r="T658" s="32" t="str">
        <f>VLOOKUP(Q658,'Basic Moves'!B$2:H$43,5,FALSE)</f>
        <v>1050</v>
      </c>
      <c r="U658" s="32" t="str">
        <f>VLOOKUP(Q658,'Basic Moves'!B$2:H$43,7,FALSE)</f>
        <v>10</v>
      </c>
      <c r="V658" s="31" t="str">
        <f t="shared" si="5"/>
        <v>1187.5</v>
      </c>
      <c r="W658" s="30" t="s">
        <v>332</v>
      </c>
      <c r="X658" s="32" t="str">
        <f>VLOOKUP(W658,'Charged Moves'!B$2:I$96,3,FALSE)</f>
        <v>30</v>
      </c>
      <c r="Y658" s="32" t="str">
        <f>IF(OR(VLOOKUP(W658,'Charged Moves'!B$2:C$96,2,FALSE)=H658,VLOOKUP(W658,'Charged Moves'!B$2:C$96,2,FALSE)=I658),1,0)</f>
        <v>1</v>
      </c>
      <c r="Z658" s="32" t="str">
        <f>VLOOKUP(W658,'Charged Moves'!B$2:I$96,8,FALSE)*100</f>
        <v>5</v>
      </c>
      <c r="AA658" s="32" t="str">
        <f>VLOOKUP(W658,'Charged Moves'!B$2:I$96,6,FALSE)</f>
        <v>2100</v>
      </c>
      <c r="AB658" s="32" t="str">
        <f>VLOOKUP(W658,'Charged Moves'!B$2:J$96,9,FALSE)</f>
        <v>25</v>
      </c>
      <c r="AC658" s="32" t="str">
        <f t="shared" si="6"/>
        <v>75.9375</v>
      </c>
      <c r="AD658" s="32" t="str">
        <f t="shared" si="7"/>
        <v>5750</v>
      </c>
      <c r="AE658" s="32" t="str">
        <f t="shared" si="8"/>
        <v>1315.9375</v>
      </c>
      <c r="AF658" t="str">
        <f t="shared" si="9"/>
        <v>11750</v>
      </c>
      <c r="AG658" t="str">
        <f t="shared" si="10"/>
        <v>620</v>
      </c>
    </row>
    <row r="659" ht="14.25" customHeight="1">
      <c r="A659" s="5">
        <v>421.0</v>
      </c>
      <c r="B659" s="20">
        <v>5.0</v>
      </c>
      <c r="C659" s="21">
        <v>0.8</v>
      </c>
      <c r="D659" s="20">
        <v>5.0</v>
      </c>
      <c r="E659" s="22">
        <v>0.82</v>
      </c>
      <c r="F659" s="5" t="str">
        <f>VLOOKUP(G659,'Species Data'!A$2:E$152,2,FALSE)</f>
        <v>74</v>
      </c>
      <c r="G659" s="5" t="s">
        <v>123</v>
      </c>
      <c r="H659" s="51" t="s">
        <v>267</v>
      </c>
      <c r="I659" s="49" t="s">
        <v>260</v>
      </c>
      <c r="J659" s="5" t="str">
        <f>VLOOKUP(G659,'Species Data'!A$2:E$152,3,FALSE)</f>
        <v>80</v>
      </c>
      <c r="K659" s="27" t="str">
        <f>VLOOKUP(G659,'Species Data'!A$2:E$152,4,FALSE)</f>
        <v>106</v>
      </c>
      <c r="L659" s="27" t="str">
        <f>VLOOKUP(G659,'Species Data'!A$2:E$152,5,FALSE)</f>
        <v>118</v>
      </c>
      <c r="M659" s="28" t="str">
        <f t="shared" si="1"/>
        <v>9440</v>
      </c>
      <c r="N659" s="29" t="str">
        <f t="shared" si="2"/>
        <v>1095700800</v>
      </c>
      <c r="O659" s="29" t="str">
        <f t="shared" si="3"/>
        <v>116070</v>
      </c>
      <c r="P659" s="30" t="str">
        <f t="shared" si="4"/>
        <v>665112900</v>
      </c>
      <c r="Q659" s="30" t="s">
        <v>266</v>
      </c>
      <c r="R659" s="32" t="str">
        <f>VLOOKUP(Q659,'Basic Moves'!B$2:H$43,3,FALSE)</f>
        <v>12</v>
      </c>
      <c r="S659" s="32" t="str">
        <f>IF(OR(VLOOKUP(Q659,'Basic Moves'!B$2:C$43,2,FALSE)=H659,VLOOKUP(Q659,'Basic Moves'!B$2:C$43,2,FALSE)=I659),1,0)</f>
        <v>1</v>
      </c>
      <c r="T659" s="32" t="str">
        <f>VLOOKUP(Q659,'Basic Moves'!B$2:H$43,5,FALSE)</f>
        <v>1360</v>
      </c>
      <c r="U659" s="32" t="str">
        <f>VLOOKUP(Q659,'Basic Moves'!B$2:H$43,7,FALSE)</f>
        <v>15</v>
      </c>
      <c r="V659" s="31" t="str">
        <f t="shared" si="5"/>
        <v>1095</v>
      </c>
      <c r="W659" s="30" t="s">
        <v>310</v>
      </c>
      <c r="X659" s="32" t="str">
        <f>VLOOKUP(W659,'Charged Moves'!B$2:I$96,3,FALSE)</f>
        <v>30</v>
      </c>
      <c r="Y659" s="32" t="str">
        <f>IF(OR(VLOOKUP(W659,'Charged Moves'!B$2:C$96,2,FALSE)=H659,VLOOKUP(W659,'Charged Moves'!B$2:C$96,2,FALSE)=I659),1,0)</f>
        <v>1</v>
      </c>
      <c r="Z659" s="32" t="str">
        <f>VLOOKUP(W659,'Charged Moves'!B$2:I$96,8,FALSE)*100</f>
        <v>25</v>
      </c>
      <c r="AA659" s="32" t="str">
        <f>VLOOKUP(W659,'Charged Moves'!B$2:I$96,6,FALSE)</f>
        <v>3400</v>
      </c>
      <c r="AB659" s="32" t="str">
        <f>VLOOKUP(W659,'Charged Moves'!B$2:J$96,9,FALSE)</f>
        <v>25</v>
      </c>
      <c r="AC659" s="32" t="str">
        <f t="shared" si="6"/>
        <v>72.1875</v>
      </c>
      <c r="AD659" s="32" t="str">
        <f t="shared" si="7"/>
        <v>6620</v>
      </c>
      <c r="AE659" s="32" t="str">
        <f t="shared" si="8"/>
        <v>1082.8125</v>
      </c>
      <c r="AF659" t="str">
        <f t="shared" si="9"/>
        <v>10620</v>
      </c>
      <c r="AG659" t="str">
        <f t="shared" si="10"/>
        <v>664.6875</v>
      </c>
    </row>
    <row r="660" ht="14.25" customHeight="1">
      <c r="A660" s="5">
        <v>565.0</v>
      </c>
      <c r="B660" s="20">
        <v>1.0</v>
      </c>
      <c r="C660" s="21">
        <v>1.0</v>
      </c>
      <c r="D660" s="20">
        <v>2.0</v>
      </c>
      <c r="E660" s="22">
        <v>0.95</v>
      </c>
      <c r="F660" s="5" t="str">
        <f>VLOOKUP(G660,'Species Data'!A$2:E$152,2,FALSE)</f>
        <v>98</v>
      </c>
      <c r="G660" s="5" t="s">
        <v>161</v>
      </c>
      <c r="H660" s="33" t="s">
        <v>187</v>
      </c>
      <c r="I660" s="50"/>
      <c r="J660" s="5" t="str">
        <f>VLOOKUP(G660,'Species Data'!A$2:E$152,3,FALSE)</f>
        <v>60</v>
      </c>
      <c r="K660" s="27" t="str">
        <f>VLOOKUP(G660,'Species Data'!A$2:E$152,4,FALSE)</f>
        <v>116</v>
      </c>
      <c r="L660" s="27" t="str">
        <f>VLOOKUP(G660,'Species Data'!A$2:E$152,5,FALSE)</f>
        <v>110</v>
      </c>
      <c r="M660" s="28" t="str">
        <f t="shared" si="1"/>
        <v>6600</v>
      </c>
      <c r="N660" s="29" t="str">
        <f t="shared" si="2"/>
        <v>1028775000</v>
      </c>
      <c r="O660" s="29" t="str">
        <f t="shared" si="3"/>
        <v>155875</v>
      </c>
      <c r="P660" s="30" t="str">
        <f t="shared" si="4"/>
        <v>664158000</v>
      </c>
      <c r="Q660" s="30" t="s">
        <v>230</v>
      </c>
      <c r="R660" s="32" t="str">
        <f>VLOOKUP(Q660,'Basic Moves'!B$2:H$43,3,FALSE)</f>
        <v>25</v>
      </c>
      <c r="S660" s="32" t="str">
        <f>IF(OR(VLOOKUP(Q660,'Basic Moves'!B$2:C$43,2,FALSE)=H660,VLOOKUP(Q660,'Basic Moves'!B$2:C$43,2,FALSE)=I660),1,0)</f>
        <v>1</v>
      </c>
      <c r="T660" s="32" t="str">
        <f>VLOOKUP(Q660,'Basic Moves'!B$2:H$43,5,FALSE)</f>
        <v>2300</v>
      </c>
      <c r="U660" s="32" t="str">
        <f>VLOOKUP(Q660,'Basic Moves'!B$2:H$43,7,FALSE)</f>
        <v>25</v>
      </c>
      <c r="V660" s="31" t="str">
        <f t="shared" si="5"/>
        <v>1343.75</v>
      </c>
      <c r="W660" s="30" t="s">
        <v>303</v>
      </c>
      <c r="X660" s="32" t="str">
        <f>VLOOKUP(W660,'Charged Moves'!B$2:I$96,3,FALSE)</f>
        <v>30</v>
      </c>
      <c r="Y660" s="32" t="str">
        <f>IF(OR(VLOOKUP(W660,'Charged Moves'!B$2:C$96,2,FALSE)=H660,VLOOKUP(W660,'Charged Moves'!B$2:C$96,2,FALSE)=I660),1,0)</f>
        <v>1</v>
      </c>
      <c r="Z660" s="32" t="str">
        <f>VLOOKUP(W660,'Charged Moves'!B$2:I$96,8,FALSE)*100</f>
        <v>5</v>
      </c>
      <c r="AA660" s="32" t="str">
        <f>VLOOKUP(W660,'Charged Moves'!B$2:I$96,6,FALSE)</f>
        <v>2900</v>
      </c>
      <c r="AB660" s="32" t="str">
        <f>VLOOKUP(W660,'Charged Moves'!B$2:J$96,9,FALSE)</f>
        <v>25</v>
      </c>
      <c r="AC660" s="32" t="str">
        <f t="shared" si="6"/>
        <v>69.6875</v>
      </c>
      <c r="AD660" s="32" t="str">
        <f t="shared" si="7"/>
        <v>5700</v>
      </c>
      <c r="AE660" s="32" t="str">
        <f t="shared" si="8"/>
        <v>1215.9375</v>
      </c>
      <c r="AF660" t="str">
        <f t="shared" si="9"/>
        <v>7700</v>
      </c>
      <c r="AG660" t="str">
        <f t="shared" si="10"/>
        <v>867.5</v>
      </c>
    </row>
    <row r="661" ht="14.25" customHeight="1">
      <c r="A661" s="5">
        <v>478.0</v>
      </c>
      <c r="B661" s="20">
        <v>6.0</v>
      </c>
      <c r="C661" s="21">
        <v>0.65</v>
      </c>
      <c r="D661" s="20">
        <v>5.0</v>
      </c>
      <c r="E661" s="22">
        <v>0.5</v>
      </c>
      <c r="F661" s="5" t="str">
        <f>VLOOKUP(G661,'Species Data'!A$2:E$152,2,FALSE)</f>
        <v>83</v>
      </c>
      <c r="G661" s="5" t="s">
        <v>137</v>
      </c>
      <c r="H661" s="39" t="s">
        <v>237</v>
      </c>
      <c r="I661" s="38" t="s">
        <v>236</v>
      </c>
      <c r="J661" s="5" t="str">
        <f>VLOOKUP(G661,'Species Data'!A$2:E$152,3,FALSE)</f>
        <v>104</v>
      </c>
      <c r="K661" s="27" t="str">
        <f>VLOOKUP(G661,'Species Data'!A$2:E$152,4,FALSE)</f>
        <v>138</v>
      </c>
      <c r="L661" s="27" t="str">
        <f>VLOOKUP(G661,'Species Data'!A$2:E$152,5,FALSE)</f>
        <v>132</v>
      </c>
      <c r="M661" s="28" t="str">
        <f t="shared" si="1"/>
        <v>13728</v>
      </c>
      <c r="N661" s="29" t="str">
        <f t="shared" si="2"/>
        <v>1858824396</v>
      </c>
      <c r="O661" s="29" t="str">
        <f t="shared" si="3"/>
        <v>135404</v>
      </c>
      <c r="P661" s="30" t="str">
        <f t="shared" si="4"/>
        <v>661404744</v>
      </c>
      <c r="Q661" s="30" t="s">
        <v>248</v>
      </c>
      <c r="R661" s="32" t="str">
        <f>VLOOKUP(Q661,'Basic Moves'!B$2:H$43,3,FALSE)</f>
        <v>3</v>
      </c>
      <c r="S661" s="32" t="str">
        <f>IF(OR(VLOOKUP(Q661,'Basic Moves'!B$2:C$43,2,FALSE)=H661,VLOOKUP(Q661,'Basic Moves'!B$2:C$43,2,FALSE)=I661),1,0)</f>
        <v>0</v>
      </c>
      <c r="T661" s="32" t="str">
        <f>VLOOKUP(Q661,'Basic Moves'!B$2:H$43,5,FALSE)</f>
        <v>400</v>
      </c>
      <c r="U661" s="32" t="str">
        <f>VLOOKUP(Q661,'Basic Moves'!B$2:H$43,7,FALSE)</f>
        <v>6</v>
      </c>
      <c r="V661" s="31" t="str">
        <f t="shared" si="5"/>
        <v>750</v>
      </c>
      <c r="W661" s="30" t="s">
        <v>340</v>
      </c>
      <c r="X661" s="32" t="str">
        <f>VLOOKUP(W661,'Charged Moves'!B$2:I$96,3,FALSE)</f>
        <v>30</v>
      </c>
      <c r="Y661" s="32" t="str">
        <f>IF(OR(VLOOKUP(W661,'Charged Moves'!B$2:C$96,2,FALSE)=H661,VLOOKUP(W661,'Charged Moves'!B$2:C$96,2,FALSE)=I661),1,0)</f>
        <v>1</v>
      </c>
      <c r="Z661" s="32" t="str">
        <f>VLOOKUP(W661,'Charged Moves'!B$2:I$96,8,FALSE)*100</f>
        <v>25</v>
      </c>
      <c r="AA661" s="32" t="str">
        <f>VLOOKUP(W661,'Charged Moves'!B$2:I$96,6,FALSE)</f>
        <v>3300</v>
      </c>
      <c r="AB661" s="32" t="str">
        <f>VLOOKUP(W661,'Charged Moves'!B$2:J$96,9,FALSE)</f>
        <v>25</v>
      </c>
      <c r="AC661" s="32" t="str">
        <f t="shared" si="6"/>
        <v>57.1875</v>
      </c>
      <c r="AD661" s="32" t="str">
        <f t="shared" si="7"/>
        <v>5800</v>
      </c>
      <c r="AE661" s="32" t="str">
        <f t="shared" si="8"/>
        <v>981.1875</v>
      </c>
      <c r="AF661" t="str">
        <f t="shared" si="9"/>
        <v>15800</v>
      </c>
      <c r="AG661" t="str">
        <f t="shared" si="10"/>
        <v>349.125</v>
      </c>
    </row>
    <row r="662" ht="14.25" customHeight="1">
      <c r="A662" s="5">
        <v>655.0</v>
      </c>
      <c r="B662" s="20">
        <v>6.0</v>
      </c>
      <c r="C662" s="21">
        <v>0.69</v>
      </c>
      <c r="D662" s="20">
        <v>3.0</v>
      </c>
      <c r="E662" s="22">
        <v>0.95</v>
      </c>
      <c r="F662" s="5" t="str">
        <f>VLOOKUP(G662,'Species Data'!A$2:E$152,2,FALSE)</f>
        <v>113</v>
      </c>
      <c r="G662" s="5" t="s">
        <v>182</v>
      </c>
      <c r="H662" s="39" t="s">
        <v>237</v>
      </c>
      <c r="I662" s="40"/>
      <c r="J662" s="5" t="str">
        <f>VLOOKUP(G662,'Species Data'!A$2:E$152,3,FALSE)</f>
        <v>500</v>
      </c>
      <c r="K662" s="27" t="str">
        <f>VLOOKUP(G662,'Species Data'!A$2:E$152,4,FALSE)</f>
        <v>40</v>
      </c>
      <c r="L662" s="27" t="str">
        <f>VLOOKUP(G662,'Species Data'!A$2:E$152,5,FALSE)</f>
        <v>60</v>
      </c>
      <c r="M662" s="28" t="str">
        <f t="shared" si="1"/>
        <v>30000</v>
      </c>
      <c r="N662" s="29" t="str">
        <f t="shared" si="2"/>
        <v>1368000000</v>
      </c>
      <c r="O662" s="29" t="str">
        <f t="shared" si="3"/>
        <v>45600</v>
      </c>
      <c r="P662" s="30" t="str">
        <f t="shared" si="4"/>
        <v>661200000</v>
      </c>
      <c r="Q662" s="30" t="s">
        <v>121</v>
      </c>
      <c r="R662" s="32" t="str">
        <f>VLOOKUP(Q662,'Basic Moves'!B$2:H$43,3,FALSE)</f>
        <v>12</v>
      </c>
      <c r="S662" s="32" t="str">
        <f>IF(OR(VLOOKUP(Q662,'Basic Moves'!B$2:C$43,2,FALSE)=H662,VLOOKUP(Q662,'Basic Moves'!B$2:C$43,2,FALSE)=I662),1,0)</f>
        <v>0</v>
      </c>
      <c r="T662" s="32" t="str">
        <f>VLOOKUP(Q662,'Basic Moves'!B$2:H$43,5,FALSE)</f>
        <v>1050</v>
      </c>
      <c r="U662" s="32" t="str">
        <f>VLOOKUP(Q662,'Basic Moves'!B$2:H$43,7,FALSE)</f>
        <v>9</v>
      </c>
      <c r="V662" s="31" t="str">
        <f t="shared" si="5"/>
        <v>1140</v>
      </c>
      <c r="W662" s="30" t="s">
        <v>290</v>
      </c>
      <c r="X662" s="32" t="str">
        <f>VLOOKUP(W662,'Charged Moves'!B$2:I$96,3,FALSE)</f>
        <v>40</v>
      </c>
      <c r="Y662" s="32" t="str">
        <f>IF(OR(VLOOKUP(W662,'Charged Moves'!B$2:C$96,2,FALSE)=H662,VLOOKUP(W662,'Charged Moves'!B$2:C$96,2,FALSE)=I662),1,0)</f>
        <v>0</v>
      </c>
      <c r="Z662" s="32" t="str">
        <f>VLOOKUP(W662,'Charged Moves'!B$2:I$96,8,FALSE)*100</f>
        <v>5</v>
      </c>
      <c r="AA662" s="32" t="str">
        <f>VLOOKUP(W662,'Charged Moves'!B$2:I$96,6,FALSE)</f>
        <v>3800</v>
      </c>
      <c r="AB662" s="32" t="str">
        <f>VLOOKUP(W662,'Charged Moves'!B$2:J$96,9,FALSE)</f>
        <v>25</v>
      </c>
      <c r="AC662" s="32" t="str">
        <f t="shared" si="6"/>
        <v>77</v>
      </c>
      <c r="AD662" s="32" t="str">
        <f t="shared" si="7"/>
        <v>7450</v>
      </c>
      <c r="AE662" s="32" t="str">
        <f t="shared" si="8"/>
        <v>1037</v>
      </c>
      <c r="AF662" t="str">
        <f t="shared" si="9"/>
        <v>13450</v>
      </c>
      <c r="AG662" t="str">
        <f t="shared" si="10"/>
        <v>551</v>
      </c>
    </row>
    <row r="663" ht="14.25" customHeight="1">
      <c r="A663" s="5">
        <v>144.0</v>
      </c>
      <c r="B663" s="20">
        <v>1.0</v>
      </c>
      <c r="C663" s="21">
        <v>1.0</v>
      </c>
      <c r="D663" s="20">
        <v>1.0</v>
      </c>
      <c r="E663" s="22">
        <v>1.0</v>
      </c>
      <c r="F663" s="5" t="str">
        <f>VLOOKUP(G663,'Species Data'!A$2:E$152,2,FALSE)</f>
        <v>27</v>
      </c>
      <c r="G663" s="5" t="s">
        <v>63</v>
      </c>
      <c r="H663" s="49" t="s">
        <v>260</v>
      </c>
      <c r="I663" s="60"/>
      <c r="J663" s="5" t="str">
        <f>VLOOKUP(G663,'Species Data'!A$2:E$152,3,FALSE)</f>
        <v>100</v>
      </c>
      <c r="K663" s="27" t="str">
        <f>VLOOKUP(G663,'Species Data'!A$2:E$152,4,FALSE)</f>
        <v>90</v>
      </c>
      <c r="L663" s="27" t="str">
        <f>VLOOKUP(G663,'Species Data'!A$2:E$152,5,FALSE)</f>
        <v>114</v>
      </c>
      <c r="M663" s="28" t="str">
        <f t="shared" si="1"/>
        <v>11400</v>
      </c>
      <c r="N663" s="29" t="str">
        <f t="shared" si="2"/>
        <v>1435438125</v>
      </c>
      <c r="O663" s="29" t="str">
        <f t="shared" si="3"/>
        <v>125916</v>
      </c>
      <c r="P663" s="30" t="str">
        <f t="shared" si="4"/>
        <v>660166875</v>
      </c>
      <c r="Q663" s="30" t="s">
        <v>221</v>
      </c>
      <c r="R663" s="32" t="str">
        <f>VLOOKUP(Q663,'Basic Moves'!B$2:H$43,3,FALSE)</f>
        <v>6</v>
      </c>
      <c r="S663" s="32" t="str">
        <f>IF(OR(VLOOKUP(Q663,'Basic Moves'!B$2:C$43,2,FALSE)=H663,VLOOKUP(Q663,'Basic Moves'!B$2:C$43,2,FALSE)=I663),1,0)</f>
        <v>1</v>
      </c>
      <c r="T663" s="32" t="str">
        <f>VLOOKUP(Q663,'Basic Moves'!B$2:H$43,5,FALSE)</f>
        <v>550</v>
      </c>
      <c r="U663" s="32" t="str">
        <f>VLOOKUP(Q663,'Basic Moves'!B$2:H$43,7,FALSE)</f>
        <v>7</v>
      </c>
      <c r="V663" s="31" t="str">
        <f t="shared" si="5"/>
        <v>1357.5</v>
      </c>
      <c r="W663" s="30" t="s">
        <v>288</v>
      </c>
      <c r="X663" s="32" t="str">
        <f>VLOOKUP(W663,'Charged Moves'!B$2:I$96,3,FALSE)</f>
        <v>70</v>
      </c>
      <c r="Y663" s="32" t="str">
        <f>IF(OR(VLOOKUP(W663,'Charged Moves'!B$2:C$96,2,FALSE)=H663,VLOOKUP(W663,'Charged Moves'!B$2:C$96,2,FALSE)=I663),1,0)</f>
        <v>1</v>
      </c>
      <c r="Z663" s="32" t="str">
        <f>VLOOKUP(W663,'Charged Moves'!B$2:I$96,8,FALSE)*100</f>
        <v>5</v>
      </c>
      <c r="AA663" s="32" t="str">
        <f>VLOOKUP(W663,'Charged Moves'!B$2:I$96,6,FALSE)</f>
        <v>5800</v>
      </c>
      <c r="AB663" s="32" t="str">
        <f>VLOOKUP(W663,'Charged Moves'!B$2:J$96,9,FALSE)</f>
        <v>33</v>
      </c>
      <c r="AC663" s="32" t="str">
        <f t="shared" si="6"/>
        <v>127.1875</v>
      </c>
      <c r="AD663" s="32" t="str">
        <f t="shared" si="7"/>
        <v>9050</v>
      </c>
      <c r="AE663" s="32" t="str">
        <f t="shared" si="8"/>
        <v>1399.0625</v>
      </c>
      <c r="AF663" t="str">
        <f t="shared" si="9"/>
        <v>19050</v>
      </c>
      <c r="AG663" t="str">
        <f t="shared" si="10"/>
        <v>643.4375</v>
      </c>
    </row>
    <row r="664" ht="14.25" customHeight="1">
      <c r="A664" s="5">
        <v>377.0</v>
      </c>
      <c r="B664" s="20">
        <v>3.0</v>
      </c>
      <c r="C664" s="21">
        <v>0.9</v>
      </c>
      <c r="D664" s="20">
        <v>5.0</v>
      </c>
      <c r="E664" s="22">
        <v>0.86</v>
      </c>
      <c r="F664" s="5" t="str">
        <f>VLOOKUP(G664,'Species Data'!A$2:E$152,2,FALSE)</f>
        <v>66</v>
      </c>
      <c r="G664" s="5" t="s">
        <v>109</v>
      </c>
      <c r="H664" s="36" t="s">
        <v>229</v>
      </c>
      <c r="I664" s="59"/>
      <c r="J664" s="5" t="str">
        <f>VLOOKUP(G664,'Species Data'!A$2:E$152,3,FALSE)</f>
        <v>140</v>
      </c>
      <c r="K664" s="27" t="str">
        <f>VLOOKUP(G664,'Species Data'!A$2:E$152,4,FALSE)</f>
        <v>118</v>
      </c>
      <c r="L664" s="27" t="str">
        <f>VLOOKUP(G664,'Species Data'!A$2:E$152,5,FALSE)</f>
        <v>96</v>
      </c>
      <c r="M664" s="28" t="str">
        <f t="shared" si="1"/>
        <v>13440</v>
      </c>
      <c r="N664" s="29" t="str">
        <f t="shared" si="2"/>
        <v>2161807200</v>
      </c>
      <c r="O664" s="29" t="str">
        <f t="shared" si="3"/>
        <v>160849</v>
      </c>
      <c r="P664" s="30" t="str">
        <f t="shared" si="4"/>
        <v>660139200</v>
      </c>
      <c r="Q664" s="30" t="s">
        <v>254</v>
      </c>
      <c r="R664" s="32" t="str">
        <f>VLOOKUP(Q664,'Basic Moves'!B$2:H$43,3,FALSE)</f>
        <v>6</v>
      </c>
      <c r="S664" s="32" t="str">
        <f>IF(OR(VLOOKUP(Q664,'Basic Moves'!B$2:C$43,2,FALSE)=H664,VLOOKUP(Q664,'Basic Moves'!B$2:C$43,2,FALSE)=I664),1,0)</f>
        <v>1</v>
      </c>
      <c r="T664" s="32" t="str">
        <f>VLOOKUP(Q664,'Basic Moves'!B$2:H$43,5,FALSE)</f>
        <v>800</v>
      </c>
      <c r="U664" s="32" t="str">
        <f>VLOOKUP(Q664,'Basic Moves'!B$2:H$43,7,FALSE)</f>
        <v>8</v>
      </c>
      <c r="V664" s="31" t="str">
        <f t="shared" si="5"/>
        <v>937.5</v>
      </c>
      <c r="W664" s="30" t="s">
        <v>289</v>
      </c>
      <c r="X664" s="32" t="str">
        <f>VLOOKUP(W664,'Charged Moves'!B$2:I$96,3,FALSE)</f>
        <v>60</v>
      </c>
      <c r="Y664" s="32" t="str">
        <f>IF(OR(VLOOKUP(W664,'Charged Moves'!B$2:C$96,2,FALSE)=H664,VLOOKUP(W664,'Charged Moves'!B$2:C$96,2,FALSE)=I664),1,0)</f>
        <v>1</v>
      </c>
      <c r="Z664" s="32" t="str">
        <f>VLOOKUP(W664,'Charged Moves'!B$2:I$96,8,FALSE)*100</f>
        <v>25</v>
      </c>
      <c r="AA664" s="32" t="str">
        <f>VLOOKUP(W664,'Charged Moves'!B$2:I$96,6,FALSE)</f>
        <v>2000</v>
      </c>
      <c r="AB664" s="32" t="str">
        <f>VLOOKUP(W664,'Charged Moves'!B$2:J$96,9,FALSE)</f>
        <v>100</v>
      </c>
      <c r="AC664" s="32" t="str">
        <f t="shared" si="6"/>
        <v>181.875</v>
      </c>
      <c r="AD664" s="32" t="str">
        <f t="shared" si="7"/>
        <v>12900</v>
      </c>
      <c r="AE664" s="32" t="str">
        <f t="shared" si="8"/>
        <v>1363.125</v>
      </c>
      <c r="AF664" t="str">
        <f t="shared" si="9"/>
        <v>38900</v>
      </c>
      <c r="AG664" t="str">
        <f t="shared" si="10"/>
        <v>416.25</v>
      </c>
    </row>
    <row r="665" ht="14.25" customHeight="1">
      <c r="A665" s="5">
        <v>205.0</v>
      </c>
      <c r="B665" s="20">
        <v>1.0</v>
      </c>
      <c r="C665" s="21">
        <v>1.0</v>
      </c>
      <c r="D665" s="20">
        <v>1.0</v>
      </c>
      <c r="E665" s="22">
        <v>1.0</v>
      </c>
      <c r="F665" s="5" t="str">
        <f>VLOOKUP(G665,'Species Data'!A$2:E$152,2,FALSE)</f>
        <v>37</v>
      </c>
      <c r="G665" s="5" t="s">
        <v>73</v>
      </c>
      <c r="H665" s="44" t="s">
        <v>255</v>
      </c>
      <c r="I665" s="47"/>
      <c r="J665" s="5" t="str">
        <f>VLOOKUP(G665,'Species Data'!A$2:E$152,3,FALSE)</f>
        <v>76</v>
      </c>
      <c r="K665" s="27" t="str">
        <f>VLOOKUP(G665,'Species Data'!A$2:E$152,4,FALSE)</f>
        <v>106</v>
      </c>
      <c r="L665" s="27" t="str">
        <f>VLOOKUP(G665,'Species Data'!A$2:E$152,5,FALSE)</f>
        <v>118</v>
      </c>
      <c r="M665" s="28" t="str">
        <f t="shared" si="1"/>
        <v>8968</v>
      </c>
      <c r="N665" s="29" t="str">
        <f t="shared" si="2"/>
        <v>1437943133</v>
      </c>
      <c r="O665" s="29" t="str">
        <f t="shared" si="3"/>
        <v>160342</v>
      </c>
      <c r="P665" s="30" t="str">
        <f t="shared" si="4"/>
        <v>655770987.5</v>
      </c>
      <c r="Q665" s="30" t="s">
        <v>132</v>
      </c>
      <c r="R665" s="32" t="str">
        <f>VLOOKUP(Q665,'Basic Moves'!B$2:H$43,3,FALSE)</f>
        <v>10</v>
      </c>
      <c r="S665" s="32" t="str">
        <f>IF(OR(VLOOKUP(Q665,'Basic Moves'!B$2:C$43,2,FALSE)=H665,VLOOKUP(Q665,'Basic Moves'!B$2:C$43,2,FALSE)=I665),1,0)</f>
        <v>1</v>
      </c>
      <c r="T665" s="32" t="str">
        <f>VLOOKUP(Q665,'Basic Moves'!B$2:H$43,5,FALSE)</f>
        <v>1050</v>
      </c>
      <c r="U665" s="32" t="str">
        <f>VLOOKUP(Q665,'Basic Moves'!B$2:H$43,7,FALSE)</f>
        <v>10</v>
      </c>
      <c r="V665" s="31" t="str">
        <f t="shared" si="5"/>
        <v>1187.5</v>
      </c>
      <c r="W665" s="30" t="s">
        <v>135</v>
      </c>
      <c r="X665" s="32" t="str">
        <f>VLOOKUP(W665,'Charged Moves'!B$2:I$96,3,FALSE)</f>
        <v>55</v>
      </c>
      <c r="Y665" s="32" t="str">
        <f>IF(OR(VLOOKUP(W665,'Charged Moves'!B$2:C$96,2,FALSE)=H665,VLOOKUP(W665,'Charged Moves'!B$2:C$96,2,FALSE)=I665),1,0)</f>
        <v>1</v>
      </c>
      <c r="Z665" s="32" t="str">
        <f>VLOOKUP(W665,'Charged Moves'!B$2:I$96,8,FALSE)*100</f>
        <v>5</v>
      </c>
      <c r="AA665" s="32" t="str">
        <f>VLOOKUP(W665,'Charged Moves'!B$2:I$96,6,FALSE)</f>
        <v>2900</v>
      </c>
      <c r="AB665" s="32" t="str">
        <f>VLOOKUP(W665,'Charged Moves'!B$2:J$96,9,FALSE)</f>
        <v>50</v>
      </c>
      <c r="AC665" s="32" t="str">
        <f t="shared" si="6"/>
        <v>132.96875</v>
      </c>
      <c r="AD665" s="32" t="str">
        <f t="shared" si="7"/>
        <v>8650</v>
      </c>
      <c r="AE665" s="32" t="str">
        <f t="shared" si="8"/>
        <v>1512.65625</v>
      </c>
      <c r="AF665" t="str">
        <f t="shared" si="9"/>
        <v>18650</v>
      </c>
      <c r="AG665" t="str">
        <f t="shared" si="10"/>
        <v>689.84375</v>
      </c>
    </row>
    <row r="666" ht="14.25" customHeight="1">
      <c r="A666" s="5">
        <v>782.0</v>
      </c>
      <c r="B666" s="20">
        <v>5.0</v>
      </c>
      <c r="C666" s="21">
        <v>0.73</v>
      </c>
      <c r="D666" s="20">
        <v>5.0</v>
      </c>
      <c r="E666" s="22">
        <v>0.85</v>
      </c>
      <c r="F666" s="5" t="str">
        <f>VLOOKUP(G666,'Species Data'!A$2:E$152,2,FALSE)</f>
        <v>138</v>
      </c>
      <c r="G666" s="5" t="s">
        <v>212</v>
      </c>
      <c r="H666" s="51" t="s">
        <v>267</v>
      </c>
      <c r="I666" s="33" t="s">
        <v>187</v>
      </c>
      <c r="J666" s="5" t="str">
        <f>VLOOKUP(G666,'Species Data'!A$2:E$152,3,FALSE)</f>
        <v>70</v>
      </c>
      <c r="K666" s="27" t="str">
        <f>VLOOKUP(G666,'Species Data'!A$2:E$152,4,FALSE)</f>
        <v>132</v>
      </c>
      <c r="L666" s="27" t="str">
        <f>VLOOKUP(G666,'Species Data'!A$2:E$152,5,FALSE)</f>
        <v>160</v>
      </c>
      <c r="M666" s="28" t="str">
        <f t="shared" si="1"/>
        <v>11200</v>
      </c>
      <c r="N666" s="29" t="str">
        <f t="shared" si="2"/>
        <v>1615383000</v>
      </c>
      <c r="O666" s="29" t="str">
        <f t="shared" si="3"/>
        <v>144231</v>
      </c>
      <c r="P666" s="30" t="str">
        <f t="shared" si="4"/>
        <v>655023600</v>
      </c>
      <c r="Q666" s="30" t="s">
        <v>221</v>
      </c>
      <c r="R666" s="32" t="str">
        <f>VLOOKUP(Q666,'Basic Moves'!B$2:H$43,3,FALSE)</f>
        <v>6</v>
      </c>
      <c r="S666" s="32" t="str">
        <f>IF(OR(VLOOKUP(Q666,'Basic Moves'!B$2:C$43,2,FALSE)=H666,VLOOKUP(Q666,'Basic Moves'!B$2:C$43,2,FALSE)=I666),1,0)</f>
        <v>0</v>
      </c>
      <c r="T666" s="32" t="str">
        <f>VLOOKUP(Q666,'Basic Moves'!B$2:H$43,5,FALSE)</f>
        <v>550</v>
      </c>
      <c r="U666" s="32" t="str">
        <f>VLOOKUP(Q666,'Basic Moves'!B$2:H$43,7,FALSE)</f>
        <v>7</v>
      </c>
      <c r="V666" s="31" t="str">
        <f t="shared" si="5"/>
        <v>1086</v>
      </c>
      <c r="W666" s="30" t="s">
        <v>309</v>
      </c>
      <c r="X666" s="32" t="str">
        <f>VLOOKUP(W666,'Charged Moves'!B$2:I$96,3,FALSE)</f>
        <v>35</v>
      </c>
      <c r="Y666" s="32" t="str">
        <f>IF(OR(VLOOKUP(W666,'Charged Moves'!B$2:C$96,2,FALSE)=H666,VLOOKUP(W666,'Charged Moves'!B$2:C$96,2,FALSE)=I666),1,0)</f>
        <v>1</v>
      </c>
      <c r="Z666" s="32" t="str">
        <f>VLOOKUP(W666,'Charged Moves'!B$2:I$96,8,FALSE)*100</f>
        <v>5</v>
      </c>
      <c r="AA666" s="32" t="str">
        <f>VLOOKUP(W666,'Charged Moves'!B$2:I$96,6,FALSE)</f>
        <v>3600</v>
      </c>
      <c r="AB666" s="32" t="str">
        <f>VLOOKUP(W666,'Charged Moves'!B$2:J$96,9,FALSE)</f>
        <v>25</v>
      </c>
      <c r="AC666" s="32" t="str">
        <f t="shared" si="6"/>
        <v>68.84375</v>
      </c>
      <c r="AD666" s="32" t="str">
        <f t="shared" si="7"/>
        <v>6300</v>
      </c>
      <c r="AE666" s="32" t="str">
        <f t="shared" si="8"/>
        <v>1092.65625</v>
      </c>
      <c r="AF666" t="str">
        <f t="shared" si="9"/>
        <v>14300</v>
      </c>
      <c r="AG666" t="str">
        <f t="shared" si="10"/>
        <v>443.0625</v>
      </c>
    </row>
    <row r="667" ht="14.25" customHeight="1">
      <c r="A667" s="5">
        <v>653.0</v>
      </c>
      <c r="B667" s="20">
        <v>2.0</v>
      </c>
      <c r="C667" s="21">
        <v>0.98</v>
      </c>
      <c r="D667" s="20">
        <v>4.0</v>
      </c>
      <c r="E667" s="22">
        <v>0.94</v>
      </c>
      <c r="F667" s="5" t="str">
        <f>VLOOKUP(G667,'Species Data'!A$2:E$152,2,FALSE)</f>
        <v>113</v>
      </c>
      <c r="G667" s="5" t="s">
        <v>182</v>
      </c>
      <c r="H667" s="39" t="s">
        <v>237</v>
      </c>
      <c r="I667" s="40"/>
      <c r="J667" s="5" t="str">
        <f>VLOOKUP(G667,'Species Data'!A$2:E$152,3,FALSE)</f>
        <v>500</v>
      </c>
      <c r="K667" s="27" t="str">
        <f>VLOOKUP(G667,'Species Data'!A$2:E$152,4,FALSE)</f>
        <v>40</v>
      </c>
      <c r="L667" s="27" t="str">
        <f>VLOOKUP(G667,'Species Data'!A$2:E$152,5,FALSE)</f>
        <v>60</v>
      </c>
      <c r="M667" s="28" t="str">
        <f t="shared" si="1"/>
        <v>30000</v>
      </c>
      <c r="N667" s="29" t="str">
        <f t="shared" si="2"/>
        <v>1942500000</v>
      </c>
      <c r="O667" s="29" t="str">
        <f t="shared" si="3"/>
        <v>64750</v>
      </c>
      <c r="P667" s="30" t="str">
        <f t="shared" si="4"/>
        <v>653250000</v>
      </c>
      <c r="Q667" s="30" t="s">
        <v>173</v>
      </c>
      <c r="R667" s="32" t="str">
        <f>VLOOKUP(Q667,'Basic Moves'!B$2:H$43,3,FALSE)</f>
        <v>7</v>
      </c>
      <c r="S667" s="32" t="str">
        <f>IF(OR(VLOOKUP(Q667,'Basic Moves'!B$2:C$43,2,FALSE)=H667,VLOOKUP(Q667,'Basic Moves'!B$2:C$43,2,FALSE)=I667),1,0)</f>
        <v>1</v>
      </c>
      <c r="T667" s="32" t="str">
        <f>VLOOKUP(Q667,'Basic Moves'!B$2:H$43,5,FALSE)</f>
        <v>540</v>
      </c>
      <c r="U667" s="32" t="str">
        <f>VLOOKUP(Q667,'Basic Moves'!B$2:H$43,7,FALSE)</f>
        <v>7</v>
      </c>
      <c r="V667" s="31" t="str">
        <f t="shared" si="5"/>
        <v>1618.75</v>
      </c>
      <c r="W667" s="30" t="s">
        <v>324</v>
      </c>
      <c r="X667" s="32" t="str">
        <f>VLOOKUP(W667,'Charged Moves'!B$2:I$96,3,FALSE)</f>
        <v>55</v>
      </c>
      <c r="Y667" s="32" t="str">
        <f>IF(OR(VLOOKUP(W667,'Charged Moves'!B$2:C$96,2,FALSE)=H667,VLOOKUP(W667,'Charged Moves'!B$2:C$96,2,FALSE)=I667),1,0)</f>
        <v>0</v>
      </c>
      <c r="Z667" s="32" t="str">
        <f>VLOOKUP(W667,'Charged Moves'!B$2:I$96,8,FALSE)*100</f>
        <v>5</v>
      </c>
      <c r="AA667" s="32" t="str">
        <f>VLOOKUP(W667,'Charged Moves'!B$2:I$96,6,FALSE)</f>
        <v>4200</v>
      </c>
      <c r="AB667" s="32" t="str">
        <f>VLOOKUP(W667,'Charged Moves'!B$2:J$96,9,FALSE)</f>
        <v>33</v>
      </c>
      <c r="AC667" s="32" t="str">
        <f t="shared" si="6"/>
        <v>100.125</v>
      </c>
      <c r="AD667" s="32" t="str">
        <f t="shared" si="7"/>
        <v>7400</v>
      </c>
      <c r="AE667" s="32" t="str">
        <f t="shared" si="8"/>
        <v>1362.875</v>
      </c>
      <c r="AF667" t="str">
        <f t="shared" si="9"/>
        <v>17400</v>
      </c>
      <c r="AG667" t="str">
        <f t="shared" si="10"/>
        <v>544.375</v>
      </c>
    </row>
    <row r="668" ht="14.25" customHeight="1">
      <c r="A668" s="5">
        <v>287.0</v>
      </c>
      <c r="B668" s="20">
        <v>4.0</v>
      </c>
      <c r="C668" s="21">
        <v>0.83</v>
      </c>
      <c r="D668" s="20">
        <v>6.0</v>
      </c>
      <c r="E668" s="22">
        <v>0.84</v>
      </c>
      <c r="F668" s="5" t="str">
        <f>VLOOKUP(G668,'Species Data'!A$2:E$152,2,FALSE)</f>
        <v>51</v>
      </c>
      <c r="G668" s="5" t="s">
        <v>89</v>
      </c>
      <c r="H668" s="49" t="s">
        <v>260</v>
      </c>
      <c r="I668" s="60"/>
      <c r="J668" s="5" t="str">
        <f>VLOOKUP(G668,'Species Data'!A$2:E$152,3,FALSE)</f>
        <v>70</v>
      </c>
      <c r="K668" s="27" t="str">
        <f>VLOOKUP(G668,'Species Data'!A$2:E$152,4,FALSE)</f>
        <v>148</v>
      </c>
      <c r="L668" s="27" t="str">
        <f>VLOOKUP(G668,'Species Data'!A$2:E$152,5,FALSE)</f>
        <v>140</v>
      </c>
      <c r="M668" s="28" t="str">
        <f t="shared" si="1"/>
        <v>9800</v>
      </c>
      <c r="N668" s="29" t="str">
        <f t="shared" si="2"/>
        <v>2185752800</v>
      </c>
      <c r="O668" s="29" t="str">
        <f t="shared" si="3"/>
        <v>223036</v>
      </c>
      <c r="P668" s="30" t="str">
        <f t="shared" si="4"/>
        <v>635275200</v>
      </c>
      <c r="Q668" s="30" t="s">
        <v>251</v>
      </c>
      <c r="R668" s="32" t="str">
        <f>VLOOKUP(Q668,'Basic Moves'!B$2:H$43,3,FALSE)</f>
        <v>7</v>
      </c>
      <c r="S668" s="32" t="str">
        <f>IF(OR(VLOOKUP(Q668,'Basic Moves'!B$2:C$43,2,FALSE)=H668,VLOOKUP(Q668,'Basic Moves'!B$2:C$43,2,FALSE)=I668),1,0)</f>
        <v>0</v>
      </c>
      <c r="T668" s="32" t="str">
        <f>VLOOKUP(Q668,'Basic Moves'!B$2:H$43,5,FALSE)</f>
        <v>700</v>
      </c>
      <c r="U668" s="32" t="str">
        <f>VLOOKUP(Q668,'Basic Moves'!B$2:H$43,7,FALSE)</f>
        <v>9</v>
      </c>
      <c r="V668" s="31" t="str">
        <f t="shared" si="5"/>
        <v>994</v>
      </c>
      <c r="W668" s="30" t="s">
        <v>222</v>
      </c>
      <c r="X668" s="32" t="str">
        <f>VLOOKUP(W668,'Charged Moves'!B$2:I$96,3,FALSE)</f>
        <v>80</v>
      </c>
      <c r="Y668" s="32" t="str">
        <f>IF(OR(VLOOKUP(W668,'Charged Moves'!B$2:C$96,2,FALSE)=H668,VLOOKUP(W668,'Charged Moves'!B$2:C$96,2,FALSE)=I668),1,0)</f>
        <v>0</v>
      </c>
      <c r="Z668" s="32" t="str">
        <f>VLOOKUP(W668,'Charged Moves'!B$2:I$96,8,FALSE)*100</f>
        <v>50</v>
      </c>
      <c r="AA668" s="32" t="str">
        <f>VLOOKUP(W668,'Charged Moves'!B$2:I$96,6,FALSE)</f>
        <v>3100</v>
      </c>
      <c r="AB668" s="32" t="str">
        <f>VLOOKUP(W668,'Charged Moves'!B$2:J$96,9,FALSE)</f>
        <v>100</v>
      </c>
      <c r="AC668" s="32" t="str">
        <f t="shared" si="6"/>
        <v>184</v>
      </c>
      <c r="AD668" s="32" t="str">
        <f t="shared" si="7"/>
        <v>12000</v>
      </c>
      <c r="AE668" s="32" t="str">
        <f t="shared" si="8"/>
        <v>1507</v>
      </c>
      <c r="AF668" t="str">
        <f t="shared" si="9"/>
        <v>36000</v>
      </c>
      <c r="AG668" t="str">
        <f t="shared" si="10"/>
        <v>438</v>
      </c>
    </row>
    <row r="669" ht="14.25" customHeight="1">
      <c r="A669" s="5">
        <v>669.0</v>
      </c>
      <c r="B669" s="20">
        <v>6.0</v>
      </c>
      <c r="C669" s="21">
        <v>0.86</v>
      </c>
      <c r="D669" s="20">
        <v>3.0</v>
      </c>
      <c r="E669" s="22">
        <v>0.9</v>
      </c>
      <c r="F669" s="5" t="str">
        <f>VLOOKUP(G669,'Species Data'!A$2:E$152,2,FALSE)</f>
        <v>116</v>
      </c>
      <c r="G669" s="5" t="s">
        <v>188</v>
      </c>
      <c r="H669" s="33" t="s">
        <v>187</v>
      </c>
      <c r="I669" s="50"/>
      <c r="J669" s="5" t="str">
        <f>VLOOKUP(G669,'Species Data'!A$2:E$152,3,FALSE)</f>
        <v>60</v>
      </c>
      <c r="K669" s="27" t="str">
        <f>VLOOKUP(G669,'Species Data'!A$2:E$152,4,FALSE)</f>
        <v>122</v>
      </c>
      <c r="L669" s="27" t="str">
        <f>VLOOKUP(G669,'Species Data'!A$2:E$152,5,FALSE)</f>
        <v>100</v>
      </c>
      <c r="M669" s="28" t="str">
        <f t="shared" si="1"/>
        <v>6000</v>
      </c>
      <c r="N669" s="29" t="str">
        <f t="shared" si="2"/>
        <v>983625000</v>
      </c>
      <c r="O669" s="29" t="str">
        <f t="shared" si="3"/>
        <v>163938</v>
      </c>
      <c r="P669" s="30" t="str">
        <f t="shared" si="4"/>
        <v>635010000</v>
      </c>
      <c r="Q669" s="30" t="s">
        <v>230</v>
      </c>
      <c r="R669" s="32" t="str">
        <f>VLOOKUP(Q669,'Basic Moves'!B$2:H$43,3,FALSE)</f>
        <v>25</v>
      </c>
      <c r="S669" s="32" t="str">
        <f>IF(OR(VLOOKUP(Q669,'Basic Moves'!B$2:C$43,2,FALSE)=H669,VLOOKUP(Q669,'Basic Moves'!B$2:C$43,2,FALSE)=I669),1,0)</f>
        <v>1</v>
      </c>
      <c r="T669" s="32" t="str">
        <f>VLOOKUP(Q669,'Basic Moves'!B$2:H$43,5,FALSE)</f>
        <v>2300</v>
      </c>
      <c r="U669" s="32" t="str">
        <f>VLOOKUP(Q669,'Basic Moves'!B$2:H$43,7,FALSE)</f>
        <v>25</v>
      </c>
      <c r="V669" s="31" t="str">
        <f t="shared" si="5"/>
        <v>1343.75</v>
      </c>
      <c r="W669" s="30" t="s">
        <v>303</v>
      </c>
      <c r="X669" s="32" t="str">
        <f>VLOOKUP(W669,'Charged Moves'!B$2:I$96,3,FALSE)</f>
        <v>30</v>
      </c>
      <c r="Y669" s="32" t="str">
        <f>IF(OR(VLOOKUP(W669,'Charged Moves'!B$2:C$96,2,FALSE)=H669,VLOOKUP(W669,'Charged Moves'!B$2:C$96,2,FALSE)=I669),1,0)</f>
        <v>1</v>
      </c>
      <c r="Z669" s="32" t="str">
        <f>VLOOKUP(W669,'Charged Moves'!B$2:I$96,8,FALSE)*100</f>
        <v>5</v>
      </c>
      <c r="AA669" s="32" t="str">
        <f>VLOOKUP(W669,'Charged Moves'!B$2:I$96,6,FALSE)</f>
        <v>2900</v>
      </c>
      <c r="AB669" s="32" t="str">
        <f>VLOOKUP(W669,'Charged Moves'!B$2:J$96,9,FALSE)</f>
        <v>25</v>
      </c>
      <c r="AC669" s="32" t="str">
        <f t="shared" si="6"/>
        <v>69.6875</v>
      </c>
      <c r="AD669" s="32" t="str">
        <f t="shared" si="7"/>
        <v>5700</v>
      </c>
      <c r="AE669" s="32" t="str">
        <f t="shared" si="8"/>
        <v>1215.9375</v>
      </c>
      <c r="AF669" t="str">
        <f t="shared" si="9"/>
        <v>7700</v>
      </c>
      <c r="AG669" t="str">
        <f t="shared" si="10"/>
        <v>867.5</v>
      </c>
    </row>
    <row r="670" ht="14.25" customHeight="1">
      <c r="A670" s="5">
        <v>214.0</v>
      </c>
      <c r="B670" s="20">
        <v>1.0</v>
      </c>
      <c r="C670" s="21">
        <v>1.0</v>
      </c>
      <c r="D670" s="20">
        <v>4.0</v>
      </c>
      <c r="E670" s="22">
        <v>0.77</v>
      </c>
      <c r="F670" s="5" t="str">
        <f>VLOOKUP(G670,'Species Data'!A$2:E$152,2,FALSE)</f>
        <v>39</v>
      </c>
      <c r="G670" s="5" t="s">
        <v>75</v>
      </c>
      <c r="H670" s="39" t="s">
        <v>237</v>
      </c>
      <c r="I670" s="53" t="s">
        <v>322</v>
      </c>
      <c r="J670" s="5" t="str">
        <f>VLOOKUP(G670,'Species Data'!A$2:E$152,3,FALSE)</f>
        <v>230</v>
      </c>
      <c r="K670" s="27" t="str">
        <f>VLOOKUP(G670,'Species Data'!A$2:E$152,4,FALSE)</f>
        <v>98</v>
      </c>
      <c r="L670" s="27" t="str">
        <f>VLOOKUP(G670,'Species Data'!A$2:E$152,5,FALSE)</f>
        <v>54</v>
      </c>
      <c r="M670" s="28" t="str">
        <f t="shared" si="1"/>
        <v>12420</v>
      </c>
      <c r="N670" s="29" t="str">
        <f t="shared" si="2"/>
        <v>2288260800</v>
      </c>
      <c r="O670" s="29" t="str">
        <f t="shared" si="3"/>
        <v>184240</v>
      </c>
      <c r="P670" s="30" t="str">
        <f t="shared" si="4"/>
        <v>632923200</v>
      </c>
      <c r="Q670" s="30" t="s">
        <v>173</v>
      </c>
      <c r="R670" s="32" t="str">
        <f>VLOOKUP(Q670,'Basic Moves'!B$2:H$43,3,FALSE)</f>
        <v>7</v>
      </c>
      <c r="S670" s="32" t="str">
        <f>IF(OR(VLOOKUP(Q670,'Basic Moves'!B$2:C$43,2,FALSE)=H670,VLOOKUP(Q670,'Basic Moves'!B$2:C$43,2,FALSE)=I670),1,0)</f>
        <v>1</v>
      </c>
      <c r="T670" s="32" t="str">
        <f>VLOOKUP(Q670,'Basic Moves'!B$2:H$43,5,FALSE)</f>
        <v>540</v>
      </c>
      <c r="U670" s="32" t="str">
        <f>VLOOKUP(Q670,'Basic Moves'!B$2:H$43,7,FALSE)</f>
        <v>7</v>
      </c>
      <c r="V670" s="31" t="str">
        <f t="shared" si="5"/>
        <v>1618.75</v>
      </c>
      <c r="W670" s="30" t="s">
        <v>346</v>
      </c>
      <c r="X670" s="32" t="str">
        <f>VLOOKUP(W670,'Charged Moves'!B$2:I$96,3,FALSE)</f>
        <v>40</v>
      </c>
      <c r="Y670" s="32" t="str">
        <f>IF(OR(VLOOKUP(W670,'Charged Moves'!B$2:C$96,2,FALSE)=H670,VLOOKUP(W670,'Charged Moves'!B$2:C$96,2,FALSE)=I670),1,0)</f>
        <v>1</v>
      </c>
      <c r="Z670" s="32" t="str">
        <f>VLOOKUP(W670,'Charged Moves'!B$2:I$96,8,FALSE)*100</f>
        <v>5</v>
      </c>
      <c r="AA670" s="32" t="str">
        <f>VLOOKUP(W670,'Charged Moves'!B$2:I$96,6,FALSE)</f>
        <v>1560</v>
      </c>
      <c r="AB670" s="32" t="str">
        <f>VLOOKUP(W670,'Charged Moves'!B$2:J$96,9,FALSE)</f>
        <v>50</v>
      </c>
      <c r="AC670" s="32" t="str">
        <f t="shared" si="6"/>
        <v>121.25</v>
      </c>
      <c r="AD670" s="32" t="str">
        <f t="shared" si="7"/>
        <v>6380</v>
      </c>
      <c r="AE670" s="32" t="str">
        <f t="shared" si="8"/>
        <v>1880</v>
      </c>
      <c r="AF670" t="str">
        <f t="shared" si="9"/>
        <v>22380</v>
      </c>
      <c r="AG670" t="str">
        <f t="shared" si="10"/>
        <v>520</v>
      </c>
    </row>
    <row r="671" ht="14.25" customHeight="1">
      <c r="A671" s="5">
        <v>216.0</v>
      </c>
      <c r="B671" s="20">
        <v>6.0</v>
      </c>
      <c r="C671" s="21">
        <v>0.61</v>
      </c>
      <c r="D671" s="20">
        <v>5.0</v>
      </c>
      <c r="E671" s="22">
        <v>0.76</v>
      </c>
      <c r="F671" s="5" t="str">
        <f>VLOOKUP(G671,'Species Data'!A$2:E$152,2,FALSE)</f>
        <v>39</v>
      </c>
      <c r="G671" s="5" t="s">
        <v>75</v>
      </c>
      <c r="H671" s="39" t="s">
        <v>237</v>
      </c>
      <c r="I671" s="53" t="s">
        <v>322</v>
      </c>
      <c r="J671" s="5" t="str">
        <f>VLOOKUP(G671,'Species Data'!A$2:E$152,3,FALSE)</f>
        <v>230</v>
      </c>
      <c r="K671" s="27" t="str">
        <f>VLOOKUP(G671,'Species Data'!A$2:E$152,4,FALSE)</f>
        <v>98</v>
      </c>
      <c r="L671" s="27" t="str">
        <f>VLOOKUP(G671,'Species Data'!A$2:E$152,5,FALSE)</f>
        <v>54</v>
      </c>
      <c r="M671" s="28" t="str">
        <f t="shared" si="1"/>
        <v>12420</v>
      </c>
      <c r="N671" s="29" t="str">
        <f t="shared" si="2"/>
        <v>1402168320</v>
      </c>
      <c r="O671" s="29" t="str">
        <f t="shared" si="3"/>
        <v>112896</v>
      </c>
      <c r="P671" s="30" t="str">
        <f t="shared" si="4"/>
        <v>628396886.3</v>
      </c>
      <c r="Q671" s="30" t="s">
        <v>275</v>
      </c>
      <c r="R671" s="32" t="str">
        <f>VLOOKUP(Q671,'Basic Moves'!B$2:H$43,3,FALSE)</f>
        <v>12</v>
      </c>
      <c r="S671" s="32" t="str">
        <f>IF(OR(VLOOKUP(Q671,'Basic Moves'!B$2:C$43,2,FALSE)=H671,VLOOKUP(Q671,'Basic Moves'!B$2:C$43,2,FALSE)=I671),1,0)</f>
        <v>0</v>
      </c>
      <c r="T671" s="32" t="str">
        <f>VLOOKUP(Q671,'Basic Moves'!B$2:H$43,5,FALSE)</f>
        <v>1040</v>
      </c>
      <c r="U671" s="32" t="str">
        <f>VLOOKUP(Q671,'Basic Moves'!B$2:H$43,7,FALSE)</f>
        <v>10</v>
      </c>
      <c r="V671" s="31" t="str">
        <f t="shared" si="5"/>
        <v>1152</v>
      </c>
      <c r="W671" s="30" t="s">
        <v>321</v>
      </c>
      <c r="X671" s="32" t="str">
        <f>VLOOKUP(W671,'Charged Moves'!B$2:I$96,3,FALSE)</f>
        <v>25</v>
      </c>
      <c r="Y671" s="32" t="str">
        <f>IF(OR(VLOOKUP(W671,'Charged Moves'!B$2:C$96,2,FALSE)=H671,VLOOKUP(W671,'Charged Moves'!B$2:C$96,2,FALSE)=I671),1,0)</f>
        <v>1</v>
      </c>
      <c r="Z671" s="32" t="str">
        <f>VLOOKUP(W671,'Charged Moves'!B$2:I$96,8,FALSE)*100</f>
        <v>5</v>
      </c>
      <c r="AA671" s="32" t="str">
        <f>VLOOKUP(W671,'Charged Moves'!B$2:I$96,6,FALSE)</f>
        <v>3900</v>
      </c>
      <c r="AB671" s="32" t="str">
        <f>VLOOKUP(W671,'Charged Moves'!B$2:J$96,9,FALSE)</f>
        <v>20</v>
      </c>
      <c r="AC671" s="32" t="str">
        <f t="shared" si="6"/>
        <v>56.03125</v>
      </c>
      <c r="AD671" s="32" t="str">
        <f t="shared" si="7"/>
        <v>6480</v>
      </c>
      <c r="AE671" s="32" t="str">
        <f t="shared" si="8"/>
        <v>864.46875</v>
      </c>
      <c r="AF671" t="str">
        <f t="shared" si="9"/>
        <v>10480</v>
      </c>
      <c r="AG671" t="str">
        <f t="shared" si="10"/>
        <v>516.28125</v>
      </c>
    </row>
    <row r="672" ht="14.25" customHeight="1">
      <c r="A672" s="5">
        <v>651.0</v>
      </c>
      <c r="B672" s="20">
        <v>1.0</v>
      </c>
      <c r="C672" s="21">
        <v>1.0</v>
      </c>
      <c r="D672" s="20">
        <v>5.0</v>
      </c>
      <c r="E672" s="22">
        <v>0.9</v>
      </c>
      <c r="F672" s="5" t="str">
        <f>VLOOKUP(G672,'Species Data'!A$2:E$152,2,FALSE)</f>
        <v>113</v>
      </c>
      <c r="G672" s="5" t="s">
        <v>182</v>
      </c>
      <c r="H672" s="39" t="s">
        <v>237</v>
      </c>
      <c r="I672" s="40"/>
      <c r="J672" s="5" t="str">
        <f>VLOOKUP(G672,'Species Data'!A$2:E$152,3,FALSE)</f>
        <v>500</v>
      </c>
      <c r="K672" s="27" t="str">
        <f>VLOOKUP(G672,'Species Data'!A$2:E$152,4,FALSE)</f>
        <v>40</v>
      </c>
      <c r="L672" s="27" t="str">
        <f>VLOOKUP(G672,'Species Data'!A$2:E$152,5,FALSE)</f>
        <v>60</v>
      </c>
      <c r="M672" s="28" t="str">
        <f t="shared" si="1"/>
        <v>30000</v>
      </c>
      <c r="N672" s="29" t="str">
        <f t="shared" si="2"/>
        <v>1981950000</v>
      </c>
      <c r="O672" s="29" t="str">
        <f t="shared" si="3"/>
        <v>66065</v>
      </c>
      <c r="P672" s="30" t="str">
        <f t="shared" si="4"/>
        <v>627600000</v>
      </c>
      <c r="Q672" s="30" t="s">
        <v>173</v>
      </c>
      <c r="R672" s="32" t="str">
        <f>VLOOKUP(Q672,'Basic Moves'!B$2:H$43,3,FALSE)</f>
        <v>7</v>
      </c>
      <c r="S672" s="32" t="str">
        <f>IF(OR(VLOOKUP(Q672,'Basic Moves'!B$2:C$43,2,FALSE)=H672,VLOOKUP(Q672,'Basic Moves'!B$2:C$43,2,FALSE)=I672),1,0)</f>
        <v>1</v>
      </c>
      <c r="T672" s="32" t="str">
        <f>VLOOKUP(Q672,'Basic Moves'!B$2:H$43,5,FALSE)</f>
        <v>540</v>
      </c>
      <c r="U672" s="32" t="str">
        <f>VLOOKUP(Q672,'Basic Moves'!B$2:H$43,7,FALSE)</f>
        <v>7</v>
      </c>
      <c r="V672" s="31" t="str">
        <f t="shared" si="5"/>
        <v>1618.75</v>
      </c>
      <c r="W672" s="30" t="s">
        <v>50</v>
      </c>
      <c r="X672" s="32" t="str">
        <f>VLOOKUP(W672,'Charged Moves'!B$2:I$96,3,FALSE)</f>
        <v>55</v>
      </c>
      <c r="Y672" s="32" t="str">
        <f>IF(OR(VLOOKUP(W672,'Charged Moves'!B$2:C$96,2,FALSE)=H672,VLOOKUP(W672,'Charged Moves'!B$2:C$96,2,FALSE)=I672),1,0)</f>
        <v>0</v>
      </c>
      <c r="Z672" s="32" t="str">
        <f>VLOOKUP(W672,'Charged Moves'!B$2:I$96,8,FALSE)*100</f>
        <v>5</v>
      </c>
      <c r="AA672" s="32" t="str">
        <f>VLOOKUP(W672,'Charged Moves'!B$2:I$96,6,FALSE)</f>
        <v>2800</v>
      </c>
      <c r="AB672" s="32" t="str">
        <f>VLOOKUP(W672,'Charged Moves'!B$2:J$96,9,FALSE)</f>
        <v>50</v>
      </c>
      <c r="AC672" s="32" t="str">
        <f t="shared" si="6"/>
        <v>126.375</v>
      </c>
      <c r="AD672" s="32" t="str">
        <f t="shared" si="7"/>
        <v>7620</v>
      </c>
      <c r="AE672" s="32" t="str">
        <f t="shared" si="8"/>
        <v>1651.625</v>
      </c>
      <c r="AF672" t="str">
        <f t="shared" si="9"/>
        <v>23620</v>
      </c>
      <c r="AG672" t="str">
        <f t="shared" si="10"/>
        <v>523</v>
      </c>
    </row>
    <row r="673" ht="14.25" customHeight="1">
      <c r="A673" s="5">
        <v>141.0</v>
      </c>
      <c r="B673" s="20">
        <v>4.0</v>
      </c>
      <c r="C673" s="21">
        <v>0.97</v>
      </c>
      <c r="D673" s="20">
        <v>2.0</v>
      </c>
      <c r="E673" s="22">
        <v>0.95</v>
      </c>
      <c r="F673" s="5" t="str">
        <f>VLOOKUP(G673,'Species Data'!A$2:E$152,2,FALSE)</f>
        <v>27</v>
      </c>
      <c r="G673" s="5" t="s">
        <v>63</v>
      </c>
      <c r="H673" s="49" t="s">
        <v>260</v>
      </c>
      <c r="I673" s="60"/>
      <c r="J673" s="5" t="str">
        <f>VLOOKUP(G673,'Species Data'!A$2:E$152,3,FALSE)</f>
        <v>100</v>
      </c>
      <c r="K673" s="27" t="str">
        <f>VLOOKUP(G673,'Species Data'!A$2:E$152,4,FALSE)</f>
        <v>90</v>
      </c>
      <c r="L673" s="27" t="str">
        <f>VLOOKUP(G673,'Species Data'!A$2:E$152,5,FALSE)</f>
        <v>114</v>
      </c>
      <c r="M673" s="28" t="str">
        <f t="shared" si="1"/>
        <v>11400</v>
      </c>
      <c r="N673" s="29" t="str">
        <f t="shared" si="2"/>
        <v>1387729125</v>
      </c>
      <c r="O673" s="29" t="str">
        <f t="shared" si="3"/>
        <v>121731</v>
      </c>
      <c r="P673" s="30" t="str">
        <f t="shared" si="4"/>
        <v>626308875</v>
      </c>
      <c r="Q673" s="30" t="s">
        <v>262</v>
      </c>
      <c r="R673" s="32" t="str">
        <f>VLOOKUP(Q673,'Basic Moves'!B$2:H$43,3,FALSE)</f>
        <v>6</v>
      </c>
      <c r="S673" s="32" t="str">
        <f>IF(OR(VLOOKUP(Q673,'Basic Moves'!B$2:C$43,2,FALSE)=H673,VLOOKUP(Q673,'Basic Moves'!B$2:C$43,2,FALSE)=I673),1,0)</f>
        <v>0</v>
      </c>
      <c r="T673" s="32" t="str">
        <f>VLOOKUP(Q673,'Basic Moves'!B$2:H$43,5,FALSE)</f>
        <v>500</v>
      </c>
      <c r="U673" s="32" t="str">
        <f>VLOOKUP(Q673,'Basic Moves'!B$2:H$43,7,FALSE)</f>
        <v>7</v>
      </c>
      <c r="V673" s="31" t="str">
        <f t="shared" si="5"/>
        <v>1200</v>
      </c>
      <c r="W673" s="30" t="s">
        <v>288</v>
      </c>
      <c r="X673" s="32" t="str">
        <f>VLOOKUP(W673,'Charged Moves'!B$2:I$96,3,FALSE)</f>
        <v>70</v>
      </c>
      <c r="Y673" s="32" t="str">
        <f>IF(OR(VLOOKUP(W673,'Charged Moves'!B$2:C$96,2,FALSE)=H673,VLOOKUP(W673,'Charged Moves'!B$2:C$96,2,FALSE)=I673),1,0)</f>
        <v>1</v>
      </c>
      <c r="Z673" s="32" t="str">
        <f>VLOOKUP(W673,'Charged Moves'!B$2:I$96,8,FALSE)*100</f>
        <v>5</v>
      </c>
      <c r="AA673" s="32" t="str">
        <f>VLOOKUP(W673,'Charged Moves'!B$2:I$96,6,FALSE)</f>
        <v>5800</v>
      </c>
      <c r="AB673" s="32" t="str">
        <f>VLOOKUP(W673,'Charged Moves'!B$2:J$96,9,FALSE)</f>
        <v>33</v>
      </c>
      <c r="AC673" s="32" t="str">
        <f t="shared" si="6"/>
        <v>119.6875</v>
      </c>
      <c r="AD673" s="32" t="str">
        <f t="shared" si="7"/>
        <v>8800</v>
      </c>
      <c r="AE673" s="32" t="str">
        <f t="shared" si="8"/>
        <v>1352.5625</v>
      </c>
      <c r="AF673" t="str">
        <f t="shared" si="9"/>
        <v>18800</v>
      </c>
      <c r="AG673" t="str">
        <f t="shared" si="10"/>
        <v>610.4375</v>
      </c>
    </row>
    <row r="674" ht="14.25" customHeight="1">
      <c r="A674" s="5">
        <v>477.0</v>
      </c>
      <c r="B674" s="20">
        <v>5.0</v>
      </c>
      <c r="C674" s="21">
        <v>0.65</v>
      </c>
      <c r="D674" s="20">
        <v>6.0</v>
      </c>
      <c r="E674" s="22">
        <v>0.47</v>
      </c>
      <c r="F674" s="5" t="str">
        <f>VLOOKUP(G674,'Species Data'!A$2:E$152,2,FALSE)</f>
        <v>83</v>
      </c>
      <c r="G674" s="5" t="s">
        <v>137</v>
      </c>
      <c r="H674" s="39" t="s">
        <v>237</v>
      </c>
      <c r="I674" s="38" t="s">
        <v>236</v>
      </c>
      <c r="J674" s="5" t="str">
        <f>VLOOKUP(G674,'Species Data'!A$2:E$152,3,FALSE)</f>
        <v>104</v>
      </c>
      <c r="K674" s="27" t="str">
        <f>VLOOKUP(G674,'Species Data'!A$2:E$152,4,FALSE)</f>
        <v>138</v>
      </c>
      <c r="L674" s="27" t="str">
        <f>VLOOKUP(G674,'Species Data'!A$2:E$152,5,FALSE)</f>
        <v>132</v>
      </c>
      <c r="M674" s="28" t="str">
        <f t="shared" si="1"/>
        <v>13728</v>
      </c>
      <c r="N674" s="29" t="str">
        <f t="shared" si="2"/>
        <v>1862021304</v>
      </c>
      <c r="O674" s="29" t="str">
        <f t="shared" si="3"/>
        <v>135637</v>
      </c>
      <c r="P674" s="30" t="str">
        <f t="shared" si="4"/>
        <v>624462696</v>
      </c>
      <c r="Q674" s="30" t="s">
        <v>248</v>
      </c>
      <c r="R674" s="32" t="str">
        <f>VLOOKUP(Q674,'Basic Moves'!B$2:H$43,3,FALSE)</f>
        <v>3</v>
      </c>
      <c r="S674" s="32" t="str">
        <f>IF(OR(VLOOKUP(Q674,'Basic Moves'!B$2:C$43,2,FALSE)=H674,VLOOKUP(Q674,'Basic Moves'!B$2:C$43,2,FALSE)=I674),1,0)</f>
        <v>0</v>
      </c>
      <c r="T674" s="32" t="str">
        <f>VLOOKUP(Q674,'Basic Moves'!B$2:H$43,5,FALSE)</f>
        <v>400</v>
      </c>
      <c r="U674" s="32" t="str">
        <f>VLOOKUP(Q674,'Basic Moves'!B$2:H$43,7,FALSE)</f>
        <v>6</v>
      </c>
      <c r="V674" s="31" t="str">
        <f t="shared" si="5"/>
        <v>750</v>
      </c>
      <c r="W674" s="30" t="s">
        <v>297</v>
      </c>
      <c r="X674" s="32" t="str">
        <f>VLOOKUP(W674,'Charged Moves'!B$2:I$96,3,FALSE)</f>
        <v>30</v>
      </c>
      <c r="Y674" s="32" t="str">
        <f>IF(OR(VLOOKUP(W674,'Charged Moves'!B$2:C$96,2,FALSE)=H674,VLOOKUP(W674,'Charged Moves'!B$2:C$96,2,FALSE)=I674),1,0)</f>
        <v>1</v>
      </c>
      <c r="Z674" s="32" t="str">
        <f>VLOOKUP(W674,'Charged Moves'!B$2:I$96,8,FALSE)*100</f>
        <v>5</v>
      </c>
      <c r="AA674" s="32" t="str">
        <f>VLOOKUP(W674,'Charged Moves'!B$2:I$96,6,FALSE)</f>
        <v>2900</v>
      </c>
      <c r="AB674" s="32" t="str">
        <f>VLOOKUP(W674,'Charged Moves'!B$2:J$96,9,FALSE)</f>
        <v>25</v>
      </c>
      <c r="AC674" s="32" t="str">
        <f t="shared" si="6"/>
        <v>53.4375</v>
      </c>
      <c r="AD674" s="32" t="str">
        <f t="shared" si="7"/>
        <v>5400</v>
      </c>
      <c r="AE674" s="32" t="str">
        <f t="shared" si="8"/>
        <v>982.875</v>
      </c>
      <c r="AF674" t="str">
        <f t="shared" si="9"/>
        <v>15400</v>
      </c>
      <c r="AG674" t="str">
        <f t="shared" si="10"/>
        <v>329.625</v>
      </c>
    </row>
    <row r="675" ht="14.25" customHeight="1">
      <c r="A675" s="5">
        <v>374.0</v>
      </c>
      <c r="B675" s="20">
        <v>1.0</v>
      </c>
      <c r="C675" s="21">
        <v>1.0</v>
      </c>
      <c r="D675" s="20">
        <v>6.0</v>
      </c>
      <c r="E675" s="22">
        <v>0.81</v>
      </c>
      <c r="F675" s="5" t="str">
        <f>VLOOKUP(G675,'Species Data'!A$2:E$152,2,FALSE)</f>
        <v>66</v>
      </c>
      <c r="G675" s="5" t="s">
        <v>109</v>
      </c>
      <c r="H675" s="36" t="s">
        <v>229</v>
      </c>
      <c r="I675" s="59"/>
      <c r="J675" s="5" t="str">
        <f>VLOOKUP(G675,'Species Data'!A$2:E$152,3,FALSE)</f>
        <v>140</v>
      </c>
      <c r="K675" s="27" t="str">
        <f>VLOOKUP(G675,'Species Data'!A$2:E$152,4,FALSE)</f>
        <v>118</v>
      </c>
      <c r="L675" s="27" t="str">
        <f>VLOOKUP(G675,'Species Data'!A$2:E$152,5,FALSE)</f>
        <v>96</v>
      </c>
      <c r="M675" s="28" t="str">
        <f t="shared" si="1"/>
        <v>13440</v>
      </c>
      <c r="N675" s="29" t="str">
        <f t="shared" si="2"/>
        <v>2388792000</v>
      </c>
      <c r="O675" s="29" t="str">
        <f t="shared" si="3"/>
        <v>177738</v>
      </c>
      <c r="P675" s="30" t="str">
        <f t="shared" si="4"/>
        <v>624456000</v>
      </c>
      <c r="Q675" s="30" t="s">
        <v>253</v>
      </c>
      <c r="R675" s="32" t="str">
        <f>VLOOKUP(Q675,'Basic Moves'!B$2:H$43,3,FALSE)</f>
        <v>5</v>
      </c>
      <c r="S675" s="32" t="str">
        <f>IF(OR(VLOOKUP(Q675,'Basic Moves'!B$2:C$43,2,FALSE)=H675,VLOOKUP(Q675,'Basic Moves'!B$2:C$43,2,FALSE)=I675),1,0)</f>
        <v>1</v>
      </c>
      <c r="T675" s="32" t="str">
        <f>VLOOKUP(Q675,'Basic Moves'!B$2:H$43,5,FALSE)</f>
        <v>600</v>
      </c>
      <c r="U675" s="32" t="str">
        <f>VLOOKUP(Q675,'Basic Moves'!B$2:H$43,7,FALSE)</f>
        <v>7</v>
      </c>
      <c r="V675" s="31" t="str">
        <f t="shared" si="5"/>
        <v>1037.5</v>
      </c>
      <c r="W675" s="30" t="s">
        <v>289</v>
      </c>
      <c r="X675" s="32" t="str">
        <f>VLOOKUP(W675,'Charged Moves'!B$2:I$96,3,FALSE)</f>
        <v>60</v>
      </c>
      <c r="Y675" s="32" t="str">
        <f>IF(OR(VLOOKUP(W675,'Charged Moves'!B$2:C$96,2,FALSE)=H675,VLOOKUP(W675,'Charged Moves'!B$2:C$96,2,FALSE)=I675),1,0)</f>
        <v>1</v>
      </c>
      <c r="Z675" s="32" t="str">
        <f>VLOOKUP(W675,'Charged Moves'!B$2:I$96,8,FALSE)*100</f>
        <v>25</v>
      </c>
      <c r="AA675" s="32" t="str">
        <f>VLOOKUP(W675,'Charged Moves'!B$2:I$96,6,FALSE)</f>
        <v>2000</v>
      </c>
      <c r="AB675" s="32" t="str">
        <f>VLOOKUP(W675,'Charged Moves'!B$2:J$96,9,FALSE)</f>
        <v>100</v>
      </c>
      <c r="AC675" s="32" t="str">
        <f t="shared" si="6"/>
        <v>178.125</v>
      </c>
      <c r="AD675" s="32" t="str">
        <f t="shared" si="7"/>
        <v>11500</v>
      </c>
      <c r="AE675" s="32" t="str">
        <f t="shared" si="8"/>
        <v>1506.25</v>
      </c>
      <c r="AF675" t="str">
        <f t="shared" si="9"/>
        <v>41500</v>
      </c>
      <c r="AG675" t="str">
        <f t="shared" si="10"/>
        <v>393.75</v>
      </c>
    </row>
    <row r="676" ht="14.25" customHeight="1">
      <c r="A676" s="5">
        <v>305.0</v>
      </c>
      <c r="B676" s="20">
        <v>1.0</v>
      </c>
      <c r="C676" s="21">
        <v>1.0</v>
      </c>
      <c r="D676" s="20">
        <v>6.0</v>
      </c>
      <c r="E676" s="22">
        <v>0.73</v>
      </c>
      <c r="F676" s="5" t="str">
        <f>VLOOKUP(G676,'Species Data'!A$2:E$152,2,FALSE)</f>
        <v>54</v>
      </c>
      <c r="G676" s="5" t="s">
        <v>93</v>
      </c>
      <c r="H676" s="33" t="s">
        <v>187</v>
      </c>
      <c r="I676" s="50"/>
      <c r="J676" s="5" t="str">
        <f>VLOOKUP(G676,'Species Data'!A$2:E$152,3,FALSE)</f>
        <v>100</v>
      </c>
      <c r="K676" s="27" t="str">
        <f>VLOOKUP(G676,'Species Data'!A$2:E$152,4,FALSE)</f>
        <v>132</v>
      </c>
      <c r="L676" s="27" t="str">
        <f>VLOOKUP(G676,'Species Data'!A$2:E$152,5,FALSE)</f>
        <v>112</v>
      </c>
      <c r="M676" s="28" t="str">
        <f t="shared" si="1"/>
        <v>11200</v>
      </c>
      <c r="N676" s="29" t="str">
        <f t="shared" si="2"/>
        <v>2661120000</v>
      </c>
      <c r="O676" s="29" t="str">
        <f t="shared" si="3"/>
        <v>237600</v>
      </c>
      <c r="P676" s="30" t="str">
        <f t="shared" si="4"/>
        <v>620928000</v>
      </c>
      <c r="Q676" s="30" t="s">
        <v>151</v>
      </c>
      <c r="R676" s="32" t="str">
        <f>VLOOKUP(Q676,'Basic Moves'!B$2:H$43,3,FALSE)</f>
        <v>6</v>
      </c>
      <c r="S676" s="32" t="str">
        <f>IF(OR(VLOOKUP(Q676,'Basic Moves'!B$2:C$43,2,FALSE)=H676,VLOOKUP(Q676,'Basic Moves'!B$2:C$43,2,FALSE)=I676),1,0)</f>
        <v>1</v>
      </c>
      <c r="T676" s="32" t="str">
        <f>VLOOKUP(Q676,'Basic Moves'!B$2:H$43,5,FALSE)</f>
        <v>500</v>
      </c>
      <c r="U676" s="32" t="str">
        <f>VLOOKUP(Q676,'Basic Moves'!B$2:H$43,7,FALSE)</f>
        <v>7</v>
      </c>
      <c r="V676" s="31" t="str">
        <f t="shared" si="5"/>
        <v>1500</v>
      </c>
      <c r="W676" s="30" t="s">
        <v>289</v>
      </c>
      <c r="X676" s="32" t="str">
        <f>VLOOKUP(W676,'Charged Moves'!B$2:I$96,3,FALSE)</f>
        <v>60</v>
      </c>
      <c r="Y676" s="32" t="str">
        <f>IF(OR(VLOOKUP(W676,'Charged Moves'!B$2:C$96,2,FALSE)=H676,VLOOKUP(W676,'Charged Moves'!B$2:C$96,2,FALSE)=I676),1,0)</f>
        <v>0</v>
      </c>
      <c r="Z676" s="32" t="str">
        <f>VLOOKUP(W676,'Charged Moves'!B$2:I$96,8,FALSE)*100</f>
        <v>25</v>
      </c>
      <c r="AA676" s="32" t="str">
        <f>VLOOKUP(W676,'Charged Moves'!B$2:I$96,6,FALSE)</f>
        <v>2000</v>
      </c>
      <c r="AB676" s="32" t="str">
        <f>VLOOKUP(W676,'Charged Moves'!B$2:J$96,9,FALSE)</f>
        <v>100</v>
      </c>
      <c r="AC676" s="32" t="str">
        <f t="shared" si="6"/>
        <v>180</v>
      </c>
      <c r="AD676" s="32" t="str">
        <f t="shared" si="7"/>
        <v>10000</v>
      </c>
      <c r="AE676" s="32" t="str">
        <f t="shared" si="8"/>
        <v>1800</v>
      </c>
      <c r="AF676" t="str">
        <f t="shared" si="9"/>
        <v>40000</v>
      </c>
      <c r="AG676" t="str">
        <f t="shared" si="10"/>
        <v>420</v>
      </c>
    </row>
    <row r="677" ht="14.25" customHeight="1">
      <c r="A677" s="5">
        <v>19.0</v>
      </c>
      <c r="B677" s="20">
        <v>6.0</v>
      </c>
      <c r="C677" s="21">
        <v>0.75</v>
      </c>
      <c r="D677" s="20">
        <v>3.0</v>
      </c>
      <c r="E677" s="22">
        <v>0.83</v>
      </c>
      <c r="F677" s="5" t="str">
        <f>VLOOKUP(G677,'Species Data'!A$2:E$152,2,FALSE)</f>
        <v>4</v>
      </c>
      <c r="G677" s="5" t="s">
        <v>38</v>
      </c>
      <c r="H677" s="44" t="s">
        <v>255</v>
      </c>
      <c r="I677" s="47"/>
      <c r="J677" s="5" t="str">
        <f>VLOOKUP(G677,'Species Data'!A$2:E$152,3,FALSE)</f>
        <v>78</v>
      </c>
      <c r="K677" s="27" t="str">
        <f>VLOOKUP(G677,'Species Data'!A$2:E$152,4,FALSE)</f>
        <v>128</v>
      </c>
      <c r="L677" s="27" t="str">
        <f>VLOOKUP(G677,'Species Data'!A$2:E$152,5,FALSE)</f>
        <v>108</v>
      </c>
      <c r="M677" s="28" t="str">
        <f t="shared" si="1"/>
        <v>8424</v>
      </c>
      <c r="N677" s="29" t="str">
        <f t="shared" si="2"/>
        <v>1280448000</v>
      </c>
      <c r="O677" s="29" t="str">
        <f t="shared" si="3"/>
        <v>152000</v>
      </c>
      <c r="P677" s="30" t="str">
        <f t="shared" si="4"/>
        <v>614952000</v>
      </c>
      <c r="Q677" s="30" t="s">
        <v>132</v>
      </c>
      <c r="R677" s="32" t="str">
        <f>VLOOKUP(Q677,'Basic Moves'!B$2:H$43,3,FALSE)</f>
        <v>10</v>
      </c>
      <c r="S677" s="32" t="str">
        <f>IF(OR(VLOOKUP(Q677,'Basic Moves'!B$2:C$43,2,FALSE)=H677,VLOOKUP(Q677,'Basic Moves'!B$2:C$43,2,FALSE)=I677),1,0)</f>
        <v>1</v>
      </c>
      <c r="T677" s="32" t="str">
        <f>VLOOKUP(Q677,'Basic Moves'!B$2:H$43,5,FALSE)</f>
        <v>1050</v>
      </c>
      <c r="U677" s="32" t="str">
        <f>VLOOKUP(Q677,'Basic Moves'!B$2:H$43,7,FALSE)</f>
        <v>10</v>
      </c>
      <c r="V677" s="31" t="str">
        <f t="shared" si="5"/>
        <v>1187.5</v>
      </c>
      <c r="W677" s="30" t="s">
        <v>331</v>
      </c>
      <c r="X677" s="32" t="str">
        <f>VLOOKUP(W677,'Charged Moves'!B$2:I$96,3,FALSE)</f>
        <v>25</v>
      </c>
      <c r="Y677" s="32" t="str">
        <f>IF(OR(VLOOKUP(W677,'Charged Moves'!B$2:C$96,2,FALSE)=H677,VLOOKUP(W677,'Charged Moves'!B$2:C$96,2,FALSE)=I677),1,0)</f>
        <v>1</v>
      </c>
      <c r="Z677" s="32" t="str">
        <f>VLOOKUP(W677,'Charged Moves'!B$2:I$96,8,FALSE)*100</f>
        <v>5</v>
      </c>
      <c r="AA677" s="32" t="str">
        <f>VLOOKUP(W677,'Charged Moves'!B$2:I$96,6,FALSE)</f>
        <v>3100</v>
      </c>
      <c r="AB677" s="32" t="str">
        <f>VLOOKUP(W677,'Charged Moves'!B$2:J$96,9,FALSE)</f>
        <v>20</v>
      </c>
      <c r="AC677" s="32" t="str">
        <f t="shared" si="6"/>
        <v>57.03125</v>
      </c>
      <c r="AD677" s="32" t="str">
        <f t="shared" si="7"/>
        <v>5700</v>
      </c>
      <c r="AE677" s="32" t="str">
        <f t="shared" si="8"/>
        <v>994.53125</v>
      </c>
      <c r="AF677" t="str">
        <f t="shared" si="9"/>
        <v>9700</v>
      </c>
      <c r="AG677" t="str">
        <f t="shared" si="10"/>
        <v>570.3125</v>
      </c>
    </row>
    <row r="678" ht="14.25" customHeight="1">
      <c r="A678" s="5">
        <v>158.0</v>
      </c>
      <c r="B678" s="20">
        <v>1.0</v>
      </c>
      <c r="C678" s="21">
        <v>1.0</v>
      </c>
      <c r="D678" s="20">
        <v>1.0</v>
      </c>
      <c r="E678" s="22">
        <v>1.0</v>
      </c>
      <c r="F678" s="5" t="str">
        <f>VLOOKUP(G678,'Species Data'!A$2:E$152,2,FALSE)</f>
        <v>29</v>
      </c>
      <c r="G678" s="5" t="s">
        <v>65</v>
      </c>
      <c r="H678" s="46" t="s">
        <v>265</v>
      </c>
      <c r="I678" s="48"/>
      <c r="J678" s="5" t="str">
        <f>VLOOKUP(G678,'Species Data'!A$2:E$152,3,FALSE)</f>
        <v>110</v>
      </c>
      <c r="K678" s="27" t="str">
        <f>VLOOKUP(G678,'Species Data'!A$2:E$152,4,FALSE)</f>
        <v>100</v>
      </c>
      <c r="L678" s="27" t="str">
        <f>VLOOKUP(G678,'Species Data'!A$2:E$152,5,FALSE)</f>
        <v>104</v>
      </c>
      <c r="M678" s="28" t="str">
        <f t="shared" si="1"/>
        <v>11440</v>
      </c>
      <c r="N678" s="29" t="str">
        <f t="shared" si="2"/>
        <v>1969467500</v>
      </c>
      <c r="O678" s="29" t="str">
        <f t="shared" si="3"/>
        <v>172156</v>
      </c>
      <c r="P678" s="30" t="str">
        <f t="shared" si="4"/>
        <v>614185000</v>
      </c>
      <c r="Q678" s="30" t="s">
        <v>274</v>
      </c>
      <c r="R678" s="32" t="str">
        <f>VLOOKUP(Q678,'Basic Moves'!B$2:H$43,3,FALSE)</f>
        <v>6</v>
      </c>
      <c r="S678" s="32" t="str">
        <f>IF(OR(VLOOKUP(Q678,'Basic Moves'!B$2:C$43,2,FALSE)=H678,VLOOKUP(Q678,'Basic Moves'!B$2:C$43,2,FALSE)=I678),1,0)</f>
        <v>1</v>
      </c>
      <c r="T678" s="32" t="str">
        <f>VLOOKUP(Q678,'Basic Moves'!B$2:H$43,5,FALSE)</f>
        <v>575</v>
      </c>
      <c r="U678" s="32" t="str">
        <f>VLOOKUP(Q678,'Basic Moves'!B$2:H$43,7,FALSE)</f>
        <v>8</v>
      </c>
      <c r="V678" s="31" t="str">
        <f t="shared" si="5"/>
        <v>1297.5</v>
      </c>
      <c r="W678" s="30" t="s">
        <v>224</v>
      </c>
      <c r="X678" s="32" t="str">
        <f>VLOOKUP(W678,'Charged Moves'!B$2:I$96,3,FALSE)</f>
        <v>55</v>
      </c>
      <c r="Y678" s="32" t="str">
        <f>IF(OR(VLOOKUP(W678,'Charged Moves'!B$2:C$96,2,FALSE)=H678,VLOOKUP(W678,'Charged Moves'!B$2:C$96,2,FALSE)=I678),1,0)</f>
        <v>1</v>
      </c>
      <c r="Z678" s="32" t="str">
        <f>VLOOKUP(W678,'Charged Moves'!B$2:I$96,8,FALSE)*100</f>
        <v>5</v>
      </c>
      <c r="AA678" s="32" t="str">
        <f>VLOOKUP(W678,'Charged Moves'!B$2:I$96,6,FALSE)</f>
        <v>2600</v>
      </c>
      <c r="AB678" s="32" t="str">
        <f>VLOOKUP(W678,'Charged Moves'!B$2:J$96,9,FALSE)</f>
        <v>50</v>
      </c>
      <c r="AC678" s="32" t="str">
        <f t="shared" si="6"/>
        <v>122.96875</v>
      </c>
      <c r="AD678" s="32" t="str">
        <f t="shared" si="7"/>
        <v>7125</v>
      </c>
      <c r="AE678" s="32" t="str">
        <f t="shared" si="8"/>
        <v>1721.5625</v>
      </c>
      <c r="AF678" t="str">
        <f t="shared" si="9"/>
        <v>21125</v>
      </c>
      <c r="AG678" t="str">
        <f t="shared" si="10"/>
        <v>536.875</v>
      </c>
    </row>
    <row r="679" ht="14.25" customHeight="1">
      <c r="A679" s="5">
        <v>681.0</v>
      </c>
      <c r="B679" s="20">
        <v>3.0</v>
      </c>
      <c r="C679" s="21">
        <v>0.8</v>
      </c>
      <c r="D679" s="20">
        <v>3.0</v>
      </c>
      <c r="E679" s="22">
        <v>0.86</v>
      </c>
      <c r="F679" s="5" t="str">
        <f>VLOOKUP(G679,'Species Data'!A$2:E$152,2,FALSE)</f>
        <v>118</v>
      </c>
      <c r="G679" s="5" t="s">
        <v>190</v>
      </c>
      <c r="H679" s="33" t="s">
        <v>187</v>
      </c>
      <c r="I679" s="50"/>
      <c r="J679" s="5" t="str">
        <f>VLOOKUP(G679,'Species Data'!A$2:E$152,3,FALSE)</f>
        <v>90</v>
      </c>
      <c r="K679" s="27" t="str">
        <f>VLOOKUP(G679,'Species Data'!A$2:E$152,4,FALSE)</f>
        <v>112</v>
      </c>
      <c r="L679" s="27" t="str">
        <f>VLOOKUP(G679,'Species Data'!A$2:E$152,5,FALSE)</f>
        <v>126</v>
      </c>
      <c r="M679" s="28" t="str">
        <f t="shared" si="1"/>
        <v>11340</v>
      </c>
      <c r="N679" s="29" t="str">
        <f t="shared" si="2"/>
        <v>1452336480</v>
      </c>
      <c r="O679" s="29" t="str">
        <f t="shared" si="3"/>
        <v>128072</v>
      </c>
      <c r="P679" s="30" t="str">
        <f t="shared" si="4"/>
        <v>612059490</v>
      </c>
      <c r="Q679" s="30" t="s">
        <v>221</v>
      </c>
      <c r="R679" s="32" t="str">
        <f>VLOOKUP(Q679,'Basic Moves'!B$2:H$43,3,FALSE)</f>
        <v>6</v>
      </c>
      <c r="S679" s="32" t="str">
        <f>IF(OR(VLOOKUP(Q679,'Basic Moves'!B$2:C$43,2,FALSE)=H679,VLOOKUP(Q679,'Basic Moves'!B$2:C$43,2,FALSE)=I679),1,0)</f>
        <v>0</v>
      </c>
      <c r="T679" s="32" t="str">
        <f>VLOOKUP(Q679,'Basic Moves'!B$2:H$43,5,FALSE)</f>
        <v>550</v>
      </c>
      <c r="U679" s="32" t="str">
        <f>VLOOKUP(Q679,'Basic Moves'!B$2:H$43,7,FALSE)</f>
        <v>7</v>
      </c>
      <c r="V679" s="31" t="str">
        <f t="shared" si="5"/>
        <v>1086</v>
      </c>
      <c r="W679" s="30" t="s">
        <v>334</v>
      </c>
      <c r="X679" s="32" t="str">
        <f>VLOOKUP(W679,'Charged Moves'!B$2:I$96,3,FALSE)</f>
        <v>35</v>
      </c>
      <c r="Y679" s="32" t="str">
        <f>IF(OR(VLOOKUP(W679,'Charged Moves'!B$2:C$96,2,FALSE)=H679,VLOOKUP(W679,'Charged Moves'!B$2:C$96,2,FALSE)=I679),1,0)</f>
        <v>1</v>
      </c>
      <c r="Z679" s="32" t="str">
        <f>VLOOKUP(W679,'Charged Moves'!B$2:I$96,8,FALSE)*100</f>
        <v>5</v>
      </c>
      <c r="AA679" s="32" t="str">
        <f>VLOOKUP(W679,'Charged Moves'!B$2:I$96,6,FALSE)</f>
        <v>3300</v>
      </c>
      <c r="AB679" s="32" t="str">
        <f>VLOOKUP(W679,'Charged Moves'!B$2:J$96,9,FALSE)</f>
        <v>25</v>
      </c>
      <c r="AC679" s="32" t="str">
        <f t="shared" si="6"/>
        <v>68.84375</v>
      </c>
      <c r="AD679" s="32" t="str">
        <f t="shared" si="7"/>
        <v>6000</v>
      </c>
      <c r="AE679" s="32" t="str">
        <f t="shared" si="8"/>
        <v>1143.5</v>
      </c>
      <c r="AF679" t="str">
        <f t="shared" si="9"/>
        <v>14000</v>
      </c>
      <c r="AG679" t="str">
        <f t="shared" si="10"/>
        <v>481.90625</v>
      </c>
    </row>
    <row r="680" ht="14.25" customHeight="1">
      <c r="A680" s="5">
        <v>564.0</v>
      </c>
      <c r="B680" s="20">
        <v>1.0</v>
      </c>
      <c r="C680" s="21">
        <v>1.0</v>
      </c>
      <c r="D680" s="20">
        <v>3.0</v>
      </c>
      <c r="E680" s="22">
        <v>0.87</v>
      </c>
      <c r="F680" s="5" t="str">
        <f>VLOOKUP(G680,'Species Data'!A$2:E$152,2,FALSE)</f>
        <v>98</v>
      </c>
      <c r="G680" s="5" t="s">
        <v>161</v>
      </c>
      <c r="H680" s="33" t="s">
        <v>187</v>
      </c>
      <c r="I680" s="50"/>
      <c r="J680" s="5" t="str">
        <f>VLOOKUP(G680,'Species Data'!A$2:E$152,3,FALSE)</f>
        <v>60</v>
      </c>
      <c r="K680" s="27" t="str">
        <f>VLOOKUP(G680,'Species Data'!A$2:E$152,4,FALSE)</f>
        <v>116</v>
      </c>
      <c r="L680" s="27" t="str">
        <f>VLOOKUP(G680,'Species Data'!A$2:E$152,5,FALSE)</f>
        <v>110</v>
      </c>
      <c r="M680" s="28" t="str">
        <f t="shared" si="1"/>
        <v>6600</v>
      </c>
      <c r="N680" s="29" t="str">
        <f t="shared" si="2"/>
        <v>1028775000</v>
      </c>
      <c r="O680" s="29" t="str">
        <f t="shared" si="3"/>
        <v>155875</v>
      </c>
      <c r="P680" s="30" t="str">
        <f t="shared" si="4"/>
        <v>609609000</v>
      </c>
      <c r="Q680" s="30" t="s">
        <v>230</v>
      </c>
      <c r="R680" s="32" t="str">
        <f>VLOOKUP(Q680,'Basic Moves'!B$2:H$43,3,FALSE)</f>
        <v>25</v>
      </c>
      <c r="S680" s="32" t="str">
        <f>IF(OR(VLOOKUP(Q680,'Basic Moves'!B$2:C$43,2,FALSE)=H680,VLOOKUP(Q680,'Basic Moves'!B$2:C$43,2,FALSE)=I680),1,0)</f>
        <v>1</v>
      </c>
      <c r="T680" s="32" t="str">
        <f>VLOOKUP(Q680,'Basic Moves'!B$2:H$43,5,FALSE)</f>
        <v>2300</v>
      </c>
      <c r="U680" s="32" t="str">
        <f>VLOOKUP(Q680,'Basic Moves'!B$2:H$43,7,FALSE)</f>
        <v>25</v>
      </c>
      <c r="V680" s="31" t="str">
        <f t="shared" si="5"/>
        <v>1343.75</v>
      </c>
      <c r="W680" s="30" t="s">
        <v>286</v>
      </c>
      <c r="X680" s="32" t="str">
        <f>VLOOKUP(W680,'Charged Moves'!B$2:I$96,3,FALSE)</f>
        <v>25</v>
      </c>
      <c r="Y680" s="32" t="str">
        <f>IF(OR(VLOOKUP(W680,'Charged Moves'!B$2:C$96,2,FALSE)=H680,VLOOKUP(W680,'Charged Moves'!B$2:C$96,2,FALSE)=I680),1,0)</f>
        <v>0</v>
      </c>
      <c r="Z680" s="32" t="str">
        <f>VLOOKUP(W680,'Charged Moves'!B$2:I$96,8,FALSE)*100</f>
        <v>5</v>
      </c>
      <c r="AA680" s="32" t="str">
        <f>VLOOKUP(W680,'Charged Moves'!B$2:I$96,6,FALSE)</f>
        <v>2100</v>
      </c>
      <c r="AB680" s="32" t="str">
        <f>VLOOKUP(W680,'Charged Moves'!B$2:J$96,9,FALSE)</f>
        <v>20</v>
      </c>
      <c r="AC680" s="32" t="str">
        <f t="shared" si="6"/>
        <v>56.875</v>
      </c>
      <c r="AD680" s="32" t="str">
        <f t="shared" si="7"/>
        <v>4900</v>
      </c>
      <c r="AE680" s="32" t="str">
        <f t="shared" si="8"/>
        <v>1137.5</v>
      </c>
      <c r="AF680" t="str">
        <f t="shared" si="9"/>
        <v>6900</v>
      </c>
      <c r="AG680" t="str">
        <f t="shared" si="10"/>
        <v>796.25</v>
      </c>
    </row>
    <row r="681" ht="14.25" customHeight="1">
      <c r="A681" s="5">
        <v>791.0</v>
      </c>
      <c r="B681" s="20">
        <v>1.0</v>
      </c>
      <c r="C681" s="21">
        <v>1.0</v>
      </c>
      <c r="D681" s="20">
        <v>1.0</v>
      </c>
      <c r="E681" s="22">
        <v>1.0</v>
      </c>
      <c r="F681" s="5" t="str">
        <f>VLOOKUP(G681,'Species Data'!A$2:E$152,2,FALSE)</f>
        <v>140</v>
      </c>
      <c r="G681" s="5" t="s">
        <v>217</v>
      </c>
      <c r="H681" s="51" t="s">
        <v>267</v>
      </c>
      <c r="I681" s="33" t="s">
        <v>187</v>
      </c>
      <c r="J681" s="5" t="str">
        <f>VLOOKUP(G681,'Species Data'!A$2:E$152,3,FALSE)</f>
        <v>60</v>
      </c>
      <c r="K681" s="27" t="str">
        <f>VLOOKUP(G681,'Species Data'!A$2:E$152,4,FALSE)</f>
        <v>148</v>
      </c>
      <c r="L681" s="27" t="str">
        <f>VLOOKUP(G681,'Species Data'!A$2:E$152,5,FALSE)</f>
        <v>142</v>
      </c>
      <c r="M681" s="28" t="str">
        <f t="shared" si="1"/>
        <v>8520</v>
      </c>
      <c r="N681" s="29" t="str">
        <f t="shared" si="2"/>
        <v>1513152000</v>
      </c>
      <c r="O681" s="29" t="str">
        <f t="shared" si="3"/>
        <v>177600</v>
      </c>
      <c r="P681" s="30" t="str">
        <f t="shared" si="4"/>
        <v>607664505</v>
      </c>
      <c r="Q681" s="30" t="s">
        <v>262</v>
      </c>
      <c r="R681" s="32" t="str">
        <f>VLOOKUP(Q681,'Basic Moves'!B$2:H$43,3,FALSE)</f>
        <v>6</v>
      </c>
      <c r="S681" s="32" t="str">
        <f>IF(OR(VLOOKUP(Q681,'Basic Moves'!B$2:C$43,2,FALSE)=H681,VLOOKUP(Q681,'Basic Moves'!B$2:C$43,2,FALSE)=I681),1,0)</f>
        <v>0</v>
      </c>
      <c r="T681" s="32" t="str">
        <f>VLOOKUP(Q681,'Basic Moves'!B$2:H$43,5,FALSE)</f>
        <v>500</v>
      </c>
      <c r="U681" s="32" t="str">
        <f>VLOOKUP(Q681,'Basic Moves'!B$2:H$43,7,FALSE)</f>
        <v>7</v>
      </c>
      <c r="V681" s="31" t="str">
        <f t="shared" si="5"/>
        <v>1200</v>
      </c>
      <c r="W681" s="30" t="s">
        <v>309</v>
      </c>
      <c r="X681" s="32" t="str">
        <f>VLOOKUP(W681,'Charged Moves'!B$2:I$96,3,FALSE)</f>
        <v>35</v>
      </c>
      <c r="Y681" s="32" t="str">
        <f>IF(OR(VLOOKUP(W681,'Charged Moves'!B$2:C$96,2,FALSE)=H681,VLOOKUP(W681,'Charged Moves'!B$2:C$96,2,FALSE)=I681),1,0)</f>
        <v>1</v>
      </c>
      <c r="Z681" s="32" t="str">
        <f>VLOOKUP(W681,'Charged Moves'!B$2:I$96,8,FALSE)*100</f>
        <v>5</v>
      </c>
      <c r="AA681" s="32" t="str">
        <f>VLOOKUP(W681,'Charged Moves'!B$2:I$96,6,FALSE)</f>
        <v>3600</v>
      </c>
      <c r="AB681" s="32" t="str">
        <f>VLOOKUP(W681,'Charged Moves'!B$2:J$96,9,FALSE)</f>
        <v>25</v>
      </c>
      <c r="AC681" s="32" t="str">
        <f t="shared" si="6"/>
        <v>68.84375</v>
      </c>
      <c r="AD681" s="32" t="str">
        <f t="shared" si="7"/>
        <v>6100</v>
      </c>
      <c r="AE681" s="32" t="str">
        <f t="shared" si="8"/>
        <v>1125.5</v>
      </c>
      <c r="AF681" t="str">
        <f t="shared" si="9"/>
        <v>14100</v>
      </c>
      <c r="AG681" t="str">
        <f t="shared" si="10"/>
        <v>481.90625</v>
      </c>
    </row>
    <row r="682" ht="14.25" customHeight="1">
      <c r="A682" s="5">
        <v>783.0</v>
      </c>
      <c r="B682" s="20">
        <v>4.0</v>
      </c>
      <c r="C682" s="21">
        <v>0.73</v>
      </c>
      <c r="D682" s="20">
        <v>6.0</v>
      </c>
      <c r="E682" s="22">
        <v>0.78</v>
      </c>
      <c r="F682" s="5" t="str">
        <f>VLOOKUP(G682,'Species Data'!A$2:E$152,2,FALSE)</f>
        <v>138</v>
      </c>
      <c r="G682" s="5" t="s">
        <v>212</v>
      </c>
      <c r="H682" s="51" t="s">
        <v>267</v>
      </c>
      <c r="I682" s="33" t="s">
        <v>187</v>
      </c>
      <c r="J682" s="5" t="str">
        <f>VLOOKUP(G682,'Species Data'!A$2:E$152,3,FALSE)</f>
        <v>70</v>
      </c>
      <c r="K682" s="27" t="str">
        <f>VLOOKUP(G682,'Species Data'!A$2:E$152,4,FALSE)</f>
        <v>132</v>
      </c>
      <c r="L682" s="27" t="str">
        <f>VLOOKUP(G682,'Species Data'!A$2:E$152,5,FALSE)</f>
        <v>160</v>
      </c>
      <c r="M682" s="28" t="str">
        <f t="shared" si="1"/>
        <v>11200</v>
      </c>
      <c r="N682" s="29" t="str">
        <f t="shared" si="2"/>
        <v>1618247400</v>
      </c>
      <c r="O682" s="29" t="str">
        <f t="shared" si="3"/>
        <v>144486</v>
      </c>
      <c r="P682" s="30" t="str">
        <f t="shared" si="4"/>
        <v>606467400</v>
      </c>
      <c r="Q682" s="30" t="s">
        <v>221</v>
      </c>
      <c r="R682" s="32" t="str">
        <f>VLOOKUP(Q682,'Basic Moves'!B$2:H$43,3,FALSE)</f>
        <v>6</v>
      </c>
      <c r="S682" s="32" t="str">
        <f>IF(OR(VLOOKUP(Q682,'Basic Moves'!B$2:C$43,2,FALSE)=H682,VLOOKUP(Q682,'Basic Moves'!B$2:C$43,2,FALSE)=I682),1,0)</f>
        <v>0</v>
      </c>
      <c r="T682" s="32" t="str">
        <f>VLOOKUP(Q682,'Basic Moves'!B$2:H$43,5,FALSE)</f>
        <v>550</v>
      </c>
      <c r="U682" s="32" t="str">
        <f>VLOOKUP(Q682,'Basic Moves'!B$2:H$43,7,FALSE)</f>
        <v>7</v>
      </c>
      <c r="V682" s="31" t="str">
        <f t="shared" si="5"/>
        <v>1086</v>
      </c>
      <c r="W682" s="30" t="s">
        <v>333</v>
      </c>
      <c r="X682" s="32" t="str">
        <f>VLOOKUP(W682,'Charged Moves'!B$2:I$96,3,FALSE)</f>
        <v>25</v>
      </c>
      <c r="Y682" s="32" t="str">
        <f>IF(OR(VLOOKUP(W682,'Charged Moves'!B$2:C$96,2,FALSE)=H682,VLOOKUP(W682,'Charged Moves'!B$2:C$96,2,FALSE)=I682),1,0)</f>
        <v>1</v>
      </c>
      <c r="Z682" s="32" t="str">
        <f>VLOOKUP(W682,'Charged Moves'!B$2:I$96,8,FALSE)*100</f>
        <v>5</v>
      </c>
      <c r="AA682" s="32" t="str">
        <f>VLOOKUP(W682,'Charged Moves'!B$2:I$96,6,FALSE)</f>
        <v>2400</v>
      </c>
      <c r="AB682" s="32" t="str">
        <f>VLOOKUP(W682,'Charged Moves'!B$2:J$96,9,FALSE)</f>
        <v>25</v>
      </c>
      <c r="AC682" s="32" t="str">
        <f t="shared" si="6"/>
        <v>56.03125</v>
      </c>
      <c r="AD682" s="32" t="str">
        <f t="shared" si="7"/>
        <v>5100</v>
      </c>
      <c r="AE682" s="32" t="str">
        <f t="shared" si="8"/>
        <v>1094.59375</v>
      </c>
      <c r="AF682" t="str">
        <f t="shared" si="9"/>
        <v>13100</v>
      </c>
      <c r="AG682" t="str">
        <f t="shared" si="10"/>
        <v>410.21875</v>
      </c>
    </row>
    <row r="683" ht="14.25" customHeight="1">
      <c r="A683" s="5">
        <v>121.0</v>
      </c>
      <c r="B683" s="20">
        <v>3.0</v>
      </c>
      <c r="C683" s="21">
        <v>0.9</v>
      </c>
      <c r="D683" s="20">
        <v>1.0</v>
      </c>
      <c r="E683" s="22">
        <v>1.0</v>
      </c>
      <c r="F683" s="5" t="str">
        <f>VLOOKUP(G683,'Species Data'!A$2:E$152,2,FALSE)</f>
        <v>23</v>
      </c>
      <c r="G683" s="5" t="s">
        <v>59</v>
      </c>
      <c r="H683" s="46" t="s">
        <v>265</v>
      </c>
      <c r="I683" s="48"/>
      <c r="J683" s="5" t="str">
        <f>VLOOKUP(G683,'Species Data'!A$2:E$152,3,FALSE)</f>
        <v>70</v>
      </c>
      <c r="K683" s="27" t="str">
        <f>VLOOKUP(G683,'Species Data'!A$2:E$152,4,FALSE)</f>
        <v>112</v>
      </c>
      <c r="L683" s="27" t="str">
        <f>VLOOKUP(G683,'Species Data'!A$2:E$152,5,FALSE)</f>
        <v>112</v>
      </c>
      <c r="M683" s="28" t="str">
        <f t="shared" si="1"/>
        <v>7840</v>
      </c>
      <c r="N683" s="29" t="str">
        <f t="shared" si="2"/>
        <v>1361161200</v>
      </c>
      <c r="O683" s="29" t="str">
        <f t="shared" si="3"/>
        <v>173618</v>
      </c>
      <c r="P683" s="30" t="str">
        <f t="shared" si="4"/>
        <v>605738000</v>
      </c>
      <c r="Q683" s="30" t="s">
        <v>144</v>
      </c>
      <c r="R683" s="32" t="str">
        <f>VLOOKUP(Q683,'Basic Moves'!B$2:H$43,3,FALSE)</f>
        <v>10</v>
      </c>
      <c r="S683" s="32" t="str">
        <f>IF(OR(VLOOKUP(Q683,'Basic Moves'!B$2:C$43,2,FALSE)=H683,VLOOKUP(Q683,'Basic Moves'!B$2:C$43,2,FALSE)=I683),1,0)</f>
        <v>1</v>
      </c>
      <c r="T683" s="32" t="str">
        <f>VLOOKUP(Q683,'Basic Moves'!B$2:H$43,5,FALSE)</f>
        <v>1050</v>
      </c>
      <c r="U683" s="32" t="str">
        <f>VLOOKUP(Q683,'Basic Moves'!B$2:H$43,7,FALSE)</f>
        <v>10</v>
      </c>
      <c r="V683" s="31" t="str">
        <f t="shared" si="5"/>
        <v>1187.5</v>
      </c>
      <c r="W683" s="30" t="s">
        <v>224</v>
      </c>
      <c r="X683" s="32" t="str">
        <f>VLOOKUP(W683,'Charged Moves'!B$2:I$96,3,FALSE)</f>
        <v>55</v>
      </c>
      <c r="Y683" s="32" t="str">
        <f>IF(OR(VLOOKUP(W683,'Charged Moves'!B$2:C$96,2,FALSE)=H683,VLOOKUP(W683,'Charged Moves'!B$2:C$96,2,FALSE)=I683),1,0)</f>
        <v>1</v>
      </c>
      <c r="Z683" s="32" t="str">
        <f>VLOOKUP(W683,'Charged Moves'!B$2:I$96,8,FALSE)*100</f>
        <v>5</v>
      </c>
      <c r="AA683" s="32" t="str">
        <f>VLOOKUP(W683,'Charged Moves'!B$2:I$96,6,FALSE)</f>
        <v>2600</v>
      </c>
      <c r="AB683" s="32" t="str">
        <f>VLOOKUP(W683,'Charged Moves'!B$2:J$96,9,FALSE)</f>
        <v>50</v>
      </c>
      <c r="AC683" s="32" t="str">
        <f t="shared" si="6"/>
        <v>132.96875</v>
      </c>
      <c r="AD683" s="32" t="str">
        <f t="shared" si="7"/>
        <v>8350</v>
      </c>
      <c r="AE683" s="32" t="str">
        <f t="shared" si="8"/>
        <v>1550.15625</v>
      </c>
      <c r="AF683" t="str">
        <f t="shared" si="9"/>
        <v>18350</v>
      </c>
      <c r="AG683" t="str">
        <f t="shared" si="10"/>
        <v>689.84375</v>
      </c>
    </row>
    <row r="684" ht="14.25" customHeight="1">
      <c r="A684" s="5">
        <v>412.0</v>
      </c>
      <c r="B684" s="20">
        <v>4.0</v>
      </c>
      <c r="C684" s="21">
        <v>0.97</v>
      </c>
      <c r="D684" s="20">
        <v>4.0</v>
      </c>
      <c r="E684" s="22">
        <v>0.57</v>
      </c>
      <c r="F684" s="5" t="str">
        <f>VLOOKUP(G684,'Species Data'!A$2:E$152,2,FALSE)</f>
        <v>72</v>
      </c>
      <c r="G684" s="5" t="s">
        <v>118</v>
      </c>
      <c r="H684" s="33" t="s">
        <v>187</v>
      </c>
      <c r="I684" s="46" t="s">
        <v>265</v>
      </c>
      <c r="J684" s="5" t="str">
        <f>VLOOKUP(G684,'Species Data'!A$2:E$152,3,FALSE)</f>
        <v>80</v>
      </c>
      <c r="K684" s="27" t="str">
        <f>VLOOKUP(G684,'Species Data'!A$2:E$152,4,FALSE)</f>
        <v>106</v>
      </c>
      <c r="L684" s="27" t="str">
        <f>VLOOKUP(G684,'Species Data'!A$2:E$152,5,FALSE)</f>
        <v>136</v>
      </c>
      <c r="M684" s="28" t="str">
        <f t="shared" si="1"/>
        <v>10880</v>
      </c>
      <c r="N684" s="29" t="str">
        <f t="shared" si="2"/>
        <v>1496380800</v>
      </c>
      <c r="O684" s="29" t="str">
        <f t="shared" si="3"/>
        <v>137535</v>
      </c>
      <c r="P684" s="30" t="str">
        <f t="shared" si="4"/>
        <v>604210600</v>
      </c>
      <c r="Q684" s="30" t="s">
        <v>274</v>
      </c>
      <c r="R684" s="32" t="str">
        <f>VLOOKUP(Q684,'Basic Moves'!B$2:H$43,3,FALSE)</f>
        <v>6</v>
      </c>
      <c r="S684" s="32" t="str">
        <f>IF(OR(VLOOKUP(Q684,'Basic Moves'!B$2:C$43,2,FALSE)=H684,VLOOKUP(Q684,'Basic Moves'!B$2:C$43,2,FALSE)=I684),1,0)</f>
        <v>1</v>
      </c>
      <c r="T684" s="32" t="str">
        <f>VLOOKUP(Q684,'Basic Moves'!B$2:H$43,5,FALSE)</f>
        <v>575</v>
      </c>
      <c r="U684" s="32" t="str">
        <f>VLOOKUP(Q684,'Basic Moves'!B$2:H$43,7,FALSE)</f>
        <v>8</v>
      </c>
      <c r="V684" s="31" t="str">
        <f t="shared" si="5"/>
        <v>1297.5</v>
      </c>
      <c r="W684" s="30" t="s">
        <v>334</v>
      </c>
      <c r="X684" s="32" t="str">
        <f>VLOOKUP(W684,'Charged Moves'!B$2:I$96,3,FALSE)</f>
        <v>35</v>
      </c>
      <c r="Y684" s="32" t="str">
        <f>IF(OR(VLOOKUP(W684,'Charged Moves'!B$2:C$96,2,FALSE)=H684,VLOOKUP(W684,'Charged Moves'!B$2:C$96,2,FALSE)=I684),1,0)</f>
        <v>1</v>
      </c>
      <c r="Z684" s="32" t="str">
        <f>VLOOKUP(W684,'Charged Moves'!B$2:I$96,8,FALSE)*100</f>
        <v>5</v>
      </c>
      <c r="AA684" s="32" t="str">
        <f>VLOOKUP(W684,'Charged Moves'!B$2:I$96,6,FALSE)</f>
        <v>3300</v>
      </c>
      <c r="AB684" s="32" t="str">
        <f>VLOOKUP(W684,'Charged Moves'!B$2:J$96,9,FALSE)</f>
        <v>25</v>
      </c>
      <c r="AC684" s="32" t="str">
        <f t="shared" si="6"/>
        <v>74.84375</v>
      </c>
      <c r="AD684" s="32" t="str">
        <f t="shared" si="7"/>
        <v>6100</v>
      </c>
      <c r="AE684" s="32" t="str">
        <f t="shared" si="8"/>
        <v>1227.5</v>
      </c>
      <c r="AF684" t="str">
        <f t="shared" si="9"/>
        <v>14100</v>
      </c>
      <c r="AG684" t="str">
        <f t="shared" si="10"/>
        <v>523.90625</v>
      </c>
    </row>
    <row r="685" ht="14.25" customHeight="1">
      <c r="A685" s="5">
        <v>652.0</v>
      </c>
      <c r="B685" s="20">
        <v>2.0</v>
      </c>
      <c r="C685" s="21">
        <v>0.98</v>
      </c>
      <c r="D685" s="20">
        <v>6.0</v>
      </c>
      <c r="E685" s="22">
        <v>0.86</v>
      </c>
      <c r="F685" s="5" t="str">
        <f>VLOOKUP(G685,'Species Data'!A$2:E$152,2,FALSE)</f>
        <v>113</v>
      </c>
      <c r="G685" s="5" t="s">
        <v>182</v>
      </c>
      <c r="H685" s="39" t="s">
        <v>237</v>
      </c>
      <c r="I685" s="40"/>
      <c r="J685" s="5" t="str">
        <f>VLOOKUP(G685,'Species Data'!A$2:E$152,3,FALSE)</f>
        <v>500</v>
      </c>
      <c r="K685" s="27" t="str">
        <f>VLOOKUP(G685,'Species Data'!A$2:E$152,4,FALSE)</f>
        <v>40</v>
      </c>
      <c r="L685" s="27" t="str">
        <f>VLOOKUP(G685,'Species Data'!A$2:E$152,5,FALSE)</f>
        <v>60</v>
      </c>
      <c r="M685" s="28" t="str">
        <f t="shared" si="1"/>
        <v>30000</v>
      </c>
      <c r="N685" s="29" t="str">
        <f t="shared" si="2"/>
        <v>1942500000</v>
      </c>
      <c r="O685" s="29" t="str">
        <f t="shared" si="3"/>
        <v>64750</v>
      </c>
      <c r="P685" s="30" t="str">
        <f t="shared" si="4"/>
        <v>599700000</v>
      </c>
      <c r="Q685" s="30" t="s">
        <v>173</v>
      </c>
      <c r="R685" s="32" t="str">
        <f>VLOOKUP(Q685,'Basic Moves'!B$2:H$43,3,FALSE)</f>
        <v>7</v>
      </c>
      <c r="S685" s="32" t="str">
        <f>IF(OR(VLOOKUP(Q685,'Basic Moves'!B$2:C$43,2,FALSE)=H685,VLOOKUP(Q685,'Basic Moves'!B$2:C$43,2,FALSE)=I685),1,0)</f>
        <v>1</v>
      </c>
      <c r="T685" s="32" t="str">
        <f>VLOOKUP(Q685,'Basic Moves'!B$2:H$43,5,FALSE)</f>
        <v>540</v>
      </c>
      <c r="U685" s="32" t="str">
        <f>VLOOKUP(Q685,'Basic Moves'!B$2:H$43,7,FALSE)</f>
        <v>7</v>
      </c>
      <c r="V685" s="31" t="str">
        <f t="shared" si="5"/>
        <v>1618.75</v>
      </c>
      <c r="W685" s="30" t="s">
        <v>290</v>
      </c>
      <c r="X685" s="32" t="str">
        <f>VLOOKUP(W685,'Charged Moves'!B$2:I$96,3,FALSE)</f>
        <v>40</v>
      </c>
      <c r="Y685" s="32" t="str">
        <f>IF(OR(VLOOKUP(W685,'Charged Moves'!B$2:C$96,2,FALSE)=H685,VLOOKUP(W685,'Charged Moves'!B$2:C$96,2,FALSE)=I685),1,0)</f>
        <v>0</v>
      </c>
      <c r="Z685" s="32" t="str">
        <f>VLOOKUP(W685,'Charged Moves'!B$2:I$96,8,FALSE)*100</f>
        <v>5</v>
      </c>
      <c r="AA685" s="32" t="str">
        <f>VLOOKUP(W685,'Charged Moves'!B$2:I$96,6,FALSE)</f>
        <v>3800</v>
      </c>
      <c r="AB685" s="32" t="str">
        <f>VLOOKUP(W685,'Charged Moves'!B$2:J$96,9,FALSE)</f>
        <v>25</v>
      </c>
      <c r="AC685" s="32" t="str">
        <f t="shared" si="6"/>
        <v>76</v>
      </c>
      <c r="AD685" s="32" t="str">
        <f t="shared" si="7"/>
        <v>6460</v>
      </c>
      <c r="AE685" s="32" t="str">
        <f t="shared" si="8"/>
        <v>1183.75</v>
      </c>
      <c r="AF685" t="str">
        <f t="shared" si="9"/>
        <v>14460</v>
      </c>
      <c r="AG685" t="str">
        <f t="shared" si="10"/>
        <v>499.75</v>
      </c>
    </row>
    <row r="686" ht="14.25" customHeight="1">
      <c r="A686" s="5">
        <v>551.0</v>
      </c>
      <c r="B686" s="20">
        <v>5.0</v>
      </c>
      <c r="C686" s="21">
        <v>0.67</v>
      </c>
      <c r="D686" s="20">
        <v>6.0</v>
      </c>
      <c r="E686" s="22">
        <v>0.65</v>
      </c>
      <c r="F686" s="5" t="str">
        <f>VLOOKUP(G686,'Species Data'!A$2:E$152,2,FALSE)</f>
        <v>95</v>
      </c>
      <c r="G686" s="5" t="s">
        <v>155</v>
      </c>
      <c r="H686" s="51" t="s">
        <v>267</v>
      </c>
      <c r="I686" s="49" t="s">
        <v>260</v>
      </c>
      <c r="J686" s="5" t="str">
        <f>VLOOKUP(G686,'Species Data'!A$2:E$152,3,FALSE)</f>
        <v>70</v>
      </c>
      <c r="K686" s="27" t="str">
        <f>VLOOKUP(G686,'Species Data'!A$2:E$152,4,FALSE)</f>
        <v>90</v>
      </c>
      <c r="L686" s="27" t="str">
        <f>VLOOKUP(G686,'Species Data'!A$2:E$152,5,FALSE)</f>
        <v>186</v>
      </c>
      <c r="M686" s="28" t="str">
        <f t="shared" si="1"/>
        <v>13020</v>
      </c>
      <c r="N686" s="29" t="str">
        <f t="shared" si="2"/>
        <v>1334094300</v>
      </c>
      <c r="O686" s="29" t="str">
        <f t="shared" si="3"/>
        <v>102465</v>
      </c>
      <c r="P686" s="30" t="str">
        <f t="shared" si="4"/>
        <v>595860300</v>
      </c>
      <c r="Q686" s="30" t="s">
        <v>263</v>
      </c>
      <c r="R686" s="32" t="str">
        <f>VLOOKUP(Q686,'Basic Moves'!B$2:H$43,3,FALSE)</f>
        <v>12</v>
      </c>
      <c r="S686" s="32" t="str">
        <f>IF(OR(VLOOKUP(Q686,'Basic Moves'!B$2:C$43,2,FALSE)=H686,VLOOKUP(Q686,'Basic Moves'!B$2:C$43,2,FALSE)=I686),1,0)</f>
        <v>0</v>
      </c>
      <c r="T686" s="32" t="str">
        <f>VLOOKUP(Q686,'Basic Moves'!B$2:H$43,5,FALSE)</f>
        <v>1100</v>
      </c>
      <c r="U686" s="32" t="str">
        <f>VLOOKUP(Q686,'Basic Moves'!B$2:H$43,7,FALSE)</f>
        <v>10</v>
      </c>
      <c r="V686" s="31" t="str">
        <f t="shared" si="5"/>
        <v>1080</v>
      </c>
      <c r="W686" s="30" t="s">
        <v>317</v>
      </c>
      <c r="X686" s="32" t="str">
        <f>VLOOKUP(W686,'Charged Moves'!B$2:I$96,3,FALSE)</f>
        <v>30</v>
      </c>
      <c r="Y686" s="32" t="str">
        <f>IF(OR(VLOOKUP(W686,'Charged Moves'!B$2:C$96,2,FALSE)=H686,VLOOKUP(W686,'Charged Moves'!B$2:C$96,2,FALSE)=I686),1,0)</f>
        <v>0</v>
      </c>
      <c r="Z686" s="32" t="str">
        <f>VLOOKUP(W686,'Charged Moves'!B$2:I$96,8,FALSE)*100</f>
        <v>5</v>
      </c>
      <c r="AA686" s="32" t="str">
        <f>VLOOKUP(W686,'Charged Moves'!B$2:I$96,6,FALSE)</f>
        <v>2000</v>
      </c>
      <c r="AB686" s="32" t="str">
        <f>VLOOKUP(W686,'Charged Moves'!B$2:J$96,9,FALSE)</f>
        <v>33</v>
      </c>
      <c r="AC686" s="32" t="str">
        <f t="shared" si="6"/>
        <v>78.75</v>
      </c>
      <c r="AD686" s="32" t="str">
        <f t="shared" si="7"/>
        <v>6900</v>
      </c>
      <c r="AE686" s="32" t="str">
        <f t="shared" si="8"/>
        <v>1138.5</v>
      </c>
      <c r="AF686" t="str">
        <f t="shared" si="9"/>
        <v>14900</v>
      </c>
      <c r="AG686" t="str">
        <f t="shared" si="10"/>
        <v>508.5</v>
      </c>
    </row>
    <row r="687" ht="14.25" customHeight="1">
      <c r="A687" s="5">
        <v>390.0</v>
      </c>
      <c r="B687" s="20">
        <v>2.0</v>
      </c>
      <c r="C687" s="21">
        <v>0.98</v>
      </c>
      <c r="D687" s="20">
        <v>4.0</v>
      </c>
      <c r="E687" s="22">
        <v>0.7</v>
      </c>
      <c r="F687" s="5" t="str">
        <f>VLOOKUP(G687,'Species Data'!A$2:E$152,2,FALSE)</f>
        <v>69</v>
      </c>
      <c r="G687" s="5" t="s">
        <v>113</v>
      </c>
      <c r="H687" s="45" t="s">
        <v>259</v>
      </c>
      <c r="I687" s="46" t="s">
        <v>265</v>
      </c>
      <c r="J687" s="5" t="str">
        <f>VLOOKUP(G687,'Species Data'!A$2:E$152,3,FALSE)</f>
        <v>100</v>
      </c>
      <c r="K687" s="27" t="str">
        <f>VLOOKUP(G687,'Species Data'!A$2:E$152,4,FALSE)</f>
        <v>158</v>
      </c>
      <c r="L687" s="27" t="str">
        <f>VLOOKUP(G687,'Species Data'!A$2:E$152,5,FALSE)</f>
        <v>78</v>
      </c>
      <c r="M687" s="28" t="str">
        <f t="shared" si="1"/>
        <v>7800</v>
      </c>
      <c r="N687" s="29" t="str">
        <f t="shared" si="2"/>
        <v>2027298000</v>
      </c>
      <c r="O687" s="29" t="str">
        <f t="shared" si="3"/>
        <v>259910</v>
      </c>
      <c r="P687" s="30" t="str">
        <f t="shared" si="4"/>
        <v>593092500</v>
      </c>
      <c r="Q687" s="30" t="s">
        <v>176</v>
      </c>
      <c r="R687" s="32" t="str">
        <f>VLOOKUP(Q687,'Basic Moves'!B$2:H$43,3,FALSE)</f>
        <v>7</v>
      </c>
      <c r="S687" s="32" t="str">
        <f>IF(OR(VLOOKUP(Q687,'Basic Moves'!B$2:C$43,2,FALSE)=H687,VLOOKUP(Q687,'Basic Moves'!B$2:C$43,2,FALSE)=I687),1,0)</f>
        <v>1</v>
      </c>
      <c r="T687" s="32" t="str">
        <f>VLOOKUP(Q687,'Basic Moves'!B$2:H$43,5,FALSE)</f>
        <v>650</v>
      </c>
      <c r="U687" s="32" t="str">
        <f>VLOOKUP(Q687,'Basic Moves'!B$2:H$43,7,FALSE)</f>
        <v>7</v>
      </c>
      <c r="V687" s="31" t="str">
        <f t="shared" si="5"/>
        <v>1338.75</v>
      </c>
      <c r="W687" s="30" t="s">
        <v>304</v>
      </c>
      <c r="X687" s="32" t="str">
        <f>VLOOKUP(W687,'Charged Moves'!B$2:I$96,3,FALSE)</f>
        <v>70</v>
      </c>
      <c r="Y687" s="32" t="str">
        <f>IF(OR(VLOOKUP(W687,'Charged Moves'!B$2:C$96,2,FALSE)=H687,VLOOKUP(W687,'Charged Moves'!B$2:C$96,2,FALSE)=I687),1,0)</f>
        <v>1</v>
      </c>
      <c r="Z687" s="32" t="str">
        <f>VLOOKUP(W687,'Charged Moves'!B$2:I$96,8,FALSE)*100</f>
        <v>0</v>
      </c>
      <c r="AA687" s="32" t="str">
        <f>VLOOKUP(W687,'Charged Moves'!B$2:I$96,6,FALSE)</f>
        <v>2800</v>
      </c>
      <c r="AB687" s="32" t="str">
        <f>VLOOKUP(W687,'Charged Moves'!B$2:J$96,9,FALSE)</f>
        <v>100</v>
      </c>
      <c r="AC687" s="32" t="str">
        <f t="shared" si="6"/>
        <v>218.75</v>
      </c>
      <c r="AD687" s="32" t="str">
        <f t="shared" si="7"/>
        <v>13050</v>
      </c>
      <c r="AE687" s="32" t="str">
        <f t="shared" si="8"/>
        <v>1645</v>
      </c>
      <c r="AF687" t="str">
        <f t="shared" si="9"/>
        <v>43050</v>
      </c>
      <c r="AG687" t="str">
        <f t="shared" si="10"/>
        <v>481.25</v>
      </c>
    </row>
    <row r="688" ht="14.25" customHeight="1">
      <c r="A688" s="5">
        <v>793.0</v>
      </c>
      <c r="B688" s="20">
        <v>1.0</v>
      </c>
      <c r="C688" s="21">
        <v>1.0</v>
      </c>
      <c r="D688" s="20">
        <v>2.0</v>
      </c>
      <c r="E688" s="22">
        <v>0.97</v>
      </c>
      <c r="F688" s="5" t="str">
        <f>VLOOKUP(G688,'Species Data'!A$2:E$152,2,FALSE)</f>
        <v>140</v>
      </c>
      <c r="G688" s="5" t="s">
        <v>217</v>
      </c>
      <c r="H688" s="51" t="s">
        <v>267</v>
      </c>
      <c r="I688" s="33" t="s">
        <v>187</v>
      </c>
      <c r="J688" s="5" t="str">
        <f>VLOOKUP(G688,'Species Data'!A$2:E$152,3,FALSE)</f>
        <v>60</v>
      </c>
      <c r="K688" s="27" t="str">
        <f>VLOOKUP(G688,'Species Data'!A$2:E$152,4,FALSE)</f>
        <v>148</v>
      </c>
      <c r="L688" s="27" t="str">
        <f>VLOOKUP(G688,'Species Data'!A$2:E$152,5,FALSE)</f>
        <v>142</v>
      </c>
      <c r="M688" s="28" t="str">
        <f t="shared" si="1"/>
        <v>8520</v>
      </c>
      <c r="N688" s="29" t="str">
        <f t="shared" si="2"/>
        <v>1513152000</v>
      </c>
      <c r="O688" s="29" t="str">
        <f t="shared" si="3"/>
        <v>177600</v>
      </c>
      <c r="P688" s="30" t="str">
        <f t="shared" si="4"/>
        <v>591784290</v>
      </c>
      <c r="Q688" s="30" t="s">
        <v>262</v>
      </c>
      <c r="R688" s="32" t="str">
        <f>VLOOKUP(Q688,'Basic Moves'!B$2:H$43,3,FALSE)</f>
        <v>6</v>
      </c>
      <c r="S688" s="32" t="str">
        <f>IF(OR(VLOOKUP(Q688,'Basic Moves'!B$2:C$43,2,FALSE)=H688,VLOOKUP(Q688,'Basic Moves'!B$2:C$43,2,FALSE)=I688),1,0)</f>
        <v>0</v>
      </c>
      <c r="T688" s="32" t="str">
        <f>VLOOKUP(Q688,'Basic Moves'!B$2:H$43,5,FALSE)</f>
        <v>500</v>
      </c>
      <c r="U688" s="32" t="str">
        <f>VLOOKUP(Q688,'Basic Moves'!B$2:H$43,7,FALSE)</f>
        <v>7</v>
      </c>
      <c r="V688" s="31" t="str">
        <f t="shared" si="5"/>
        <v>1200</v>
      </c>
      <c r="W688" s="30" t="s">
        <v>310</v>
      </c>
      <c r="X688" s="32" t="str">
        <f>VLOOKUP(W688,'Charged Moves'!B$2:I$96,3,FALSE)</f>
        <v>30</v>
      </c>
      <c r="Y688" s="32" t="str">
        <f>IF(OR(VLOOKUP(W688,'Charged Moves'!B$2:C$96,2,FALSE)=H688,VLOOKUP(W688,'Charged Moves'!B$2:C$96,2,FALSE)=I688),1,0)</f>
        <v>1</v>
      </c>
      <c r="Z688" s="32" t="str">
        <f>VLOOKUP(W688,'Charged Moves'!B$2:I$96,8,FALSE)*100</f>
        <v>25</v>
      </c>
      <c r="AA688" s="32" t="str">
        <f>VLOOKUP(W688,'Charged Moves'!B$2:I$96,6,FALSE)</f>
        <v>3400</v>
      </c>
      <c r="AB688" s="32" t="str">
        <f>VLOOKUP(W688,'Charged Moves'!B$2:J$96,9,FALSE)</f>
        <v>25</v>
      </c>
      <c r="AC688" s="32" t="str">
        <f t="shared" si="6"/>
        <v>66.1875</v>
      </c>
      <c r="AD688" s="32" t="str">
        <f t="shared" si="7"/>
        <v>5900</v>
      </c>
      <c r="AE688" s="32" t="str">
        <f t="shared" si="8"/>
        <v>1125</v>
      </c>
      <c r="AF688" t="str">
        <f t="shared" si="9"/>
        <v>13900</v>
      </c>
      <c r="AG688" t="str">
        <f t="shared" si="10"/>
        <v>469.3125</v>
      </c>
    </row>
    <row r="689" ht="14.25" customHeight="1">
      <c r="A689" s="5">
        <v>579.0</v>
      </c>
      <c r="B689" s="20">
        <v>5.0</v>
      </c>
      <c r="C689" s="21">
        <v>0.77</v>
      </c>
      <c r="D689" s="20">
        <v>2.0</v>
      </c>
      <c r="E689" s="22">
        <v>0.86</v>
      </c>
      <c r="F689" s="5" t="str">
        <f>VLOOKUP(G689,'Species Data'!A$2:E$152,2,FALSE)</f>
        <v>100</v>
      </c>
      <c r="G689" s="5" t="s">
        <v>165</v>
      </c>
      <c r="H689" s="52" t="s">
        <v>252</v>
      </c>
      <c r="I689" s="63"/>
      <c r="J689" s="5" t="str">
        <f>VLOOKUP(G689,'Species Data'!A$2:E$152,3,FALSE)</f>
        <v>80</v>
      </c>
      <c r="K689" s="27" t="str">
        <f>VLOOKUP(G689,'Species Data'!A$2:E$152,4,FALSE)</f>
        <v>102</v>
      </c>
      <c r="L689" s="27" t="str">
        <f>VLOOKUP(G689,'Species Data'!A$2:E$152,5,FALSE)</f>
        <v>124</v>
      </c>
      <c r="M689" s="28" t="str">
        <f t="shared" si="1"/>
        <v>9920</v>
      </c>
      <c r="N689" s="29" t="str">
        <f t="shared" si="2"/>
        <v>1257685500</v>
      </c>
      <c r="O689" s="29" t="str">
        <f t="shared" si="3"/>
        <v>126783</v>
      </c>
      <c r="P689" s="30" t="str">
        <f t="shared" si="4"/>
        <v>587942280</v>
      </c>
      <c r="Q689" s="30" t="s">
        <v>263</v>
      </c>
      <c r="R689" s="32" t="str">
        <f>VLOOKUP(Q689,'Basic Moves'!B$2:H$43,3,FALSE)</f>
        <v>12</v>
      </c>
      <c r="S689" s="32" t="str">
        <f>IF(OR(VLOOKUP(Q689,'Basic Moves'!B$2:C$43,2,FALSE)=H689,VLOOKUP(Q689,'Basic Moves'!B$2:C$43,2,FALSE)=I689),1,0)</f>
        <v>0</v>
      </c>
      <c r="T689" s="32" t="str">
        <f>VLOOKUP(Q689,'Basic Moves'!B$2:H$43,5,FALSE)</f>
        <v>1100</v>
      </c>
      <c r="U689" s="32" t="str">
        <f>VLOOKUP(Q689,'Basic Moves'!B$2:H$43,7,FALSE)</f>
        <v>10</v>
      </c>
      <c r="V689" s="31" t="str">
        <f t="shared" si="5"/>
        <v>1080</v>
      </c>
      <c r="W689" s="30" t="s">
        <v>293</v>
      </c>
      <c r="X689" s="32" t="str">
        <f>VLOOKUP(W689,'Charged Moves'!B$2:I$96,3,FALSE)</f>
        <v>35</v>
      </c>
      <c r="Y689" s="32" t="str">
        <f>IF(OR(VLOOKUP(W689,'Charged Moves'!B$2:C$96,2,FALSE)=H689,VLOOKUP(W689,'Charged Moves'!B$2:C$96,2,FALSE)=I689),1,0)</f>
        <v>1</v>
      </c>
      <c r="Z689" s="32" t="str">
        <f>VLOOKUP(W689,'Charged Moves'!B$2:I$96,8,FALSE)*100</f>
        <v>5</v>
      </c>
      <c r="AA689" s="32" t="str">
        <f>VLOOKUP(W689,'Charged Moves'!B$2:I$96,6,FALSE)</f>
        <v>2500</v>
      </c>
      <c r="AB689" s="32" t="str">
        <f>VLOOKUP(W689,'Charged Moves'!B$2:J$96,9,FALSE)</f>
        <v>33</v>
      </c>
      <c r="AC689" s="32" t="str">
        <f t="shared" si="6"/>
        <v>92.84375</v>
      </c>
      <c r="AD689" s="32" t="str">
        <f t="shared" si="7"/>
        <v>7400</v>
      </c>
      <c r="AE689" s="32" t="str">
        <f t="shared" si="8"/>
        <v>1242.96875</v>
      </c>
      <c r="AF689" t="str">
        <f t="shared" si="9"/>
        <v>15400</v>
      </c>
      <c r="AG689" t="str">
        <f t="shared" si="10"/>
        <v>581.0625</v>
      </c>
    </row>
    <row r="690" ht="14.25" customHeight="1">
      <c r="A690" s="5">
        <v>796.0</v>
      </c>
      <c r="B690" s="20">
        <v>6.0</v>
      </c>
      <c r="C690" s="21">
        <v>0.91</v>
      </c>
      <c r="D690" s="20">
        <v>3.0</v>
      </c>
      <c r="E690" s="22">
        <v>0.96</v>
      </c>
      <c r="F690" s="5" t="str">
        <f>VLOOKUP(G690,'Species Data'!A$2:E$152,2,FALSE)</f>
        <v>140</v>
      </c>
      <c r="G690" s="5" t="s">
        <v>217</v>
      </c>
      <c r="H690" s="51" t="s">
        <v>267</v>
      </c>
      <c r="I690" s="33" t="s">
        <v>187</v>
      </c>
      <c r="J690" s="5" t="str">
        <f>VLOOKUP(G690,'Species Data'!A$2:E$152,3,FALSE)</f>
        <v>60</v>
      </c>
      <c r="K690" s="27" t="str">
        <f>VLOOKUP(G690,'Species Data'!A$2:E$152,4,FALSE)</f>
        <v>148</v>
      </c>
      <c r="L690" s="27" t="str">
        <f>VLOOKUP(G690,'Species Data'!A$2:E$152,5,FALSE)</f>
        <v>142</v>
      </c>
      <c r="M690" s="28" t="str">
        <f t="shared" si="1"/>
        <v>8520</v>
      </c>
      <c r="N690" s="29" t="str">
        <f t="shared" si="2"/>
        <v>1369402560</v>
      </c>
      <c r="O690" s="29" t="str">
        <f t="shared" si="3"/>
        <v>160728</v>
      </c>
      <c r="P690" s="30" t="str">
        <f t="shared" si="4"/>
        <v>584218530</v>
      </c>
      <c r="Q690" s="30" t="s">
        <v>221</v>
      </c>
      <c r="R690" s="32" t="str">
        <f>VLOOKUP(Q690,'Basic Moves'!B$2:H$43,3,FALSE)</f>
        <v>6</v>
      </c>
      <c r="S690" s="32" t="str">
        <f>IF(OR(VLOOKUP(Q690,'Basic Moves'!B$2:C$43,2,FALSE)=H690,VLOOKUP(Q690,'Basic Moves'!B$2:C$43,2,FALSE)=I690),1,0)</f>
        <v>0</v>
      </c>
      <c r="T690" s="32" t="str">
        <f>VLOOKUP(Q690,'Basic Moves'!B$2:H$43,5,FALSE)</f>
        <v>550</v>
      </c>
      <c r="U690" s="32" t="str">
        <f>VLOOKUP(Q690,'Basic Moves'!B$2:H$43,7,FALSE)</f>
        <v>7</v>
      </c>
      <c r="V690" s="31" t="str">
        <f t="shared" si="5"/>
        <v>1086</v>
      </c>
      <c r="W690" s="30" t="s">
        <v>310</v>
      </c>
      <c r="X690" s="32" t="str">
        <f>VLOOKUP(W690,'Charged Moves'!B$2:I$96,3,FALSE)</f>
        <v>30</v>
      </c>
      <c r="Y690" s="32" t="str">
        <f>IF(OR(VLOOKUP(W690,'Charged Moves'!B$2:C$96,2,FALSE)=H690,VLOOKUP(W690,'Charged Moves'!B$2:C$96,2,FALSE)=I690),1,0)</f>
        <v>1</v>
      </c>
      <c r="Z690" s="32" t="str">
        <f>VLOOKUP(W690,'Charged Moves'!B$2:I$96,8,FALSE)*100</f>
        <v>25</v>
      </c>
      <c r="AA690" s="32" t="str">
        <f>VLOOKUP(W690,'Charged Moves'!B$2:I$96,6,FALSE)</f>
        <v>3400</v>
      </c>
      <c r="AB690" s="32" t="str">
        <f>VLOOKUP(W690,'Charged Moves'!B$2:J$96,9,FALSE)</f>
        <v>25</v>
      </c>
      <c r="AC690" s="32" t="str">
        <f t="shared" si="6"/>
        <v>66.1875</v>
      </c>
      <c r="AD690" s="32" t="str">
        <f t="shared" si="7"/>
        <v>6100</v>
      </c>
      <c r="AE690" s="32" t="str">
        <f t="shared" si="8"/>
        <v>1083</v>
      </c>
      <c r="AF690" t="str">
        <f t="shared" si="9"/>
        <v>14100</v>
      </c>
      <c r="AG690" t="str">
        <f t="shared" si="10"/>
        <v>463.3125</v>
      </c>
    </row>
    <row r="691" ht="14.25" customHeight="1">
      <c r="A691" s="5">
        <v>581.0</v>
      </c>
      <c r="B691" s="20">
        <v>6.0</v>
      </c>
      <c r="C691" s="21">
        <v>0.72</v>
      </c>
      <c r="D691" s="20">
        <v>3.0</v>
      </c>
      <c r="E691" s="22">
        <v>0.85</v>
      </c>
      <c r="F691" s="5" t="str">
        <f>VLOOKUP(G691,'Species Data'!A$2:E$152,2,FALSE)</f>
        <v>100</v>
      </c>
      <c r="G691" s="5" t="s">
        <v>165</v>
      </c>
      <c r="H691" s="52" t="s">
        <v>252</v>
      </c>
      <c r="I691" s="63"/>
      <c r="J691" s="5" t="str">
        <f>VLOOKUP(G691,'Species Data'!A$2:E$152,3,FALSE)</f>
        <v>80</v>
      </c>
      <c r="K691" s="27" t="str">
        <f>VLOOKUP(G691,'Species Data'!A$2:E$152,4,FALSE)</f>
        <v>102</v>
      </c>
      <c r="L691" s="27" t="str">
        <f>VLOOKUP(G691,'Species Data'!A$2:E$152,5,FALSE)</f>
        <v>124</v>
      </c>
      <c r="M691" s="28" t="str">
        <f t="shared" si="1"/>
        <v>9920</v>
      </c>
      <c r="N691" s="29" t="str">
        <f t="shared" si="2"/>
        <v>1179299520</v>
      </c>
      <c r="O691" s="29" t="str">
        <f t="shared" si="3"/>
        <v>118881</v>
      </c>
      <c r="P691" s="30" t="str">
        <f t="shared" si="4"/>
        <v>583578720</v>
      </c>
      <c r="Q691" s="30" t="s">
        <v>263</v>
      </c>
      <c r="R691" s="32" t="str">
        <f>VLOOKUP(Q691,'Basic Moves'!B$2:H$43,3,FALSE)</f>
        <v>12</v>
      </c>
      <c r="S691" s="32" t="str">
        <f>IF(OR(VLOOKUP(Q691,'Basic Moves'!B$2:C$43,2,FALSE)=H691,VLOOKUP(Q691,'Basic Moves'!B$2:C$43,2,FALSE)=I691),1,0)</f>
        <v>0</v>
      </c>
      <c r="T691" s="32" t="str">
        <f>VLOOKUP(Q691,'Basic Moves'!B$2:H$43,5,FALSE)</f>
        <v>1100</v>
      </c>
      <c r="U691" s="32" t="str">
        <f>VLOOKUP(Q691,'Basic Moves'!B$2:H$43,7,FALSE)</f>
        <v>10</v>
      </c>
      <c r="V691" s="31" t="str">
        <f t="shared" si="5"/>
        <v>1080</v>
      </c>
      <c r="W691" s="30" t="s">
        <v>329</v>
      </c>
      <c r="X691" s="32" t="str">
        <f>VLOOKUP(W691,'Charged Moves'!B$2:I$96,3,FALSE)</f>
        <v>45</v>
      </c>
      <c r="Y691" s="32" t="str">
        <f>IF(OR(VLOOKUP(W691,'Charged Moves'!B$2:C$96,2,FALSE)=H691,VLOOKUP(W691,'Charged Moves'!B$2:C$96,2,FALSE)=I691),1,0)</f>
        <v>0</v>
      </c>
      <c r="Z691" s="32" t="str">
        <f>VLOOKUP(W691,'Charged Moves'!B$2:I$96,8,FALSE)*100</f>
        <v>5</v>
      </c>
      <c r="AA691" s="32" t="str">
        <f>VLOOKUP(W691,'Charged Moves'!B$2:I$96,6,FALSE)</f>
        <v>3100</v>
      </c>
      <c r="AB691" s="32" t="str">
        <f>VLOOKUP(W691,'Charged Moves'!B$2:J$96,9,FALSE)</f>
        <v>33</v>
      </c>
      <c r="AC691" s="32" t="str">
        <f t="shared" si="6"/>
        <v>94.125</v>
      </c>
      <c r="AD691" s="32" t="str">
        <f t="shared" si="7"/>
        <v>8000</v>
      </c>
      <c r="AE691" s="32" t="str">
        <f t="shared" si="8"/>
        <v>1165.5</v>
      </c>
      <c r="AF691" t="str">
        <f t="shared" si="9"/>
        <v>16000</v>
      </c>
      <c r="AG691" t="str">
        <f t="shared" si="10"/>
        <v>576.75</v>
      </c>
    </row>
    <row r="692" ht="14.25" customHeight="1">
      <c r="A692" s="5">
        <v>792.0</v>
      </c>
      <c r="B692" s="20">
        <v>1.0</v>
      </c>
      <c r="C692" s="21">
        <v>1.0</v>
      </c>
      <c r="D692" s="20">
        <v>4.0</v>
      </c>
      <c r="E692" s="22">
        <v>0.96</v>
      </c>
      <c r="F692" s="5" t="str">
        <f>VLOOKUP(G692,'Species Data'!A$2:E$152,2,FALSE)</f>
        <v>140</v>
      </c>
      <c r="G692" s="5" t="s">
        <v>217</v>
      </c>
      <c r="H692" s="51" t="s">
        <v>267</v>
      </c>
      <c r="I692" s="33" t="s">
        <v>187</v>
      </c>
      <c r="J692" s="5" t="str">
        <f>VLOOKUP(G692,'Species Data'!A$2:E$152,3,FALSE)</f>
        <v>60</v>
      </c>
      <c r="K692" s="27" t="str">
        <f>VLOOKUP(G692,'Species Data'!A$2:E$152,4,FALSE)</f>
        <v>148</v>
      </c>
      <c r="L692" s="27" t="str">
        <f>VLOOKUP(G692,'Species Data'!A$2:E$152,5,FALSE)</f>
        <v>142</v>
      </c>
      <c r="M692" s="28" t="str">
        <f t="shared" si="1"/>
        <v>8520</v>
      </c>
      <c r="N692" s="29" t="str">
        <f t="shared" si="2"/>
        <v>1513152000</v>
      </c>
      <c r="O692" s="29" t="str">
        <f t="shared" si="3"/>
        <v>177600</v>
      </c>
      <c r="P692" s="30" t="str">
        <f t="shared" si="4"/>
        <v>582918165</v>
      </c>
      <c r="Q692" s="30" t="s">
        <v>262</v>
      </c>
      <c r="R692" s="32" t="str">
        <f>VLOOKUP(Q692,'Basic Moves'!B$2:H$43,3,FALSE)</f>
        <v>6</v>
      </c>
      <c r="S692" s="32" t="str">
        <f>IF(OR(VLOOKUP(Q692,'Basic Moves'!B$2:C$43,2,FALSE)=H692,VLOOKUP(Q692,'Basic Moves'!B$2:C$43,2,FALSE)=I692),1,0)</f>
        <v>0</v>
      </c>
      <c r="T692" s="32" t="str">
        <f>VLOOKUP(Q692,'Basic Moves'!B$2:H$43,5,FALSE)</f>
        <v>500</v>
      </c>
      <c r="U692" s="32" t="str">
        <f>VLOOKUP(Q692,'Basic Moves'!B$2:H$43,7,FALSE)</f>
        <v>7</v>
      </c>
      <c r="V692" s="31" t="str">
        <f t="shared" si="5"/>
        <v>1200</v>
      </c>
      <c r="W692" s="30" t="s">
        <v>307</v>
      </c>
      <c r="X692" s="32" t="str">
        <f>VLOOKUP(W692,'Charged Moves'!B$2:I$96,3,FALSE)</f>
        <v>25</v>
      </c>
      <c r="Y692" s="32" t="str">
        <f>IF(OR(VLOOKUP(W692,'Charged Moves'!B$2:C$96,2,FALSE)=H692,VLOOKUP(W692,'Charged Moves'!B$2:C$96,2,FALSE)=I692),1,0)</f>
        <v>1</v>
      </c>
      <c r="Z692" s="32" t="str">
        <f>VLOOKUP(W692,'Charged Moves'!B$2:I$96,8,FALSE)*100</f>
        <v>5</v>
      </c>
      <c r="AA692" s="32" t="str">
        <f>VLOOKUP(W692,'Charged Moves'!B$2:I$96,6,FALSE)</f>
        <v>2350</v>
      </c>
      <c r="AB692" s="32" t="str">
        <f>VLOOKUP(W692,'Charged Moves'!B$2:J$96,9,FALSE)</f>
        <v>20</v>
      </c>
      <c r="AC692" s="32" t="str">
        <f t="shared" si="6"/>
        <v>50.03125</v>
      </c>
      <c r="AD692" s="32" t="str">
        <f t="shared" si="7"/>
        <v>4350</v>
      </c>
      <c r="AE692" s="32" t="str">
        <f t="shared" si="8"/>
        <v>1148.6875</v>
      </c>
      <c r="AF692" t="str">
        <f t="shared" si="9"/>
        <v>10350</v>
      </c>
      <c r="AG692" t="str">
        <f t="shared" si="10"/>
        <v>462.28125</v>
      </c>
    </row>
    <row r="693" ht="14.25" customHeight="1">
      <c r="A693" s="5">
        <v>795.0</v>
      </c>
      <c r="B693" s="20">
        <v>4.0</v>
      </c>
      <c r="C693" s="21">
        <v>0.92</v>
      </c>
      <c r="D693" s="20">
        <v>4.0</v>
      </c>
      <c r="E693" s="22">
        <v>0.96</v>
      </c>
      <c r="F693" s="5" t="str">
        <f>VLOOKUP(G693,'Species Data'!A$2:E$152,2,FALSE)</f>
        <v>140</v>
      </c>
      <c r="G693" s="5" t="s">
        <v>217</v>
      </c>
      <c r="H693" s="51" t="s">
        <v>267</v>
      </c>
      <c r="I693" s="33" t="s">
        <v>187</v>
      </c>
      <c r="J693" s="5" t="str">
        <f>VLOOKUP(G693,'Species Data'!A$2:E$152,3,FALSE)</f>
        <v>60</v>
      </c>
      <c r="K693" s="27" t="str">
        <f>VLOOKUP(G693,'Species Data'!A$2:E$152,4,FALSE)</f>
        <v>148</v>
      </c>
      <c r="L693" s="27" t="str">
        <f>VLOOKUP(G693,'Species Data'!A$2:E$152,5,FALSE)</f>
        <v>142</v>
      </c>
      <c r="M693" s="28" t="str">
        <f t="shared" si="1"/>
        <v>8520</v>
      </c>
      <c r="N693" s="29" t="str">
        <f t="shared" si="2"/>
        <v>1395488670</v>
      </c>
      <c r="O693" s="29" t="str">
        <f t="shared" si="3"/>
        <v>163790</v>
      </c>
      <c r="P693" s="30" t="str">
        <f t="shared" si="4"/>
        <v>582918165</v>
      </c>
      <c r="Q693" s="30" t="s">
        <v>221</v>
      </c>
      <c r="R693" s="32" t="str">
        <f>VLOOKUP(Q693,'Basic Moves'!B$2:H$43,3,FALSE)</f>
        <v>6</v>
      </c>
      <c r="S693" s="32" t="str">
        <f>IF(OR(VLOOKUP(Q693,'Basic Moves'!B$2:C$43,2,FALSE)=H693,VLOOKUP(Q693,'Basic Moves'!B$2:C$43,2,FALSE)=I693),1,0)</f>
        <v>0</v>
      </c>
      <c r="T693" s="32" t="str">
        <f>VLOOKUP(Q693,'Basic Moves'!B$2:H$43,5,FALSE)</f>
        <v>550</v>
      </c>
      <c r="U693" s="32" t="str">
        <f>VLOOKUP(Q693,'Basic Moves'!B$2:H$43,7,FALSE)</f>
        <v>7</v>
      </c>
      <c r="V693" s="31" t="str">
        <f t="shared" si="5"/>
        <v>1086</v>
      </c>
      <c r="W693" s="30" t="s">
        <v>307</v>
      </c>
      <c r="X693" s="32" t="str">
        <f>VLOOKUP(W693,'Charged Moves'!B$2:I$96,3,FALSE)</f>
        <v>25</v>
      </c>
      <c r="Y693" s="32" t="str">
        <f>IF(OR(VLOOKUP(W693,'Charged Moves'!B$2:C$96,2,FALSE)=H693,VLOOKUP(W693,'Charged Moves'!B$2:C$96,2,FALSE)=I693),1,0)</f>
        <v>1</v>
      </c>
      <c r="Z693" s="32" t="str">
        <f>VLOOKUP(W693,'Charged Moves'!B$2:I$96,8,FALSE)*100</f>
        <v>5</v>
      </c>
      <c r="AA693" s="32" t="str">
        <f>VLOOKUP(W693,'Charged Moves'!B$2:I$96,6,FALSE)</f>
        <v>2350</v>
      </c>
      <c r="AB693" s="32" t="str">
        <f>VLOOKUP(W693,'Charged Moves'!B$2:J$96,9,FALSE)</f>
        <v>20</v>
      </c>
      <c r="AC693" s="32" t="str">
        <f t="shared" si="6"/>
        <v>50.03125</v>
      </c>
      <c r="AD693" s="32" t="str">
        <f t="shared" si="7"/>
        <v>4500</v>
      </c>
      <c r="AE693" s="32" t="str">
        <f t="shared" si="8"/>
        <v>1106.6875</v>
      </c>
      <c r="AF693" t="str">
        <f t="shared" si="9"/>
        <v>10500</v>
      </c>
      <c r="AG693" t="str">
        <f t="shared" si="10"/>
        <v>462.28125</v>
      </c>
    </row>
    <row r="694" ht="14.25" customHeight="1">
      <c r="A694" s="5">
        <v>173.0</v>
      </c>
      <c r="B694" s="20">
        <v>3.0</v>
      </c>
      <c r="C694" s="21">
        <v>0.78</v>
      </c>
      <c r="D694" s="20">
        <v>1.0</v>
      </c>
      <c r="E694" s="22">
        <v>1.0</v>
      </c>
      <c r="F694" s="5" t="str">
        <f>VLOOKUP(G694,'Species Data'!A$2:E$152,2,FALSE)</f>
        <v>32</v>
      </c>
      <c r="G694" s="5" t="s">
        <v>68</v>
      </c>
      <c r="H694" s="46" t="s">
        <v>265</v>
      </c>
      <c r="I694" s="48"/>
      <c r="J694" s="5" t="str">
        <f>VLOOKUP(G694,'Species Data'!A$2:E$152,3,FALSE)</f>
        <v>92</v>
      </c>
      <c r="K694" s="27" t="str">
        <f>VLOOKUP(G694,'Species Data'!A$2:E$152,4,FALSE)</f>
        <v>110</v>
      </c>
      <c r="L694" s="27" t="str">
        <f>VLOOKUP(G694,'Species Data'!A$2:E$152,5,FALSE)</f>
        <v>94</v>
      </c>
      <c r="M694" s="28" t="str">
        <f t="shared" si="1"/>
        <v>8648</v>
      </c>
      <c r="N694" s="29" t="str">
        <f t="shared" si="2"/>
        <v>1279620238</v>
      </c>
      <c r="O694" s="29" t="str">
        <f t="shared" si="3"/>
        <v>147967</v>
      </c>
      <c r="P694" s="30" t="str">
        <f t="shared" si="4"/>
        <v>582510362.5</v>
      </c>
      <c r="Q694" s="30" t="s">
        <v>256</v>
      </c>
      <c r="R694" s="32" t="str">
        <f>VLOOKUP(Q694,'Basic Moves'!B$2:H$43,3,FALSE)</f>
        <v>10</v>
      </c>
      <c r="S694" s="32" t="str">
        <f>IF(OR(VLOOKUP(Q694,'Basic Moves'!B$2:C$43,2,FALSE)=H694,VLOOKUP(Q694,'Basic Moves'!B$2:C$43,2,FALSE)=I694),1,0)</f>
        <v>0</v>
      </c>
      <c r="T694" s="32" t="str">
        <f>VLOOKUP(Q694,'Basic Moves'!B$2:H$43,5,FALSE)</f>
        <v>1150</v>
      </c>
      <c r="U694" s="32" t="str">
        <f>VLOOKUP(Q694,'Basic Moves'!B$2:H$43,7,FALSE)</f>
        <v>10</v>
      </c>
      <c r="V694" s="31" t="str">
        <f t="shared" si="5"/>
        <v>860</v>
      </c>
      <c r="W694" s="30" t="s">
        <v>224</v>
      </c>
      <c r="X694" s="32" t="str">
        <f>VLOOKUP(W694,'Charged Moves'!B$2:I$96,3,FALSE)</f>
        <v>55</v>
      </c>
      <c r="Y694" s="32" t="str">
        <f>IF(OR(VLOOKUP(W694,'Charged Moves'!B$2:C$96,2,FALSE)=H694,VLOOKUP(W694,'Charged Moves'!B$2:C$96,2,FALSE)=I694),1,0)</f>
        <v>1</v>
      </c>
      <c r="Z694" s="32" t="str">
        <f>VLOOKUP(W694,'Charged Moves'!B$2:I$96,8,FALSE)*100</f>
        <v>5</v>
      </c>
      <c r="AA694" s="32" t="str">
        <f>VLOOKUP(W694,'Charged Moves'!B$2:I$96,6,FALSE)</f>
        <v>2600</v>
      </c>
      <c r="AB694" s="32" t="str">
        <f>VLOOKUP(W694,'Charged Moves'!B$2:J$96,9,FALSE)</f>
        <v>50</v>
      </c>
      <c r="AC694" s="32" t="str">
        <f t="shared" si="6"/>
        <v>120.46875</v>
      </c>
      <c r="AD694" s="32" t="str">
        <f t="shared" si="7"/>
        <v>8850</v>
      </c>
      <c r="AE694" s="32" t="str">
        <f t="shared" si="8"/>
        <v>1345.15625</v>
      </c>
      <c r="AF694" t="str">
        <f t="shared" si="9"/>
        <v>18850</v>
      </c>
      <c r="AG694" t="str">
        <f t="shared" si="10"/>
        <v>612.34375</v>
      </c>
    </row>
    <row r="695" ht="14.25" customHeight="1">
      <c r="A695" s="5">
        <v>213.0</v>
      </c>
      <c r="B695" s="20">
        <v>3.0</v>
      </c>
      <c r="C695" s="21">
        <v>0.86</v>
      </c>
      <c r="D695" s="20">
        <v>6.0</v>
      </c>
      <c r="E695" s="22">
        <v>0.7</v>
      </c>
      <c r="F695" s="5" t="str">
        <f>VLOOKUP(G695,'Species Data'!A$2:E$152,2,FALSE)</f>
        <v>39</v>
      </c>
      <c r="G695" s="5" t="s">
        <v>75</v>
      </c>
      <c r="H695" s="39" t="s">
        <v>237</v>
      </c>
      <c r="I695" s="53" t="s">
        <v>322</v>
      </c>
      <c r="J695" s="5" t="str">
        <f>VLOOKUP(G695,'Species Data'!A$2:E$152,3,FALSE)</f>
        <v>230</v>
      </c>
      <c r="K695" s="27" t="str">
        <f>VLOOKUP(G695,'Species Data'!A$2:E$152,4,FALSE)</f>
        <v>98</v>
      </c>
      <c r="L695" s="27" t="str">
        <f>VLOOKUP(G695,'Species Data'!A$2:E$152,5,FALSE)</f>
        <v>54</v>
      </c>
      <c r="M695" s="28" t="str">
        <f t="shared" si="1"/>
        <v>12420</v>
      </c>
      <c r="N695" s="29" t="str">
        <f t="shared" si="2"/>
        <v>1970277750</v>
      </c>
      <c r="O695" s="29" t="str">
        <f t="shared" si="3"/>
        <v>158638</v>
      </c>
      <c r="P695" s="30" t="str">
        <f t="shared" si="4"/>
        <v>578151000</v>
      </c>
      <c r="Q695" s="30" t="s">
        <v>173</v>
      </c>
      <c r="R695" s="32" t="str">
        <f>VLOOKUP(Q695,'Basic Moves'!B$2:H$43,3,FALSE)</f>
        <v>7</v>
      </c>
      <c r="S695" s="32" t="str">
        <f>IF(OR(VLOOKUP(Q695,'Basic Moves'!B$2:C$43,2,FALSE)=H695,VLOOKUP(Q695,'Basic Moves'!B$2:C$43,2,FALSE)=I695),1,0)</f>
        <v>1</v>
      </c>
      <c r="T695" s="32" t="str">
        <f>VLOOKUP(Q695,'Basic Moves'!B$2:H$43,5,FALSE)</f>
        <v>540</v>
      </c>
      <c r="U695" s="32" t="str">
        <f>VLOOKUP(Q695,'Basic Moves'!B$2:H$43,7,FALSE)</f>
        <v>7</v>
      </c>
      <c r="V695" s="31" t="str">
        <f t="shared" si="5"/>
        <v>1618.75</v>
      </c>
      <c r="W695" s="30" t="s">
        <v>321</v>
      </c>
      <c r="X695" s="32" t="str">
        <f>VLOOKUP(W695,'Charged Moves'!B$2:I$96,3,FALSE)</f>
        <v>25</v>
      </c>
      <c r="Y695" s="32" t="str">
        <f>IF(OR(VLOOKUP(W695,'Charged Moves'!B$2:C$96,2,FALSE)=H695,VLOOKUP(W695,'Charged Moves'!B$2:C$96,2,FALSE)=I695),1,0)</f>
        <v>1</v>
      </c>
      <c r="Z695" s="32" t="str">
        <f>VLOOKUP(W695,'Charged Moves'!B$2:I$96,8,FALSE)*100</f>
        <v>5</v>
      </c>
      <c r="AA695" s="32" t="str">
        <f>VLOOKUP(W695,'Charged Moves'!B$2:I$96,6,FALSE)</f>
        <v>3900</v>
      </c>
      <c r="AB695" s="32" t="str">
        <f>VLOOKUP(W695,'Charged Moves'!B$2:J$96,9,FALSE)</f>
        <v>20</v>
      </c>
      <c r="AC695" s="32" t="str">
        <f t="shared" si="6"/>
        <v>58.28125</v>
      </c>
      <c r="AD695" s="32" t="str">
        <f t="shared" si="7"/>
        <v>6020</v>
      </c>
      <c r="AE695" s="32" t="str">
        <f t="shared" si="8"/>
        <v>985</v>
      </c>
      <c r="AF695" t="str">
        <f t="shared" si="9"/>
        <v>12020</v>
      </c>
      <c r="AG695" t="str">
        <f t="shared" si="10"/>
        <v>475</v>
      </c>
    </row>
    <row r="696" ht="14.25" customHeight="1">
      <c r="A696" s="5">
        <v>395.0</v>
      </c>
      <c r="B696" s="20">
        <v>6.0</v>
      </c>
      <c r="C696" s="21">
        <v>0.7</v>
      </c>
      <c r="D696" s="20">
        <v>5.0</v>
      </c>
      <c r="E696" s="22">
        <v>0.68</v>
      </c>
      <c r="F696" s="5" t="str">
        <f>VLOOKUP(G696,'Species Data'!A$2:E$152,2,FALSE)</f>
        <v>69</v>
      </c>
      <c r="G696" s="5" t="s">
        <v>113</v>
      </c>
      <c r="H696" s="45" t="s">
        <v>259</v>
      </c>
      <c r="I696" s="46" t="s">
        <v>265</v>
      </c>
      <c r="J696" s="5" t="str">
        <f>VLOOKUP(G696,'Species Data'!A$2:E$152,3,FALSE)</f>
        <v>100</v>
      </c>
      <c r="K696" s="27" t="str">
        <f>VLOOKUP(G696,'Species Data'!A$2:E$152,4,FALSE)</f>
        <v>158</v>
      </c>
      <c r="L696" s="27" t="str">
        <f>VLOOKUP(G696,'Species Data'!A$2:E$152,5,FALSE)</f>
        <v>78</v>
      </c>
      <c r="M696" s="28" t="str">
        <f t="shared" si="1"/>
        <v>7800</v>
      </c>
      <c r="N696" s="29" t="str">
        <f t="shared" si="2"/>
        <v>1463475000</v>
      </c>
      <c r="O696" s="29" t="str">
        <f t="shared" si="3"/>
        <v>187625</v>
      </c>
      <c r="P696" s="30" t="str">
        <f t="shared" si="4"/>
        <v>576917250</v>
      </c>
      <c r="Q696" s="30" t="s">
        <v>144</v>
      </c>
      <c r="R696" s="32" t="str">
        <f>VLOOKUP(Q696,'Basic Moves'!B$2:H$43,3,FALSE)</f>
        <v>10</v>
      </c>
      <c r="S696" s="32" t="str">
        <f>IF(OR(VLOOKUP(Q696,'Basic Moves'!B$2:C$43,2,FALSE)=H696,VLOOKUP(Q696,'Basic Moves'!B$2:C$43,2,FALSE)=I696),1,0)</f>
        <v>1</v>
      </c>
      <c r="T696" s="32" t="str">
        <f>VLOOKUP(Q696,'Basic Moves'!B$2:H$43,5,FALSE)</f>
        <v>1050</v>
      </c>
      <c r="U696" s="32" t="str">
        <f>VLOOKUP(Q696,'Basic Moves'!B$2:H$43,7,FALSE)</f>
        <v>10</v>
      </c>
      <c r="V696" s="31" t="str">
        <f t="shared" si="5"/>
        <v>1187.5</v>
      </c>
      <c r="W696" s="30" t="s">
        <v>283</v>
      </c>
      <c r="X696" s="32" t="str">
        <f>VLOOKUP(W696,'Charged Moves'!B$2:I$96,3,FALSE)</f>
        <v>25</v>
      </c>
      <c r="Y696" s="32" t="str">
        <f>IF(OR(VLOOKUP(W696,'Charged Moves'!B$2:C$96,2,FALSE)=H696,VLOOKUP(W696,'Charged Moves'!B$2:C$96,2,FALSE)=I696),1,0)</f>
        <v>0</v>
      </c>
      <c r="Z696" s="32" t="str">
        <f>VLOOKUP(W696,'Charged Moves'!B$2:I$96,8,FALSE)*100</f>
        <v>5</v>
      </c>
      <c r="AA696" s="32" t="str">
        <f>VLOOKUP(W696,'Charged Moves'!B$2:I$96,6,FALSE)</f>
        <v>4000</v>
      </c>
      <c r="AB696" s="32" t="str">
        <f>VLOOKUP(W696,'Charged Moves'!B$2:J$96,9,FALSE)</f>
        <v>20</v>
      </c>
      <c r="AC696" s="32" t="str">
        <f t="shared" si="6"/>
        <v>50.625</v>
      </c>
      <c r="AD696" s="32" t="str">
        <f t="shared" si="7"/>
        <v>6600</v>
      </c>
      <c r="AE696" s="32" t="str">
        <f t="shared" si="8"/>
        <v>759.375</v>
      </c>
      <c r="AF696" t="str">
        <f t="shared" si="9"/>
        <v>10600</v>
      </c>
      <c r="AG696" t="str">
        <f t="shared" si="10"/>
        <v>468.125</v>
      </c>
    </row>
    <row r="697" ht="14.25" customHeight="1">
      <c r="A697" s="5">
        <v>825.0</v>
      </c>
      <c r="B697" s="20">
        <v>2.0</v>
      </c>
      <c r="C697" s="21">
        <v>0.97</v>
      </c>
      <c r="D697" s="20">
        <v>1.0</v>
      </c>
      <c r="E697" s="22">
        <v>1.0</v>
      </c>
      <c r="F697" s="5" t="str">
        <f>VLOOKUP(G697,'Species Data'!A$2:E$152,2,FALSE)</f>
        <v>147</v>
      </c>
      <c r="G697" s="5" t="s">
        <v>223</v>
      </c>
      <c r="H697" s="37" t="s">
        <v>235</v>
      </c>
      <c r="I697" s="66"/>
      <c r="J697" s="5" t="str">
        <f>VLOOKUP(G697,'Species Data'!A$2:E$152,3,FALSE)</f>
        <v>82</v>
      </c>
      <c r="K697" s="27" t="str">
        <f>VLOOKUP(G697,'Species Data'!A$2:E$152,4,FALSE)</f>
        <v>128</v>
      </c>
      <c r="L697" s="27" t="str">
        <f>VLOOKUP(G697,'Species Data'!A$2:E$152,5,FALSE)</f>
        <v>110</v>
      </c>
      <c r="M697" s="28" t="str">
        <f t="shared" si="1"/>
        <v>9020</v>
      </c>
      <c r="N697" s="29" t="str">
        <f t="shared" si="2"/>
        <v>1731840000</v>
      </c>
      <c r="O697" s="29" t="str">
        <f t="shared" si="3"/>
        <v>192000</v>
      </c>
      <c r="P697" s="30" t="str">
        <f t="shared" si="4"/>
        <v>575295600</v>
      </c>
      <c r="Q697" s="30" t="s">
        <v>100</v>
      </c>
      <c r="R697" s="32" t="str">
        <f>VLOOKUP(Q697,'Basic Moves'!B$2:H$43,3,FALSE)</f>
        <v>6</v>
      </c>
      <c r="S697" s="32" t="str">
        <f>IF(OR(VLOOKUP(Q697,'Basic Moves'!B$2:C$43,2,FALSE)=H697,VLOOKUP(Q697,'Basic Moves'!B$2:C$43,2,FALSE)=I697),1,0)</f>
        <v>1</v>
      </c>
      <c r="T697" s="32" t="str">
        <f>VLOOKUP(Q697,'Basic Moves'!B$2:H$43,5,FALSE)</f>
        <v>500</v>
      </c>
      <c r="U697" s="32" t="str">
        <f>VLOOKUP(Q697,'Basic Moves'!B$2:H$43,7,FALSE)</f>
        <v>7</v>
      </c>
      <c r="V697" s="31" t="str">
        <f t="shared" si="5"/>
        <v>1500</v>
      </c>
      <c r="W697" s="30" t="s">
        <v>320</v>
      </c>
      <c r="X697" s="32" t="str">
        <f>VLOOKUP(W697,'Charged Moves'!B$2:I$96,3,FALSE)</f>
        <v>25</v>
      </c>
      <c r="Y697" s="32" t="str">
        <f>IF(OR(VLOOKUP(W697,'Charged Moves'!B$2:C$96,2,FALSE)=H697,VLOOKUP(W697,'Charged Moves'!B$2:C$96,2,FALSE)=I697),1,0)</f>
        <v>1</v>
      </c>
      <c r="Z697" s="32" t="str">
        <f>VLOOKUP(W697,'Charged Moves'!B$2:I$96,8,FALSE)*100</f>
        <v>5</v>
      </c>
      <c r="AA697" s="32" t="str">
        <f>VLOOKUP(W697,'Charged Moves'!B$2:I$96,6,FALSE)</f>
        <v>2700</v>
      </c>
      <c r="AB697" s="32" t="str">
        <f>VLOOKUP(W697,'Charged Moves'!B$2:J$96,9,FALSE)</f>
        <v>20</v>
      </c>
      <c r="AC697" s="32" t="str">
        <f t="shared" si="6"/>
        <v>54.53125</v>
      </c>
      <c r="AD697" s="32" t="str">
        <f t="shared" si="7"/>
        <v>4700</v>
      </c>
      <c r="AE697" s="32" t="str">
        <f t="shared" si="8"/>
        <v>1160.15625</v>
      </c>
      <c r="AF697" t="str">
        <f t="shared" si="9"/>
        <v>10700</v>
      </c>
      <c r="AG697" t="str">
        <f t="shared" si="10"/>
        <v>498.28125</v>
      </c>
    </row>
    <row r="698" ht="14.25" customHeight="1">
      <c r="A698" s="5">
        <v>424.0</v>
      </c>
      <c r="B698" s="20">
        <v>6.0</v>
      </c>
      <c r="C698" s="21">
        <v>0.79</v>
      </c>
      <c r="D698" s="20">
        <v>6.0</v>
      </c>
      <c r="E698" s="22">
        <v>0.71</v>
      </c>
      <c r="F698" s="5" t="str">
        <f>VLOOKUP(G698,'Species Data'!A$2:E$152,2,FALSE)</f>
        <v>74</v>
      </c>
      <c r="G698" s="5" t="s">
        <v>123</v>
      </c>
      <c r="H698" s="51" t="s">
        <v>267</v>
      </c>
      <c r="I698" s="49" t="s">
        <v>260</v>
      </c>
      <c r="J698" s="5" t="str">
        <f>VLOOKUP(G698,'Species Data'!A$2:E$152,3,FALSE)</f>
        <v>80</v>
      </c>
      <c r="K698" s="27" t="str">
        <f>VLOOKUP(G698,'Species Data'!A$2:E$152,4,FALSE)</f>
        <v>106</v>
      </c>
      <c r="L698" s="27" t="str">
        <f>VLOOKUP(G698,'Species Data'!A$2:E$152,5,FALSE)</f>
        <v>118</v>
      </c>
      <c r="M698" s="28" t="str">
        <f t="shared" si="1"/>
        <v>9440</v>
      </c>
      <c r="N698" s="29" t="str">
        <f t="shared" si="2"/>
        <v>1080691200</v>
      </c>
      <c r="O698" s="29" t="str">
        <f t="shared" si="3"/>
        <v>114480</v>
      </c>
      <c r="P698" s="30" t="str">
        <f t="shared" si="4"/>
        <v>571678140</v>
      </c>
      <c r="Q698" s="30" t="s">
        <v>263</v>
      </c>
      <c r="R698" s="32" t="str">
        <f>VLOOKUP(Q698,'Basic Moves'!B$2:H$43,3,FALSE)</f>
        <v>12</v>
      </c>
      <c r="S698" s="32" t="str">
        <f>IF(OR(VLOOKUP(Q698,'Basic Moves'!B$2:C$43,2,FALSE)=H698,VLOOKUP(Q698,'Basic Moves'!B$2:C$43,2,FALSE)=I698),1,0)</f>
        <v>0</v>
      </c>
      <c r="T698" s="32" t="str">
        <f>VLOOKUP(Q698,'Basic Moves'!B$2:H$43,5,FALSE)</f>
        <v>1100</v>
      </c>
      <c r="U698" s="32" t="str">
        <f>VLOOKUP(Q698,'Basic Moves'!B$2:H$43,7,FALSE)</f>
        <v>10</v>
      </c>
      <c r="V698" s="31" t="str">
        <f t="shared" si="5"/>
        <v>1080</v>
      </c>
      <c r="W698" s="30" t="s">
        <v>310</v>
      </c>
      <c r="X698" s="32" t="str">
        <f>VLOOKUP(W698,'Charged Moves'!B$2:I$96,3,FALSE)</f>
        <v>30</v>
      </c>
      <c r="Y698" s="32" t="str">
        <f>IF(OR(VLOOKUP(W698,'Charged Moves'!B$2:C$96,2,FALSE)=H698,VLOOKUP(W698,'Charged Moves'!B$2:C$96,2,FALSE)=I698),1,0)</f>
        <v>1</v>
      </c>
      <c r="Z698" s="32" t="str">
        <f>VLOOKUP(W698,'Charged Moves'!B$2:I$96,8,FALSE)*100</f>
        <v>25</v>
      </c>
      <c r="AA698" s="32" t="str">
        <f>VLOOKUP(W698,'Charged Moves'!B$2:I$96,6,FALSE)</f>
        <v>3400</v>
      </c>
      <c r="AB698" s="32" t="str">
        <f>VLOOKUP(W698,'Charged Moves'!B$2:J$96,9,FALSE)</f>
        <v>25</v>
      </c>
      <c r="AC698" s="32" t="str">
        <f t="shared" si="6"/>
        <v>78.1875</v>
      </c>
      <c r="AD698" s="32" t="str">
        <f t="shared" si="7"/>
        <v>7200</v>
      </c>
      <c r="AE698" s="32" t="str">
        <f t="shared" si="8"/>
        <v>1076.4375</v>
      </c>
      <c r="AF698" t="str">
        <f t="shared" si="9"/>
        <v>13200</v>
      </c>
      <c r="AG698" t="str">
        <f t="shared" si="10"/>
        <v>571.3125</v>
      </c>
    </row>
    <row r="699" ht="14.25" customHeight="1">
      <c r="A699" s="5">
        <v>156.0</v>
      </c>
      <c r="B699" s="20">
        <v>5.0</v>
      </c>
      <c r="C699" s="21">
        <v>0.75</v>
      </c>
      <c r="D699" s="20">
        <v>2.0</v>
      </c>
      <c r="E699" s="22">
        <v>0.93</v>
      </c>
      <c r="F699" s="5" t="str">
        <f>VLOOKUP(G699,'Species Data'!A$2:E$152,2,FALSE)</f>
        <v>29</v>
      </c>
      <c r="G699" s="5" t="s">
        <v>65</v>
      </c>
      <c r="H699" s="46" t="s">
        <v>265</v>
      </c>
      <c r="I699" s="48"/>
      <c r="J699" s="5" t="str">
        <f>VLOOKUP(G699,'Species Data'!A$2:E$152,3,FALSE)</f>
        <v>110</v>
      </c>
      <c r="K699" s="27" t="str">
        <f>VLOOKUP(G699,'Species Data'!A$2:E$152,4,FALSE)</f>
        <v>100</v>
      </c>
      <c r="L699" s="27" t="str">
        <f>VLOOKUP(G699,'Species Data'!A$2:E$152,5,FALSE)</f>
        <v>104</v>
      </c>
      <c r="M699" s="28" t="str">
        <f t="shared" si="1"/>
        <v>11440</v>
      </c>
      <c r="N699" s="29" t="str">
        <f t="shared" si="2"/>
        <v>1484340000</v>
      </c>
      <c r="O699" s="29" t="str">
        <f t="shared" si="3"/>
        <v>129750</v>
      </c>
      <c r="P699" s="30" t="str">
        <f t="shared" si="4"/>
        <v>570033750</v>
      </c>
      <c r="Q699" s="30" t="s">
        <v>274</v>
      </c>
      <c r="R699" s="32" t="str">
        <f>VLOOKUP(Q699,'Basic Moves'!B$2:H$43,3,FALSE)</f>
        <v>6</v>
      </c>
      <c r="S699" s="32" t="str">
        <f>IF(OR(VLOOKUP(Q699,'Basic Moves'!B$2:C$43,2,FALSE)=H699,VLOOKUP(Q699,'Basic Moves'!B$2:C$43,2,FALSE)=I699),1,0)</f>
        <v>1</v>
      </c>
      <c r="T699" s="32" t="str">
        <f>VLOOKUP(Q699,'Basic Moves'!B$2:H$43,5,FALSE)</f>
        <v>575</v>
      </c>
      <c r="U699" s="32" t="str">
        <f>VLOOKUP(Q699,'Basic Moves'!B$2:H$43,7,FALSE)</f>
        <v>8</v>
      </c>
      <c r="V699" s="31" t="str">
        <f t="shared" si="5"/>
        <v>1297.5</v>
      </c>
      <c r="W699" s="30" t="s">
        <v>301</v>
      </c>
      <c r="X699" s="32" t="str">
        <f>VLOOKUP(W699,'Charged Moves'!B$2:I$96,3,FALSE)</f>
        <v>25</v>
      </c>
      <c r="Y699" s="32" t="str">
        <f>IF(OR(VLOOKUP(W699,'Charged Moves'!B$2:C$96,2,FALSE)=H699,VLOOKUP(W699,'Charged Moves'!B$2:C$96,2,FALSE)=I699),1,0)</f>
        <v>1</v>
      </c>
      <c r="Z699" s="32" t="str">
        <f>VLOOKUP(W699,'Charged Moves'!B$2:I$96,8,FALSE)*100</f>
        <v>5</v>
      </c>
      <c r="AA699" s="32" t="str">
        <f>VLOOKUP(W699,'Charged Moves'!B$2:I$96,6,FALSE)</f>
        <v>2400</v>
      </c>
      <c r="AB699" s="32" t="str">
        <f>VLOOKUP(W699,'Charged Moves'!B$2:J$96,9,FALSE)</f>
        <v>20</v>
      </c>
      <c r="AC699" s="32" t="str">
        <f t="shared" si="6"/>
        <v>54.53125</v>
      </c>
      <c r="AD699" s="32" t="str">
        <f t="shared" si="7"/>
        <v>4625</v>
      </c>
      <c r="AE699" s="32" t="str">
        <f t="shared" si="8"/>
        <v>1182.65625</v>
      </c>
      <c r="AF699" t="str">
        <f t="shared" si="9"/>
        <v>10625</v>
      </c>
      <c r="AG699" t="str">
        <f t="shared" si="10"/>
        <v>498.28125</v>
      </c>
    </row>
    <row r="700" ht="14.25" customHeight="1">
      <c r="A700" s="5">
        <v>577.0</v>
      </c>
      <c r="B700" s="20">
        <v>1.0</v>
      </c>
      <c r="C700" s="21">
        <v>1.0</v>
      </c>
      <c r="D700" s="20">
        <v>4.0</v>
      </c>
      <c r="E700" s="22">
        <v>0.83</v>
      </c>
      <c r="F700" s="5" t="str">
        <f>VLOOKUP(G700,'Species Data'!A$2:E$152,2,FALSE)</f>
        <v>100</v>
      </c>
      <c r="G700" s="5" t="s">
        <v>165</v>
      </c>
      <c r="H700" s="52" t="s">
        <v>252</v>
      </c>
      <c r="I700" s="63"/>
      <c r="J700" s="5" t="str">
        <f>VLOOKUP(G700,'Species Data'!A$2:E$152,3,FALSE)</f>
        <v>80</v>
      </c>
      <c r="K700" s="27" t="str">
        <f>VLOOKUP(G700,'Species Data'!A$2:E$152,4,FALSE)</f>
        <v>102</v>
      </c>
      <c r="L700" s="27" t="str">
        <f>VLOOKUP(G700,'Species Data'!A$2:E$152,5,FALSE)</f>
        <v>124</v>
      </c>
      <c r="M700" s="28" t="str">
        <f t="shared" si="1"/>
        <v>9920</v>
      </c>
      <c r="N700" s="29" t="str">
        <f t="shared" si="2"/>
        <v>1634754000</v>
      </c>
      <c r="O700" s="29" t="str">
        <f t="shared" si="3"/>
        <v>164794</v>
      </c>
      <c r="P700" s="30" t="str">
        <f t="shared" si="4"/>
        <v>568527600</v>
      </c>
      <c r="Q700" s="30" t="s">
        <v>226</v>
      </c>
      <c r="R700" s="32" t="str">
        <f>VLOOKUP(Q700,'Basic Moves'!B$2:H$43,3,FALSE)</f>
        <v>7</v>
      </c>
      <c r="S700" s="32" t="str">
        <f>IF(OR(VLOOKUP(Q700,'Basic Moves'!B$2:C$43,2,FALSE)=H700,VLOOKUP(Q700,'Basic Moves'!B$2:C$43,2,FALSE)=I700),1,0)</f>
        <v>1</v>
      </c>
      <c r="T700" s="32" t="str">
        <f>VLOOKUP(Q700,'Basic Moves'!B$2:H$43,5,FALSE)</f>
        <v>700</v>
      </c>
      <c r="U700" s="32" t="str">
        <f>VLOOKUP(Q700,'Basic Moves'!B$2:H$43,7,FALSE)</f>
        <v>8</v>
      </c>
      <c r="V700" s="31" t="str">
        <f t="shared" si="5"/>
        <v>1242.5</v>
      </c>
      <c r="W700" s="30" t="s">
        <v>210</v>
      </c>
      <c r="X700" s="32" t="str">
        <f>VLOOKUP(W700,'Charged Moves'!B$2:I$96,3,FALSE)</f>
        <v>55</v>
      </c>
      <c r="Y700" s="32" t="str">
        <f>IF(OR(VLOOKUP(W700,'Charged Moves'!B$2:C$96,2,FALSE)=H700,VLOOKUP(W700,'Charged Moves'!B$2:C$96,2,FALSE)=I700),1,0)</f>
        <v>1</v>
      </c>
      <c r="Z700" s="32" t="str">
        <f>VLOOKUP(W700,'Charged Moves'!B$2:I$96,8,FALSE)*100</f>
        <v>5</v>
      </c>
      <c r="AA700" s="32" t="str">
        <f>VLOOKUP(W700,'Charged Moves'!B$2:I$96,6,FALSE)</f>
        <v>2700</v>
      </c>
      <c r="AB700" s="32" t="str">
        <f>VLOOKUP(W700,'Charged Moves'!B$2:J$96,9,FALSE)</f>
        <v>50</v>
      </c>
      <c r="AC700" s="32" t="str">
        <f t="shared" si="6"/>
        <v>131.71875</v>
      </c>
      <c r="AD700" s="32" t="str">
        <f t="shared" si="7"/>
        <v>8100</v>
      </c>
      <c r="AE700" s="32" t="str">
        <f t="shared" si="8"/>
        <v>1615.625</v>
      </c>
      <c r="AF700" t="str">
        <f t="shared" si="9"/>
        <v>22100</v>
      </c>
      <c r="AG700" t="str">
        <f t="shared" si="10"/>
        <v>561.875</v>
      </c>
    </row>
    <row r="701" ht="14.25" customHeight="1">
      <c r="A701" s="5">
        <v>679.0</v>
      </c>
      <c r="B701" s="20">
        <v>6.0</v>
      </c>
      <c r="C701" s="21">
        <v>0.63</v>
      </c>
      <c r="D701" s="20">
        <v>4.0</v>
      </c>
      <c r="E701" s="22">
        <v>0.8</v>
      </c>
      <c r="F701" s="5" t="str">
        <f>VLOOKUP(G701,'Species Data'!A$2:E$152,2,FALSE)</f>
        <v>118</v>
      </c>
      <c r="G701" s="5" t="s">
        <v>190</v>
      </c>
      <c r="H701" s="33" t="s">
        <v>187</v>
      </c>
      <c r="I701" s="50"/>
      <c r="J701" s="5" t="str">
        <f>VLOOKUP(G701,'Species Data'!A$2:E$152,3,FALSE)</f>
        <v>90</v>
      </c>
      <c r="K701" s="27" t="str">
        <f>VLOOKUP(G701,'Species Data'!A$2:E$152,4,FALSE)</f>
        <v>112</v>
      </c>
      <c r="L701" s="27" t="str">
        <f>VLOOKUP(G701,'Species Data'!A$2:E$152,5,FALSE)</f>
        <v>126</v>
      </c>
      <c r="M701" s="28" t="str">
        <f t="shared" si="1"/>
        <v>11340</v>
      </c>
      <c r="N701" s="29" t="str">
        <f t="shared" si="2"/>
        <v>1143072000</v>
      </c>
      <c r="O701" s="29" t="str">
        <f t="shared" si="3"/>
        <v>100800</v>
      </c>
      <c r="P701" s="30" t="str">
        <f t="shared" si="4"/>
        <v>565185600</v>
      </c>
      <c r="Q701" s="30" t="s">
        <v>256</v>
      </c>
      <c r="R701" s="32" t="str">
        <f>VLOOKUP(Q701,'Basic Moves'!B$2:H$43,3,FALSE)</f>
        <v>10</v>
      </c>
      <c r="S701" s="32" t="str">
        <f>IF(OR(VLOOKUP(Q701,'Basic Moves'!B$2:C$43,2,FALSE)=H701,VLOOKUP(Q701,'Basic Moves'!B$2:C$43,2,FALSE)=I701),1,0)</f>
        <v>0</v>
      </c>
      <c r="T701" s="32" t="str">
        <f>VLOOKUP(Q701,'Basic Moves'!B$2:H$43,5,FALSE)</f>
        <v>1150</v>
      </c>
      <c r="U701" s="32" t="str">
        <f>VLOOKUP(Q701,'Basic Moves'!B$2:H$43,7,FALSE)</f>
        <v>10</v>
      </c>
      <c r="V701" s="31" t="str">
        <f t="shared" si="5"/>
        <v>860</v>
      </c>
      <c r="W701" s="30" t="s">
        <v>343</v>
      </c>
      <c r="X701" s="32" t="str">
        <f>VLOOKUP(W701,'Charged Moves'!B$2:I$96,3,FALSE)</f>
        <v>25</v>
      </c>
      <c r="Y701" s="32" t="str">
        <f>IF(OR(VLOOKUP(W701,'Charged Moves'!B$2:C$96,2,FALSE)=H701,VLOOKUP(W701,'Charged Moves'!B$2:C$96,2,FALSE)=I701),1,0)</f>
        <v>0</v>
      </c>
      <c r="Z701" s="32" t="str">
        <f>VLOOKUP(W701,'Charged Moves'!B$2:I$96,8,FALSE)*100</f>
        <v>5</v>
      </c>
      <c r="AA701" s="32" t="str">
        <f>VLOOKUP(W701,'Charged Moves'!B$2:I$96,6,FALSE)</f>
        <v>2200</v>
      </c>
      <c r="AB701" s="32" t="str">
        <f>VLOOKUP(W701,'Charged Moves'!B$2:J$96,9,FALSE)</f>
        <v>25</v>
      </c>
      <c r="AC701" s="32" t="str">
        <f t="shared" si="6"/>
        <v>55.625</v>
      </c>
      <c r="AD701" s="32" t="str">
        <f t="shared" si="7"/>
        <v>6150</v>
      </c>
      <c r="AE701" s="32" t="str">
        <f t="shared" si="8"/>
        <v>900</v>
      </c>
      <c r="AF701" t="str">
        <f t="shared" si="9"/>
        <v>12150</v>
      </c>
      <c r="AG701" t="str">
        <f t="shared" si="10"/>
        <v>445</v>
      </c>
    </row>
    <row r="702" ht="14.25" customHeight="1">
      <c r="A702" s="5">
        <v>133.0</v>
      </c>
      <c r="B702" s="20">
        <v>4.0</v>
      </c>
      <c r="C702" s="21">
        <v>0.77</v>
      </c>
      <c r="D702" s="20">
        <v>1.0</v>
      </c>
      <c r="E702" s="22">
        <v>1.0</v>
      </c>
      <c r="F702" s="5" t="str">
        <f>VLOOKUP(G702,'Species Data'!A$2:E$152,2,FALSE)</f>
        <v>25</v>
      </c>
      <c r="G702" s="5" t="s">
        <v>61</v>
      </c>
      <c r="H702" s="52" t="s">
        <v>252</v>
      </c>
      <c r="I702" s="63"/>
      <c r="J702" s="5" t="str">
        <f>VLOOKUP(G702,'Species Data'!A$2:E$152,3,FALSE)</f>
        <v>70</v>
      </c>
      <c r="K702" s="27" t="str">
        <f>VLOOKUP(G702,'Species Data'!A$2:E$152,4,FALSE)</f>
        <v>124</v>
      </c>
      <c r="L702" s="27" t="str">
        <f>VLOOKUP(G702,'Species Data'!A$2:E$152,5,FALSE)</f>
        <v>108</v>
      </c>
      <c r="M702" s="28" t="str">
        <f t="shared" si="1"/>
        <v>7560</v>
      </c>
      <c r="N702" s="29" t="str">
        <f t="shared" si="2"/>
        <v>1138696650</v>
      </c>
      <c r="O702" s="29" t="str">
        <f t="shared" si="3"/>
        <v>150621</v>
      </c>
      <c r="P702" s="30" t="str">
        <f t="shared" si="4"/>
        <v>564661125</v>
      </c>
      <c r="Q702" s="30" t="s">
        <v>261</v>
      </c>
      <c r="R702" s="32" t="str">
        <f>VLOOKUP(Q702,'Basic Moves'!B$2:H$43,3,FALSE)</f>
        <v>10</v>
      </c>
      <c r="S702" s="32" t="str">
        <f>IF(OR(VLOOKUP(Q702,'Basic Moves'!B$2:C$43,2,FALSE)=H702,VLOOKUP(Q702,'Basic Moves'!B$2:C$43,2,FALSE)=I702),1,0)</f>
        <v>0</v>
      </c>
      <c r="T702" s="32" t="str">
        <f>VLOOKUP(Q702,'Basic Moves'!B$2:H$43,5,FALSE)</f>
        <v>1330</v>
      </c>
      <c r="U702" s="32" t="str">
        <f>VLOOKUP(Q702,'Basic Moves'!B$2:H$43,7,FALSE)</f>
        <v>12</v>
      </c>
      <c r="V702" s="31" t="str">
        <f t="shared" si="5"/>
        <v>750</v>
      </c>
      <c r="W702" s="30" t="s">
        <v>210</v>
      </c>
      <c r="X702" s="32" t="str">
        <f>VLOOKUP(W702,'Charged Moves'!B$2:I$96,3,FALSE)</f>
        <v>55</v>
      </c>
      <c r="Y702" s="32" t="str">
        <f>IF(OR(VLOOKUP(W702,'Charged Moves'!B$2:C$96,2,FALSE)=H702,VLOOKUP(W702,'Charged Moves'!B$2:C$96,2,FALSE)=I702),1,0)</f>
        <v>1</v>
      </c>
      <c r="Z702" s="32" t="str">
        <f>VLOOKUP(W702,'Charged Moves'!B$2:I$96,8,FALSE)*100</f>
        <v>5</v>
      </c>
      <c r="AA702" s="32" t="str">
        <f>VLOOKUP(W702,'Charged Moves'!B$2:I$96,6,FALSE)</f>
        <v>2700</v>
      </c>
      <c r="AB702" s="32" t="str">
        <f>VLOOKUP(W702,'Charged Moves'!B$2:J$96,9,FALSE)</f>
        <v>50</v>
      </c>
      <c r="AC702" s="32" t="str">
        <f t="shared" si="6"/>
        <v>120.46875</v>
      </c>
      <c r="AD702" s="32" t="str">
        <f t="shared" si="7"/>
        <v>9850</v>
      </c>
      <c r="AE702" s="32" t="str">
        <f t="shared" si="8"/>
        <v>1214.6875</v>
      </c>
      <c r="AF702" t="str">
        <f t="shared" si="9"/>
        <v>19850</v>
      </c>
      <c r="AG702" t="str">
        <f t="shared" si="10"/>
        <v>602.34375</v>
      </c>
    </row>
    <row r="703" ht="14.25" customHeight="1">
      <c r="A703" s="5">
        <v>155.0</v>
      </c>
      <c r="B703" s="20">
        <v>2.0</v>
      </c>
      <c r="C703" s="21">
        <v>0.97</v>
      </c>
      <c r="D703" s="20">
        <v>3.0</v>
      </c>
      <c r="E703" s="22">
        <v>0.92</v>
      </c>
      <c r="F703" s="5" t="str">
        <f>VLOOKUP(G703,'Species Data'!A$2:E$152,2,FALSE)</f>
        <v>29</v>
      </c>
      <c r="G703" s="5" t="s">
        <v>65</v>
      </c>
      <c r="H703" s="46" t="s">
        <v>265</v>
      </c>
      <c r="I703" s="48"/>
      <c r="J703" s="5" t="str">
        <f>VLOOKUP(G703,'Species Data'!A$2:E$152,3,FALSE)</f>
        <v>110</v>
      </c>
      <c r="K703" s="27" t="str">
        <f>VLOOKUP(G703,'Species Data'!A$2:E$152,4,FALSE)</f>
        <v>100</v>
      </c>
      <c r="L703" s="27" t="str">
        <f>VLOOKUP(G703,'Species Data'!A$2:E$152,5,FALSE)</f>
        <v>104</v>
      </c>
      <c r="M703" s="28" t="str">
        <f t="shared" si="1"/>
        <v>11440</v>
      </c>
      <c r="N703" s="29" t="str">
        <f t="shared" si="2"/>
        <v>1904259500</v>
      </c>
      <c r="O703" s="29" t="str">
        <f t="shared" si="3"/>
        <v>166456</v>
      </c>
      <c r="P703" s="30" t="str">
        <f t="shared" si="4"/>
        <v>562705000</v>
      </c>
      <c r="Q703" s="30" t="s">
        <v>126</v>
      </c>
      <c r="R703" s="32" t="str">
        <f>VLOOKUP(Q703,'Basic Moves'!B$2:H$43,3,FALSE)</f>
        <v>6</v>
      </c>
      <c r="S703" s="32" t="str">
        <f>IF(OR(VLOOKUP(Q703,'Basic Moves'!B$2:C$43,2,FALSE)=H703,VLOOKUP(Q703,'Basic Moves'!B$2:C$43,2,FALSE)=I703),1,0)</f>
        <v>0</v>
      </c>
      <c r="T703" s="32" t="str">
        <f>VLOOKUP(Q703,'Basic Moves'!B$2:H$43,5,FALSE)</f>
        <v>500</v>
      </c>
      <c r="U703" s="32" t="str">
        <f>VLOOKUP(Q703,'Basic Moves'!B$2:H$43,7,FALSE)</f>
        <v>7</v>
      </c>
      <c r="V703" s="31" t="str">
        <f t="shared" si="5"/>
        <v>1200</v>
      </c>
      <c r="W703" s="30" t="s">
        <v>224</v>
      </c>
      <c r="X703" s="32" t="str">
        <f>VLOOKUP(W703,'Charged Moves'!B$2:I$96,3,FALSE)</f>
        <v>55</v>
      </c>
      <c r="Y703" s="32" t="str">
        <f>IF(OR(VLOOKUP(W703,'Charged Moves'!B$2:C$96,2,FALSE)=H703,VLOOKUP(W703,'Charged Moves'!B$2:C$96,2,FALSE)=I703),1,0)</f>
        <v>1</v>
      </c>
      <c r="Z703" s="32" t="str">
        <f>VLOOKUP(W703,'Charged Moves'!B$2:I$96,8,FALSE)*100</f>
        <v>5</v>
      </c>
      <c r="AA703" s="32" t="str">
        <f>VLOOKUP(W703,'Charged Moves'!B$2:I$96,6,FALSE)</f>
        <v>2600</v>
      </c>
      <c r="AB703" s="32" t="str">
        <f>VLOOKUP(W703,'Charged Moves'!B$2:J$96,9,FALSE)</f>
        <v>50</v>
      </c>
      <c r="AC703" s="32" t="str">
        <f t="shared" si="6"/>
        <v>118.46875</v>
      </c>
      <c r="AD703" s="32" t="str">
        <f t="shared" si="7"/>
        <v>7100</v>
      </c>
      <c r="AE703" s="32" t="str">
        <f t="shared" si="8"/>
        <v>1664.5625</v>
      </c>
      <c r="AF703" t="str">
        <f t="shared" si="9"/>
        <v>23100</v>
      </c>
      <c r="AG703" t="str">
        <f t="shared" si="10"/>
        <v>491.875</v>
      </c>
    </row>
    <row r="704" ht="14.25" customHeight="1">
      <c r="A704" s="5">
        <v>411.0</v>
      </c>
      <c r="B704" s="20">
        <v>4.0</v>
      </c>
      <c r="C704" s="21">
        <v>0.97</v>
      </c>
      <c r="D704" s="20">
        <v>5.0</v>
      </c>
      <c r="E704" s="22">
        <v>0.53</v>
      </c>
      <c r="F704" s="5" t="str">
        <f>VLOOKUP(G704,'Species Data'!A$2:E$152,2,FALSE)</f>
        <v>72</v>
      </c>
      <c r="G704" s="5" t="s">
        <v>118</v>
      </c>
      <c r="H704" s="33" t="s">
        <v>187</v>
      </c>
      <c r="I704" s="46" t="s">
        <v>265</v>
      </c>
      <c r="J704" s="5" t="str">
        <f>VLOOKUP(G704,'Species Data'!A$2:E$152,3,FALSE)</f>
        <v>80</v>
      </c>
      <c r="K704" s="27" t="str">
        <f>VLOOKUP(G704,'Species Data'!A$2:E$152,4,FALSE)</f>
        <v>106</v>
      </c>
      <c r="L704" s="27" t="str">
        <f>VLOOKUP(G704,'Species Data'!A$2:E$152,5,FALSE)</f>
        <v>136</v>
      </c>
      <c r="M704" s="28" t="str">
        <f t="shared" si="1"/>
        <v>10880</v>
      </c>
      <c r="N704" s="29" t="str">
        <f t="shared" si="2"/>
        <v>1496380800</v>
      </c>
      <c r="O704" s="29" t="str">
        <f t="shared" si="3"/>
        <v>137535</v>
      </c>
      <c r="P704" s="30" t="str">
        <f t="shared" si="4"/>
        <v>561142800</v>
      </c>
      <c r="Q704" s="30" t="s">
        <v>274</v>
      </c>
      <c r="R704" s="32" t="str">
        <f>VLOOKUP(Q704,'Basic Moves'!B$2:H$43,3,FALSE)</f>
        <v>6</v>
      </c>
      <c r="S704" s="32" t="str">
        <f>IF(OR(VLOOKUP(Q704,'Basic Moves'!B$2:C$43,2,FALSE)=H704,VLOOKUP(Q704,'Basic Moves'!B$2:C$43,2,FALSE)=I704),1,0)</f>
        <v>1</v>
      </c>
      <c r="T704" s="32" t="str">
        <f>VLOOKUP(Q704,'Basic Moves'!B$2:H$43,5,FALSE)</f>
        <v>575</v>
      </c>
      <c r="U704" s="32" t="str">
        <f>VLOOKUP(Q704,'Basic Moves'!B$2:H$43,7,FALSE)</f>
        <v>8</v>
      </c>
      <c r="V704" s="31" t="str">
        <f t="shared" si="5"/>
        <v>1297.5</v>
      </c>
      <c r="W704" s="30" t="s">
        <v>303</v>
      </c>
      <c r="X704" s="32" t="str">
        <f>VLOOKUP(W704,'Charged Moves'!B$2:I$96,3,FALSE)</f>
        <v>30</v>
      </c>
      <c r="Y704" s="32" t="str">
        <f>IF(OR(VLOOKUP(W704,'Charged Moves'!B$2:C$96,2,FALSE)=H704,VLOOKUP(W704,'Charged Moves'!B$2:C$96,2,FALSE)=I704),1,0)</f>
        <v>1</v>
      </c>
      <c r="Z704" s="32" t="str">
        <f>VLOOKUP(W704,'Charged Moves'!B$2:I$96,8,FALSE)*100</f>
        <v>5</v>
      </c>
      <c r="AA704" s="32" t="str">
        <f>VLOOKUP(W704,'Charged Moves'!B$2:I$96,6,FALSE)</f>
        <v>2900</v>
      </c>
      <c r="AB704" s="32" t="str">
        <f>VLOOKUP(W704,'Charged Moves'!B$2:J$96,9,FALSE)</f>
        <v>25</v>
      </c>
      <c r="AC704" s="32" t="str">
        <f t="shared" si="6"/>
        <v>68.4375</v>
      </c>
      <c r="AD704" s="32" t="str">
        <f t="shared" si="7"/>
        <v>5700</v>
      </c>
      <c r="AE704" s="32" t="str">
        <f t="shared" si="8"/>
        <v>1200.9375</v>
      </c>
      <c r="AF704" t="str">
        <f t="shared" si="9"/>
        <v>13700</v>
      </c>
      <c r="AG704" t="str">
        <f t="shared" si="10"/>
        <v>486.5625</v>
      </c>
    </row>
    <row r="705" ht="14.25" customHeight="1">
      <c r="A705" s="5">
        <v>794.0</v>
      </c>
      <c r="B705" s="20">
        <v>5.0</v>
      </c>
      <c r="C705" s="21">
        <v>0.91</v>
      </c>
      <c r="D705" s="20">
        <v>6.0</v>
      </c>
      <c r="E705" s="22">
        <v>0.92</v>
      </c>
      <c r="F705" s="5" t="str">
        <f>VLOOKUP(G705,'Species Data'!A$2:E$152,2,FALSE)</f>
        <v>140</v>
      </c>
      <c r="G705" s="5" t="s">
        <v>217</v>
      </c>
      <c r="H705" s="51" t="s">
        <v>267</v>
      </c>
      <c r="I705" s="33" t="s">
        <v>187</v>
      </c>
      <c r="J705" s="5" t="str">
        <f>VLOOKUP(G705,'Species Data'!A$2:E$152,3,FALSE)</f>
        <v>60</v>
      </c>
      <c r="K705" s="27" t="str">
        <f>VLOOKUP(G705,'Species Data'!A$2:E$152,4,FALSE)</f>
        <v>148</v>
      </c>
      <c r="L705" s="27" t="str">
        <f>VLOOKUP(G705,'Species Data'!A$2:E$152,5,FALSE)</f>
        <v>142</v>
      </c>
      <c r="M705" s="28" t="str">
        <f t="shared" si="1"/>
        <v>8520</v>
      </c>
      <c r="N705" s="29" t="str">
        <f t="shared" si="2"/>
        <v>1377795825</v>
      </c>
      <c r="O705" s="29" t="str">
        <f t="shared" si="3"/>
        <v>161713</v>
      </c>
      <c r="P705" s="30" t="str">
        <f t="shared" si="4"/>
        <v>558684090</v>
      </c>
      <c r="Q705" s="30" t="s">
        <v>221</v>
      </c>
      <c r="R705" s="32" t="str">
        <f>VLOOKUP(Q705,'Basic Moves'!B$2:H$43,3,FALSE)</f>
        <v>6</v>
      </c>
      <c r="S705" s="32" t="str">
        <f>IF(OR(VLOOKUP(Q705,'Basic Moves'!B$2:C$43,2,FALSE)=H705,VLOOKUP(Q705,'Basic Moves'!B$2:C$43,2,FALSE)=I705),1,0)</f>
        <v>0</v>
      </c>
      <c r="T705" s="32" t="str">
        <f>VLOOKUP(Q705,'Basic Moves'!B$2:H$43,5,FALSE)</f>
        <v>550</v>
      </c>
      <c r="U705" s="32" t="str">
        <f>VLOOKUP(Q705,'Basic Moves'!B$2:H$43,7,FALSE)</f>
        <v>7</v>
      </c>
      <c r="V705" s="31" t="str">
        <f t="shared" si="5"/>
        <v>1086</v>
      </c>
      <c r="W705" s="30" t="s">
        <v>309</v>
      </c>
      <c r="X705" s="32" t="str">
        <f>VLOOKUP(W705,'Charged Moves'!B$2:I$96,3,FALSE)</f>
        <v>35</v>
      </c>
      <c r="Y705" s="32" t="str">
        <f>IF(OR(VLOOKUP(W705,'Charged Moves'!B$2:C$96,2,FALSE)=H705,VLOOKUP(W705,'Charged Moves'!B$2:C$96,2,FALSE)=I705),1,0)</f>
        <v>1</v>
      </c>
      <c r="Z705" s="32" t="str">
        <f>VLOOKUP(W705,'Charged Moves'!B$2:I$96,8,FALSE)*100</f>
        <v>5</v>
      </c>
      <c r="AA705" s="32" t="str">
        <f>VLOOKUP(W705,'Charged Moves'!B$2:I$96,6,FALSE)</f>
        <v>3600</v>
      </c>
      <c r="AB705" s="32" t="str">
        <f>VLOOKUP(W705,'Charged Moves'!B$2:J$96,9,FALSE)</f>
        <v>25</v>
      </c>
      <c r="AC705" s="32" t="str">
        <f t="shared" si="6"/>
        <v>68.84375</v>
      </c>
      <c r="AD705" s="32" t="str">
        <f t="shared" si="7"/>
        <v>6300</v>
      </c>
      <c r="AE705" s="32" t="str">
        <f t="shared" si="8"/>
        <v>1092.65625</v>
      </c>
      <c r="AF705" t="str">
        <f t="shared" si="9"/>
        <v>14300</v>
      </c>
      <c r="AG705" t="str">
        <f t="shared" si="10"/>
        <v>443.0625</v>
      </c>
    </row>
    <row r="706" ht="14.25" customHeight="1">
      <c r="A706" s="5">
        <v>683.0</v>
      </c>
      <c r="B706" s="20">
        <v>1.0</v>
      </c>
      <c r="C706" s="21">
        <v>1.0</v>
      </c>
      <c r="D706" s="20">
        <v>5.0</v>
      </c>
      <c r="E706" s="22">
        <v>0.78</v>
      </c>
      <c r="F706" s="5" t="str">
        <f>VLOOKUP(G706,'Species Data'!A$2:E$152,2,FALSE)</f>
        <v>118</v>
      </c>
      <c r="G706" s="5" t="s">
        <v>190</v>
      </c>
      <c r="H706" s="33" t="s">
        <v>187</v>
      </c>
      <c r="I706" s="50"/>
      <c r="J706" s="5" t="str">
        <f>VLOOKUP(G706,'Species Data'!A$2:E$152,3,FALSE)</f>
        <v>90</v>
      </c>
      <c r="K706" s="27" t="str">
        <f>VLOOKUP(G706,'Species Data'!A$2:E$152,4,FALSE)</f>
        <v>112</v>
      </c>
      <c r="L706" s="27" t="str">
        <f>VLOOKUP(G706,'Species Data'!A$2:E$152,5,FALSE)</f>
        <v>126</v>
      </c>
      <c r="M706" s="28" t="str">
        <f t="shared" si="1"/>
        <v>11340</v>
      </c>
      <c r="N706" s="29" t="str">
        <f t="shared" si="2"/>
        <v>1820699370</v>
      </c>
      <c r="O706" s="29" t="str">
        <f t="shared" si="3"/>
        <v>160556</v>
      </c>
      <c r="P706" s="30" t="str">
        <f t="shared" si="4"/>
        <v>552008520</v>
      </c>
      <c r="Q706" s="30" t="s">
        <v>221</v>
      </c>
      <c r="R706" s="32" t="str">
        <f>VLOOKUP(Q706,'Basic Moves'!B$2:H$43,3,FALSE)</f>
        <v>6</v>
      </c>
      <c r="S706" s="32" t="str">
        <f>IF(OR(VLOOKUP(Q706,'Basic Moves'!B$2:C$43,2,FALSE)=H706,VLOOKUP(Q706,'Basic Moves'!B$2:C$43,2,FALSE)=I706),1,0)</f>
        <v>0</v>
      </c>
      <c r="T706" s="32" t="str">
        <f>VLOOKUP(Q706,'Basic Moves'!B$2:H$43,5,FALSE)</f>
        <v>550</v>
      </c>
      <c r="U706" s="32" t="str">
        <f>VLOOKUP(Q706,'Basic Moves'!B$2:H$43,7,FALSE)</f>
        <v>7</v>
      </c>
      <c r="V706" s="31" t="str">
        <f t="shared" si="5"/>
        <v>1086</v>
      </c>
      <c r="W706" s="30" t="s">
        <v>238</v>
      </c>
      <c r="X706" s="32" t="str">
        <f>VLOOKUP(W706,'Charged Moves'!B$2:I$96,3,FALSE)</f>
        <v>45</v>
      </c>
      <c r="Y706" s="32" t="str">
        <f>IF(OR(VLOOKUP(W706,'Charged Moves'!B$2:C$96,2,FALSE)=H706,VLOOKUP(W706,'Charged Moves'!B$2:C$96,2,FALSE)=I706),1,0)</f>
        <v>1</v>
      </c>
      <c r="Z706" s="32" t="str">
        <f>VLOOKUP(W706,'Charged Moves'!B$2:I$96,8,FALSE)*100</f>
        <v>5</v>
      </c>
      <c r="AA706" s="32" t="str">
        <f>VLOOKUP(W706,'Charged Moves'!B$2:I$96,6,FALSE)</f>
        <v>2350</v>
      </c>
      <c r="AB706" s="32" t="str">
        <f>VLOOKUP(W706,'Charged Moves'!B$2:J$96,9,FALSE)</f>
        <v>50</v>
      </c>
      <c r="AC706" s="32" t="str">
        <f t="shared" si="6"/>
        <v>105.65625</v>
      </c>
      <c r="AD706" s="32" t="str">
        <f t="shared" si="7"/>
        <v>7250</v>
      </c>
      <c r="AE706" s="32" t="str">
        <f t="shared" si="8"/>
        <v>1433.53125</v>
      </c>
      <c r="AF706" t="str">
        <f t="shared" si="9"/>
        <v>23250</v>
      </c>
      <c r="AG706" t="str">
        <f t="shared" si="10"/>
        <v>434.625</v>
      </c>
    </row>
    <row r="707" ht="14.25" customHeight="1">
      <c r="A707" s="5">
        <v>483.0</v>
      </c>
      <c r="B707" s="20">
        <v>2.0</v>
      </c>
      <c r="C707" s="21">
        <v>0.94</v>
      </c>
      <c r="D707" s="20">
        <v>1.0</v>
      </c>
      <c r="E707" s="22">
        <v>1.0</v>
      </c>
      <c r="F707" s="5" t="str">
        <f>VLOOKUP(G707,'Species Data'!A$2:E$152,2,FALSE)</f>
        <v>84</v>
      </c>
      <c r="G707" s="5" t="s">
        <v>139</v>
      </c>
      <c r="H707" s="39" t="s">
        <v>237</v>
      </c>
      <c r="I707" s="38" t="s">
        <v>236</v>
      </c>
      <c r="J707" s="5" t="str">
        <f>VLOOKUP(G707,'Species Data'!A$2:E$152,3,FALSE)</f>
        <v>70</v>
      </c>
      <c r="K707" s="27" t="str">
        <f>VLOOKUP(G707,'Species Data'!A$2:E$152,4,FALSE)</f>
        <v>126</v>
      </c>
      <c r="L707" s="27" t="str">
        <f>VLOOKUP(G707,'Species Data'!A$2:E$152,5,FALSE)</f>
        <v>96</v>
      </c>
      <c r="M707" s="28" t="str">
        <f t="shared" si="1"/>
        <v>6720</v>
      </c>
      <c r="N707" s="29" t="str">
        <f t="shared" si="2"/>
        <v>1019239200</v>
      </c>
      <c r="O707" s="29" t="str">
        <f t="shared" si="3"/>
        <v>151673</v>
      </c>
      <c r="P707" s="30" t="str">
        <f t="shared" si="4"/>
        <v>547192800</v>
      </c>
      <c r="Q707" s="30" t="s">
        <v>261</v>
      </c>
      <c r="R707" s="32" t="str">
        <f>VLOOKUP(Q707,'Basic Moves'!B$2:H$43,3,FALSE)</f>
        <v>10</v>
      </c>
      <c r="S707" s="32" t="str">
        <f>IF(OR(VLOOKUP(Q707,'Basic Moves'!B$2:C$43,2,FALSE)=H707,VLOOKUP(Q707,'Basic Moves'!B$2:C$43,2,FALSE)=I707),1,0)</f>
        <v>1</v>
      </c>
      <c r="T707" s="32" t="str">
        <f>VLOOKUP(Q707,'Basic Moves'!B$2:H$43,5,FALSE)</f>
        <v>1330</v>
      </c>
      <c r="U707" s="32" t="str">
        <f>VLOOKUP(Q707,'Basic Moves'!B$2:H$43,7,FALSE)</f>
        <v>12</v>
      </c>
      <c r="V707" s="31" t="str">
        <f t="shared" si="5"/>
        <v>937.5</v>
      </c>
      <c r="W707" s="30" t="s">
        <v>296</v>
      </c>
      <c r="X707" s="32" t="str">
        <f>VLOOKUP(W707,'Charged Moves'!B$2:I$96,3,FALSE)</f>
        <v>40</v>
      </c>
      <c r="Y707" s="32" t="str">
        <f>IF(OR(VLOOKUP(W707,'Charged Moves'!B$2:C$96,2,FALSE)=H707,VLOOKUP(W707,'Charged Moves'!B$2:C$96,2,FALSE)=I707),1,0)</f>
        <v>1</v>
      </c>
      <c r="Z707" s="32" t="str">
        <f>VLOOKUP(W707,'Charged Moves'!B$2:I$96,8,FALSE)*100</f>
        <v>5</v>
      </c>
      <c r="AA707" s="32" t="str">
        <f>VLOOKUP(W707,'Charged Moves'!B$2:I$96,6,FALSE)</f>
        <v>2700</v>
      </c>
      <c r="AB707" s="32" t="str">
        <f>VLOOKUP(W707,'Charged Moves'!B$2:J$96,9,FALSE)</f>
        <v>33</v>
      </c>
      <c r="AC707" s="32" t="str">
        <f t="shared" si="6"/>
        <v>88.75</v>
      </c>
      <c r="AD707" s="32" t="str">
        <f t="shared" si="7"/>
        <v>7190</v>
      </c>
      <c r="AE707" s="32" t="str">
        <f t="shared" si="8"/>
        <v>1203.75</v>
      </c>
      <c r="AF707" t="str">
        <f t="shared" si="9"/>
        <v>13190</v>
      </c>
      <c r="AG707" t="str">
        <f t="shared" si="10"/>
        <v>646.25</v>
      </c>
    </row>
    <row r="708" ht="14.25" customHeight="1">
      <c r="A708" s="5">
        <v>145.0</v>
      </c>
      <c r="B708" s="20">
        <v>2.0</v>
      </c>
      <c r="C708" s="21">
        <v>0.98</v>
      </c>
      <c r="D708" s="20">
        <v>3.0</v>
      </c>
      <c r="E708" s="22">
        <v>0.83</v>
      </c>
      <c r="F708" s="5" t="str">
        <f>VLOOKUP(G708,'Species Data'!A$2:E$152,2,FALSE)</f>
        <v>27</v>
      </c>
      <c r="G708" s="5" t="s">
        <v>63</v>
      </c>
      <c r="H708" s="49" t="s">
        <v>260</v>
      </c>
      <c r="I708" s="60"/>
      <c r="J708" s="5" t="str">
        <f>VLOOKUP(G708,'Species Data'!A$2:E$152,3,FALSE)</f>
        <v>100</v>
      </c>
      <c r="K708" s="27" t="str">
        <f>VLOOKUP(G708,'Species Data'!A$2:E$152,4,FALSE)</f>
        <v>90</v>
      </c>
      <c r="L708" s="27" t="str">
        <f>VLOOKUP(G708,'Species Data'!A$2:E$152,5,FALSE)</f>
        <v>114</v>
      </c>
      <c r="M708" s="28" t="str">
        <f t="shared" si="1"/>
        <v>11400</v>
      </c>
      <c r="N708" s="29" t="str">
        <f t="shared" si="2"/>
        <v>1404337500</v>
      </c>
      <c r="O708" s="29" t="str">
        <f t="shared" si="3"/>
        <v>123188</v>
      </c>
      <c r="P708" s="30" t="str">
        <f t="shared" si="4"/>
        <v>546345000</v>
      </c>
      <c r="Q708" s="30" t="s">
        <v>221</v>
      </c>
      <c r="R708" s="32" t="str">
        <f>VLOOKUP(Q708,'Basic Moves'!B$2:H$43,3,FALSE)</f>
        <v>6</v>
      </c>
      <c r="S708" s="32" t="str">
        <f>IF(OR(VLOOKUP(Q708,'Basic Moves'!B$2:C$43,2,FALSE)=H708,VLOOKUP(Q708,'Basic Moves'!B$2:C$43,2,FALSE)=I708),1,0)</f>
        <v>1</v>
      </c>
      <c r="T708" s="32" t="str">
        <f>VLOOKUP(Q708,'Basic Moves'!B$2:H$43,5,FALSE)</f>
        <v>550</v>
      </c>
      <c r="U708" s="32" t="str">
        <f>VLOOKUP(Q708,'Basic Moves'!B$2:H$43,7,FALSE)</f>
        <v>7</v>
      </c>
      <c r="V708" s="31" t="str">
        <f t="shared" si="5"/>
        <v>1357.5</v>
      </c>
      <c r="W708" s="30" t="s">
        <v>311</v>
      </c>
      <c r="X708" s="32" t="str">
        <f>VLOOKUP(W708,'Charged Moves'!B$2:I$96,3,FALSE)</f>
        <v>50</v>
      </c>
      <c r="Y708" s="32" t="str">
        <f>IF(OR(VLOOKUP(W708,'Charged Moves'!B$2:C$96,2,FALSE)=H708,VLOOKUP(W708,'Charged Moves'!B$2:C$96,2,FALSE)=I708),1,0)</f>
        <v>0</v>
      </c>
      <c r="Z708" s="32" t="str">
        <f>VLOOKUP(W708,'Charged Moves'!B$2:I$96,8,FALSE)*100</f>
        <v>5</v>
      </c>
      <c r="AA708" s="32" t="str">
        <f>VLOOKUP(W708,'Charged Moves'!B$2:I$96,6,FALSE)</f>
        <v>3200</v>
      </c>
      <c r="AB708" s="32" t="str">
        <f>VLOOKUP(W708,'Charged Moves'!B$2:J$96,9,FALSE)</f>
        <v>33</v>
      </c>
      <c r="AC708" s="32" t="str">
        <f t="shared" si="6"/>
        <v>88.75</v>
      </c>
      <c r="AD708" s="32" t="str">
        <f t="shared" si="7"/>
        <v>6450</v>
      </c>
      <c r="AE708" s="32" t="str">
        <f t="shared" si="8"/>
        <v>1368.75</v>
      </c>
      <c r="AF708" t="str">
        <f t="shared" si="9"/>
        <v>16450</v>
      </c>
      <c r="AG708" t="str">
        <f t="shared" si="10"/>
        <v>532.5</v>
      </c>
    </row>
    <row r="709" ht="14.25" customHeight="1">
      <c r="A709" s="5">
        <v>206.0</v>
      </c>
      <c r="B709" s="20">
        <v>3.0</v>
      </c>
      <c r="C709" s="21">
        <v>0.79</v>
      </c>
      <c r="D709" s="20">
        <v>2.0</v>
      </c>
      <c r="E709" s="22">
        <v>0.83</v>
      </c>
      <c r="F709" s="5" t="str">
        <f>VLOOKUP(G709,'Species Data'!A$2:E$152,2,FALSE)</f>
        <v>37</v>
      </c>
      <c r="G709" s="5" t="s">
        <v>73</v>
      </c>
      <c r="H709" s="44" t="s">
        <v>255</v>
      </c>
      <c r="I709" s="47"/>
      <c r="J709" s="5" t="str">
        <f>VLOOKUP(G709,'Species Data'!A$2:E$152,3,FALSE)</f>
        <v>76</v>
      </c>
      <c r="K709" s="27" t="str">
        <f>VLOOKUP(G709,'Species Data'!A$2:E$152,4,FALSE)</f>
        <v>106</v>
      </c>
      <c r="L709" s="27" t="str">
        <f>VLOOKUP(G709,'Species Data'!A$2:E$152,5,FALSE)</f>
        <v>118</v>
      </c>
      <c r="M709" s="28" t="str">
        <f t="shared" si="1"/>
        <v>8968</v>
      </c>
      <c r="N709" s="29" t="str">
        <f t="shared" si="2"/>
        <v>1128847000</v>
      </c>
      <c r="O709" s="29" t="str">
        <f t="shared" si="3"/>
        <v>125875</v>
      </c>
      <c r="P709" s="30" t="str">
        <f t="shared" si="4"/>
        <v>542143625</v>
      </c>
      <c r="Q709" s="30" t="s">
        <v>132</v>
      </c>
      <c r="R709" s="32" t="str">
        <f>VLOOKUP(Q709,'Basic Moves'!B$2:H$43,3,FALSE)</f>
        <v>10</v>
      </c>
      <c r="S709" s="32" t="str">
        <f>IF(OR(VLOOKUP(Q709,'Basic Moves'!B$2:C$43,2,FALSE)=H709,VLOOKUP(Q709,'Basic Moves'!B$2:C$43,2,FALSE)=I709),1,0)</f>
        <v>1</v>
      </c>
      <c r="T709" s="32" t="str">
        <f>VLOOKUP(Q709,'Basic Moves'!B$2:H$43,5,FALSE)</f>
        <v>1050</v>
      </c>
      <c r="U709" s="32" t="str">
        <f>VLOOKUP(Q709,'Basic Moves'!B$2:H$43,7,FALSE)</f>
        <v>10</v>
      </c>
      <c r="V709" s="31" t="str">
        <f t="shared" si="5"/>
        <v>1187.5</v>
      </c>
      <c r="W709" s="30" t="s">
        <v>331</v>
      </c>
      <c r="X709" s="32" t="str">
        <f>VLOOKUP(W709,'Charged Moves'!B$2:I$96,3,FALSE)</f>
        <v>25</v>
      </c>
      <c r="Y709" s="32" t="str">
        <f>IF(OR(VLOOKUP(W709,'Charged Moves'!B$2:C$96,2,FALSE)=H709,VLOOKUP(W709,'Charged Moves'!B$2:C$96,2,FALSE)=I709),1,0)</f>
        <v>1</v>
      </c>
      <c r="Z709" s="32" t="str">
        <f>VLOOKUP(W709,'Charged Moves'!B$2:I$96,8,FALSE)*100</f>
        <v>5</v>
      </c>
      <c r="AA709" s="32" t="str">
        <f>VLOOKUP(W709,'Charged Moves'!B$2:I$96,6,FALSE)</f>
        <v>3100</v>
      </c>
      <c r="AB709" s="32" t="str">
        <f>VLOOKUP(W709,'Charged Moves'!B$2:J$96,9,FALSE)</f>
        <v>20</v>
      </c>
      <c r="AC709" s="32" t="str">
        <f t="shared" si="6"/>
        <v>57.03125</v>
      </c>
      <c r="AD709" s="32" t="str">
        <f t="shared" si="7"/>
        <v>5700</v>
      </c>
      <c r="AE709" s="32" t="str">
        <f t="shared" si="8"/>
        <v>994.53125</v>
      </c>
      <c r="AF709" t="str">
        <f t="shared" si="9"/>
        <v>9700</v>
      </c>
      <c r="AG709" t="str">
        <f t="shared" si="10"/>
        <v>570.3125</v>
      </c>
    </row>
    <row r="710" ht="14.25" customHeight="1">
      <c r="A710" s="5">
        <v>204.0</v>
      </c>
      <c r="B710" s="20">
        <v>2.0</v>
      </c>
      <c r="C710" s="21">
        <v>0.92</v>
      </c>
      <c r="D710" s="20">
        <v>3.0</v>
      </c>
      <c r="E710" s="22">
        <v>0.82</v>
      </c>
      <c r="F710" s="5" t="str">
        <f>VLOOKUP(G710,'Species Data'!A$2:E$152,2,FALSE)</f>
        <v>37</v>
      </c>
      <c r="G710" s="5" t="s">
        <v>73</v>
      </c>
      <c r="H710" s="44" t="s">
        <v>255</v>
      </c>
      <c r="I710" s="47"/>
      <c r="J710" s="5" t="str">
        <f>VLOOKUP(G710,'Species Data'!A$2:E$152,3,FALSE)</f>
        <v>76</v>
      </c>
      <c r="K710" s="27" t="str">
        <f>VLOOKUP(G710,'Species Data'!A$2:E$152,4,FALSE)</f>
        <v>106</v>
      </c>
      <c r="L710" s="27" t="str">
        <f>VLOOKUP(G710,'Species Data'!A$2:E$152,5,FALSE)</f>
        <v>118</v>
      </c>
      <c r="M710" s="28" t="str">
        <f t="shared" si="1"/>
        <v>8968</v>
      </c>
      <c r="N710" s="29" t="str">
        <f t="shared" si="2"/>
        <v>1326573464</v>
      </c>
      <c r="O710" s="29" t="str">
        <f t="shared" si="3"/>
        <v>147923</v>
      </c>
      <c r="P710" s="30" t="str">
        <f t="shared" si="4"/>
        <v>539470040</v>
      </c>
      <c r="Q710" s="30" t="s">
        <v>132</v>
      </c>
      <c r="R710" s="32" t="str">
        <f>VLOOKUP(Q710,'Basic Moves'!B$2:H$43,3,FALSE)</f>
        <v>10</v>
      </c>
      <c r="S710" s="32" t="str">
        <f>IF(OR(VLOOKUP(Q710,'Basic Moves'!B$2:C$43,2,FALSE)=H710,VLOOKUP(Q710,'Basic Moves'!B$2:C$43,2,FALSE)=I710),1,0)</f>
        <v>1</v>
      </c>
      <c r="T710" s="32" t="str">
        <f>VLOOKUP(Q710,'Basic Moves'!B$2:H$43,5,FALSE)</f>
        <v>1050</v>
      </c>
      <c r="U710" s="32" t="str">
        <f>VLOOKUP(Q710,'Basic Moves'!B$2:H$43,7,FALSE)</f>
        <v>10</v>
      </c>
      <c r="V710" s="31" t="str">
        <f t="shared" si="5"/>
        <v>1187.5</v>
      </c>
      <c r="W710" s="30" t="s">
        <v>346</v>
      </c>
      <c r="X710" s="32" t="str">
        <f>VLOOKUP(W710,'Charged Moves'!B$2:I$96,3,FALSE)</f>
        <v>40</v>
      </c>
      <c r="Y710" s="32" t="str">
        <f>IF(OR(VLOOKUP(W710,'Charged Moves'!B$2:C$96,2,FALSE)=H710,VLOOKUP(W710,'Charged Moves'!B$2:C$96,2,FALSE)=I710),1,0)</f>
        <v>0</v>
      </c>
      <c r="Z710" s="32" t="str">
        <f>VLOOKUP(W710,'Charged Moves'!B$2:I$96,8,FALSE)*100</f>
        <v>5</v>
      </c>
      <c r="AA710" s="32" t="str">
        <f>VLOOKUP(W710,'Charged Moves'!B$2:I$96,6,FALSE)</f>
        <v>1560</v>
      </c>
      <c r="AB710" s="32" t="str">
        <f>VLOOKUP(W710,'Charged Moves'!B$2:J$96,9,FALSE)</f>
        <v>50</v>
      </c>
      <c r="AC710" s="32" t="str">
        <f t="shared" si="6"/>
        <v>103.5</v>
      </c>
      <c r="AD710" s="32" t="str">
        <f t="shared" si="7"/>
        <v>7310</v>
      </c>
      <c r="AE710" s="32" t="str">
        <f t="shared" si="8"/>
        <v>1395.5</v>
      </c>
      <c r="AF710" t="str">
        <f t="shared" si="9"/>
        <v>17310</v>
      </c>
      <c r="AG710" t="str">
        <f t="shared" si="10"/>
        <v>567.5</v>
      </c>
    </row>
    <row r="711" ht="14.25" customHeight="1">
      <c r="A711" s="5">
        <v>576.0</v>
      </c>
      <c r="B711" s="20">
        <v>3.0</v>
      </c>
      <c r="C711" s="21">
        <v>0.84</v>
      </c>
      <c r="D711" s="20">
        <v>5.0</v>
      </c>
      <c r="E711" s="22">
        <v>0.79</v>
      </c>
      <c r="F711" s="5" t="str">
        <f>VLOOKUP(G711,'Species Data'!A$2:E$152,2,FALSE)</f>
        <v>100</v>
      </c>
      <c r="G711" s="5" t="s">
        <v>165</v>
      </c>
      <c r="H711" s="52" t="s">
        <v>252</v>
      </c>
      <c r="I711" s="63"/>
      <c r="J711" s="5" t="str">
        <f>VLOOKUP(G711,'Species Data'!A$2:E$152,3,FALSE)</f>
        <v>80</v>
      </c>
      <c r="K711" s="27" t="str">
        <f>VLOOKUP(G711,'Species Data'!A$2:E$152,4,FALSE)</f>
        <v>102</v>
      </c>
      <c r="L711" s="27" t="str">
        <f>VLOOKUP(G711,'Species Data'!A$2:E$152,5,FALSE)</f>
        <v>124</v>
      </c>
      <c r="M711" s="28" t="str">
        <f t="shared" si="1"/>
        <v>9920</v>
      </c>
      <c r="N711" s="29" t="str">
        <f t="shared" si="2"/>
        <v>1371201300</v>
      </c>
      <c r="O711" s="29" t="str">
        <f t="shared" si="3"/>
        <v>138226</v>
      </c>
      <c r="P711" s="30" t="str">
        <f t="shared" si="4"/>
        <v>537856200</v>
      </c>
      <c r="Q711" s="30" t="s">
        <v>226</v>
      </c>
      <c r="R711" s="32" t="str">
        <f>VLOOKUP(Q711,'Basic Moves'!B$2:H$43,3,FALSE)</f>
        <v>7</v>
      </c>
      <c r="S711" s="32" t="str">
        <f>IF(OR(VLOOKUP(Q711,'Basic Moves'!B$2:C$43,2,FALSE)=H711,VLOOKUP(Q711,'Basic Moves'!B$2:C$43,2,FALSE)=I711),1,0)</f>
        <v>1</v>
      </c>
      <c r="T711" s="32" t="str">
        <f>VLOOKUP(Q711,'Basic Moves'!B$2:H$43,5,FALSE)</f>
        <v>700</v>
      </c>
      <c r="U711" s="32" t="str">
        <f>VLOOKUP(Q711,'Basic Moves'!B$2:H$43,7,FALSE)</f>
        <v>8</v>
      </c>
      <c r="V711" s="31" t="str">
        <f t="shared" si="5"/>
        <v>1242.5</v>
      </c>
      <c r="W711" s="30" t="s">
        <v>293</v>
      </c>
      <c r="X711" s="32" t="str">
        <f>VLOOKUP(W711,'Charged Moves'!B$2:I$96,3,FALSE)</f>
        <v>35</v>
      </c>
      <c r="Y711" s="32" t="str">
        <f>IF(OR(VLOOKUP(W711,'Charged Moves'!B$2:C$96,2,FALSE)=H711,VLOOKUP(W711,'Charged Moves'!B$2:C$96,2,FALSE)=I711),1,0)</f>
        <v>1</v>
      </c>
      <c r="Z711" s="32" t="str">
        <f>VLOOKUP(W711,'Charged Moves'!B$2:I$96,8,FALSE)*100</f>
        <v>5</v>
      </c>
      <c r="AA711" s="32" t="str">
        <f>VLOOKUP(W711,'Charged Moves'!B$2:I$96,6,FALSE)</f>
        <v>2500</v>
      </c>
      <c r="AB711" s="32" t="str">
        <f>VLOOKUP(W711,'Charged Moves'!B$2:J$96,9,FALSE)</f>
        <v>33</v>
      </c>
      <c r="AC711" s="32" t="str">
        <f t="shared" si="6"/>
        <v>88.59375</v>
      </c>
      <c r="AD711" s="32" t="str">
        <f t="shared" si="7"/>
        <v>6500</v>
      </c>
      <c r="AE711" s="32" t="str">
        <f t="shared" si="8"/>
        <v>1355.15625</v>
      </c>
      <c r="AF711" t="str">
        <f t="shared" si="9"/>
        <v>16500</v>
      </c>
      <c r="AG711" t="str">
        <f t="shared" si="10"/>
        <v>531.5625</v>
      </c>
    </row>
    <row r="712" ht="14.25" customHeight="1">
      <c r="A712" s="5">
        <v>153.0</v>
      </c>
      <c r="B712" s="20">
        <v>6.0</v>
      </c>
      <c r="C712" s="21">
        <v>0.7</v>
      </c>
      <c r="D712" s="20">
        <v>4.0</v>
      </c>
      <c r="E712" s="22">
        <v>0.86</v>
      </c>
      <c r="F712" s="5" t="str">
        <f>VLOOKUP(G712,'Species Data'!A$2:E$152,2,FALSE)</f>
        <v>29</v>
      </c>
      <c r="G712" s="5" t="s">
        <v>65</v>
      </c>
      <c r="H712" s="46" t="s">
        <v>265</v>
      </c>
      <c r="I712" s="48"/>
      <c r="J712" s="5" t="str">
        <f>VLOOKUP(G712,'Species Data'!A$2:E$152,3,FALSE)</f>
        <v>110</v>
      </c>
      <c r="K712" s="27" t="str">
        <f>VLOOKUP(G712,'Species Data'!A$2:E$152,4,FALSE)</f>
        <v>100</v>
      </c>
      <c r="L712" s="27" t="str">
        <f>VLOOKUP(G712,'Species Data'!A$2:E$152,5,FALSE)</f>
        <v>104</v>
      </c>
      <c r="M712" s="28" t="str">
        <f t="shared" si="1"/>
        <v>11440</v>
      </c>
      <c r="N712" s="29" t="str">
        <f t="shared" si="2"/>
        <v>1372800000</v>
      </c>
      <c r="O712" s="29" t="str">
        <f t="shared" si="3"/>
        <v>120000</v>
      </c>
      <c r="P712" s="30" t="str">
        <f t="shared" si="4"/>
        <v>528849750</v>
      </c>
      <c r="Q712" s="30" t="s">
        <v>126</v>
      </c>
      <c r="R712" s="32" t="str">
        <f>VLOOKUP(Q712,'Basic Moves'!B$2:H$43,3,FALSE)</f>
        <v>6</v>
      </c>
      <c r="S712" s="32" t="str">
        <f>IF(OR(VLOOKUP(Q712,'Basic Moves'!B$2:C$43,2,FALSE)=H712,VLOOKUP(Q712,'Basic Moves'!B$2:C$43,2,FALSE)=I712),1,0)</f>
        <v>0</v>
      </c>
      <c r="T712" s="32" t="str">
        <f>VLOOKUP(Q712,'Basic Moves'!B$2:H$43,5,FALSE)</f>
        <v>500</v>
      </c>
      <c r="U712" s="32" t="str">
        <f>VLOOKUP(Q712,'Basic Moves'!B$2:H$43,7,FALSE)</f>
        <v>7</v>
      </c>
      <c r="V712" s="31" t="str">
        <f t="shared" si="5"/>
        <v>1200</v>
      </c>
      <c r="W712" s="30" t="s">
        <v>301</v>
      </c>
      <c r="X712" s="32" t="str">
        <f>VLOOKUP(W712,'Charged Moves'!B$2:I$96,3,FALSE)</f>
        <v>25</v>
      </c>
      <c r="Y712" s="32" t="str">
        <f>IF(OR(VLOOKUP(W712,'Charged Moves'!B$2:C$96,2,FALSE)=H712,VLOOKUP(W712,'Charged Moves'!B$2:C$96,2,FALSE)=I712),1,0)</f>
        <v>1</v>
      </c>
      <c r="Z712" s="32" t="str">
        <f>VLOOKUP(W712,'Charged Moves'!B$2:I$96,8,FALSE)*100</f>
        <v>5</v>
      </c>
      <c r="AA712" s="32" t="str">
        <f>VLOOKUP(W712,'Charged Moves'!B$2:I$96,6,FALSE)</f>
        <v>2400</v>
      </c>
      <c r="AB712" s="32" t="str">
        <f>VLOOKUP(W712,'Charged Moves'!B$2:J$96,9,FALSE)</f>
        <v>20</v>
      </c>
      <c r="AC712" s="32" t="str">
        <f t="shared" si="6"/>
        <v>50.03125</v>
      </c>
      <c r="AD712" s="32" t="str">
        <f t="shared" si="7"/>
        <v>4400</v>
      </c>
      <c r="AE712" s="32" t="str">
        <f t="shared" si="8"/>
        <v>1136.6875</v>
      </c>
      <c r="AF712" t="str">
        <f t="shared" si="9"/>
        <v>10400</v>
      </c>
      <c r="AG712" t="str">
        <f t="shared" si="10"/>
        <v>462.28125</v>
      </c>
    </row>
    <row r="713" ht="14.25" customHeight="1">
      <c r="A713" s="5">
        <v>260.0</v>
      </c>
      <c r="B713" s="20">
        <v>1.0</v>
      </c>
      <c r="C713" s="21">
        <v>1.0</v>
      </c>
      <c r="D713" s="20">
        <v>1.0</v>
      </c>
      <c r="E713" s="22">
        <v>1.0</v>
      </c>
      <c r="F713" s="5" t="str">
        <f>VLOOKUP(G713,'Species Data'!A$2:E$152,2,FALSE)</f>
        <v>46</v>
      </c>
      <c r="G713" s="5" t="s">
        <v>83</v>
      </c>
      <c r="H713" s="58" t="s">
        <v>249</v>
      </c>
      <c r="I713" s="45" t="s">
        <v>259</v>
      </c>
      <c r="J713" s="5" t="str">
        <f>VLOOKUP(G713,'Species Data'!A$2:E$152,3,FALSE)</f>
        <v>70</v>
      </c>
      <c r="K713" s="27" t="str">
        <f>VLOOKUP(G713,'Species Data'!A$2:E$152,4,FALSE)</f>
        <v>122</v>
      </c>
      <c r="L713" s="27" t="str">
        <f>VLOOKUP(G713,'Species Data'!A$2:E$152,5,FALSE)</f>
        <v>120</v>
      </c>
      <c r="M713" s="28" t="str">
        <f t="shared" si="1"/>
        <v>8400</v>
      </c>
      <c r="N713" s="29" t="str">
        <f t="shared" si="2"/>
        <v>1631994000</v>
      </c>
      <c r="O713" s="29" t="str">
        <f t="shared" si="3"/>
        <v>194285</v>
      </c>
      <c r="P713" s="30" t="str">
        <f t="shared" si="4"/>
        <v>526491000</v>
      </c>
      <c r="Q713" s="30" t="s">
        <v>234</v>
      </c>
      <c r="R713" s="32" t="str">
        <f>VLOOKUP(Q713,'Basic Moves'!B$2:H$43,3,FALSE)</f>
        <v>5</v>
      </c>
      <c r="S713" s="32" t="str">
        <f>IF(OR(VLOOKUP(Q713,'Basic Moves'!B$2:C$43,2,FALSE)=H713,VLOOKUP(Q713,'Basic Moves'!B$2:C$43,2,FALSE)=I713),1,0)</f>
        <v>1</v>
      </c>
      <c r="T713" s="32" t="str">
        <f>VLOOKUP(Q713,'Basic Moves'!B$2:H$43,5,FALSE)</f>
        <v>450</v>
      </c>
      <c r="U713" s="32" t="str">
        <f>VLOOKUP(Q713,'Basic Moves'!B$2:H$43,7,FALSE)</f>
        <v>7</v>
      </c>
      <c r="V713" s="31" t="str">
        <f t="shared" si="5"/>
        <v>1387.5</v>
      </c>
      <c r="W713" s="30" t="s">
        <v>180</v>
      </c>
      <c r="X713" s="32" t="str">
        <f>VLOOKUP(W713,'Charged Moves'!B$2:I$96,3,FALSE)</f>
        <v>40</v>
      </c>
      <c r="Y713" s="32" t="str">
        <f>IF(OR(VLOOKUP(W713,'Charged Moves'!B$2:C$96,2,FALSE)=H713,VLOOKUP(W713,'Charged Moves'!B$2:C$96,2,FALSE)=I713),1,0)</f>
        <v>1</v>
      </c>
      <c r="Z713" s="32" t="str">
        <f>VLOOKUP(W713,'Charged Moves'!B$2:I$96,8,FALSE)*100</f>
        <v>5</v>
      </c>
      <c r="AA713" s="32" t="str">
        <f>VLOOKUP(W713,'Charged Moves'!B$2:I$96,6,FALSE)</f>
        <v>2400</v>
      </c>
      <c r="AB713" s="32" t="str">
        <f>VLOOKUP(W713,'Charged Moves'!B$2:J$96,9,FALSE)</f>
        <v>33</v>
      </c>
      <c r="AC713" s="32" t="str">
        <f t="shared" si="6"/>
        <v>82.5</v>
      </c>
      <c r="AD713" s="32" t="str">
        <f t="shared" si="7"/>
        <v>5150</v>
      </c>
      <c r="AE713" s="32" t="str">
        <f t="shared" si="8"/>
        <v>1592.5</v>
      </c>
      <c r="AF713" t="str">
        <f t="shared" si="9"/>
        <v>15150</v>
      </c>
      <c r="AG713" t="str">
        <f t="shared" si="10"/>
        <v>513.75</v>
      </c>
    </row>
    <row r="714" ht="14.25" customHeight="1">
      <c r="A714" s="5">
        <v>480.0</v>
      </c>
      <c r="B714" s="20">
        <v>1.0</v>
      </c>
      <c r="C714" s="21">
        <v>1.0</v>
      </c>
      <c r="D714" s="20">
        <v>2.0</v>
      </c>
      <c r="E714" s="22">
        <v>0.96</v>
      </c>
      <c r="F714" s="5" t="str">
        <f>VLOOKUP(G714,'Species Data'!A$2:E$152,2,FALSE)</f>
        <v>84</v>
      </c>
      <c r="G714" s="5" t="s">
        <v>139</v>
      </c>
      <c r="H714" s="39" t="s">
        <v>237</v>
      </c>
      <c r="I714" s="38" t="s">
        <v>236</v>
      </c>
      <c r="J714" s="5" t="str">
        <f>VLOOKUP(G714,'Species Data'!A$2:E$152,3,FALSE)</f>
        <v>70</v>
      </c>
      <c r="K714" s="27" t="str">
        <f>VLOOKUP(G714,'Species Data'!A$2:E$152,4,FALSE)</f>
        <v>126</v>
      </c>
      <c r="L714" s="27" t="str">
        <f>VLOOKUP(G714,'Species Data'!A$2:E$152,5,FALSE)</f>
        <v>96</v>
      </c>
      <c r="M714" s="28" t="str">
        <f t="shared" si="1"/>
        <v>6720</v>
      </c>
      <c r="N714" s="29" t="str">
        <f t="shared" si="2"/>
        <v>1081684800</v>
      </c>
      <c r="O714" s="29" t="str">
        <f t="shared" si="3"/>
        <v>160965</v>
      </c>
      <c r="P714" s="30" t="str">
        <f t="shared" si="4"/>
        <v>524966400</v>
      </c>
      <c r="Q714" s="30" t="s">
        <v>256</v>
      </c>
      <c r="R714" s="32" t="str">
        <f>VLOOKUP(Q714,'Basic Moves'!B$2:H$43,3,FALSE)</f>
        <v>10</v>
      </c>
      <c r="S714" s="32" t="str">
        <f>IF(OR(VLOOKUP(Q714,'Basic Moves'!B$2:C$43,2,FALSE)=H714,VLOOKUP(Q714,'Basic Moves'!B$2:C$43,2,FALSE)=I714),1,0)</f>
        <v>1</v>
      </c>
      <c r="T714" s="32" t="str">
        <f>VLOOKUP(Q714,'Basic Moves'!B$2:H$43,5,FALSE)</f>
        <v>1150</v>
      </c>
      <c r="U714" s="32" t="str">
        <f>VLOOKUP(Q714,'Basic Moves'!B$2:H$43,7,FALSE)</f>
        <v>10</v>
      </c>
      <c r="V714" s="31" t="str">
        <f t="shared" si="5"/>
        <v>1075</v>
      </c>
      <c r="W714" s="30" t="s">
        <v>296</v>
      </c>
      <c r="X714" s="32" t="str">
        <f>VLOOKUP(W714,'Charged Moves'!B$2:I$96,3,FALSE)</f>
        <v>40</v>
      </c>
      <c r="Y714" s="32" t="str">
        <f>IF(OR(VLOOKUP(W714,'Charged Moves'!B$2:C$96,2,FALSE)=H714,VLOOKUP(W714,'Charged Moves'!B$2:C$96,2,FALSE)=I714),1,0)</f>
        <v>1</v>
      </c>
      <c r="Z714" s="32" t="str">
        <f>VLOOKUP(W714,'Charged Moves'!B$2:I$96,8,FALSE)*100</f>
        <v>5</v>
      </c>
      <c r="AA714" s="32" t="str">
        <f>VLOOKUP(W714,'Charged Moves'!B$2:I$96,6,FALSE)</f>
        <v>2700</v>
      </c>
      <c r="AB714" s="32" t="str">
        <f>VLOOKUP(W714,'Charged Moves'!B$2:J$96,9,FALSE)</f>
        <v>33</v>
      </c>
      <c r="AC714" s="32" t="str">
        <f t="shared" si="6"/>
        <v>101.25</v>
      </c>
      <c r="AD714" s="32" t="str">
        <f t="shared" si="7"/>
        <v>7800</v>
      </c>
      <c r="AE714" s="32" t="str">
        <f t="shared" si="8"/>
        <v>1277.5</v>
      </c>
      <c r="AF714" t="str">
        <f t="shared" si="9"/>
        <v>15800</v>
      </c>
      <c r="AG714" t="str">
        <f t="shared" si="10"/>
        <v>620</v>
      </c>
    </row>
    <row r="715" ht="14.25" customHeight="1">
      <c r="A715" s="5">
        <v>24.0</v>
      </c>
      <c r="B715" s="20">
        <v>1.0</v>
      </c>
      <c r="C715" s="21">
        <v>1.0</v>
      </c>
      <c r="D715" s="20">
        <v>4.0</v>
      </c>
      <c r="E715" s="22">
        <v>0.7</v>
      </c>
      <c r="F715" s="5" t="str">
        <f>VLOOKUP(G715,'Species Data'!A$2:E$152,2,FALSE)</f>
        <v>4</v>
      </c>
      <c r="G715" s="5" t="s">
        <v>38</v>
      </c>
      <c r="H715" s="44" t="s">
        <v>255</v>
      </c>
      <c r="I715" s="47"/>
      <c r="J715" s="5" t="str">
        <f>VLOOKUP(G715,'Species Data'!A$2:E$152,3,FALSE)</f>
        <v>78</v>
      </c>
      <c r="K715" s="27" t="str">
        <f>VLOOKUP(G715,'Species Data'!A$2:E$152,4,FALSE)</f>
        <v>128</v>
      </c>
      <c r="L715" s="27" t="str">
        <f>VLOOKUP(G715,'Species Data'!A$2:E$152,5,FALSE)</f>
        <v>108</v>
      </c>
      <c r="M715" s="28" t="str">
        <f t="shared" si="1"/>
        <v>8424</v>
      </c>
      <c r="N715" s="29" t="str">
        <f t="shared" si="2"/>
        <v>1705927392</v>
      </c>
      <c r="O715" s="29" t="str">
        <f t="shared" si="3"/>
        <v>202508</v>
      </c>
      <c r="P715" s="30" t="str">
        <f t="shared" si="4"/>
        <v>523905408</v>
      </c>
      <c r="Q715" s="30" t="s">
        <v>262</v>
      </c>
      <c r="R715" s="32" t="str">
        <f>VLOOKUP(Q715,'Basic Moves'!B$2:H$43,3,FALSE)</f>
        <v>6</v>
      </c>
      <c r="S715" s="32" t="str">
        <f>IF(OR(VLOOKUP(Q715,'Basic Moves'!B$2:C$43,2,FALSE)=H715,VLOOKUP(Q715,'Basic Moves'!B$2:C$43,2,FALSE)=I715),1,0)</f>
        <v>0</v>
      </c>
      <c r="T715" s="32" t="str">
        <f>VLOOKUP(Q715,'Basic Moves'!B$2:H$43,5,FALSE)</f>
        <v>500</v>
      </c>
      <c r="U715" s="32" t="str">
        <f>VLOOKUP(Q715,'Basic Moves'!B$2:H$43,7,FALSE)</f>
        <v>7</v>
      </c>
      <c r="V715" s="31" t="str">
        <f t="shared" si="5"/>
        <v>1200</v>
      </c>
      <c r="W715" s="30" t="s">
        <v>135</v>
      </c>
      <c r="X715" s="32" t="str">
        <f>VLOOKUP(W715,'Charged Moves'!B$2:I$96,3,FALSE)</f>
        <v>55</v>
      </c>
      <c r="Y715" s="32" t="str">
        <f>IF(OR(VLOOKUP(W715,'Charged Moves'!B$2:C$96,2,FALSE)=H715,VLOOKUP(W715,'Charged Moves'!B$2:C$96,2,FALSE)=I715),1,0)</f>
        <v>1</v>
      </c>
      <c r="Z715" s="32" t="str">
        <f>VLOOKUP(W715,'Charged Moves'!B$2:I$96,8,FALSE)*100</f>
        <v>5</v>
      </c>
      <c r="AA715" s="32" t="str">
        <f>VLOOKUP(W715,'Charged Moves'!B$2:I$96,6,FALSE)</f>
        <v>2900</v>
      </c>
      <c r="AB715" s="32" t="str">
        <f>VLOOKUP(W715,'Charged Moves'!B$2:J$96,9,FALSE)</f>
        <v>50</v>
      </c>
      <c r="AC715" s="32" t="str">
        <f t="shared" si="6"/>
        <v>118.46875</v>
      </c>
      <c r="AD715" s="32" t="str">
        <f t="shared" si="7"/>
        <v>7400</v>
      </c>
      <c r="AE715" s="32" t="str">
        <f t="shared" si="8"/>
        <v>1582.09375</v>
      </c>
      <c r="AF715" t="str">
        <f t="shared" si="9"/>
        <v>23400</v>
      </c>
      <c r="AG715" t="str">
        <f t="shared" si="10"/>
        <v>485.875</v>
      </c>
    </row>
    <row r="716" ht="14.25" customHeight="1">
      <c r="A716" s="5">
        <v>757.0</v>
      </c>
      <c r="B716" s="20">
        <v>1.0</v>
      </c>
      <c r="C716" s="21">
        <v>1.0</v>
      </c>
      <c r="D716" s="20">
        <v>1.0</v>
      </c>
      <c r="E716" s="22">
        <v>1.0</v>
      </c>
      <c r="F716" s="5" t="str">
        <f>VLOOKUP(G716,'Species Data'!A$2:E$152,2,FALSE)</f>
        <v>132</v>
      </c>
      <c r="G716" s="5" t="s">
        <v>205</v>
      </c>
      <c r="H716" s="39" t="s">
        <v>237</v>
      </c>
      <c r="I716" s="40"/>
      <c r="J716" s="5" t="str">
        <f>VLOOKUP(G716,'Species Data'!A$2:E$152,3,FALSE)</f>
        <v>96</v>
      </c>
      <c r="K716" s="27" t="str">
        <f>VLOOKUP(G716,'Species Data'!A$2:E$152,4,FALSE)</f>
        <v>110</v>
      </c>
      <c r="L716" s="27" t="str">
        <f>VLOOKUP(G716,'Species Data'!A$2:E$152,5,FALSE)</f>
        <v>110</v>
      </c>
      <c r="M716" s="28" t="str">
        <f t="shared" si="1"/>
        <v>10560</v>
      </c>
      <c r="N716" s="29" t="str">
        <f t="shared" si="2"/>
        <v>1880340000</v>
      </c>
      <c r="O716" s="29" t="str">
        <f t="shared" si="3"/>
        <v>178063</v>
      </c>
      <c r="P716" s="30" t="str">
        <f t="shared" si="4"/>
        <v>522720000</v>
      </c>
      <c r="Q716" s="30" t="s">
        <v>173</v>
      </c>
      <c r="R716" s="32" t="str">
        <f>VLOOKUP(Q716,'Basic Moves'!B$2:H$43,3,FALSE)</f>
        <v>7</v>
      </c>
      <c r="S716" s="32" t="str">
        <f>IF(OR(VLOOKUP(Q716,'Basic Moves'!B$2:C$43,2,FALSE)=H716,VLOOKUP(Q716,'Basic Moves'!B$2:C$43,2,FALSE)=I716),1,0)</f>
        <v>1</v>
      </c>
      <c r="T716" s="32" t="str">
        <f>VLOOKUP(Q716,'Basic Moves'!B$2:H$43,5,FALSE)</f>
        <v>540</v>
      </c>
      <c r="U716" s="32" t="str">
        <f>VLOOKUP(Q716,'Basic Moves'!B$2:H$43,7,FALSE)</f>
        <v>7</v>
      </c>
      <c r="V716" s="31" t="str">
        <f t="shared" si="5"/>
        <v>1618.75</v>
      </c>
      <c r="W716" s="30" t="s">
        <v>348</v>
      </c>
      <c r="X716" s="32" t="str">
        <f>VLOOKUP(W716,'Charged Moves'!B$2:I$96,3,FALSE)</f>
        <v>15</v>
      </c>
      <c r="Y716" s="32" t="str">
        <f>IF(OR(VLOOKUP(W716,'Charged Moves'!B$2:C$96,2,FALSE)=H716,VLOOKUP(W716,'Charged Moves'!B$2:C$96,2,FALSE)=I716),1,0)</f>
        <v>1</v>
      </c>
      <c r="Z716" s="32" t="str">
        <f>VLOOKUP(W716,'Charged Moves'!B$2:I$96,8,FALSE)*100</f>
        <v>0</v>
      </c>
      <c r="AA716" s="32" t="str">
        <f>VLOOKUP(W716,'Charged Moves'!B$2:I$96,6,FALSE)</f>
        <v>1695</v>
      </c>
      <c r="AB716" s="32" t="str">
        <f>VLOOKUP(W716,'Charged Moves'!B$2:J$96,9,FALSE)</f>
        <v>20</v>
      </c>
      <c r="AC716" s="32" t="str">
        <f t="shared" si="6"/>
        <v>45</v>
      </c>
      <c r="AD716" s="32" t="str">
        <f t="shared" si="7"/>
        <v>3815</v>
      </c>
      <c r="AE716" s="32" t="str">
        <f t="shared" si="8"/>
        <v>1178.75</v>
      </c>
      <c r="AF716" t="str">
        <f t="shared" si="9"/>
        <v>9815</v>
      </c>
      <c r="AG716" t="str">
        <f t="shared" si="10"/>
        <v>450</v>
      </c>
    </row>
    <row r="717" ht="14.25" customHeight="1">
      <c r="A717" s="5">
        <v>257.0</v>
      </c>
      <c r="B717" s="20">
        <v>3.0</v>
      </c>
      <c r="C717" s="21">
        <v>0.94</v>
      </c>
      <c r="D717" s="20">
        <v>2.0</v>
      </c>
      <c r="E717" s="22">
        <v>0.98</v>
      </c>
      <c r="F717" s="5" t="str">
        <f>VLOOKUP(G717,'Species Data'!A$2:E$152,2,FALSE)</f>
        <v>46</v>
      </c>
      <c r="G717" s="5" t="s">
        <v>83</v>
      </c>
      <c r="H717" s="58" t="s">
        <v>249</v>
      </c>
      <c r="I717" s="45" t="s">
        <v>259</v>
      </c>
      <c r="J717" s="5" t="str">
        <f>VLOOKUP(G717,'Species Data'!A$2:E$152,3,FALSE)</f>
        <v>70</v>
      </c>
      <c r="K717" s="27" t="str">
        <f>VLOOKUP(G717,'Species Data'!A$2:E$152,4,FALSE)</f>
        <v>122</v>
      </c>
      <c r="L717" s="27" t="str">
        <f>VLOOKUP(G717,'Species Data'!A$2:E$152,5,FALSE)</f>
        <v>120</v>
      </c>
      <c r="M717" s="28" t="str">
        <f t="shared" si="1"/>
        <v>8400</v>
      </c>
      <c r="N717" s="29" t="str">
        <f t="shared" si="2"/>
        <v>1529514000</v>
      </c>
      <c r="O717" s="29" t="str">
        <f t="shared" si="3"/>
        <v>182085</v>
      </c>
      <c r="P717" s="30" t="str">
        <f t="shared" si="4"/>
        <v>518036400</v>
      </c>
      <c r="Q717" s="30" t="s">
        <v>262</v>
      </c>
      <c r="R717" s="32" t="str">
        <f>VLOOKUP(Q717,'Basic Moves'!B$2:H$43,3,FALSE)</f>
        <v>6</v>
      </c>
      <c r="S717" s="32" t="str">
        <f>IF(OR(VLOOKUP(Q717,'Basic Moves'!B$2:C$43,2,FALSE)=H717,VLOOKUP(Q717,'Basic Moves'!B$2:C$43,2,FALSE)=I717),1,0)</f>
        <v>0</v>
      </c>
      <c r="T717" s="32" t="str">
        <f>VLOOKUP(Q717,'Basic Moves'!B$2:H$43,5,FALSE)</f>
        <v>500</v>
      </c>
      <c r="U717" s="32" t="str">
        <f>VLOOKUP(Q717,'Basic Moves'!B$2:H$43,7,FALSE)</f>
        <v>7</v>
      </c>
      <c r="V717" s="31" t="str">
        <f t="shared" si="5"/>
        <v>1200</v>
      </c>
      <c r="W717" s="30" t="s">
        <v>180</v>
      </c>
      <c r="X717" s="32" t="str">
        <f>VLOOKUP(W717,'Charged Moves'!B$2:I$96,3,FALSE)</f>
        <v>40</v>
      </c>
      <c r="Y717" s="32" t="str">
        <f>IF(OR(VLOOKUP(W717,'Charged Moves'!B$2:C$96,2,FALSE)=H717,VLOOKUP(W717,'Charged Moves'!B$2:C$96,2,FALSE)=I717),1,0)</f>
        <v>1</v>
      </c>
      <c r="Z717" s="32" t="str">
        <f>VLOOKUP(W717,'Charged Moves'!B$2:I$96,8,FALSE)*100</f>
        <v>5</v>
      </c>
      <c r="AA717" s="32" t="str">
        <f>VLOOKUP(W717,'Charged Moves'!B$2:I$96,6,FALSE)</f>
        <v>2400</v>
      </c>
      <c r="AB717" s="32" t="str">
        <f>VLOOKUP(W717,'Charged Moves'!B$2:J$96,9,FALSE)</f>
        <v>33</v>
      </c>
      <c r="AC717" s="32" t="str">
        <f t="shared" si="6"/>
        <v>81.25</v>
      </c>
      <c r="AD717" s="32" t="str">
        <f t="shared" si="7"/>
        <v>5400</v>
      </c>
      <c r="AE717" s="32" t="str">
        <f t="shared" si="8"/>
        <v>1492.5</v>
      </c>
      <c r="AF717" t="str">
        <f t="shared" si="9"/>
        <v>15400</v>
      </c>
      <c r="AG717" t="str">
        <f t="shared" si="10"/>
        <v>505.5</v>
      </c>
    </row>
    <row r="718" ht="14.25" customHeight="1">
      <c r="A718" s="5">
        <v>826.0</v>
      </c>
      <c r="B718" s="20">
        <v>1.0</v>
      </c>
      <c r="C718" s="21">
        <v>1.0</v>
      </c>
      <c r="D718" s="20">
        <v>2.0</v>
      </c>
      <c r="E718" s="22">
        <v>0.9</v>
      </c>
      <c r="F718" s="5" t="str">
        <f>VLOOKUP(G718,'Species Data'!A$2:E$152,2,FALSE)</f>
        <v>147</v>
      </c>
      <c r="G718" s="5" t="s">
        <v>223</v>
      </c>
      <c r="H718" s="37" t="s">
        <v>235</v>
      </c>
      <c r="I718" s="66"/>
      <c r="J718" s="5" t="str">
        <f>VLOOKUP(G718,'Species Data'!A$2:E$152,3,FALSE)</f>
        <v>82</v>
      </c>
      <c r="K718" s="27" t="str">
        <f>VLOOKUP(G718,'Species Data'!A$2:E$152,4,FALSE)</f>
        <v>128</v>
      </c>
      <c r="L718" s="27" t="str">
        <f>VLOOKUP(G718,'Species Data'!A$2:E$152,5,FALSE)</f>
        <v>110</v>
      </c>
      <c r="M718" s="28" t="str">
        <f t="shared" si="1"/>
        <v>9020</v>
      </c>
      <c r="N718" s="29" t="str">
        <f t="shared" si="2"/>
        <v>1784661120</v>
      </c>
      <c r="O718" s="29" t="str">
        <f t="shared" si="3"/>
        <v>197856</v>
      </c>
      <c r="P718" s="30" t="str">
        <f t="shared" si="4"/>
        <v>516088320</v>
      </c>
      <c r="Q718" s="30" t="s">
        <v>100</v>
      </c>
      <c r="R718" s="32" t="str">
        <f>VLOOKUP(Q718,'Basic Moves'!B$2:H$43,3,FALSE)</f>
        <v>6</v>
      </c>
      <c r="S718" s="32" t="str">
        <f>IF(OR(VLOOKUP(Q718,'Basic Moves'!B$2:C$43,2,FALSE)=H718,VLOOKUP(Q718,'Basic Moves'!B$2:C$43,2,FALSE)=I718),1,0)</f>
        <v>1</v>
      </c>
      <c r="T718" s="32" t="str">
        <f>VLOOKUP(Q718,'Basic Moves'!B$2:H$43,5,FALSE)</f>
        <v>500</v>
      </c>
      <c r="U718" s="32" t="str">
        <f>VLOOKUP(Q718,'Basic Moves'!B$2:H$43,7,FALSE)</f>
        <v>7</v>
      </c>
      <c r="V718" s="31" t="str">
        <f t="shared" si="5"/>
        <v>1500</v>
      </c>
      <c r="W718" s="30" t="s">
        <v>238</v>
      </c>
      <c r="X718" s="32" t="str">
        <f>VLOOKUP(W718,'Charged Moves'!B$2:I$96,3,FALSE)</f>
        <v>45</v>
      </c>
      <c r="Y718" s="32" t="str">
        <f>IF(OR(VLOOKUP(W718,'Charged Moves'!B$2:C$96,2,FALSE)=H718,VLOOKUP(W718,'Charged Moves'!B$2:C$96,2,FALSE)=I718),1,0)</f>
        <v>0</v>
      </c>
      <c r="Z718" s="32" t="str">
        <f>VLOOKUP(W718,'Charged Moves'!B$2:I$96,8,FALSE)*100</f>
        <v>5</v>
      </c>
      <c r="AA718" s="32" t="str">
        <f>VLOOKUP(W718,'Charged Moves'!B$2:I$96,6,FALSE)</f>
        <v>2350</v>
      </c>
      <c r="AB718" s="32" t="str">
        <f>VLOOKUP(W718,'Charged Moves'!B$2:J$96,9,FALSE)</f>
        <v>50</v>
      </c>
      <c r="AC718" s="32" t="str">
        <f t="shared" si="6"/>
        <v>106.125</v>
      </c>
      <c r="AD718" s="32" t="str">
        <f t="shared" si="7"/>
        <v>6850</v>
      </c>
      <c r="AE718" s="32" t="str">
        <f t="shared" si="8"/>
        <v>1545.75</v>
      </c>
      <c r="AF718" t="str">
        <f t="shared" si="9"/>
        <v>22850</v>
      </c>
      <c r="AG718" t="str">
        <f t="shared" si="10"/>
        <v>447</v>
      </c>
    </row>
    <row r="719" ht="14.25" customHeight="1">
      <c r="A719" s="5">
        <v>392.0</v>
      </c>
      <c r="B719" s="20">
        <v>5.0</v>
      </c>
      <c r="C719" s="21">
        <v>0.79</v>
      </c>
      <c r="D719" s="20">
        <v>6.0</v>
      </c>
      <c r="E719" s="22">
        <v>0.6</v>
      </c>
      <c r="F719" s="5" t="str">
        <f>VLOOKUP(G719,'Species Data'!A$2:E$152,2,FALSE)</f>
        <v>69</v>
      </c>
      <c r="G719" s="5" t="s">
        <v>113</v>
      </c>
      <c r="H719" s="45" t="s">
        <v>259</v>
      </c>
      <c r="I719" s="46" t="s">
        <v>265</v>
      </c>
      <c r="J719" s="5" t="str">
        <f>VLOOKUP(G719,'Species Data'!A$2:E$152,3,FALSE)</f>
        <v>100</v>
      </c>
      <c r="K719" s="27" t="str">
        <f>VLOOKUP(G719,'Species Data'!A$2:E$152,4,FALSE)</f>
        <v>158</v>
      </c>
      <c r="L719" s="27" t="str">
        <f>VLOOKUP(G719,'Species Data'!A$2:E$152,5,FALSE)</f>
        <v>78</v>
      </c>
      <c r="M719" s="28" t="str">
        <f t="shared" si="1"/>
        <v>7800</v>
      </c>
      <c r="N719" s="29" t="str">
        <f t="shared" si="2"/>
        <v>1649875500</v>
      </c>
      <c r="O719" s="29" t="str">
        <f t="shared" si="3"/>
        <v>211523</v>
      </c>
      <c r="P719" s="30" t="str">
        <f t="shared" si="4"/>
        <v>511446000</v>
      </c>
      <c r="Q719" s="30" t="s">
        <v>176</v>
      </c>
      <c r="R719" s="32" t="str">
        <f>VLOOKUP(Q719,'Basic Moves'!B$2:H$43,3,FALSE)</f>
        <v>7</v>
      </c>
      <c r="S719" s="32" t="str">
        <f>IF(OR(VLOOKUP(Q719,'Basic Moves'!B$2:C$43,2,FALSE)=H719,VLOOKUP(Q719,'Basic Moves'!B$2:C$43,2,FALSE)=I719),1,0)</f>
        <v>1</v>
      </c>
      <c r="T719" s="32" t="str">
        <f>VLOOKUP(Q719,'Basic Moves'!B$2:H$43,5,FALSE)</f>
        <v>650</v>
      </c>
      <c r="U719" s="32" t="str">
        <f>VLOOKUP(Q719,'Basic Moves'!B$2:H$43,7,FALSE)</f>
        <v>7</v>
      </c>
      <c r="V719" s="31" t="str">
        <f t="shared" si="5"/>
        <v>1338.75</v>
      </c>
      <c r="W719" s="30" t="s">
        <v>283</v>
      </c>
      <c r="X719" s="32" t="str">
        <f>VLOOKUP(W719,'Charged Moves'!B$2:I$96,3,FALSE)</f>
        <v>25</v>
      </c>
      <c r="Y719" s="32" t="str">
        <f>IF(OR(VLOOKUP(W719,'Charged Moves'!B$2:C$96,2,FALSE)=H719,VLOOKUP(W719,'Charged Moves'!B$2:C$96,2,FALSE)=I719),1,0)</f>
        <v>0</v>
      </c>
      <c r="Z719" s="32" t="str">
        <f>VLOOKUP(W719,'Charged Moves'!B$2:I$96,8,FALSE)*100</f>
        <v>5</v>
      </c>
      <c r="AA719" s="32" t="str">
        <f>VLOOKUP(W719,'Charged Moves'!B$2:I$96,6,FALSE)</f>
        <v>4000</v>
      </c>
      <c r="AB719" s="32" t="str">
        <f>VLOOKUP(W719,'Charged Moves'!B$2:J$96,9,FALSE)</f>
        <v>20</v>
      </c>
      <c r="AC719" s="32" t="str">
        <f t="shared" si="6"/>
        <v>51.875</v>
      </c>
      <c r="AD719" s="32" t="str">
        <f t="shared" si="7"/>
        <v>6450</v>
      </c>
      <c r="AE719" s="32" t="str">
        <f t="shared" si="8"/>
        <v>821.875</v>
      </c>
      <c r="AF719" t="str">
        <f t="shared" si="9"/>
        <v>12450</v>
      </c>
      <c r="AG719" t="str">
        <f t="shared" si="10"/>
        <v>415</v>
      </c>
    </row>
    <row r="720" ht="14.25" customHeight="1">
      <c r="A720" s="5">
        <v>176.0</v>
      </c>
      <c r="B720" s="20">
        <v>1.0</v>
      </c>
      <c r="C720" s="21">
        <v>1.0</v>
      </c>
      <c r="D720" s="20">
        <v>2.0</v>
      </c>
      <c r="E720" s="22">
        <v>0.88</v>
      </c>
      <c r="F720" s="5" t="str">
        <f>VLOOKUP(G720,'Species Data'!A$2:E$152,2,FALSE)</f>
        <v>32</v>
      </c>
      <c r="G720" s="5" t="s">
        <v>68</v>
      </c>
      <c r="H720" s="46" t="s">
        <v>265</v>
      </c>
      <c r="I720" s="48"/>
      <c r="J720" s="5" t="str">
        <f>VLOOKUP(G720,'Species Data'!A$2:E$152,3,FALSE)</f>
        <v>92</v>
      </c>
      <c r="K720" s="27" t="str">
        <f>VLOOKUP(G720,'Species Data'!A$2:E$152,4,FALSE)</f>
        <v>110</v>
      </c>
      <c r="L720" s="27" t="str">
        <f>VLOOKUP(G720,'Species Data'!A$2:E$152,5,FALSE)</f>
        <v>94</v>
      </c>
      <c r="M720" s="28" t="str">
        <f t="shared" si="1"/>
        <v>8648</v>
      </c>
      <c r="N720" s="29" t="str">
        <f t="shared" si="2"/>
        <v>1637687975</v>
      </c>
      <c r="O720" s="29" t="str">
        <f t="shared" si="3"/>
        <v>189372</v>
      </c>
      <c r="P720" s="30" t="str">
        <f t="shared" si="4"/>
        <v>510718450</v>
      </c>
      <c r="Q720" s="30" t="s">
        <v>274</v>
      </c>
      <c r="R720" s="32" t="str">
        <f>VLOOKUP(Q720,'Basic Moves'!B$2:H$43,3,FALSE)</f>
        <v>6</v>
      </c>
      <c r="S720" s="32" t="str">
        <f>IF(OR(VLOOKUP(Q720,'Basic Moves'!B$2:C$43,2,FALSE)=H720,VLOOKUP(Q720,'Basic Moves'!B$2:C$43,2,FALSE)=I720),1,0)</f>
        <v>1</v>
      </c>
      <c r="T720" s="32" t="str">
        <f>VLOOKUP(Q720,'Basic Moves'!B$2:H$43,5,FALSE)</f>
        <v>575</v>
      </c>
      <c r="U720" s="32" t="str">
        <f>VLOOKUP(Q720,'Basic Moves'!B$2:H$43,7,FALSE)</f>
        <v>8</v>
      </c>
      <c r="V720" s="31" t="str">
        <f t="shared" si="5"/>
        <v>1297.5</v>
      </c>
      <c r="W720" s="30" t="s">
        <v>224</v>
      </c>
      <c r="X720" s="32" t="str">
        <f>VLOOKUP(W720,'Charged Moves'!B$2:I$96,3,FALSE)</f>
        <v>55</v>
      </c>
      <c r="Y720" s="32" t="str">
        <f>IF(OR(VLOOKUP(W720,'Charged Moves'!B$2:C$96,2,FALSE)=H720,VLOOKUP(W720,'Charged Moves'!B$2:C$96,2,FALSE)=I720),1,0)</f>
        <v>1</v>
      </c>
      <c r="Z720" s="32" t="str">
        <f>VLOOKUP(W720,'Charged Moves'!B$2:I$96,8,FALSE)*100</f>
        <v>5</v>
      </c>
      <c r="AA720" s="32" t="str">
        <f>VLOOKUP(W720,'Charged Moves'!B$2:I$96,6,FALSE)</f>
        <v>2600</v>
      </c>
      <c r="AB720" s="32" t="str">
        <f>VLOOKUP(W720,'Charged Moves'!B$2:J$96,9,FALSE)</f>
        <v>50</v>
      </c>
      <c r="AC720" s="32" t="str">
        <f t="shared" si="6"/>
        <v>122.96875</v>
      </c>
      <c r="AD720" s="32" t="str">
        <f t="shared" si="7"/>
        <v>7125</v>
      </c>
      <c r="AE720" s="32" t="str">
        <f t="shared" si="8"/>
        <v>1721.5625</v>
      </c>
      <c r="AF720" t="str">
        <f t="shared" si="9"/>
        <v>21125</v>
      </c>
      <c r="AG720" t="str">
        <f t="shared" si="10"/>
        <v>536.875</v>
      </c>
    </row>
    <row r="721" ht="14.25" customHeight="1">
      <c r="A721" s="5">
        <v>132.0</v>
      </c>
      <c r="B721" s="20">
        <v>6.0</v>
      </c>
      <c r="C721" s="21">
        <v>0.67</v>
      </c>
      <c r="D721" s="20">
        <v>2.0</v>
      </c>
      <c r="E721" s="22">
        <v>0.9</v>
      </c>
      <c r="F721" s="5" t="str">
        <f>VLOOKUP(G721,'Species Data'!A$2:E$152,2,FALSE)</f>
        <v>25</v>
      </c>
      <c r="G721" s="5" t="s">
        <v>61</v>
      </c>
      <c r="H721" s="52" t="s">
        <v>252</v>
      </c>
      <c r="I721" s="63"/>
      <c r="J721" s="5" t="str">
        <f>VLOOKUP(G721,'Species Data'!A$2:E$152,3,FALSE)</f>
        <v>70</v>
      </c>
      <c r="K721" s="27" t="str">
        <f>VLOOKUP(G721,'Species Data'!A$2:E$152,4,FALSE)</f>
        <v>124</v>
      </c>
      <c r="L721" s="27" t="str">
        <f>VLOOKUP(G721,'Species Data'!A$2:E$152,5,FALSE)</f>
        <v>108</v>
      </c>
      <c r="M721" s="28" t="str">
        <f t="shared" si="1"/>
        <v>7560</v>
      </c>
      <c r="N721" s="29" t="str">
        <f t="shared" si="2"/>
        <v>991635750</v>
      </c>
      <c r="O721" s="29" t="str">
        <f t="shared" si="3"/>
        <v>131169</v>
      </c>
      <c r="P721" s="30" t="str">
        <f t="shared" si="4"/>
        <v>509879475</v>
      </c>
      <c r="Q721" s="30" t="s">
        <v>261</v>
      </c>
      <c r="R721" s="32" t="str">
        <f>VLOOKUP(Q721,'Basic Moves'!B$2:H$43,3,FALSE)</f>
        <v>10</v>
      </c>
      <c r="S721" s="32" t="str">
        <f>IF(OR(VLOOKUP(Q721,'Basic Moves'!B$2:C$43,2,FALSE)=H721,VLOOKUP(Q721,'Basic Moves'!B$2:C$43,2,FALSE)=I721),1,0)</f>
        <v>0</v>
      </c>
      <c r="T721" s="32" t="str">
        <f>VLOOKUP(Q721,'Basic Moves'!B$2:H$43,5,FALSE)</f>
        <v>1330</v>
      </c>
      <c r="U721" s="32" t="str">
        <f>VLOOKUP(Q721,'Basic Moves'!B$2:H$43,7,FALSE)</f>
        <v>12</v>
      </c>
      <c r="V721" s="31" t="str">
        <f t="shared" si="5"/>
        <v>750</v>
      </c>
      <c r="W721" s="30" t="s">
        <v>293</v>
      </c>
      <c r="X721" s="32" t="str">
        <f>VLOOKUP(W721,'Charged Moves'!B$2:I$96,3,FALSE)</f>
        <v>35</v>
      </c>
      <c r="Y721" s="32" t="str">
        <f>IF(OR(VLOOKUP(W721,'Charged Moves'!B$2:C$96,2,FALSE)=H721,VLOOKUP(W721,'Charged Moves'!B$2:C$96,2,FALSE)=I721),1,0)</f>
        <v>1</v>
      </c>
      <c r="Z721" s="32" t="str">
        <f>VLOOKUP(W721,'Charged Moves'!B$2:I$96,8,FALSE)*100</f>
        <v>5</v>
      </c>
      <c r="AA721" s="32" t="str">
        <f>VLOOKUP(W721,'Charged Moves'!B$2:I$96,6,FALSE)</f>
        <v>2500</v>
      </c>
      <c r="AB721" s="32" t="str">
        <f>VLOOKUP(W721,'Charged Moves'!B$2:J$96,9,FALSE)</f>
        <v>33</v>
      </c>
      <c r="AC721" s="32" t="str">
        <f t="shared" si="6"/>
        <v>74.84375</v>
      </c>
      <c r="AD721" s="32" t="str">
        <f t="shared" si="7"/>
        <v>6990</v>
      </c>
      <c r="AE721" s="32" t="str">
        <f t="shared" si="8"/>
        <v>1057.8125</v>
      </c>
      <c r="AF721" t="str">
        <f t="shared" si="9"/>
        <v>12990</v>
      </c>
      <c r="AG721" t="str">
        <f t="shared" si="10"/>
        <v>543.90625</v>
      </c>
    </row>
    <row r="722" ht="14.25" customHeight="1">
      <c r="A722" s="5">
        <v>517.0</v>
      </c>
      <c r="B722" s="20">
        <v>2.0</v>
      </c>
      <c r="C722" s="21">
        <v>0.98</v>
      </c>
      <c r="D722" s="20">
        <v>1.0</v>
      </c>
      <c r="E722" s="22">
        <v>1.0</v>
      </c>
      <c r="F722" s="5" t="str">
        <f>VLOOKUP(G722,'Species Data'!A$2:E$152,2,FALSE)</f>
        <v>90</v>
      </c>
      <c r="G722" s="5" t="s">
        <v>146</v>
      </c>
      <c r="H722" s="33" t="s">
        <v>187</v>
      </c>
      <c r="I722" s="50"/>
      <c r="J722" s="5" t="str">
        <f>VLOOKUP(G722,'Species Data'!A$2:E$152,3,FALSE)</f>
        <v>60</v>
      </c>
      <c r="K722" s="27" t="str">
        <f>VLOOKUP(G722,'Species Data'!A$2:E$152,4,FALSE)</f>
        <v>120</v>
      </c>
      <c r="L722" s="27" t="str">
        <f>VLOOKUP(G722,'Species Data'!A$2:E$152,5,FALSE)</f>
        <v>112</v>
      </c>
      <c r="M722" s="28" t="str">
        <f t="shared" si="1"/>
        <v>6720</v>
      </c>
      <c r="N722" s="29" t="str">
        <f t="shared" si="2"/>
        <v>893592000</v>
      </c>
      <c r="O722" s="29" t="str">
        <f t="shared" si="3"/>
        <v>132975</v>
      </c>
      <c r="P722" s="30" t="str">
        <f t="shared" si="4"/>
        <v>507150000</v>
      </c>
      <c r="Q722" s="30" t="s">
        <v>199</v>
      </c>
      <c r="R722" s="32" t="str">
        <f>VLOOKUP(Q722,'Basic Moves'!B$2:H$43,3,FALSE)</f>
        <v>15</v>
      </c>
      <c r="S722" s="32" t="str">
        <f>IF(OR(VLOOKUP(Q722,'Basic Moves'!B$2:C$43,2,FALSE)=H722,VLOOKUP(Q722,'Basic Moves'!B$2:C$43,2,FALSE)=I722),1,0)</f>
        <v>0</v>
      </c>
      <c r="T722" s="32" t="str">
        <f>VLOOKUP(Q722,'Basic Moves'!B$2:H$43,5,FALSE)</f>
        <v>1400</v>
      </c>
      <c r="U722" s="32" t="str">
        <f>VLOOKUP(Q722,'Basic Moves'!B$2:H$43,7,FALSE)</f>
        <v>12</v>
      </c>
      <c r="V722" s="31" t="str">
        <f t="shared" si="5"/>
        <v>1065</v>
      </c>
      <c r="W722" s="30" t="s">
        <v>334</v>
      </c>
      <c r="X722" s="32" t="str">
        <f>VLOOKUP(W722,'Charged Moves'!B$2:I$96,3,FALSE)</f>
        <v>35</v>
      </c>
      <c r="Y722" s="32" t="str">
        <f>IF(OR(VLOOKUP(W722,'Charged Moves'!B$2:C$96,2,FALSE)=H722,VLOOKUP(W722,'Charged Moves'!B$2:C$96,2,FALSE)=I722),1,0)</f>
        <v>1</v>
      </c>
      <c r="Z722" s="32" t="str">
        <f>VLOOKUP(W722,'Charged Moves'!B$2:I$96,8,FALSE)*100</f>
        <v>5</v>
      </c>
      <c r="AA722" s="32" t="str">
        <f>VLOOKUP(W722,'Charged Moves'!B$2:I$96,6,FALSE)</f>
        <v>3300</v>
      </c>
      <c r="AB722" s="32" t="str">
        <f>VLOOKUP(W722,'Charged Moves'!B$2:J$96,9,FALSE)</f>
        <v>25</v>
      </c>
      <c r="AC722" s="32" t="str">
        <f t="shared" si="6"/>
        <v>89.84375</v>
      </c>
      <c r="AD722" s="32" t="str">
        <f t="shared" si="7"/>
        <v>8000</v>
      </c>
      <c r="AE722" s="32" t="str">
        <f t="shared" si="8"/>
        <v>1108.125</v>
      </c>
      <c r="AF722" t="str">
        <f t="shared" si="9"/>
        <v>14000</v>
      </c>
      <c r="AG722" t="str">
        <f t="shared" si="10"/>
        <v>628.90625</v>
      </c>
    </row>
    <row r="723" ht="14.25" customHeight="1">
      <c r="A723" s="5">
        <v>142.0</v>
      </c>
      <c r="B723" s="20">
        <v>5.0</v>
      </c>
      <c r="C723" s="21">
        <v>0.93</v>
      </c>
      <c r="D723" s="20">
        <v>4.0</v>
      </c>
      <c r="E723" s="22">
        <v>0.77</v>
      </c>
      <c r="F723" s="5" t="str">
        <f>VLOOKUP(G723,'Species Data'!A$2:E$152,2,FALSE)</f>
        <v>27</v>
      </c>
      <c r="G723" s="5" t="s">
        <v>63</v>
      </c>
      <c r="H723" s="49" t="s">
        <v>260</v>
      </c>
      <c r="I723" s="60"/>
      <c r="J723" s="5" t="str">
        <f>VLOOKUP(G723,'Species Data'!A$2:E$152,3,FALSE)</f>
        <v>100</v>
      </c>
      <c r="K723" s="27" t="str">
        <f>VLOOKUP(G723,'Species Data'!A$2:E$152,4,FALSE)</f>
        <v>90</v>
      </c>
      <c r="L723" s="27" t="str">
        <f>VLOOKUP(G723,'Species Data'!A$2:E$152,5,FALSE)</f>
        <v>114</v>
      </c>
      <c r="M723" s="28" t="str">
        <f t="shared" si="1"/>
        <v>11400</v>
      </c>
      <c r="N723" s="29" t="str">
        <f t="shared" si="2"/>
        <v>1339956000</v>
      </c>
      <c r="O723" s="29" t="str">
        <f t="shared" si="3"/>
        <v>117540</v>
      </c>
      <c r="P723" s="30" t="str">
        <f t="shared" si="4"/>
        <v>506331000</v>
      </c>
      <c r="Q723" s="30" t="s">
        <v>262</v>
      </c>
      <c r="R723" s="32" t="str">
        <f>VLOOKUP(Q723,'Basic Moves'!B$2:H$43,3,FALSE)</f>
        <v>6</v>
      </c>
      <c r="S723" s="32" t="str">
        <f>IF(OR(VLOOKUP(Q723,'Basic Moves'!B$2:C$43,2,FALSE)=H723,VLOOKUP(Q723,'Basic Moves'!B$2:C$43,2,FALSE)=I723),1,0)</f>
        <v>0</v>
      </c>
      <c r="T723" s="32" t="str">
        <f>VLOOKUP(Q723,'Basic Moves'!B$2:H$43,5,FALSE)</f>
        <v>500</v>
      </c>
      <c r="U723" s="32" t="str">
        <f>VLOOKUP(Q723,'Basic Moves'!B$2:H$43,7,FALSE)</f>
        <v>7</v>
      </c>
      <c r="V723" s="31" t="str">
        <f t="shared" si="5"/>
        <v>1200</v>
      </c>
      <c r="W723" s="30" t="s">
        <v>311</v>
      </c>
      <c r="X723" s="32" t="str">
        <f>VLOOKUP(W723,'Charged Moves'!B$2:I$96,3,FALSE)</f>
        <v>50</v>
      </c>
      <c r="Y723" s="32" t="str">
        <f>IF(OR(VLOOKUP(W723,'Charged Moves'!B$2:C$96,2,FALSE)=H723,VLOOKUP(W723,'Charged Moves'!B$2:C$96,2,FALSE)=I723),1,0)</f>
        <v>0</v>
      </c>
      <c r="Z723" s="32" t="str">
        <f>VLOOKUP(W723,'Charged Moves'!B$2:I$96,8,FALSE)*100</f>
        <v>5</v>
      </c>
      <c r="AA723" s="32" t="str">
        <f>VLOOKUP(W723,'Charged Moves'!B$2:I$96,6,FALSE)</f>
        <v>3200</v>
      </c>
      <c r="AB723" s="32" t="str">
        <f>VLOOKUP(W723,'Charged Moves'!B$2:J$96,9,FALSE)</f>
        <v>33</v>
      </c>
      <c r="AC723" s="32" t="str">
        <f t="shared" si="6"/>
        <v>81.25</v>
      </c>
      <c r="AD723" s="32" t="str">
        <f t="shared" si="7"/>
        <v>6200</v>
      </c>
      <c r="AE723" s="32" t="str">
        <f t="shared" si="8"/>
        <v>1306</v>
      </c>
      <c r="AF723" t="str">
        <f t="shared" si="9"/>
        <v>16200</v>
      </c>
      <c r="AG723" t="str">
        <f t="shared" si="10"/>
        <v>493.5</v>
      </c>
    </row>
    <row r="724" ht="14.25" customHeight="1">
      <c r="A724" s="5">
        <v>692.0</v>
      </c>
      <c r="B724" s="20">
        <v>4.0</v>
      </c>
      <c r="C724" s="21">
        <v>0.63</v>
      </c>
      <c r="D724" s="20">
        <v>1.0</v>
      </c>
      <c r="E724" s="22">
        <v>1.0</v>
      </c>
      <c r="F724" s="5" t="str">
        <f>VLOOKUP(G724,'Species Data'!A$2:E$152,2,FALSE)</f>
        <v>120</v>
      </c>
      <c r="G724" s="5" t="s">
        <v>193</v>
      </c>
      <c r="H724" s="33" t="s">
        <v>187</v>
      </c>
      <c r="I724" s="50"/>
      <c r="J724" s="5" t="str">
        <f>VLOOKUP(G724,'Species Data'!A$2:E$152,3,FALSE)</f>
        <v>60</v>
      </c>
      <c r="K724" s="27" t="str">
        <f>VLOOKUP(G724,'Species Data'!A$2:E$152,4,FALSE)</f>
        <v>130</v>
      </c>
      <c r="L724" s="27" t="str">
        <f>VLOOKUP(G724,'Species Data'!A$2:E$152,5,FALSE)</f>
        <v>128</v>
      </c>
      <c r="M724" s="28" t="str">
        <f t="shared" si="1"/>
        <v>7680</v>
      </c>
      <c r="N724" s="29" t="str">
        <f t="shared" si="2"/>
        <v>941491200</v>
      </c>
      <c r="O724" s="29" t="str">
        <f t="shared" si="3"/>
        <v>122590</v>
      </c>
      <c r="P724" s="30" t="str">
        <f t="shared" si="4"/>
        <v>506188800</v>
      </c>
      <c r="Q724" s="30" t="s">
        <v>261</v>
      </c>
      <c r="R724" s="32" t="str">
        <f>VLOOKUP(Q724,'Basic Moves'!B$2:H$43,3,FALSE)</f>
        <v>10</v>
      </c>
      <c r="S724" s="32" t="str">
        <f>IF(OR(VLOOKUP(Q724,'Basic Moves'!B$2:C$43,2,FALSE)=H724,VLOOKUP(Q724,'Basic Moves'!B$2:C$43,2,FALSE)=I724),1,0)</f>
        <v>0</v>
      </c>
      <c r="T724" s="32" t="str">
        <f>VLOOKUP(Q724,'Basic Moves'!B$2:H$43,5,FALSE)</f>
        <v>1330</v>
      </c>
      <c r="U724" s="32" t="str">
        <f>VLOOKUP(Q724,'Basic Moves'!B$2:H$43,7,FALSE)</f>
        <v>12</v>
      </c>
      <c r="V724" s="31" t="str">
        <f t="shared" si="5"/>
        <v>750</v>
      </c>
      <c r="W724" s="30" t="s">
        <v>312</v>
      </c>
      <c r="X724" s="32" t="str">
        <f>VLOOKUP(W724,'Charged Moves'!B$2:I$96,3,FALSE)</f>
        <v>40</v>
      </c>
      <c r="Y724" s="32" t="str">
        <f>IF(OR(VLOOKUP(W724,'Charged Moves'!B$2:C$96,2,FALSE)=H724,VLOOKUP(W724,'Charged Moves'!B$2:C$96,2,FALSE)=I724),1,0)</f>
        <v>0</v>
      </c>
      <c r="Z724" s="32" t="str">
        <f>VLOOKUP(W724,'Charged Moves'!B$2:I$96,8,FALSE)*100</f>
        <v>5</v>
      </c>
      <c r="AA724" s="32" t="str">
        <f>VLOOKUP(W724,'Charged Moves'!B$2:I$96,6,FALSE)</f>
        <v>2900</v>
      </c>
      <c r="AB724" s="32" t="str">
        <f>VLOOKUP(W724,'Charged Moves'!B$2:J$96,9,FALSE)</f>
        <v>33</v>
      </c>
      <c r="AC724" s="32" t="str">
        <f t="shared" si="6"/>
        <v>71</v>
      </c>
      <c r="AD724" s="32" t="str">
        <f t="shared" si="7"/>
        <v>7390</v>
      </c>
      <c r="AE724" s="32" t="str">
        <f t="shared" si="8"/>
        <v>943</v>
      </c>
      <c r="AF724" t="str">
        <f t="shared" si="9"/>
        <v>13390</v>
      </c>
      <c r="AG724" t="str">
        <f t="shared" si="10"/>
        <v>507</v>
      </c>
    </row>
    <row r="725" ht="14.25" customHeight="1">
      <c r="A725" s="5">
        <v>202.0</v>
      </c>
      <c r="B725" s="20">
        <v>4.0</v>
      </c>
      <c r="C725" s="21">
        <v>0.76</v>
      </c>
      <c r="D725" s="20">
        <v>4.0</v>
      </c>
      <c r="E725" s="22">
        <v>0.77</v>
      </c>
      <c r="F725" s="5" t="str">
        <f>VLOOKUP(G725,'Species Data'!A$2:E$152,2,FALSE)</f>
        <v>37</v>
      </c>
      <c r="G725" s="5" t="s">
        <v>73</v>
      </c>
      <c r="H725" s="44" t="s">
        <v>255</v>
      </c>
      <c r="I725" s="47"/>
      <c r="J725" s="5" t="str">
        <f>VLOOKUP(G725,'Species Data'!A$2:E$152,3,FALSE)</f>
        <v>76</v>
      </c>
      <c r="K725" s="27" t="str">
        <f>VLOOKUP(G725,'Species Data'!A$2:E$152,4,FALSE)</f>
        <v>106</v>
      </c>
      <c r="L725" s="27" t="str">
        <f>VLOOKUP(G725,'Species Data'!A$2:E$152,5,FALSE)</f>
        <v>118</v>
      </c>
      <c r="M725" s="28" t="str">
        <f t="shared" si="1"/>
        <v>8968</v>
      </c>
      <c r="N725" s="29" t="str">
        <f t="shared" si="2"/>
        <v>1097209578</v>
      </c>
      <c r="O725" s="29" t="str">
        <f t="shared" si="3"/>
        <v>122347</v>
      </c>
      <c r="P725" s="30" t="str">
        <f t="shared" si="4"/>
        <v>505604630</v>
      </c>
      <c r="Q725" s="30" t="s">
        <v>261</v>
      </c>
      <c r="R725" s="32" t="str">
        <f>VLOOKUP(Q725,'Basic Moves'!B$2:H$43,3,FALSE)</f>
        <v>10</v>
      </c>
      <c r="S725" s="32" t="str">
        <f>IF(OR(VLOOKUP(Q725,'Basic Moves'!B$2:C$43,2,FALSE)=H725,VLOOKUP(Q725,'Basic Moves'!B$2:C$43,2,FALSE)=I725),1,0)</f>
        <v>0</v>
      </c>
      <c r="T725" s="32" t="str">
        <f>VLOOKUP(Q725,'Basic Moves'!B$2:H$43,5,FALSE)</f>
        <v>1330</v>
      </c>
      <c r="U725" s="32" t="str">
        <f>VLOOKUP(Q725,'Basic Moves'!B$2:H$43,7,FALSE)</f>
        <v>12</v>
      </c>
      <c r="V725" s="31" t="str">
        <f t="shared" si="5"/>
        <v>750</v>
      </c>
      <c r="W725" s="30" t="s">
        <v>135</v>
      </c>
      <c r="X725" s="32" t="str">
        <f>VLOOKUP(W725,'Charged Moves'!B$2:I$96,3,FALSE)</f>
        <v>55</v>
      </c>
      <c r="Y725" s="32" t="str">
        <f>IF(OR(VLOOKUP(W725,'Charged Moves'!B$2:C$96,2,FALSE)=H725,VLOOKUP(W725,'Charged Moves'!B$2:C$96,2,FALSE)=I725),1,0)</f>
        <v>1</v>
      </c>
      <c r="Z725" s="32" t="str">
        <f>VLOOKUP(W725,'Charged Moves'!B$2:I$96,8,FALSE)*100</f>
        <v>5</v>
      </c>
      <c r="AA725" s="32" t="str">
        <f>VLOOKUP(W725,'Charged Moves'!B$2:I$96,6,FALSE)</f>
        <v>2900</v>
      </c>
      <c r="AB725" s="32" t="str">
        <f>VLOOKUP(W725,'Charged Moves'!B$2:J$96,9,FALSE)</f>
        <v>50</v>
      </c>
      <c r="AC725" s="32" t="str">
        <f t="shared" si="6"/>
        <v>120.46875</v>
      </c>
      <c r="AD725" s="32" t="str">
        <f t="shared" si="7"/>
        <v>10050</v>
      </c>
      <c r="AE725" s="32" t="str">
        <f t="shared" si="8"/>
        <v>1154.21875</v>
      </c>
      <c r="AF725" t="str">
        <f t="shared" si="9"/>
        <v>20050</v>
      </c>
      <c r="AG725" t="str">
        <f t="shared" si="10"/>
        <v>531.875</v>
      </c>
    </row>
    <row r="726" ht="14.25" customHeight="1">
      <c r="A726" s="5">
        <v>578.0</v>
      </c>
      <c r="B726" s="20">
        <v>4.0</v>
      </c>
      <c r="C726" s="21">
        <v>0.78</v>
      </c>
      <c r="D726" s="20">
        <v>6.0</v>
      </c>
      <c r="E726" s="22">
        <v>0.73</v>
      </c>
      <c r="F726" s="5" t="str">
        <f>VLOOKUP(G726,'Species Data'!A$2:E$152,2,FALSE)</f>
        <v>100</v>
      </c>
      <c r="G726" s="5" t="s">
        <v>165</v>
      </c>
      <c r="H726" s="52" t="s">
        <v>252</v>
      </c>
      <c r="I726" s="63"/>
      <c r="J726" s="5" t="str">
        <f>VLOOKUP(G726,'Species Data'!A$2:E$152,3,FALSE)</f>
        <v>80</v>
      </c>
      <c r="K726" s="27" t="str">
        <f>VLOOKUP(G726,'Species Data'!A$2:E$152,4,FALSE)</f>
        <v>102</v>
      </c>
      <c r="L726" s="27" t="str">
        <f>VLOOKUP(G726,'Species Data'!A$2:E$152,5,FALSE)</f>
        <v>124</v>
      </c>
      <c r="M726" s="28" t="str">
        <f t="shared" si="1"/>
        <v>9920</v>
      </c>
      <c r="N726" s="29" t="str">
        <f t="shared" si="2"/>
        <v>1273147680</v>
      </c>
      <c r="O726" s="29" t="str">
        <f t="shared" si="3"/>
        <v>128342</v>
      </c>
      <c r="P726" s="30" t="str">
        <f t="shared" si="4"/>
        <v>498963600</v>
      </c>
      <c r="Q726" s="30" t="s">
        <v>226</v>
      </c>
      <c r="R726" s="32" t="str">
        <f>VLOOKUP(Q726,'Basic Moves'!B$2:H$43,3,FALSE)</f>
        <v>7</v>
      </c>
      <c r="S726" s="32" t="str">
        <f>IF(OR(VLOOKUP(Q726,'Basic Moves'!B$2:C$43,2,FALSE)=H726,VLOOKUP(Q726,'Basic Moves'!B$2:C$43,2,FALSE)=I726),1,0)</f>
        <v>1</v>
      </c>
      <c r="T726" s="32" t="str">
        <f>VLOOKUP(Q726,'Basic Moves'!B$2:H$43,5,FALSE)</f>
        <v>700</v>
      </c>
      <c r="U726" s="32" t="str">
        <f>VLOOKUP(Q726,'Basic Moves'!B$2:H$43,7,FALSE)</f>
        <v>8</v>
      </c>
      <c r="V726" s="31" t="str">
        <f t="shared" si="5"/>
        <v>1242.5</v>
      </c>
      <c r="W726" s="30" t="s">
        <v>329</v>
      </c>
      <c r="X726" s="32" t="str">
        <f>VLOOKUP(W726,'Charged Moves'!B$2:I$96,3,FALSE)</f>
        <v>45</v>
      </c>
      <c r="Y726" s="32" t="str">
        <f>IF(OR(VLOOKUP(W726,'Charged Moves'!B$2:C$96,2,FALSE)=H726,VLOOKUP(W726,'Charged Moves'!B$2:C$96,2,FALSE)=I726),1,0)</f>
        <v>0</v>
      </c>
      <c r="Z726" s="32" t="str">
        <f>VLOOKUP(W726,'Charged Moves'!B$2:I$96,8,FALSE)*100</f>
        <v>5</v>
      </c>
      <c r="AA726" s="32" t="str">
        <f>VLOOKUP(W726,'Charged Moves'!B$2:I$96,6,FALSE)</f>
        <v>3100</v>
      </c>
      <c r="AB726" s="32" t="str">
        <f>VLOOKUP(W726,'Charged Moves'!B$2:J$96,9,FALSE)</f>
        <v>33</v>
      </c>
      <c r="AC726" s="32" t="str">
        <f t="shared" si="6"/>
        <v>89.875</v>
      </c>
      <c r="AD726" s="32" t="str">
        <f t="shared" si="7"/>
        <v>7100</v>
      </c>
      <c r="AE726" s="32" t="str">
        <f t="shared" si="8"/>
        <v>1258.25</v>
      </c>
      <c r="AF726" t="str">
        <f t="shared" si="9"/>
        <v>17100</v>
      </c>
      <c r="AG726" t="str">
        <f t="shared" si="10"/>
        <v>493.125</v>
      </c>
    </row>
    <row r="727" ht="14.25" customHeight="1">
      <c r="A727" s="5">
        <v>23.0</v>
      </c>
      <c r="B727" s="20">
        <v>3.0</v>
      </c>
      <c r="C727" s="21">
        <v>0.85</v>
      </c>
      <c r="D727" s="20">
        <v>5.0</v>
      </c>
      <c r="E727" s="22">
        <v>0.67</v>
      </c>
      <c r="F727" s="5" t="str">
        <f>VLOOKUP(G727,'Species Data'!A$2:E$152,2,FALSE)</f>
        <v>4</v>
      </c>
      <c r="G727" s="5" t="s">
        <v>38</v>
      </c>
      <c r="H727" s="44" t="s">
        <v>255</v>
      </c>
      <c r="I727" s="47"/>
      <c r="J727" s="5" t="str">
        <f>VLOOKUP(G727,'Species Data'!A$2:E$152,3,FALSE)</f>
        <v>78</v>
      </c>
      <c r="K727" s="27" t="str">
        <f>VLOOKUP(G727,'Species Data'!A$2:E$152,4,FALSE)</f>
        <v>128</v>
      </c>
      <c r="L727" s="27" t="str">
        <f>VLOOKUP(G727,'Species Data'!A$2:E$152,5,FALSE)</f>
        <v>108</v>
      </c>
      <c r="M727" s="28" t="str">
        <f t="shared" si="1"/>
        <v>8424</v>
      </c>
      <c r="N727" s="29" t="str">
        <f t="shared" si="2"/>
        <v>1452634560</v>
      </c>
      <c r="O727" s="29" t="str">
        <f t="shared" si="3"/>
        <v>172440</v>
      </c>
      <c r="P727" s="30" t="str">
        <f t="shared" si="4"/>
        <v>497150784</v>
      </c>
      <c r="Q727" s="30" t="s">
        <v>262</v>
      </c>
      <c r="R727" s="32" t="str">
        <f>VLOOKUP(Q727,'Basic Moves'!B$2:H$43,3,FALSE)</f>
        <v>6</v>
      </c>
      <c r="S727" s="32" t="str">
        <f>IF(OR(VLOOKUP(Q727,'Basic Moves'!B$2:C$43,2,FALSE)=H727,VLOOKUP(Q727,'Basic Moves'!B$2:C$43,2,FALSE)=I727),1,0)</f>
        <v>0</v>
      </c>
      <c r="T727" s="32" t="str">
        <f>VLOOKUP(Q727,'Basic Moves'!B$2:H$43,5,FALSE)</f>
        <v>500</v>
      </c>
      <c r="U727" s="32" t="str">
        <f>VLOOKUP(Q727,'Basic Moves'!B$2:H$43,7,FALSE)</f>
        <v>7</v>
      </c>
      <c r="V727" s="31" t="str">
        <f t="shared" si="5"/>
        <v>1200</v>
      </c>
      <c r="W727" s="30" t="s">
        <v>332</v>
      </c>
      <c r="X727" s="32" t="str">
        <f>VLOOKUP(W727,'Charged Moves'!B$2:I$96,3,FALSE)</f>
        <v>30</v>
      </c>
      <c r="Y727" s="32" t="str">
        <f>IF(OR(VLOOKUP(W727,'Charged Moves'!B$2:C$96,2,FALSE)=H727,VLOOKUP(W727,'Charged Moves'!B$2:C$96,2,FALSE)=I727),1,0)</f>
        <v>1</v>
      </c>
      <c r="Z727" s="32" t="str">
        <f>VLOOKUP(W727,'Charged Moves'!B$2:I$96,8,FALSE)*100</f>
        <v>5</v>
      </c>
      <c r="AA727" s="32" t="str">
        <f>VLOOKUP(W727,'Charged Moves'!B$2:I$96,6,FALSE)</f>
        <v>2100</v>
      </c>
      <c r="AB727" s="32" t="str">
        <f>VLOOKUP(W727,'Charged Moves'!B$2:J$96,9,FALSE)</f>
        <v>25</v>
      </c>
      <c r="AC727" s="32" t="str">
        <f t="shared" si="6"/>
        <v>62.4375</v>
      </c>
      <c r="AD727" s="32" t="str">
        <f t="shared" si="7"/>
        <v>4600</v>
      </c>
      <c r="AE727" s="32" t="str">
        <f t="shared" si="8"/>
        <v>1347.1875</v>
      </c>
      <c r="AF727" t="str">
        <f t="shared" si="9"/>
        <v>12600</v>
      </c>
      <c r="AG727" t="str">
        <f t="shared" si="10"/>
        <v>461.0625</v>
      </c>
    </row>
    <row r="728" ht="14.25" customHeight="1">
      <c r="A728" s="5">
        <v>464.0</v>
      </c>
      <c r="B728" s="20">
        <v>1.0</v>
      </c>
      <c r="C728" s="21">
        <v>1.0</v>
      </c>
      <c r="D728" s="20">
        <v>1.0</v>
      </c>
      <c r="E728" s="22">
        <v>1.0</v>
      </c>
      <c r="F728" s="5" t="str">
        <f>VLOOKUP(G728,'Species Data'!A$2:E$152,2,FALSE)</f>
        <v>81</v>
      </c>
      <c r="G728" s="5" t="s">
        <v>134</v>
      </c>
      <c r="H728" s="52" t="s">
        <v>252</v>
      </c>
      <c r="I728" s="64" t="s">
        <v>269</v>
      </c>
      <c r="J728" s="5" t="str">
        <f>VLOOKUP(G728,'Species Data'!A$2:E$152,3,FALSE)</f>
        <v>50</v>
      </c>
      <c r="K728" s="27" t="str">
        <f>VLOOKUP(G728,'Species Data'!A$2:E$152,4,FALSE)</f>
        <v>128</v>
      </c>
      <c r="L728" s="27" t="str">
        <f>VLOOKUP(G728,'Species Data'!A$2:E$152,5,FALSE)</f>
        <v>138</v>
      </c>
      <c r="M728" s="28" t="str">
        <f t="shared" si="1"/>
        <v>6900</v>
      </c>
      <c r="N728" s="29" t="str">
        <f t="shared" si="2"/>
        <v>1426920000</v>
      </c>
      <c r="O728" s="29" t="str">
        <f t="shared" si="3"/>
        <v>206800</v>
      </c>
      <c r="P728" s="30" t="str">
        <f t="shared" si="4"/>
        <v>496248000</v>
      </c>
      <c r="Q728" s="30" t="s">
        <v>226</v>
      </c>
      <c r="R728" s="32" t="str">
        <f>VLOOKUP(Q728,'Basic Moves'!B$2:H$43,3,FALSE)</f>
        <v>7</v>
      </c>
      <c r="S728" s="32" t="str">
        <f>IF(OR(VLOOKUP(Q728,'Basic Moves'!B$2:C$43,2,FALSE)=H728,VLOOKUP(Q728,'Basic Moves'!B$2:C$43,2,FALSE)=I728),1,0)</f>
        <v>1</v>
      </c>
      <c r="T728" s="32" t="str">
        <f>VLOOKUP(Q728,'Basic Moves'!B$2:H$43,5,FALSE)</f>
        <v>700</v>
      </c>
      <c r="U728" s="32" t="str">
        <f>VLOOKUP(Q728,'Basic Moves'!B$2:H$43,7,FALSE)</f>
        <v>8</v>
      </c>
      <c r="V728" s="31" t="str">
        <f t="shared" si="5"/>
        <v>1242.5</v>
      </c>
      <c r="W728" s="30" t="s">
        <v>210</v>
      </c>
      <c r="X728" s="32" t="str">
        <f>VLOOKUP(W728,'Charged Moves'!B$2:I$96,3,FALSE)</f>
        <v>55</v>
      </c>
      <c r="Y728" s="32" t="str">
        <f>IF(OR(VLOOKUP(W728,'Charged Moves'!B$2:C$96,2,FALSE)=H728,VLOOKUP(W728,'Charged Moves'!B$2:C$96,2,FALSE)=I728),1,0)</f>
        <v>1</v>
      </c>
      <c r="Z728" s="32" t="str">
        <f>VLOOKUP(W728,'Charged Moves'!B$2:I$96,8,FALSE)*100</f>
        <v>5</v>
      </c>
      <c r="AA728" s="32" t="str">
        <f>VLOOKUP(W728,'Charged Moves'!B$2:I$96,6,FALSE)</f>
        <v>2700</v>
      </c>
      <c r="AB728" s="32" t="str">
        <f>VLOOKUP(W728,'Charged Moves'!B$2:J$96,9,FALSE)</f>
        <v>50</v>
      </c>
      <c r="AC728" s="32" t="str">
        <f t="shared" si="6"/>
        <v>131.71875</v>
      </c>
      <c r="AD728" s="32" t="str">
        <f t="shared" si="7"/>
        <v>8100</v>
      </c>
      <c r="AE728" s="32" t="str">
        <f t="shared" si="8"/>
        <v>1615.625</v>
      </c>
      <c r="AF728" t="str">
        <f t="shared" si="9"/>
        <v>22100</v>
      </c>
      <c r="AG728" t="str">
        <f t="shared" si="10"/>
        <v>561.875</v>
      </c>
    </row>
    <row r="729" ht="14.25" customHeight="1">
      <c r="A729" s="5">
        <v>259.0</v>
      </c>
      <c r="B729" s="20">
        <v>2.0</v>
      </c>
      <c r="C729" s="21">
        <v>0.98</v>
      </c>
      <c r="D729" s="20">
        <v>3.0</v>
      </c>
      <c r="E729" s="22">
        <v>0.94</v>
      </c>
      <c r="F729" s="5" t="str">
        <f>VLOOKUP(G729,'Species Data'!A$2:E$152,2,FALSE)</f>
        <v>46</v>
      </c>
      <c r="G729" s="5" t="s">
        <v>83</v>
      </c>
      <c r="H729" s="58" t="s">
        <v>249</v>
      </c>
      <c r="I729" s="45" t="s">
        <v>259</v>
      </c>
      <c r="J729" s="5" t="str">
        <f>VLOOKUP(G729,'Species Data'!A$2:E$152,3,FALSE)</f>
        <v>70</v>
      </c>
      <c r="K729" s="27" t="str">
        <f>VLOOKUP(G729,'Species Data'!A$2:E$152,4,FALSE)</f>
        <v>122</v>
      </c>
      <c r="L729" s="27" t="str">
        <f>VLOOKUP(G729,'Species Data'!A$2:E$152,5,FALSE)</f>
        <v>120</v>
      </c>
      <c r="M729" s="28" t="str">
        <f t="shared" si="1"/>
        <v>8400</v>
      </c>
      <c r="N729" s="29" t="str">
        <f t="shared" si="2"/>
        <v>1598047500</v>
      </c>
      <c r="O729" s="29" t="str">
        <f t="shared" si="3"/>
        <v>190244</v>
      </c>
      <c r="P729" s="30" t="str">
        <f t="shared" si="4"/>
        <v>493505250</v>
      </c>
      <c r="Q729" s="30" t="s">
        <v>234</v>
      </c>
      <c r="R729" s="32" t="str">
        <f>VLOOKUP(Q729,'Basic Moves'!B$2:H$43,3,FALSE)</f>
        <v>5</v>
      </c>
      <c r="S729" s="32" t="str">
        <f>IF(OR(VLOOKUP(Q729,'Basic Moves'!B$2:C$43,2,FALSE)=H729,VLOOKUP(Q729,'Basic Moves'!B$2:C$43,2,FALSE)=I729),1,0)</f>
        <v>1</v>
      </c>
      <c r="T729" s="32" t="str">
        <f>VLOOKUP(Q729,'Basic Moves'!B$2:H$43,5,FALSE)</f>
        <v>450</v>
      </c>
      <c r="U729" s="32" t="str">
        <f>VLOOKUP(Q729,'Basic Moves'!B$2:H$43,7,FALSE)</f>
        <v>7</v>
      </c>
      <c r="V729" s="31" t="str">
        <f t="shared" si="5"/>
        <v>1387.5</v>
      </c>
      <c r="W729" s="30" t="s">
        <v>330</v>
      </c>
      <c r="X729" s="32" t="str">
        <f>VLOOKUP(W729,'Charged Moves'!B$2:I$96,3,FALSE)</f>
        <v>35</v>
      </c>
      <c r="Y729" s="32" t="str">
        <f>IF(OR(VLOOKUP(W729,'Charged Moves'!B$2:C$96,2,FALSE)=H729,VLOOKUP(W729,'Charged Moves'!B$2:C$96,2,FALSE)=I729),1,0)</f>
        <v>1</v>
      </c>
      <c r="Z729" s="32" t="str">
        <f>VLOOKUP(W729,'Charged Moves'!B$2:I$96,8,FALSE)*100</f>
        <v>5</v>
      </c>
      <c r="AA729" s="32" t="str">
        <f>VLOOKUP(W729,'Charged Moves'!B$2:I$96,6,FALSE)</f>
        <v>2100</v>
      </c>
      <c r="AB729" s="32" t="str">
        <f>VLOOKUP(W729,'Charged Moves'!B$2:J$96,9,FALSE)</f>
        <v>33</v>
      </c>
      <c r="AC729" s="32" t="str">
        <f t="shared" si="6"/>
        <v>76.09375</v>
      </c>
      <c r="AD729" s="32" t="str">
        <f t="shared" si="7"/>
        <v>4850</v>
      </c>
      <c r="AE729" s="32" t="str">
        <f t="shared" si="8"/>
        <v>1559.375</v>
      </c>
      <c r="AF729" t="str">
        <f t="shared" si="9"/>
        <v>14850</v>
      </c>
      <c r="AG729" t="str">
        <f t="shared" si="10"/>
        <v>481.5625</v>
      </c>
    </row>
    <row r="730" ht="14.25" customHeight="1">
      <c r="A730" s="5">
        <v>134.0</v>
      </c>
      <c r="B730" s="20">
        <v>5.0</v>
      </c>
      <c r="C730" s="21">
        <v>0.76</v>
      </c>
      <c r="D730" s="20">
        <v>3.0</v>
      </c>
      <c r="E730" s="22">
        <v>0.87</v>
      </c>
      <c r="F730" s="5" t="str">
        <f>VLOOKUP(G730,'Species Data'!A$2:E$152,2,FALSE)</f>
        <v>25</v>
      </c>
      <c r="G730" s="5" t="s">
        <v>61</v>
      </c>
      <c r="H730" s="52" t="s">
        <v>252</v>
      </c>
      <c r="I730" s="63"/>
      <c r="J730" s="5" t="str">
        <f>VLOOKUP(G730,'Species Data'!A$2:E$152,3,FALSE)</f>
        <v>70</v>
      </c>
      <c r="K730" s="27" t="str">
        <f>VLOOKUP(G730,'Species Data'!A$2:E$152,4,FALSE)</f>
        <v>124</v>
      </c>
      <c r="L730" s="27" t="str">
        <f>VLOOKUP(G730,'Species Data'!A$2:E$152,5,FALSE)</f>
        <v>108</v>
      </c>
      <c r="M730" s="28" t="str">
        <f t="shared" si="1"/>
        <v>7560</v>
      </c>
      <c r="N730" s="29" t="str">
        <f t="shared" si="2"/>
        <v>1134888300</v>
      </c>
      <c r="O730" s="29" t="str">
        <f t="shared" si="3"/>
        <v>150118</v>
      </c>
      <c r="P730" s="30" t="str">
        <f t="shared" si="4"/>
        <v>493327800</v>
      </c>
      <c r="Q730" s="30" t="s">
        <v>261</v>
      </c>
      <c r="R730" s="32" t="str">
        <f>VLOOKUP(Q730,'Basic Moves'!B$2:H$43,3,FALSE)</f>
        <v>10</v>
      </c>
      <c r="S730" s="32" t="str">
        <f>IF(OR(VLOOKUP(Q730,'Basic Moves'!B$2:C$43,2,FALSE)=H730,VLOOKUP(Q730,'Basic Moves'!B$2:C$43,2,FALSE)=I730),1,0)</f>
        <v>0</v>
      </c>
      <c r="T730" s="32" t="str">
        <f>VLOOKUP(Q730,'Basic Moves'!B$2:H$43,5,FALSE)</f>
        <v>1330</v>
      </c>
      <c r="U730" s="32" t="str">
        <f>VLOOKUP(Q730,'Basic Moves'!B$2:H$43,7,FALSE)</f>
        <v>12</v>
      </c>
      <c r="V730" s="31" t="str">
        <f t="shared" si="5"/>
        <v>750</v>
      </c>
      <c r="W730" s="30" t="s">
        <v>160</v>
      </c>
      <c r="X730" s="32" t="str">
        <f>VLOOKUP(W730,'Charged Moves'!B$2:I$96,3,FALSE)</f>
        <v>100</v>
      </c>
      <c r="Y730" s="32" t="str">
        <f>IF(OR(VLOOKUP(W730,'Charged Moves'!B$2:C$96,2,FALSE)=H730,VLOOKUP(W730,'Charged Moves'!B$2:C$96,2,FALSE)=I730),1,0)</f>
        <v>1</v>
      </c>
      <c r="Z730" s="32" t="str">
        <f>VLOOKUP(W730,'Charged Moves'!B$2:I$96,8,FALSE)*100</f>
        <v>5</v>
      </c>
      <c r="AA730" s="32" t="str">
        <f>VLOOKUP(W730,'Charged Moves'!B$2:I$96,6,FALSE)</f>
        <v>4300</v>
      </c>
      <c r="AB730" s="32" t="str">
        <f>VLOOKUP(W730,'Charged Moves'!B$2:J$96,9,FALSE)</f>
        <v>100</v>
      </c>
      <c r="AC730" s="32" t="str">
        <f t="shared" si="6"/>
        <v>218.125</v>
      </c>
      <c r="AD730" s="32" t="str">
        <f t="shared" si="7"/>
        <v>16770</v>
      </c>
      <c r="AE730" s="32" t="str">
        <f t="shared" si="8"/>
        <v>1210.625</v>
      </c>
      <c r="AF730" t="str">
        <f t="shared" si="9"/>
        <v>34770</v>
      </c>
      <c r="AG730" t="str">
        <f t="shared" si="10"/>
        <v>526.25</v>
      </c>
    </row>
    <row r="731" ht="14.25" customHeight="1">
      <c r="A731" s="5">
        <v>694.0</v>
      </c>
      <c r="B731" s="20">
        <v>1.0</v>
      </c>
      <c r="C731" s="21">
        <v>1.0</v>
      </c>
      <c r="D731" s="20">
        <v>2.0</v>
      </c>
      <c r="E731" s="22">
        <v>0.97</v>
      </c>
      <c r="F731" s="5" t="str">
        <f>VLOOKUP(G731,'Species Data'!A$2:E$152,2,FALSE)</f>
        <v>120</v>
      </c>
      <c r="G731" s="5" t="s">
        <v>193</v>
      </c>
      <c r="H731" s="33" t="s">
        <v>187</v>
      </c>
      <c r="I731" s="50"/>
      <c r="J731" s="5" t="str">
        <f>VLOOKUP(G731,'Species Data'!A$2:E$152,3,FALSE)</f>
        <v>60</v>
      </c>
      <c r="K731" s="27" t="str">
        <f>VLOOKUP(G731,'Species Data'!A$2:E$152,4,FALSE)</f>
        <v>130</v>
      </c>
      <c r="L731" s="27" t="str">
        <f>VLOOKUP(G731,'Species Data'!A$2:E$152,5,FALSE)</f>
        <v>128</v>
      </c>
      <c r="M731" s="28" t="str">
        <f t="shared" si="1"/>
        <v>7680</v>
      </c>
      <c r="N731" s="29" t="str">
        <f t="shared" si="2"/>
        <v>1497600000</v>
      </c>
      <c r="O731" s="29" t="str">
        <f t="shared" si="3"/>
        <v>195000</v>
      </c>
      <c r="P731" s="30" t="str">
        <f t="shared" si="4"/>
        <v>493272000</v>
      </c>
      <c r="Q731" s="30" t="s">
        <v>151</v>
      </c>
      <c r="R731" s="32" t="str">
        <f>VLOOKUP(Q731,'Basic Moves'!B$2:H$43,3,FALSE)</f>
        <v>6</v>
      </c>
      <c r="S731" s="32" t="str">
        <f>IF(OR(VLOOKUP(Q731,'Basic Moves'!B$2:C$43,2,FALSE)=H731,VLOOKUP(Q731,'Basic Moves'!B$2:C$43,2,FALSE)=I731),1,0)</f>
        <v>1</v>
      </c>
      <c r="T731" s="32" t="str">
        <f>VLOOKUP(Q731,'Basic Moves'!B$2:H$43,5,FALSE)</f>
        <v>500</v>
      </c>
      <c r="U731" s="32" t="str">
        <f>VLOOKUP(Q731,'Basic Moves'!B$2:H$43,7,FALSE)</f>
        <v>7</v>
      </c>
      <c r="V731" s="31" t="str">
        <f t="shared" si="5"/>
        <v>1500</v>
      </c>
      <c r="W731" s="30" t="s">
        <v>303</v>
      </c>
      <c r="X731" s="32" t="str">
        <f>VLOOKUP(W731,'Charged Moves'!B$2:I$96,3,FALSE)</f>
        <v>30</v>
      </c>
      <c r="Y731" s="32" t="str">
        <f>IF(OR(VLOOKUP(W731,'Charged Moves'!B$2:C$96,2,FALSE)=H731,VLOOKUP(W731,'Charged Moves'!B$2:C$96,2,FALSE)=I731),1,0)</f>
        <v>1</v>
      </c>
      <c r="Z731" s="32" t="str">
        <f>VLOOKUP(W731,'Charged Moves'!B$2:I$96,8,FALSE)*100</f>
        <v>5</v>
      </c>
      <c r="AA731" s="32" t="str">
        <f>VLOOKUP(W731,'Charged Moves'!B$2:I$96,6,FALSE)</f>
        <v>2900</v>
      </c>
      <c r="AB731" s="32" t="str">
        <f>VLOOKUP(W731,'Charged Moves'!B$2:J$96,9,FALSE)</f>
        <v>25</v>
      </c>
      <c r="AC731" s="32" t="str">
        <f t="shared" si="6"/>
        <v>68.4375</v>
      </c>
      <c r="AD731" s="32" t="str">
        <f t="shared" si="7"/>
        <v>5400</v>
      </c>
      <c r="AE731" s="32" t="str">
        <f t="shared" si="8"/>
        <v>1269.375</v>
      </c>
      <c r="AF731" t="str">
        <f t="shared" si="9"/>
        <v>13400</v>
      </c>
      <c r="AG731" t="str">
        <f t="shared" si="10"/>
        <v>494.0625</v>
      </c>
    </row>
    <row r="732" ht="14.25" customHeight="1">
      <c r="A732" s="5">
        <v>691.0</v>
      </c>
      <c r="B732" s="20">
        <v>5.0</v>
      </c>
      <c r="C732" s="21">
        <v>0.61</v>
      </c>
      <c r="D732" s="20">
        <v>3.0</v>
      </c>
      <c r="E732" s="22">
        <v>0.96</v>
      </c>
      <c r="F732" s="5" t="str">
        <f>VLOOKUP(G732,'Species Data'!A$2:E$152,2,FALSE)</f>
        <v>120</v>
      </c>
      <c r="G732" s="5" t="s">
        <v>193</v>
      </c>
      <c r="H732" s="33" t="s">
        <v>187</v>
      </c>
      <c r="I732" s="50"/>
      <c r="J732" s="5" t="str">
        <f>VLOOKUP(G732,'Species Data'!A$2:E$152,3,FALSE)</f>
        <v>60</v>
      </c>
      <c r="K732" s="27" t="str">
        <f>VLOOKUP(G732,'Species Data'!A$2:E$152,4,FALSE)</f>
        <v>130</v>
      </c>
      <c r="L732" s="27" t="str">
        <f>VLOOKUP(G732,'Species Data'!A$2:E$152,5,FALSE)</f>
        <v>128</v>
      </c>
      <c r="M732" s="28" t="str">
        <f t="shared" si="1"/>
        <v>7680</v>
      </c>
      <c r="N732" s="29" t="str">
        <f t="shared" si="2"/>
        <v>908232000</v>
      </c>
      <c r="O732" s="29" t="str">
        <f t="shared" si="3"/>
        <v>118259</v>
      </c>
      <c r="P732" s="30" t="str">
        <f t="shared" si="4"/>
        <v>488280000</v>
      </c>
      <c r="Q732" s="30" t="s">
        <v>261</v>
      </c>
      <c r="R732" s="32" t="str">
        <f>VLOOKUP(Q732,'Basic Moves'!B$2:H$43,3,FALSE)</f>
        <v>10</v>
      </c>
      <c r="S732" s="32" t="str">
        <f>IF(OR(VLOOKUP(Q732,'Basic Moves'!B$2:C$43,2,FALSE)=H732,VLOOKUP(Q732,'Basic Moves'!B$2:C$43,2,FALSE)=I732),1,0)</f>
        <v>0</v>
      </c>
      <c r="T732" s="32" t="str">
        <f>VLOOKUP(Q732,'Basic Moves'!B$2:H$43,5,FALSE)</f>
        <v>1330</v>
      </c>
      <c r="U732" s="32" t="str">
        <f>VLOOKUP(Q732,'Basic Moves'!B$2:H$43,7,FALSE)</f>
        <v>12</v>
      </c>
      <c r="V732" s="31" t="str">
        <f t="shared" si="5"/>
        <v>750</v>
      </c>
      <c r="W732" s="30" t="s">
        <v>303</v>
      </c>
      <c r="X732" s="32" t="str">
        <f>VLOOKUP(W732,'Charged Moves'!B$2:I$96,3,FALSE)</f>
        <v>30</v>
      </c>
      <c r="Y732" s="32" t="str">
        <f>IF(OR(VLOOKUP(W732,'Charged Moves'!B$2:C$96,2,FALSE)=H732,VLOOKUP(W732,'Charged Moves'!B$2:C$96,2,FALSE)=I732),1,0)</f>
        <v>1</v>
      </c>
      <c r="Z732" s="32" t="str">
        <f>VLOOKUP(W732,'Charged Moves'!B$2:I$96,8,FALSE)*100</f>
        <v>5</v>
      </c>
      <c r="AA732" s="32" t="str">
        <f>VLOOKUP(W732,'Charged Moves'!B$2:I$96,6,FALSE)</f>
        <v>2900</v>
      </c>
      <c r="AB732" s="32" t="str">
        <f>VLOOKUP(W732,'Charged Moves'!B$2:J$96,9,FALSE)</f>
        <v>25</v>
      </c>
      <c r="AC732" s="32" t="str">
        <f t="shared" si="6"/>
        <v>68.4375</v>
      </c>
      <c r="AD732" s="32" t="str">
        <f t="shared" si="7"/>
        <v>7390</v>
      </c>
      <c r="AE732" s="32" t="str">
        <f t="shared" si="8"/>
        <v>909.6875</v>
      </c>
      <c r="AF732" t="str">
        <f t="shared" si="9"/>
        <v>13390</v>
      </c>
      <c r="AG732" t="str">
        <f t="shared" si="10"/>
        <v>489.0625</v>
      </c>
    </row>
    <row r="733" ht="14.25" customHeight="1">
      <c r="A733" s="5">
        <v>157.0</v>
      </c>
      <c r="B733" s="20">
        <v>3.0</v>
      </c>
      <c r="C733" s="21">
        <v>0.89</v>
      </c>
      <c r="D733" s="20">
        <v>5.0</v>
      </c>
      <c r="E733" s="22">
        <v>0.79</v>
      </c>
      <c r="F733" s="5" t="str">
        <f>VLOOKUP(G733,'Species Data'!A$2:E$152,2,FALSE)</f>
        <v>29</v>
      </c>
      <c r="G733" s="5" t="s">
        <v>65</v>
      </c>
      <c r="H733" s="46" t="s">
        <v>265</v>
      </c>
      <c r="I733" s="48"/>
      <c r="J733" s="5" t="str">
        <f>VLOOKUP(G733,'Species Data'!A$2:E$152,3,FALSE)</f>
        <v>110</v>
      </c>
      <c r="K733" s="27" t="str">
        <f>VLOOKUP(G733,'Species Data'!A$2:E$152,4,FALSE)</f>
        <v>100</v>
      </c>
      <c r="L733" s="27" t="str">
        <f>VLOOKUP(G733,'Species Data'!A$2:E$152,5,FALSE)</f>
        <v>104</v>
      </c>
      <c r="M733" s="28" t="str">
        <f t="shared" si="1"/>
        <v>11440</v>
      </c>
      <c r="N733" s="29" t="str">
        <f t="shared" si="2"/>
        <v>1745744000</v>
      </c>
      <c r="O733" s="29" t="str">
        <f t="shared" si="3"/>
        <v>152600</v>
      </c>
      <c r="P733" s="30" t="str">
        <f t="shared" si="4"/>
        <v>487916000</v>
      </c>
      <c r="Q733" s="30" t="s">
        <v>274</v>
      </c>
      <c r="R733" s="32" t="str">
        <f>VLOOKUP(Q733,'Basic Moves'!B$2:H$43,3,FALSE)</f>
        <v>6</v>
      </c>
      <c r="S733" s="32" t="str">
        <f>IF(OR(VLOOKUP(Q733,'Basic Moves'!B$2:C$43,2,FALSE)=H733,VLOOKUP(Q733,'Basic Moves'!B$2:C$43,2,FALSE)=I733),1,0)</f>
        <v>1</v>
      </c>
      <c r="T733" s="32" t="str">
        <f>VLOOKUP(Q733,'Basic Moves'!B$2:H$43,5,FALSE)</f>
        <v>575</v>
      </c>
      <c r="U733" s="32" t="str">
        <f>VLOOKUP(Q733,'Basic Moves'!B$2:H$43,7,FALSE)</f>
        <v>8</v>
      </c>
      <c r="V733" s="31" t="str">
        <f t="shared" si="5"/>
        <v>1297.5</v>
      </c>
      <c r="W733" s="30" t="s">
        <v>346</v>
      </c>
      <c r="X733" s="32" t="str">
        <f>VLOOKUP(W733,'Charged Moves'!B$2:I$96,3,FALSE)</f>
        <v>40</v>
      </c>
      <c r="Y733" s="32" t="str">
        <f>IF(OR(VLOOKUP(W733,'Charged Moves'!B$2:C$96,2,FALSE)=H733,VLOOKUP(W733,'Charged Moves'!B$2:C$96,2,FALSE)=I733),1,0)</f>
        <v>0</v>
      </c>
      <c r="Z733" s="32" t="str">
        <f>VLOOKUP(W733,'Charged Moves'!B$2:I$96,8,FALSE)*100</f>
        <v>5</v>
      </c>
      <c r="AA733" s="32" t="str">
        <f>VLOOKUP(W733,'Charged Moves'!B$2:I$96,6,FALSE)</f>
        <v>1560</v>
      </c>
      <c r="AB733" s="32" t="str">
        <f>VLOOKUP(W733,'Charged Moves'!B$2:J$96,9,FALSE)</f>
        <v>50</v>
      </c>
      <c r="AC733" s="32" t="str">
        <f t="shared" si="6"/>
        <v>93.5</v>
      </c>
      <c r="AD733" s="32" t="str">
        <f t="shared" si="7"/>
        <v>6085</v>
      </c>
      <c r="AE733" s="32" t="str">
        <f t="shared" si="8"/>
        <v>1526</v>
      </c>
      <c r="AF733" t="str">
        <f t="shared" si="9"/>
        <v>20085</v>
      </c>
      <c r="AG733" t="str">
        <f t="shared" si="10"/>
        <v>426.5</v>
      </c>
    </row>
    <row r="734" ht="14.25" customHeight="1">
      <c r="A734" s="5">
        <v>22.0</v>
      </c>
      <c r="B734" s="20">
        <v>5.0</v>
      </c>
      <c r="C734" s="21">
        <v>0.76</v>
      </c>
      <c r="D734" s="20">
        <v>6.0</v>
      </c>
      <c r="E734" s="22">
        <v>0.65</v>
      </c>
      <c r="F734" s="5" t="str">
        <f>VLOOKUP(G734,'Species Data'!A$2:E$152,2,FALSE)</f>
        <v>4</v>
      </c>
      <c r="G734" s="5" t="s">
        <v>38</v>
      </c>
      <c r="H734" s="44" t="s">
        <v>255</v>
      </c>
      <c r="I734" s="47"/>
      <c r="J734" s="5" t="str">
        <f>VLOOKUP(G734,'Species Data'!A$2:E$152,3,FALSE)</f>
        <v>78</v>
      </c>
      <c r="K734" s="27" t="str">
        <f>VLOOKUP(G734,'Species Data'!A$2:E$152,4,FALSE)</f>
        <v>128</v>
      </c>
      <c r="L734" s="27" t="str">
        <f>VLOOKUP(G734,'Species Data'!A$2:E$152,5,FALSE)</f>
        <v>108</v>
      </c>
      <c r="M734" s="28" t="str">
        <f t="shared" si="1"/>
        <v>8424</v>
      </c>
      <c r="N734" s="29" t="str">
        <f t="shared" si="2"/>
        <v>1293926400</v>
      </c>
      <c r="O734" s="29" t="str">
        <f t="shared" si="3"/>
        <v>153600</v>
      </c>
      <c r="P734" s="30" t="str">
        <f t="shared" si="4"/>
        <v>485525664</v>
      </c>
      <c r="Q734" s="30" t="s">
        <v>262</v>
      </c>
      <c r="R734" s="32" t="str">
        <f>VLOOKUP(Q734,'Basic Moves'!B$2:H$43,3,FALSE)</f>
        <v>6</v>
      </c>
      <c r="S734" s="32" t="str">
        <f>IF(OR(VLOOKUP(Q734,'Basic Moves'!B$2:C$43,2,FALSE)=H734,VLOOKUP(Q734,'Basic Moves'!B$2:C$43,2,FALSE)=I734),1,0)</f>
        <v>0</v>
      </c>
      <c r="T734" s="32" t="str">
        <f>VLOOKUP(Q734,'Basic Moves'!B$2:H$43,5,FALSE)</f>
        <v>500</v>
      </c>
      <c r="U734" s="32" t="str">
        <f>VLOOKUP(Q734,'Basic Moves'!B$2:H$43,7,FALSE)</f>
        <v>7</v>
      </c>
      <c r="V734" s="31" t="str">
        <f t="shared" si="5"/>
        <v>1200</v>
      </c>
      <c r="W734" s="30" t="s">
        <v>331</v>
      </c>
      <c r="X734" s="32" t="str">
        <f>VLOOKUP(W734,'Charged Moves'!B$2:I$96,3,FALSE)</f>
        <v>25</v>
      </c>
      <c r="Y734" s="32" t="str">
        <f>IF(OR(VLOOKUP(W734,'Charged Moves'!B$2:C$96,2,FALSE)=H734,VLOOKUP(W734,'Charged Moves'!B$2:C$96,2,FALSE)=I734),1,0)</f>
        <v>1</v>
      </c>
      <c r="Z734" s="32" t="str">
        <f>VLOOKUP(W734,'Charged Moves'!B$2:I$96,8,FALSE)*100</f>
        <v>5</v>
      </c>
      <c r="AA734" s="32" t="str">
        <f>VLOOKUP(W734,'Charged Moves'!B$2:I$96,6,FALSE)</f>
        <v>3100</v>
      </c>
      <c r="AB734" s="32" t="str">
        <f>VLOOKUP(W734,'Charged Moves'!B$2:J$96,9,FALSE)</f>
        <v>20</v>
      </c>
      <c r="AC734" s="32" t="str">
        <f t="shared" si="6"/>
        <v>50.03125</v>
      </c>
      <c r="AD734" s="32" t="str">
        <f t="shared" si="7"/>
        <v>5100</v>
      </c>
      <c r="AE734" s="32" t="str">
        <f t="shared" si="8"/>
        <v>986.59375</v>
      </c>
      <c r="AF734" t="str">
        <f t="shared" si="9"/>
        <v>11100</v>
      </c>
      <c r="AG734" t="str">
        <f t="shared" si="10"/>
        <v>450.28125</v>
      </c>
    </row>
    <row r="735" ht="14.25" customHeight="1">
      <c r="A735" s="5">
        <v>516.0</v>
      </c>
      <c r="B735" s="20">
        <v>4.0</v>
      </c>
      <c r="C735" s="21">
        <v>0.96</v>
      </c>
      <c r="D735" s="20">
        <v>2.0</v>
      </c>
      <c r="E735" s="22">
        <v>0.95</v>
      </c>
      <c r="F735" s="5" t="str">
        <f>VLOOKUP(G735,'Species Data'!A$2:E$152,2,FALSE)</f>
        <v>90</v>
      </c>
      <c r="G735" s="5" t="s">
        <v>146</v>
      </c>
      <c r="H735" s="33" t="s">
        <v>187</v>
      </c>
      <c r="I735" s="50"/>
      <c r="J735" s="5" t="str">
        <f>VLOOKUP(G735,'Species Data'!A$2:E$152,3,FALSE)</f>
        <v>60</v>
      </c>
      <c r="K735" s="27" t="str">
        <f>VLOOKUP(G735,'Species Data'!A$2:E$152,4,FALSE)</f>
        <v>120</v>
      </c>
      <c r="L735" s="27" t="str">
        <f>VLOOKUP(G735,'Species Data'!A$2:E$152,5,FALSE)</f>
        <v>112</v>
      </c>
      <c r="M735" s="28" t="str">
        <f t="shared" si="1"/>
        <v>6720</v>
      </c>
      <c r="N735" s="29" t="str">
        <f t="shared" si="2"/>
        <v>874692000</v>
      </c>
      <c r="O735" s="29" t="str">
        <f t="shared" si="3"/>
        <v>130163</v>
      </c>
      <c r="P735" s="30" t="str">
        <f t="shared" si="4"/>
        <v>483084000</v>
      </c>
      <c r="Q735" s="30" t="s">
        <v>199</v>
      </c>
      <c r="R735" s="32" t="str">
        <f>VLOOKUP(Q735,'Basic Moves'!B$2:H$43,3,FALSE)</f>
        <v>15</v>
      </c>
      <c r="S735" s="32" t="str">
        <f>IF(OR(VLOOKUP(Q735,'Basic Moves'!B$2:C$43,2,FALSE)=H735,VLOOKUP(Q735,'Basic Moves'!B$2:C$43,2,FALSE)=I735),1,0)</f>
        <v>0</v>
      </c>
      <c r="T735" s="32" t="str">
        <f>VLOOKUP(Q735,'Basic Moves'!B$2:H$43,5,FALSE)</f>
        <v>1400</v>
      </c>
      <c r="U735" s="32" t="str">
        <f>VLOOKUP(Q735,'Basic Moves'!B$2:H$43,7,FALSE)</f>
        <v>12</v>
      </c>
      <c r="V735" s="31" t="str">
        <f t="shared" si="5"/>
        <v>1065</v>
      </c>
      <c r="W735" s="30" t="s">
        <v>303</v>
      </c>
      <c r="X735" s="32" t="str">
        <f>VLOOKUP(W735,'Charged Moves'!B$2:I$96,3,FALSE)</f>
        <v>30</v>
      </c>
      <c r="Y735" s="32" t="str">
        <f>IF(OR(VLOOKUP(W735,'Charged Moves'!B$2:C$96,2,FALSE)=H735,VLOOKUP(W735,'Charged Moves'!B$2:C$96,2,FALSE)=I735),1,0)</f>
        <v>1</v>
      </c>
      <c r="Z735" s="32" t="str">
        <f>VLOOKUP(W735,'Charged Moves'!B$2:I$96,8,FALSE)*100</f>
        <v>5</v>
      </c>
      <c r="AA735" s="32" t="str">
        <f>VLOOKUP(W735,'Charged Moves'!B$2:I$96,6,FALSE)</f>
        <v>2900</v>
      </c>
      <c r="AB735" s="32" t="str">
        <f>VLOOKUP(W735,'Charged Moves'!B$2:J$96,9,FALSE)</f>
        <v>25</v>
      </c>
      <c r="AC735" s="32" t="str">
        <f t="shared" si="6"/>
        <v>83.4375</v>
      </c>
      <c r="AD735" s="32" t="str">
        <f t="shared" si="7"/>
        <v>7600</v>
      </c>
      <c r="AE735" s="32" t="str">
        <f t="shared" si="8"/>
        <v>1084.6875</v>
      </c>
      <c r="AF735" t="str">
        <f t="shared" si="9"/>
        <v>13600</v>
      </c>
      <c r="AG735" t="str">
        <f t="shared" si="10"/>
        <v>599.0625</v>
      </c>
    </row>
    <row r="736" ht="14.25" customHeight="1">
      <c r="A736" s="5">
        <v>481.0</v>
      </c>
      <c r="B736" s="20">
        <v>3.0</v>
      </c>
      <c r="C736" s="21">
        <v>0.86</v>
      </c>
      <c r="D736" s="20">
        <v>3.0</v>
      </c>
      <c r="E736" s="22">
        <v>0.88</v>
      </c>
      <c r="F736" s="5" t="str">
        <f>VLOOKUP(G736,'Species Data'!A$2:E$152,2,FALSE)</f>
        <v>84</v>
      </c>
      <c r="G736" s="5" t="s">
        <v>139</v>
      </c>
      <c r="H736" s="39" t="s">
        <v>237</v>
      </c>
      <c r="I736" s="38" t="s">
        <v>236</v>
      </c>
      <c r="J736" s="5" t="str">
        <f>VLOOKUP(G736,'Species Data'!A$2:E$152,3,FALSE)</f>
        <v>70</v>
      </c>
      <c r="K736" s="27" t="str">
        <f>VLOOKUP(G736,'Species Data'!A$2:E$152,4,FALSE)</f>
        <v>126</v>
      </c>
      <c r="L736" s="27" t="str">
        <f>VLOOKUP(G736,'Species Data'!A$2:E$152,5,FALSE)</f>
        <v>96</v>
      </c>
      <c r="M736" s="28" t="str">
        <f t="shared" si="1"/>
        <v>6720</v>
      </c>
      <c r="N736" s="29" t="str">
        <f t="shared" si="2"/>
        <v>931921200</v>
      </c>
      <c r="O736" s="29" t="str">
        <f t="shared" si="3"/>
        <v>138679</v>
      </c>
      <c r="P736" s="30" t="str">
        <f t="shared" si="4"/>
        <v>481836600</v>
      </c>
      <c r="Q736" s="30" t="s">
        <v>256</v>
      </c>
      <c r="R736" s="32" t="str">
        <f>VLOOKUP(Q736,'Basic Moves'!B$2:H$43,3,FALSE)</f>
        <v>10</v>
      </c>
      <c r="S736" s="32" t="str">
        <f>IF(OR(VLOOKUP(Q736,'Basic Moves'!B$2:C$43,2,FALSE)=H736,VLOOKUP(Q736,'Basic Moves'!B$2:C$43,2,FALSE)=I736),1,0)</f>
        <v>1</v>
      </c>
      <c r="T736" s="32" t="str">
        <f>VLOOKUP(Q736,'Basic Moves'!B$2:H$43,5,FALSE)</f>
        <v>1150</v>
      </c>
      <c r="U736" s="32" t="str">
        <f>VLOOKUP(Q736,'Basic Moves'!B$2:H$43,7,FALSE)</f>
        <v>10</v>
      </c>
      <c r="V736" s="31" t="str">
        <f t="shared" si="5"/>
        <v>1075</v>
      </c>
      <c r="W736" s="30" t="s">
        <v>297</v>
      </c>
      <c r="X736" s="32" t="str">
        <f>VLOOKUP(W736,'Charged Moves'!B$2:I$96,3,FALSE)</f>
        <v>30</v>
      </c>
      <c r="Y736" s="32" t="str">
        <f>IF(OR(VLOOKUP(W736,'Charged Moves'!B$2:C$96,2,FALSE)=H736,VLOOKUP(W736,'Charged Moves'!B$2:C$96,2,FALSE)=I736),1,0)</f>
        <v>1</v>
      </c>
      <c r="Z736" s="32" t="str">
        <f>VLOOKUP(W736,'Charged Moves'!B$2:I$96,8,FALSE)*100</f>
        <v>5</v>
      </c>
      <c r="AA736" s="32" t="str">
        <f>VLOOKUP(W736,'Charged Moves'!B$2:I$96,6,FALSE)</f>
        <v>2900</v>
      </c>
      <c r="AB736" s="32" t="str">
        <f>VLOOKUP(W736,'Charged Moves'!B$2:J$96,9,FALSE)</f>
        <v>25</v>
      </c>
      <c r="AC736" s="32" t="str">
        <f t="shared" si="6"/>
        <v>75.9375</v>
      </c>
      <c r="AD736" s="32" t="str">
        <f t="shared" si="7"/>
        <v>6850</v>
      </c>
      <c r="AE736" s="32" t="str">
        <f t="shared" si="8"/>
        <v>1100.625</v>
      </c>
      <c r="AF736" t="str">
        <f t="shared" si="9"/>
        <v>12850</v>
      </c>
      <c r="AG736" t="str">
        <f t="shared" si="10"/>
        <v>569.0625</v>
      </c>
    </row>
    <row r="737" ht="14.25" customHeight="1">
      <c r="A737" s="5">
        <v>256.0</v>
      </c>
      <c r="B737" s="20">
        <v>4.0</v>
      </c>
      <c r="C737" s="21">
        <v>0.92</v>
      </c>
      <c r="D737" s="20">
        <v>4.0</v>
      </c>
      <c r="E737" s="22">
        <v>0.91</v>
      </c>
      <c r="F737" s="5" t="str">
        <f>VLOOKUP(G737,'Species Data'!A$2:E$152,2,FALSE)</f>
        <v>46</v>
      </c>
      <c r="G737" s="5" t="s">
        <v>83</v>
      </c>
      <c r="H737" s="58" t="s">
        <v>249</v>
      </c>
      <c r="I737" s="45" t="s">
        <v>259</v>
      </c>
      <c r="J737" s="5" t="str">
        <f>VLOOKUP(G737,'Species Data'!A$2:E$152,3,FALSE)</f>
        <v>70</v>
      </c>
      <c r="K737" s="27" t="str">
        <f>VLOOKUP(G737,'Species Data'!A$2:E$152,4,FALSE)</f>
        <v>122</v>
      </c>
      <c r="L737" s="27" t="str">
        <f>VLOOKUP(G737,'Species Data'!A$2:E$152,5,FALSE)</f>
        <v>120</v>
      </c>
      <c r="M737" s="28" t="str">
        <f t="shared" si="1"/>
        <v>8400</v>
      </c>
      <c r="N737" s="29" t="str">
        <f t="shared" si="2"/>
        <v>1494190425</v>
      </c>
      <c r="O737" s="29" t="str">
        <f t="shared" si="3"/>
        <v>177880</v>
      </c>
      <c r="P737" s="30" t="str">
        <f t="shared" si="4"/>
        <v>478645650</v>
      </c>
      <c r="Q737" s="30" t="s">
        <v>262</v>
      </c>
      <c r="R737" s="32" t="str">
        <f>VLOOKUP(Q737,'Basic Moves'!B$2:H$43,3,FALSE)</f>
        <v>6</v>
      </c>
      <c r="S737" s="32" t="str">
        <f>IF(OR(VLOOKUP(Q737,'Basic Moves'!B$2:C$43,2,FALSE)=H737,VLOOKUP(Q737,'Basic Moves'!B$2:C$43,2,FALSE)=I737),1,0)</f>
        <v>0</v>
      </c>
      <c r="T737" s="32" t="str">
        <f>VLOOKUP(Q737,'Basic Moves'!B$2:H$43,5,FALSE)</f>
        <v>500</v>
      </c>
      <c r="U737" s="32" t="str">
        <f>VLOOKUP(Q737,'Basic Moves'!B$2:H$43,7,FALSE)</f>
        <v>7</v>
      </c>
      <c r="V737" s="31" t="str">
        <f t="shared" si="5"/>
        <v>1200</v>
      </c>
      <c r="W737" s="30" t="s">
        <v>330</v>
      </c>
      <c r="X737" s="32" t="str">
        <f>VLOOKUP(W737,'Charged Moves'!B$2:I$96,3,FALSE)</f>
        <v>35</v>
      </c>
      <c r="Y737" s="32" t="str">
        <f>IF(OR(VLOOKUP(W737,'Charged Moves'!B$2:C$96,2,FALSE)=H737,VLOOKUP(W737,'Charged Moves'!B$2:C$96,2,FALSE)=I737),1,0)</f>
        <v>1</v>
      </c>
      <c r="Z737" s="32" t="str">
        <f>VLOOKUP(W737,'Charged Moves'!B$2:I$96,8,FALSE)*100</f>
        <v>5</v>
      </c>
      <c r="AA737" s="32" t="str">
        <f>VLOOKUP(W737,'Charged Moves'!B$2:I$96,6,FALSE)</f>
        <v>2100</v>
      </c>
      <c r="AB737" s="32" t="str">
        <f>VLOOKUP(W737,'Charged Moves'!B$2:J$96,9,FALSE)</f>
        <v>33</v>
      </c>
      <c r="AC737" s="32" t="str">
        <f t="shared" si="6"/>
        <v>74.84375</v>
      </c>
      <c r="AD737" s="32" t="str">
        <f t="shared" si="7"/>
        <v>5100</v>
      </c>
      <c r="AE737" s="32" t="str">
        <f t="shared" si="8"/>
        <v>1458.03125</v>
      </c>
      <c r="AF737" t="str">
        <f t="shared" si="9"/>
        <v>15100</v>
      </c>
      <c r="AG737" t="str">
        <f t="shared" si="10"/>
        <v>467.0625</v>
      </c>
    </row>
    <row r="738" ht="14.25" customHeight="1">
      <c r="A738" s="5">
        <v>695.0</v>
      </c>
      <c r="B738" s="20">
        <v>1.0</v>
      </c>
      <c r="C738" s="21">
        <v>1.0</v>
      </c>
      <c r="D738" s="20">
        <v>4.0</v>
      </c>
      <c r="E738" s="22">
        <v>0.94</v>
      </c>
      <c r="F738" s="5" t="str">
        <f>VLOOKUP(G738,'Species Data'!A$2:E$152,2,FALSE)</f>
        <v>120</v>
      </c>
      <c r="G738" s="5" t="s">
        <v>193</v>
      </c>
      <c r="H738" s="33" t="s">
        <v>187</v>
      </c>
      <c r="I738" s="50"/>
      <c r="J738" s="5" t="str">
        <f>VLOOKUP(G738,'Species Data'!A$2:E$152,3,FALSE)</f>
        <v>60</v>
      </c>
      <c r="K738" s="27" t="str">
        <f>VLOOKUP(G738,'Species Data'!A$2:E$152,4,FALSE)</f>
        <v>130</v>
      </c>
      <c r="L738" s="27" t="str">
        <f>VLOOKUP(G738,'Species Data'!A$2:E$152,5,FALSE)</f>
        <v>128</v>
      </c>
      <c r="M738" s="28" t="str">
        <f t="shared" si="1"/>
        <v>7680</v>
      </c>
      <c r="N738" s="29" t="str">
        <f t="shared" si="2"/>
        <v>1497600000</v>
      </c>
      <c r="O738" s="29" t="str">
        <f t="shared" si="3"/>
        <v>195000</v>
      </c>
      <c r="P738" s="30" t="str">
        <f t="shared" si="4"/>
        <v>477734400</v>
      </c>
      <c r="Q738" s="30" t="s">
        <v>151</v>
      </c>
      <c r="R738" s="32" t="str">
        <f>VLOOKUP(Q738,'Basic Moves'!B$2:H$43,3,FALSE)</f>
        <v>6</v>
      </c>
      <c r="S738" s="32" t="str">
        <f>IF(OR(VLOOKUP(Q738,'Basic Moves'!B$2:C$43,2,FALSE)=H738,VLOOKUP(Q738,'Basic Moves'!B$2:C$43,2,FALSE)=I738),1,0)</f>
        <v>1</v>
      </c>
      <c r="T738" s="32" t="str">
        <f>VLOOKUP(Q738,'Basic Moves'!B$2:H$43,5,FALSE)</f>
        <v>500</v>
      </c>
      <c r="U738" s="32" t="str">
        <f>VLOOKUP(Q738,'Basic Moves'!B$2:H$43,7,FALSE)</f>
        <v>7</v>
      </c>
      <c r="V738" s="31" t="str">
        <f t="shared" si="5"/>
        <v>1500</v>
      </c>
      <c r="W738" s="30" t="s">
        <v>312</v>
      </c>
      <c r="X738" s="32" t="str">
        <f>VLOOKUP(W738,'Charged Moves'!B$2:I$96,3,FALSE)</f>
        <v>40</v>
      </c>
      <c r="Y738" s="32" t="str">
        <f>IF(OR(VLOOKUP(W738,'Charged Moves'!B$2:C$96,2,FALSE)=H738,VLOOKUP(W738,'Charged Moves'!B$2:C$96,2,FALSE)=I738),1,0)</f>
        <v>0</v>
      </c>
      <c r="Z738" s="32" t="str">
        <f>VLOOKUP(W738,'Charged Moves'!B$2:I$96,8,FALSE)*100</f>
        <v>5</v>
      </c>
      <c r="AA738" s="32" t="str">
        <f>VLOOKUP(W738,'Charged Moves'!B$2:I$96,6,FALSE)</f>
        <v>2900</v>
      </c>
      <c r="AB738" s="32" t="str">
        <f>VLOOKUP(W738,'Charged Moves'!B$2:J$96,9,FALSE)</f>
        <v>33</v>
      </c>
      <c r="AC738" s="32" t="str">
        <f t="shared" si="6"/>
        <v>78.5</v>
      </c>
      <c r="AD738" s="32" t="str">
        <f t="shared" si="7"/>
        <v>5900</v>
      </c>
      <c r="AE738" s="32" t="str">
        <f t="shared" si="8"/>
        <v>1338.5</v>
      </c>
      <c r="AF738" t="str">
        <f t="shared" si="9"/>
        <v>15900</v>
      </c>
      <c r="AG738" t="str">
        <f t="shared" si="10"/>
        <v>478.5</v>
      </c>
    </row>
    <row r="739" ht="14.25" customHeight="1">
      <c r="A739" s="5">
        <v>520.0</v>
      </c>
      <c r="B739" s="20">
        <v>1.0</v>
      </c>
      <c r="C739" s="21">
        <v>1.0</v>
      </c>
      <c r="D739" s="20">
        <v>3.0</v>
      </c>
      <c r="E739" s="22">
        <v>0.94</v>
      </c>
      <c r="F739" s="5" t="str">
        <f>VLOOKUP(G739,'Species Data'!A$2:E$152,2,FALSE)</f>
        <v>90</v>
      </c>
      <c r="G739" s="5" t="s">
        <v>146</v>
      </c>
      <c r="H739" s="33" t="s">
        <v>187</v>
      </c>
      <c r="I739" s="50"/>
      <c r="J739" s="5" t="str">
        <f>VLOOKUP(G739,'Species Data'!A$2:E$152,3,FALSE)</f>
        <v>60</v>
      </c>
      <c r="K739" s="27" t="str">
        <f>VLOOKUP(G739,'Species Data'!A$2:E$152,4,FALSE)</f>
        <v>120</v>
      </c>
      <c r="L739" s="27" t="str">
        <f>VLOOKUP(G739,'Species Data'!A$2:E$152,5,FALSE)</f>
        <v>112</v>
      </c>
      <c r="M739" s="28" t="str">
        <f t="shared" si="1"/>
        <v>6720</v>
      </c>
      <c r="N739" s="29" t="str">
        <f t="shared" si="2"/>
        <v>912693600</v>
      </c>
      <c r="O739" s="29" t="str">
        <f t="shared" si="3"/>
        <v>135818</v>
      </c>
      <c r="P739" s="30" t="str">
        <f t="shared" si="4"/>
        <v>475700400</v>
      </c>
      <c r="Q739" s="30" t="s">
        <v>263</v>
      </c>
      <c r="R739" s="32" t="str">
        <f>VLOOKUP(Q739,'Basic Moves'!B$2:H$43,3,FALSE)</f>
        <v>12</v>
      </c>
      <c r="S739" s="32" t="str">
        <f>IF(OR(VLOOKUP(Q739,'Basic Moves'!B$2:C$43,2,FALSE)=H739,VLOOKUP(Q739,'Basic Moves'!B$2:C$43,2,FALSE)=I739),1,0)</f>
        <v>0</v>
      </c>
      <c r="T739" s="32" t="str">
        <f>VLOOKUP(Q739,'Basic Moves'!B$2:H$43,5,FALSE)</f>
        <v>1100</v>
      </c>
      <c r="U739" s="32" t="str">
        <f>VLOOKUP(Q739,'Basic Moves'!B$2:H$43,7,FALSE)</f>
        <v>10</v>
      </c>
      <c r="V739" s="31" t="str">
        <f t="shared" si="5"/>
        <v>1080</v>
      </c>
      <c r="W739" s="30" t="s">
        <v>334</v>
      </c>
      <c r="X739" s="32" t="str">
        <f>VLOOKUP(W739,'Charged Moves'!B$2:I$96,3,FALSE)</f>
        <v>35</v>
      </c>
      <c r="Y739" s="32" t="str">
        <f>IF(OR(VLOOKUP(W739,'Charged Moves'!B$2:C$96,2,FALSE)=H739,VLOOKUP(W739,'Charged Moves'!B$2:C$96,2,FALSE)=I739),1,0)</f>
        <v>1</v>
      </c>
      <c r="Z739" s="32" t="str">
        <f>VLOOKUP(W739,'Charged Moves'!B$2:I$96,8,FALSE)*100</f>
        <v>5</v>
      </c>
      <c r="AA739" s="32" t="str">
        <f>VLOOKUP(W739,'Charged Moves'!B$2:I$96,6,FALSE)</f>
        <v>3300</v>
      </c>
      <c r="AB739" s="32" t="str">
        <f>VLOOKUP(W739,'Charged Moves'!B$2:J$96,9,FALSE)</f>
        <v>25</v>
      </c>
      <c r="AC739" s="32" t="str">
        <f t="shared" si="6"/>
        <v>80.84375</v>
      </c>
      <c r="AD739" s="32" t="str">
        <f t="shared" si="7"/>
        <v>7100</v>
      </c>
      <c r="AE739" s="32" t="str">
        <f t="shared" si="8"/>
        <v>1131.8125</v>
      </c>
      <c r="AF739" t="str">
        <f t="shared" si="9"/>
        <v>13100</v>
      </c>
      <c r="AG739" t="str">
        <f t="shared" si="10"/>
        <v>589.90625</v>
      </c>
    </row>
    <row r="740" ht="14.25" customHeight="1">
      <c r="A740" s="5">
        <v>122.0</v>
      </c>
      <c r="B740" s="20">
        <v>4.0</v>
      </c>
      <c r="C740" s="21">
        <v>0.85</v>
      </c>
      <c r="D740" s="20">
        <v>2.0</v>
      </c>
      <c r="E740" s="22">
        <v>0.79</v>
      </c>
      <c r="F740" s="5" t="str">
        <f>VLOOKUP(G740,'Species Data'!A$2:E$152,2,FALSE)</f>
        <v>23</v>
      </c>
      <c r="G740" s="5" t="s">
        <v>59</v>
      </c>
      <c r="H740" s="46" t="s">
        <v>265</v>
      </c>
      <c r="I740" s="48"/>
      <c r="J740" s="5" t="str">
        <f>VLOOKUP(G740,'Species Data'!A$2:E$152,3,FALSE)</f>
        <v>70</v>
      </c>
      <c r="K740" s="27" t="str">
        <f>VLOOKUP(G740,'Species Data'!A$2:E$152,4,FALSE)</f>
        <v>112</v>
      </c>
      <c r="L740" s="27" t="str">
        <f>VLOOKUP(G740,'Species Data'!A$2:E$152,5,FALSE)</f>
        <v>112</v>
      </c>
      <c r="M740" s="28" t="str">
        <f t="shared" si="1"/>
        <v>7840</v>
      </c>
      <c r="N740" s="29" t="str">
        <f t="shared" si="2"/>
        <v>1291189200</v>
      </c>
      <c r="O740" s="29" t="str">
        <f t="shared" si="3"/>
        <v>164693</v>
      </c>
      <c r="P740" s="30" t="str">
        <f t="shared" si="4"/>
        <v>475535200</v>
      </c>
      <c r="Q740" s="30" t="s">
        <v>144</v>
      </c>
      <c r="R740" s="32" t="str">
        <f>VLOOKUP(Q740,'Basic Moves'!B$2:H$43,3,FALSE)</f>
        <v>10</v>
      </c>
      <c r="S740" s="32" t="str">
        <f>IF(OR(VLOOKUP(Q740,'Basic Moves'!B$2:C$43,2,FALSE)=H740,VLOOKUP(Q740,'Basic Moves'!B$2:C$43,2,FALSE)=I740),1,0)</f>
        <v>1</v>
      </c>
      <c r="T740" s="32" t="str">
        <f>VLOOKUP(Q740,'Basic Moves'!B$2:H$43,5,FALSE)</f>
        <v>1050</v>
      </c>
      <c r="U740" s="32" t="str">
        <f>VLOOKUP(Q740,'Basic Moves'!B$2:H$43,7,FALSE)</f>
        <v>10</v>
      </c>
      <c r="V740" s="31" t="str">
        <f t="shared" si="5"/>
        <v>1187.5</v>
      </c>
      <c r="W740" s="30" t="s">
        <v>294</v>
      </c>
      <c r="X740" s="32" t="str">
        <f>VLOOKUP(W740,'Charged Moves'!B$2:I$96,3,FALSE)</f>
        <v>65</v>
      </c>
      <c r="Y740" s="32" t="str">
        <f>IF(OR(VLOOKUP(W740,'Charged Moves'!B$2:C$96,2,FALSE)=H740,VLOOKUP(W740,'Charged Moves'!B$2:C$96,2,FALSE)=I740),1,0)</f>
        <v>1</v>
      </c>
      <c r="Z740" s="32" t="str">
        <f>VLOOKUP(W740,'Charged Moves'!B$2:I$96,8,FALSE)*100</f>
        <v>5</v>
      </c>
      <c r="AA740" s="32" t="str">
        <f>VLOOKUP(W740,'Charged Moves'!B$2:I$96,6,FALSE)</f>
        <v>3000</v>
      </c>
      <c r="AB740" s="32" t="str">
        <f>VLOOKUP(W740,'Charged Moves'!B$2:J$96,9,FALSE)</f>
        <v>100</v>
      </c>
      <c r="AC740" s="32" t="str">
        <f t="shared" si="6"/>
        <v>208.28125</v>
      </c>
      <c r="AD740" s="32" t="str">
        <f t="shared" si="7"/>
        <v>14000</v>
      </c>
      <c r="AE740" s="32" t="str">
        <f t="shared" si="8"/>
        <v>1470.46875</v>
      </c>
      <c r="AF740" t="str">
        <f t="shared" si="9"/>
        <v>34000</v>
      </c>
      <c r="AG740" t="str">
        <f t="shared" si="10"/>
        <v>541.5625</v>
      </c>
    </row>
    <row r="741" ht="14.25" customHeight="1">
      <c r="A741" s="5">
        <v>118.0</v>
      </c>
      <c r="B741" s="20">
        <v>1.0</v>
      </c>
      <c r="C741" s="21">
        <v>1.0</v>
      </c>
      <c r="D741" s="20">
        <v>3.0</v>
      </c>
      <c r="E741" s="22">
        <v>0.78</v>
      </c>
      <c r="F741" s="5" t="str">
        <f>VLOOKUP(G741,'Species Data'!A$2:E$152,2,FALSE)</f>
        <v>23</v>
      </c>
      <c r="G741" s="5" t="s">
        <v>59</v>
      </c>
      <c r="H741" s="46" t="s">
        <v>265</v>
      </c>
      <c r="I741" s="48"/>
      <c r="J741" s="5" t="str">
        <f>VLOOKUP(G741,'Species Data'!A$2:E$152,3,FALSE)</f>
        <v>70</v>
      </c>
      <c r="K741" s="27" t="str">
        <f>VLOOKUP(G741,'Species Data'!A$2:E$152,4,FALSE)</f>
        <v>112</v>
      </c>
      <c r="L741" s="27" t="str">
        <f>VLOOKUP(G741,'Species Data'!A$2:E$152,5,FALSE)</f>
        <v>112</v>
      </c>
      <c r="M741" s="28" t="str">
        <f t="shared" si="1"/>
        <v>7840</v>
      </c>
      <c r="N741" s="29" t="str">
        <f t="shared" si="2"/>
        <v>1511669600</v>
      </c>
      <c r="O741" s="29" t="str">
        <f t="shared" si="3"/>
        <v>192815</v>
      </c>
      <c r="P741" s="30" t="str">
        <f t="shared" si="4"/>
        <v>471419200</v>
      </c>
      <c r="Q741" s="30" t="s">
        <v>274</v>
      </c>
      <c r="R741" s="32" t="str">
        <f>VLOOKUP(Q741,'Basic Moves'!B$2:H$43,3,FALSE)</f>
        <v>6</v>
      </c>
      <c r="S741" s="32" t="str">
        <f>IF(OR(VLOOKUP(Q741,'Basic Moves'!B$2:C$43,2,FALSE)=H741,VLOOKUP(Q741,'Basic Moves'!B$2:C$43,2,FALSE)=I741),1,0)</f>
        <v>1</v>
      </c>
      <c r="T741" s="32" t="str">
        <f>VLOOKUP(Q741,'Basic Moves'!B$2:H$43,5,FALSE)</f>
        <v>575</v>
      </c>
      <c r="U741" s="32" t="str">
        <f>VLOOKUP(Q741,'Basic Moves'!B$2:H$43,7,FALSE)</f>
        <v>8</v>
      </c>
      <c r="V741" s="31" t="str">
        <f t="shared" si="5"/>
        <v>1297.5</v>
      </c>
      <c r="W741" s="30" t="s">
        <v>224</v>
      </c>
      <c r="X741" s="32" t="str">
        <f>VLOOKUP(W741,'Charged Moves'!B$2:I$96,3,FALSE)</f>
        <v>55</v>
      </c>
      <c r="Y741" s="32" t="str">
        <f>IF(OR(VLOOKUP(W741,'Charged Moves'!B$2:C$96,2,FALSE)=H741,VLOOKUP(W741,'Charged Moves'!B$2:C$96,2,FALSE)=I741),1,0)</f>
        <v>1</v>
      </c>
      <c r="Z741" s="32" t="str">
        <f>VLOOKUP(W741,'Charged Moves'!B$2:I$96,8,FALSE)*100</f>
        <v>5</v>
      </c>
      <c r="AA741" s="32" t="str">
        <f>VLOOKUP(W741,'Charged Moves'!B$2:I$96,6,FALSE)</f>
        <v>2600</v>
      </c>
      <c r="AB741" s="32" t="str">
        <f>VLOOKUP(W741,'Charged Moves'!B$2:J$96,9,FALSE)</f>
        <v>50</v>
      </c>
      <c r="AC741" s="32" t="str">
        <f t="shared" si="6"/>
        <v>122.96875</v>
      </c>
      <c r="AD741" s="32" t="str">
        <f t="shared" si="7"/>
        <v>7125</v>
      </c>
      <c r="AE741" s="32" t="str">
        <f t="shared" si="8"/>
        <v>1721.5625</v>
      </c>
      <c r="AF741" t="str">
        <f t="shared" si="9"/>
        <v>21125</v>
      </c>
      <c r="AG741" t="str">
        <f t="shared" si="10"/>
        <v>536.875</v>
      </c>
    </row>
    <row r="742" ht="14.25" customHeight="1">
      <c r="A742" s="5">
        <v>482.0</v>
      </c>
      <c r="B742" s="20">
        <v>4.0</v>
      </c>
      <c r="C742" s="21">
        <v>0.85</v>
      </c>
      <c r="D742" s="20">
        <v>4.0</v>
      </c>
      <c r="E742" s="22">
        <v>0.86</v>
      </c>
      <c r="F742" s="5" t="str">
        <f>VLOOKUP(G742,'Species Data'!A$2:E$152,2,FALSE)</f>
        <v>84</v>
      </c>
      <c r="G742" s="5" t="s">
        <v>139</v>
      </c>
      <c r="H742" s="39" t="s">
        <v>237</v>
      </c>
      <c r="I742" s="38" t="s">
        <v>236</v>
      </c>
      <c r="J742" s="5" t="str">
        <f>VLOOKUP(G742,'Species Data'!A$2:E$152,3,FALSE)</f>
        <v>70</v>
      </c>
      <c r="K742" s="27" t="str">
        <f>VLOOKUP(G742,'Species Data'!A$2:E$152,4,FALSE)</f>
        <v>126</v>
      </c>
      <c r="L742" s="27" t="str">
        <f>VLOOKUP(G742,'Species Data'!A$2:E$152,5,FALSE)</f>
        <v>96</v>
      </c>
      <c r="M742" s="28" t="str">
        <f t="shared" si="1"/>
        <v>6720</v>
      </c>
      <c r="N742" s="29" t="str">
        <f t="shared" si="2"/>
        <v>921337200</v>
      </c>
      <c r="O742" s="29" t="str">
        <f t="shared" si="3"/>
        <v>137104</v>
      </c>
      <c r="P742" s="30" t="str">
        <f t="shared" si="4"/>
        <v>471252600</v>
      </c>
      <c r="Q742" s="30" t="s">
        <v>256</v>
      </c>
      <c r="R742" s="32" t="str">
        <f>VLOOKUP(Q742,'Basic Moves'!B$2:H$43,3,FALSE)</f>
        <v>10</v>
      </c>
      <c r="S742" s="32" t="str">
        <f>IF(OR(VLOOKUP(Q742,'Basic Moves'!B$2:C$43,2,FALSE)=H742,VLOOKUP(Q742,'Basic Moves'!B$2:C$43,2,FALSE)=I742),1,0)</f>
        <v>1</v>
      </c>
      <c r="T742" s="32" t="str">
        <f>VLOOKUP(Q742,'Basic Moves'!B$2:H$43,5,FALSE)</f>
        <v>1150</v>
      </c>
      <c r="U742" s="32" t="str">
        <f>VLOOKUP(Q742,'Basic Moves'!B$2:H$43,7,FALSE)</f>
        <v>10</v>
      </c>
      <c r="V742" s="31" t="str">
        <f t="shared" si="5"/>
        <v>1075</v>
      </c>
      <c r="W742" s="30" t="s">
        <v>342</v>
      </c>
      <c r="X742" s="32" t="str">
        <f>VLOOKUP(W742,'Charged Moves'!B$2:I$96,3,FALSE)</f>
        <v>30</v>
      </c>
      <c r="Y742" s="32" t="str">
        <f>IF(OR(VLOOKUP(W742,'Charged Moves'!B$2:C$96,2,FALSE)=H742,VLOOKUP(W742,'Charged Moves'!B$2:C$96,2,FALSE)=I742),1,0)</f>
        <v>1</v>
      </c>
      <c r="Z742" s="32" t="str">
        <f>VLOOKUP(W742,'Charged Moves'!B$2:I$96,8,FALSE)*100</f>
        <v>5</v>
      </c>
      <c r="AA742" s="32" t="str">
        <f>VLOOKUP(W742,'Charged Moves'!B$2:I$96,6,FALSE)</f>
        <v>3000</v>
      </c>
      <c r="AB742" s="32" t="str">
        <f>VLOOKUP(W742,'Charged Moves'!B$2:J$96,9,FALSE)</f>
        <v>25</v>
      </c>
      <c r="AC742" s="32" t="str">
        <f t="shared" si="6"/>
        <v>75.9375</v>
      </c>
      <c r="AD742" s="32" t="str">
        <f t="shared" si="7"/>
        <v>6950</v>
      </c>
      <c r="AE742" s="32" t="str">
        <f t="shared" si="8"/>
        <v>1088.125</v>
      </c>
      <c r="AF742" t="str">
        <f t="shared" si="9"/>
        <v>12950</v>
      </c>
      <c r="AG742" t="str">
        <f t="shared" si="10"/>
        <v>556.5625</v>
      </c>
    </row>
    <row r="743" ht="14.25" customHeight="1">
      <c r="A743" s="5">
        <v>462.0</v>
      </c>
      <c r="B743" s="20">
        <v>3.0</v>
      </c>
      <c r="C743" s="21">
        <v>0.84</v>
      </c>
      <c r="D743" s="20">
        <v>2.0</v>
      </c>
      <c r="E743" s="22">
        <v>0.95</v>
      </c>
      <c r="F743" s="5" t="str">
        <f>VLOOKUP(G743,'Species Data'!A$2:E$152,2,FALSE)</f>
        <v>81</v>
      </c>
      <c r="G743" s="5" t="s">
        <v>134</v>
      </c>
      <c r="H743" s="52" t="s">
        <v>252</v>
      </c>
      <c r="I743" s="64" t="s">
        <v>269</v>
      </c>
      <c r="J743" s="5" t="str">
        <f>VLOOKUP(G743,'Species Data'!A$2:E$152,3,FALSE)</f>
        <v>50</v>
      </c>
      <c r="K743" s="27" t="str">
        <f>VLOOKUP(G743,'Species Data'!A$2:E$152,4,FALSE)</f>
        <v>128</v>
      </c>
      <c r="L743" s="27" t="str">
        <f>VLOOKUP(G743,'Species Data'!A$2:E$152,5,FALSE)</f>
        <v>138</v>
      </c>
      <c r="M743" s="28" t="str">
        <f t="shared" si="1"/>
        <v>6900</v>
      </c>
      <c r="N743" s="29" t="str">
        <f t="shared" si="2"/>
        <v>1196874000</v>
      </c>
      <c r="O743" s="29" t="str">
        <f t="shared" si="3"/>
        <v>173460</v>
      </c>
      <c r="P743" s="30" t="str">
        <f t="shared" si="4"/>
        <v>469476000</v>
      </c>
      <c r="Q743" s="30" t="s">
        <v>226</v>
      </c>
      <c r="R743" s="32" t="str">
        <f>VLOOKUP(Q743,'Basic Moves'!B$2:H$43,3,FALSE)</f>
        <v>7</v>
      </c>
      <c r="S743" s="32" t="str">
        <f>IF(OR(VLOOKUP(Q743,'Basic Moves'!B$2:C$43,2,FALSE)=H743,VLOOKUP(Q743,'Basic Moves'!B$2:C$43,2,FALSE)=I743),1,0)</f>
        <v>1</v>
      </c>
      <c r="T743" s="32" t="str">
        <f>VLOOKUP(Q743,'Basic Moves'!B$2:H$43,5,FALSE)</f>
        <v>700</v>
      </c>
      <c r="U743" s="32" t="str">
        <f>VLOOKUP(Q743,'Basic Moves'!B$2:H$43,7,FALSE)</f>
        <v>8</v>
      </c>
      <c r="V743" s="31" t="str">
        <f t="shared" si="5"/>
        <v>1242.5</v>
      </c>
      <c r="W743" s="30" t="s">
        <v>293</v>
      </c>
      <c r="X743" s="32" t="str">
        <f>VLOOKUP(W743,'Charged Moves'!B$2:I$96,3,FALSE)</f>
        <v>35</v>
      </c>
      <c r="Y743" s="32" t="str">
        <f>IF(OR(VLOOKUP(W743,'Charged Moves'!B$2:C$96,2,FALSE)=H743,VLOOKUP(W743,'Charged Moves'!B$2:C$96,2,FALSE)=I743),1,0)</f>
        <v>1</v>
      </c>
      <c r="Z743" s="32" t="str">
        <f>VLOOKUP(W743,'Charged Moves'!B$2:I$96,8,FALSE)*100</f>
        <v>5</v>
      </c>
      <c r="AA743" s="32" t="str">
        <f>VLOOKUP(W743,'Charged Moves'!B$2:I$96,6,FALSE)</f>
        <v>2500</v>
      </c>
      <c r="AB743" s="32" t="str">
        <f>VLOOKUP(W743,'Charged Moves'!B$2:J$96,9,FALSE)</f>
        <v>33</v>
      </c>
      <c r="AC743" s="32" t="str">
        <f t="shared" si="6"/>
        <v>88.59375</v>
      </c>
      <c r="AD743" s="32" t="str">
        <f t="shared" si="7"/>
        <v>6500</v>
      </c>
      <c r="AE743" s="32" t="str">
        <f t="shared" si="8"/>
        <v>1355.15625</v>
      </c>
      <c r="AF743" t="str">
        <f t="shared" si="9"/>
        <v>16500</v>
      </c>
      <c r="AG743" t="str">
        <f t="shared" si="10"/>
        <v>531.5625</v>
      </c>
    </row>
    <row r="744" ht="14.25" customHeight="1">
      <c r="A744" s="5">
        <v>203.0</v>
      </c>
      <c r="B744" s="20">
        <v>6.0</v>
      </c>
      <c r="C744" s="21">
        <v>0.54</v>
      </c>
      <c r="D744" s="20">
        <v>5.0</v>
      </c>
      <c r="E744" s="22">
        <v>0.71</v>
      </c>
      <c r="F744" s="5" t="str">
        <f>VLOOKUP(G744,'Species Data'!A$2:E$152,2,FALSE)</f>
        <v>37</v>
      </c>
      <c r="G744" s="5" t="s">
        <v>73</v>
      </c>
      <c r="H744" s="44" t="s">
        <v>255</v>
      </c>
      <c r="I744" s="47"/>
      <c r="J744" s="5" t="str">
        <f>VLOOKUP(G744,'Species Data'!A$2:E$152,3,FALSE)</f>
        <v>76</v>
      </c>
      <c r="K744" s="27" t="str">
        <f>VLOOKUP(G744,'Species Data'!A$2:E$152,4,FALSE)</f>
        <v>106</v>
      </c>
      <c r="L744" s="27" t="str">
        <f>VLOOKUP(G744,'Species Data'!A$2:E$152,5,FALSE)</f>
        <v>118</v>
      </c>
      <c r="M744" s="28" t="str">
        <f t="shared" si="1"/>
        <v>8968</v>
      </c>
      <c r="N744" s="29" t="str">
        <f t="shared" si="2"/>
        <v>779944158</v>
      </c>
      <c r="O744" s="29" t="str">
        <f t="shared" si="3"/>
        <v>86970</v>
      </c>
      <c r="P744" s="30" t="str">
        <f t="shared" si="4"/>
        <v>464164062.5</v>
      </c>
      <c r="Q744" s="30" t="s">
        <v>261</v>
      </c>
      <c r="R744" s="32" t="str">
        <f>VLOOKUP(Q744,'Basic Moves'!B$2:H$43,3,FALSE)</f>
        <v>10</v>
      </c>
      <c r="S744" s="32" t="str">
        <f>IF(OR(VLOOKUP(Q744,'Basic Moves'!B$2:C$43,2,FALSE)=H744,VLOOKUP(Q744,'Basic Moves'!B$2:C$43,2,FALSE)=I744),1,0)</f>
        <v>0</v>
      </c>
      <c r="T744" s="32" t="str">
        <f>VLOOKUP(Q744,'Basic Moves'!B$2:H$43,5,FALSE)</f>
        <v>1330</v>
      </c>
      <c r="U744" s="32" t="str">
        <f>VLOOKUP(Q744,'Basic Moves'!B$2:H$43,7,FALSE)</f>
        <v>12</v>
      </c>
      <c r="V744" s="31" t="str">
        <f t="shared" si="5"/>
        <v>750</v>
      </c>
      <c r="W744" s="30" t="s">
        <v>331</v>
      </c>
      <c r="X744" s="32" t="str">
        <f>VLOOKUP(W744,'Charged Moves'!B$2:I$96,3,FALSE)</f>
        <v>25</v>
      </c>
      <c r="Y744" s="32" t="str">
        <f>IF(OR(VLOOKUP(W744,'Charged Moves'!B$2:C$96,2,FALSE)=H744,VLOOKUP(W744,'Charged Moves'!B$2:C$96,2,FALSE)=I744),1,0)</f>
        <v>1</v>
      </c>
      <c r="Z744" s="32" t="str">
        <f>VLOOKUP(W744,'Charged Moves'!B$2:I$96,8,FALSE)*100</f>
        <v>5</v>
      </c>
      <c r="AA744" s="32" t="str">
        <f>VLOOKUP(W744,'Charged Moves'!B$2:I$96,6,FALSE)</f>
        <v>3100</v>
      </c>
      <c r="AB744" s="32" t="str">
        <f>VLOOKUP(W744,'Charged Moves'!B$2:J$96,9,FALSE)</f>
        <v>20</v>
      </c>
      <c r="AC744" s="32" t="str">
        <f t="shared" si="6"/>
        <v>52.03125</v>
      </c>
      <c r="AD744" s="32" t="str">
        <f t="shared" si="7"/>
        <v>6260</v>
      </c>
      <c r="AE744" s="32" t="str">
        <f t="shared" si="8"/>
        <v>820.46875</v>
      </c>
      <c r="AF744" t="str">
        <f t="shared" si="9"/>
        <v>10260</v>
      </c>
      <c r="AG744" t="str">
        <f t="shared" si="10"/>
        <v>488.28125</v>
      </c>
    </row>
    <row r="745" ht="14.25" customHeight="1">
      <c r="A745" s="5">
        <v>682.0</v>
      </c>
      <c r="B745" s="20">
        <v>4.0</v>
      </c>
      <c r="C745" s="21">
        <v>0.76</v>
      </c>
      <c r="D745" s="20">
        <v>6.0</v>
      </c>
      <c r="E745" s="22">
        <v>0.65</v>
      </c>
      <c r="F745" s="5" t="str">
        <f>VLOOKUP(G745,'Species Data'!A$2:E$152,2,FALSE)</f>
        <v>118</v>
      </c>
      <c r="G745" s="5" t="s">
        <v>190</v>
      </c>
      <c r="H745" s="33" t="s">
        <v>187</v>
      </c>
      <c r="I745" s="50"/>
      <c r="J745" s="5" t="str">
        <f>VLOOKUP(G745,'Species Data'!A$2:E$152,3,FALSE)</f>
        <v>90</v>
      </c>
      <c r="K745" s="27" t="str">
        <f>VLOOKUP(G745,'Species Data'!A$2:E$152,4,FALSE)</f>
        <v>112</v>
      </c>
      <c r="L745" s="27" t="str">
        <f>VLOOKUP(G745,'Species Data'!A$2:E$152,5,FALSE)</f>
        <v>126</v>
      </c>
      <c r="M745" s="28" t="str">
        <f t="shared" si="1"/>
        <v>11340</v>
      </c>
      <c r="N745" s="29" t="str">
        <f t="shared" si="2"/>
        <v>1379306880</v>
      </c>
      <c r="O745" s="29" t="str">
        <f t="shared" si="3"/>
        <v>121632</v>
      </c>
      <c r="P745" s="30" t="str">
        <f t="shared" si="4"/>
        <v>464055480</v>
      </c>
      <c r="Q745" s="30" t="s">
        <v>221</v>
      </c>
      <c r="R745" s="32" t="str">
        <f>VLOOKUP(Q745,'Basic Moves'!B$2:H$43,3,FALSE)</f>
        <v>6</v>
      </c>
      <c r="S745" s="32" t="str">
        <f>IF(OR(VLOOKUP(Q745,'Basic Moves'!B$2:C$43,2,FALSE)=H745,VLOOKUP(Q745,'Basic Moves'!B$2:C$43,2,FALSE)=I745),1,0)</f>
        <v>0</v>
      </c>
      <c r="T745" s="32" t="str">
        <f>VLOOKUP(Q745,'Basic Moves'!B$2:H$43,5,FALSE)</f>
        <v>550</v>
      </c>
      <c r="U745" s="32" t="str">
        <f>VLOOKUP(Q745,'Basic Moves'!B$2:H$43,7,FALSE)</f>
        <v>7</v>
      </c>
      <c r="V745" s="31" t="str">
        <f t="shared" si="5"/>
        <v>1086</v>
      </c>
      <c r="W745" s="30" t="s">
        <v>343</v>
      </c>
      <c r="X745" s="32" t="str">
        <f>VLOOKUP(W745,'Charged Moves'!B$2:I$96,3,FALSE)</f>
        <v>25</v>
      </c>
      <c r="Y745" s="32" t="str">
        <f>IF(OR(VLOOKUP(W745,'Charged Moves'!B$2:C$96,2,FALSE)=H745,VLOOKUP(W745,'Charged Moves'!B$2:C$96,2,FALSE)=I745),1,0)</f>
        <v>0</v>
      </c>
      <c r="Z745" s="32" t="str">
        <f>VLOOKUP(W745,'Charged Moves'!B$2:I$96,8,FALSE)*100</f>
        <v>5</v>
      </c>
      <c r="AA745" s="32" t="str">
        <f>VLOOKUP(W745,'Charged Moves'!B$2:I$96,6,FALSE)</f>
        <v>2200</v>
      </c>
      <c r="AB745" s="32" t="str">
        <f>VLOOKUP(W745,'Charged Moves'!B$2:J$96,9,FALSE)</f>
        <v>25</v>
      </c>
      <c r="AC745" s="32" t="str">
        <f t="shared" si="6"/>
        <v>49.625</v>
      </c>
      <c r="AD745" s="32" t="str">
        <f t="shared" si="7"/>
        <v>4900</v>
      </c>
      <c r="AE745" s="32" t="str">
        <f t="shared" si="8"/>
        <v>1010.5</v>
      </c>
      <c r="AF745" t="str">
        <f t="shared" si="9"/>
        <v>12900</v>
      </c>
      <c r="AG745" t="str">
        <f t="shared" si="10"/>
        <v>365.375</v>
      </c>
    </row>
    <row r="746" ht="14.25" customHeight="1">
      <c r="A746" s="5">
        <v>172.0</v>
      </c>
      <c r="B746" s="20">
        <v>5.0</v>
      </c>
      <c r="C746" s="21">
        <v>0.66</v>
      </c>
      <c r="D746" s="20">
        <v>3.0</v>
      </c>
      <c r="E746" s="22">
        <v>0.79</v>
      </c>
      <c r="F746" s="5" t="str">
        <f>VLOOKUP(G746,'Species Data'!A$2:E$152,2,FALSE)</f>
        <v>32</v>
      </c>
      <c r="G746" s="5" t="s">
        <v>68</v>
      </c>
      <c r="H746" s="46" t="s">
        <v>265</v>
      </c>
      <c r="I746" s="48"/>
      <c r="J746" s="5" t="str">
        <f>VLOOKUP(G746,'Species Data'!A$2:E$152,3,FALSE)</f>
        <v>92</v>
      </c>
      <c r="K746" s="27" t="str">
        <f>VLOOKUP(G746,'Species Data'!A$2:E$152,4,FALSE)</f>
        <v>110</v>
      </c>
      <c r="L746" s="27" t="str">
        <f>VLOOKUP(G746,'Species Data'!A$2:E$152,5,FALSE)</f>
        <v>94</v>
      </c>
      <c r="M746" s="28" t="str">
        <f t="shared" si="1"/>
        <v>8648</v>
      </c>
      <c r="N746" s="29" t="str">
        <f t="shared" si="2"/>
        <v>1086361760</v>
      </c>
      <c r="O746" s="29" t="str">
        <f t="shared" si="3"/>
        <v>125620</v>
      </c>
      <c r="P746" s="30" t="str">
        <f t="shared" si="4"/>
        <v>461370800</v>
      </c>
      <c r="Q746" s="30" t="s">
        <v>256</v>
      </c>
      <c r="R746" s="32" t="str">
        <f>VLOOKUP(Q746,'Basic Moves'!B$2:H$43,3,FALSE)</f>
        <v>10</v>
      </c>
      <c r="S746" s="32" t="str">
        <f>IF(OR(VLOOKUP(Q746,'Basic Moves'!B$2:C$43,2,FALSE)=H746,VLOOKUP(Q746,'Basic Moves'!B$2:C$43,2,FALSE)=I746),1,0)</f>
        <v>0</v>
      </c>
      <c r="T746" s="32" t="str">
        <f>VLOOKUP(Q746,'Basic Moves'!B$2:H$43,5,FALSE)</f>
        <v>1150</v>
      </c>
      <c r="U746" s="32" t="str">
        <f>VLOOKUP(Q746,'Basic Moves'!B$2:H$43,7,FALSE)</f>
        <v>10</v>
      </c>
      <c r="V746" s="31" t="str">
        <f t="shared" si="5"/>
        <v>860</v>
      </c>
      <c r="W746" s="30" t="s">
        <v>346</v>
      </c>
      <c r="X746" s="32" t="str">
        <f>VLOOKUP(W746,'Charged Moves'!B$2:I$96,3,FALSE)</f>
        <v>40</v>
      </c>
      <c r="Y746" s="32" t="str">
        <f>IF(OR(VLOOKUP(W746,'Charged Moves'!B$2:C$96,2,FALSE)=H746,VLOOKUP(W746,'Charged Moves'!B$2:C$96,2,FALSE)=I746),1,0)</f>
        <v>0</v>
      </c>
      <c r="Z746" s="32" t="str">
        <f>VLOOKUP(W746,'Charged Moves'!B$2:I$96,8,FALSE)*100</f>
        <v>5</v>
      </c>
      <c r="AA746" s="32" t="str">
        <f>VLOOKUP(W746,'Charged Moves'!B$2:I$96,6,FALSE)</f>
        <v>1560</v>
      </c>
      <c r="AB746" s="32" t="str">
        <f>VLOOKUP(W746,'Charged Moves'!B$2:J$96,9,FALSE)</f>
        <v>50</v>
      </c>
      <c r="AC746" s="32" t="str">
        <f t="shared" si="6"/>
        <v>91</v>
      </c>
      <c r="AD746" s="32" t="str">
        <f t="shared" si="7"/>
        <v>7810</v>
      </c>
      <c r="AE746" s="32" t="str">
        <f t="shared" si="8"/>
        <v>1142</v>
      </c>
      <c r="AF746" t="str">
        <f t="shared" si="9"/>
        <v>17810</v>
      </c>
      <c r="AG746" t="str">
        <f t="shared" si="10"/>
        <v>485</v>
      </c>
    </row>
    <row r="747" ht="14.25" customHeight="1">
      <c r="A747" s="5">
        <v>484.0</v>
      </c>
      <c r="B747" s="20">
        <v>5.0</v>
      </c>
      <c r="C747" s="21">
        <v>0.79</v>
      </c>
      <c r="D747" s="20">
        <v>5.0</v>
      </c>
      <c r="E747" s="22">
        <v>0.84</v>
      </c>
      <c r="F747" s="5" t="str">
        <f>VLOOKUP(G747,'Species Data'!A$2:E$152,2,FALSE)</f>
        <v>84</v>
      </c>
      <c r="G747" s="5" t="s">
        <v>139</v>
      </c>
      <c r="H747" s="39" t="s">
        <v>237</v>
      </c>
      <c r="I747" s="38" t="s">
        <v>236</v>
      </c>
      <c r="J747" s="5" t="str">
        <f>VLOOKUP(G747,'Species Data'!A$2:E$152,3,FALSE)</f>
        <v>70</v>
      </c>
      <c r="K747" s="27" t="str">
        <f>VLOOKUP(G747,'Species Data'!A$2:E$152,4,FALSE)</f>
        <v>126</v>
      </c>
      <c r="L747" s="27" t="str">
        <f>VLOOKUP(G747,'Species Data'!A$2:E$152,5,FALSE)</f>
        <v>96</v>
      </c>
      <c r="M747" s="28" t="str">
        <f t="shared" si="1"/>
        <v>6720</v>
      </c>
      <c r="N747" s="29" t="str">
        <f t="shared" si="2"/>
        <v>857039400</v>
      </c>
      <c r="O747" s="29" t="str">
        <f t="shared" si="3"/>
        <v>127536</v>
      </c>
      <c r="P747" s="30" t="str">
        <f t="shared" si="4"/>
        <v>460668600</v>
      </c>
      <c r="Q747" s="30" t="s">
        <v>261</v>
      </c>
      <c r="R747" s="32" t="str">
        <f>VLOOKUP(Q747,'Basic Moves'!B$2:H$43,3,FALSE)</f>
        <v>10</v>
      </c>
      <c r="S747" s="32" t="str">
        <f>IF(OR(VLOOKUP(Q747,'Basic Moves'!B$2:C$43,2,FALSE)=H747,VLOOKUP(Q747,'Basic Moves'!B$2:C$43,2,FALSE)=I747),1,0)</f>
        <v>1</v>
      </c>
      <c r="T747" s="32" t="str">
        <f>VLOOKUP(Q747,'Basic Moves'!B$2:H$43,5,FALSE)</f>
        <v>1330</v>
      </c>
      <c r="U747" s="32" t="str">
        <f>VLOOKUP(Q747,'Basic Moves'!B$2:H$43,7,FALSE)</f>
        <v>12</v>
      </c>
      <c r="V747" s="31" t="str">
        <f t="shared" si="5"/>
        <v>937.5</v>
      </c>
      <c r="W747" s="30" t="s">
        <v>297</v>
      </c>
      <c r="X747" s="32" t="str">
        <f>VLOOKUP(W747,'Charged Moves'!B$2:I$96,3,FALSE)</f>
        <v>30</v>
      </c>
      <c r="Y747" s="32" t="str">
        <f>IF(OR(VLOOKUP(W747,'Charged Moves'!B$2:C$96,2,FALSE)=H747,VLOOKUP(W747,'Charged Moves'!B$2:C$96,2,FALSE)=I747),1,0)</f>
        <v>1</v>
      </c>
      <c r="Z747" s="32" t="str">
        <f>VLOOKUP(W747,'Charged Moves'!B$2:I$96,8,FALSE)*100</f>
        <v>5</v>
      </c>
      <c r="AA747" s="32" t="str">
        <f>VLOOKUP(W747,'Charged Moves'!B$2:I$96,6,FALSE)</f>
        <v>2900</v>
      </c>
      <c r="AB747" s="32" t="str">
        <f>VLOOKUP(W747,'Charged Moves'!B$2:J$96,9,FALSE)</f>
        <v>25</v>
      </c>
      <c r="AC747" s="32" t="str">
        <f t="shared" si="6"/>
        <v>75.9375</v>
      </c>
      <c r="AD747" s="32" t="str">
        <f t="shared" si="7"/>
        <v>7390</v>
      </c>
      <c r="AE747" s="32" t="str">
        <f t="shared" si="8"/>
        <v>1012.1875</v>
      </c>
      <c r="AF747" t="str">
        <f t="shared" si="9"/>
        <v>13390</v>
      </c>
      <c r="AG747" t="str">
        <f t="shared" si="10"/>
        <v>544.0625</v>
      </c>
    </row>
    <row r="748" ht="14.25" customHeight="1">
      <c r="A748" s="5">
        <v>485.0</v>
      </c>
      <c r="B748" s="20">
        <v>6.0</v>
      </c>
      <c r="C748" s="21">
        <v>0.78</v>
      </c>
      <c r="D748" s="20">
        <v>5.0</v>
      </c>
      <c r="E748" s="22">
        <v>0.84</v>
      </c>
      <c r="F748" s="5" t="str">
        <f>VLOOKUP(G748,'Species Data'!A$2:E$152,2,FALSE)</f>
        <v>84</v>
      </c>
      <c r="G748" s="5" t="s">
        <v>139</v>
      </c>
      <c r="H748" s="39" t="s">
        <v>237</v>
      </c>
      <c r="I748" s="38" t="s">
        <v>236</v>
      </c>
      <c r="J748" s="5" t="str">
        <f>VLOOKUP(G748,'Species Data'!A$2:E$152,3,FALSE)</f>
        <v>70</v>
      </c>
      <c r="K748" s="27" t="str">
        <f>VLOOKUP(G748,'Species Data'!A$2:E$152,4,FALSE)</f>
        <v>126</v>
      </c>
      <c r="L748" s="27" t="str">
        <f>VLOOKUP(G748,'Species Data'!A$2:E$152,5,FALSE)</f>
        <v>96</v>
      </c>
      <c r="M748" s="28" t="str">
        <f t="shared" si="1"/>
        <v>6720</v>
      </c>
      <c r="N748" s="29" t="str">
        <f t="shared" si="2"/>
        <v>846455400</v>
      </c>
      <c r="O748" s="29" t="str">
        <f t="shared" si="3"/>
        <v>125961</v>
      </c>
      <c r="P748" s="30" t="str">
        <f t="shared" si="4"/>
        <v>460668600</v>
      </c>
      <c r="Q748" s="30" t="s">
        <v>261</v>
      </c>
      <c r="R748" s="32" t="str">
        <f>VLOOKUP(Q748,'Basic Moves'!B$2:H$43,3,FALSE)</f>
        <v>10</v>
      </c>
      <c r="S748" s="32" t="str">
        <f>IF(OR(VLOOKUP(Q748,'Basic Moves'!B$2:C$43,2,FALSE)=H748,VLOOKUP(Q748,'Basic Moves'!B$2:C$43,2,FALSE)=I748),1,0)</f>
        <v>1</v>
      </c>
      <c r="T748" s="32" t="str">
        <f>VLOOKUP(Q748,'Basic Moves'!B$2:H$43,5,FALSE)</f>
        <v>1330</v>
      </c>
      <c r="U748" s="32" t="str">
        <f>VLOOKUP(Q748,'Basic Moves'!B$2:H$43,7,FALSE)</f>
        <v>12</v>
      </c>
      <c r="V748" s="31" t="str">
        <f t="shared" si="5"/>
        <v>937.5</v>
      </c>
      <c r="W748" s="30" t="s">
        <v>342</v>
      </c>
      <c r="X748" s="32" t="str">
        <f>VLOOKUP(W748,'Charged Moves'!B$2:I$96,3,FALSE)</f>
        <v>30</v>
      </c>
      <c r="Y748" s="32" t="str">
        <f>IF(OR(VLOOKUP(W748,'Charged Moves'!B$2:C$96,2,FALSE)=H748,VLOOKUP(W748,'Charged Moves'!B$2:C$96,2,FALSE)=I748),1,0)</f>
        <v>1</v>
      </c>
      <c r="Z748" s="32" t="str">
        <f>VLOOKUP(W748,'Charged Moves'!B$2:I$96,8,FALSE)*100</f>
        <v>5</v>
      </c>
      <c r="AA748" s="32" t="str">
        <f>VLOOKUP(W748,'Charged Moves'!B$2:I$96,6,FALSE)</f>
        <v>3000</v>
      </c>
      <c r="AB748" s="32" t="str">
        <f>VLOOKUP(W748,'Charged Moves'!B$2:J$96,9,FALSE)</f>
        <v>25</v>
      </c>
      <c r="AC748" s="32" t="str">
        <f t="shared" si="6"/>
        <v>75.9375</v>
      </c>
      <c r="AD748" s="32" t="str">
        <f t="shared" si="7"/>
        <v>7490</v>
      </c>
      <c r="AE748" s="32" t="str">
        <f t="shared" si="8"/>
        <v>999.6875</v>
      </c>
      <c r="AF748" t="str">
        <f t="shared" si="9"/>
        <v>13490</v>
      </c>
      <c r="AG748" t="str">
        <f t="shared" si="10"/>
        <v>544.0625</v>
      </c>
    </row>
    <row r="749" ht="14.25" customHeight="1">
      <c r="A749" s="5">
        <v>146.0</v>
      </c>
      <c r="B749" s="20">
        <v>3.0</v>
      </c>
      <c r="C749" s="21">
        <v>0.97</v>
      </c>
      <c r="D749" s="20">
        <v>5.0</v>
      </c>
      <c r="E749" s="22">
        <v>0.69</v>
      </c>
      <c r="F749" s="5" t="str">
        <f>VLOOKUP(G749,'Species Data'!A$2:E$152,2,FALSE)</f>
        <v>27</v>
      </c>
      <c r="G749" s="5" t="s">
        <v>63</v>
      </c>
      <c r="H749" s="49" t="s">
        <v>260</v>
      </c>
      <c r="I749" s="60"/>
      <c r="J749" s="5" t="str">
        <f>VLOOKUP(G749,'Species Data'!A$2:E$152,3,FALSE)</f>
        <v>100</v>
      </c>
      <c r="K749" s="27" t="str">
        <f>VLOOKUP(G749,'Species Data'!A$2:E$152,4,FALSE)</f>
        <v>90</v>
      </c>
      <c r="L749" s="27" t="str">
        <f>VLOOKUP(G749,'Species Data'!A$2:E$152,5,FALSE)</f>
        <v>114</v>
      </c>
      <c r="M749" s="28" t="str">
        <f t="shared" si="1"/>
        <v>11400</v>
      </c>
      <c r="N749" s="29" t="str">
        <f t="shared" si="2"/>
        <v>1392795000</v>
      </c>
      <c r="O749" s="29" t="str">
        <f t="shared" si="3"/>
        <v>122175</v>
      </c>
      <c r="P749" s="30" t="str">
        <f t="shared" si="4"/>
        <v>457852500</v>
      </c>
      <c r="Q749" s="30" t="s">
        <v>221</v>
      </c>
      <c r="R749" s="32" t="str">
        <f>VLOOKUP(Q749,'Basic Moves'!B$2:H$43,3,FALSE)</f>
        <v>6</v>
      </c>
      <c r="S749" s="32" t="str">
        <f>IF(OR(VLOOKUP(Q749,'Basic Moves'!B$2:C$43,2,FALSE)=H749,VLOOKUP(Q749,'Basic Moves'!B$2:C$43,2,FALSE)=I749),1,0)</f>
        <v>1</v>
      </c>
      <c r="T749" s="32" t="str">
        <f>VLOOKUP(Q749,'Basic Moves'!B$2:H$43,5,FALSE)</f>
        <v>550</v>
      </c>
      <c r="U749" s="32" t="str">
        <f>VLOOKUP(Q749,'Basic Moves'!B$2:H$43,7,FALSE)</f>
        <v>7</v>
      </c>
      <c r="V749" s="31" t="str">
        <f t="shared" si="5"/>
        <v>1357.5</v>
      </c>
      <c r="W749" s="30" t="s">
        <v>310</v>
      </c>
      <c r="X749" s="32" t="str">
        <f>VLOOKUP(W749,'Charged Moves'!B$2:I$96,3,FALSE)</f>
        <v>30</v>
      </c>
      <c r="Y749" s="32" t="str">
        <f>IF(OR(VLOOKUP(W749,'Charged Moves'!B$2:C$96,2,FALSE)=H749,VLOOKUP(W749,'Charged Moves'!B$2:C$96,2,FALSE)=I749),1,0)</f>
        <v>0</v>
      </c>
      <c r="Z749" s="32" t="str">
        <f>VLOOKUP(W749,'Charged Moves'!B$2:I$96,8,FALSE)*100</f>
        <v>25</v>
      </c>
      <c r="AA749" s="32" t="str">
        <f>VLOOKUP(W749,'Charged Moves'!B$2:I$96,6,FALSE)</f>
        <v>3400</v>
      </c>
      <c r="AB749" s="32" t="str">
        <f>VLOOKUP(W749,'Charged Moves'!B$2:J$96,9,FALSE)</f>
        <v>25</v>
      </c>
      <c r="AC749" s="32" t="str">
        <f t="shared" si="6"/>
        <v>63.75</v>
      </c>
      <c r="AD749" s="32" t="str">
        <f t="shared" si="7"/>
        <v>6100</v>
      </c>
      <c r="AE749" s="32" t="str">
        <f t="shared" si="8"/>
        <v>1050</v>
      </c>
      <c r="AF749" t="str">
        <f t="shared" si="9"/>
        <v>14100</v>
      </c>
      <c r="AG749" t="str">
        <f t="shared" si="10"/>
        <v>446.25</v>
      </c>
    </row>
    <row r="750" ht="14.25" customHeight="1">
      <c r="A750" s="5">
        <v>130.0</v>
      </c>
      <c r="B750" s="20">
        <v>2.0</v>
      </c>
      <c r="C750" s="21">
        <v>0.96</v>
      </c>
      <c r="D750" s="20">
        <v>4.0</v>
      </c>
      <c r="E750" s="22">
        <v>0.81</v>
      </c>
      <c r="F750" s="5" t="str">
        <f>VLOOKUP(G750,'Species Data'!A$2:E$152,2,FALSE)</f>
        <v>25</v>
      </c>
      <c r="G750" s="5" t="s">
        <v>61</v>
      </c>
      <c r="H750" s="52" t="s">
        <v>252</v>
      </c>
      <c r="I750" s="63"/>
      <c r="J750" s="5" t="str">
        <f>VLOOKUP(G750,'Species Data'!A$2:E$152,3,FALSE)</f>
        <v>70</v>
      </c>
      <c r="K750" s="27" t="str">
        <f>VLOOKUP(G750,'Species Data'!A$2:E$152,4,FALSE)</f>
        <v>124</v>
      </c>
      <c r="L750" s="27" t="str">
        <f>VLOOKUP(G750,'Species Data'!A$2:E$152,5,FALSE)</f>
        <v>108</v>
      </c>
      <c r="M750" s="28" t="str">
        <f t="shared" si="1"/>
        <v>7560</v>
      </c>
      <c r="N750" s="29" t="str">
        <f t="shared" si="2"/>
        <v>1427105925</v>
      </c>
      <c r="O750" s="29" t="str">
        <f t="shared" si="3"/>
        <v>188771</v>
      </c>
      <c r="P750" s="30" t="str">
        <f t="shared" si="4"/>
        <v>457587900</v>
      </c>
      <c r="Q750" s="30" t="s">
        <v>159</v>
      </c>
      <c r="R750" s="32" t="str">
        <f>VLOOKUP(Q750,'Basic Moves'!B$2:H$43,3,FALSE)</f>
        <v>5</v>
      </c>
      <c r="S750" s="32" t="str">
        <f>IF(OR(VLOOKUP(Q750,'Basic Moves'!B$2:C$43,2,FALSE)=H750,VLOOKUP(Q750,'Basic Moves'!B$2:C$43,2,FALSE)=I750),1,0)</f>
        <v>1</v>
      </c>
      <c r="T750" s="32" t="str">
        <f>VLOOKUP(Q750,'Basic Moves'!B$2:H$43,5,FALSE)</f>
        <v>600</v>
      </c>
      <c r="U750" s="32" t="str">
        <f>VLOOKUP(Q750,'Basic Moves'!B$2:H$43,7,FALSE)</f>
        <v>8</v>
      </c>
      <c r="V750" s="31" t="str">
        <f t="shared" si="5"/>
        <v>1037.5</v>
      </c>
      <c r="W750" s="30" t="s">
        <v>210</v>
      </c>
      <c r="X750" s="32" t="str">
        <f>VLOOKUP(W750,'Charged Moves'!B$2:I$96,3,FALSE)</f>
        <v>55</v>
      </c>
      <c r="Y750" s="32" t="str">
        <f>IF(OR(VLOOKUP(W750,'Charged Moves'!B$2:C$96,2,FALSE)=H750,VLOOKUP(W750,'Charged Moves'!B$2:C$96,2,FALSE)=I750),1,0)</f>
        <v>1</v>
      </c>
      <c r="Z750" s="32" t="str">
        <f>VLOOKUP(W750,'Charged Moves'!B$2:I$96,8,FALSE)*100</f>
        <v>5</v>
      </c>
      <c r="AA750" s="32" t="str">
        <f>VLOOKUP(W750,'Charged Moves'!B$2:I$96,6,FALSE)</f>
        <v>2700</v>
      </c>
      <c r="AB750" s="32" t="str">
        <f>VLOOKUP(W750,'Charged Moves'!B$2:J$96,9,FALSE)</f>
        <v>50</v>
      </c>
      <c r="AC750" s="32" t="str">
        <f t="shared" si="6"/>
        <v>114.21875</v>
      </c>
      <c r="AD750" s="32" t="str">
        <f t="shared" si="7"/>
        <v>7400</v>
      </c>
      <c r="AE750" s="32" t="str">
        <f t="shared" si="8"/>
        <v>1522.34375</v>
      </c>
      <c r="AF750" t="str">
        <f t="shared" si="9"/>
        <v>21400</v>
      </c>
      <c r="AG750" t="str">
        <f t="shared" si="10"/>
        <v>488.125</v>
      </c>
    </row>
    <row r="751" ht="14.25" customHeight="1">
      <c r="A751" s="5">
        <v>317.0</v>
      </c>
      <c r="B751" s="20">
        <v>5.0</v>
      </c>
      <c r="C751" s="21">
        <v>0.74</v>
      </c>
      <c r="D751" s="20">
        <v>1.0</v>
      </c>
      <c r="E751" s="22">
        <v>1.0</v>
      </c>
      <c r="F751" s="5" t="str">
        <f>VLOOKUP(G751,'Species Data'!A$2:E$152,2,FALSE)</f>
        <v>56</v>
      </c>
      <c r="G751" s="5" t="s">
        <v>95</v>
      </c>
      <c r="H751" s="36" t="s">
        <v>229</v>
      </c>
      <c r="I751" s="59"/>
      <c r="J751" s="5" t="str">
        <f>VLOOKUP(G751,'Species Data'!A$2:E$152,3,FALSE)</f>
        <v>80</v>
      </c>
      <c r="K751" s="27" t="str">
        <f>VLOOKUP(G751,'Species Data'!A$2:E$152,4,FALSE)</f>
        <v>122</v>
      </c>
      <c r="L751" s="27" t="str">
        <f>VLOOKUP(G751,'Species Data'!A$2:E$152,5,FALSE)</f>
        <v>96</v>
      </c>
      <c r="M751" s="28" t="str">
        <f t="shared" si="1"/>
        <v>7680</v>
      </c>
      <c r="N751" s="29" t="str">
        <f t="shared" si="2"/>
        <v>1215705600</v>
      </c>
      <c r="O751" s="29" t="str">
        <f t="shared" si="3"/>
        <v>158295</v>
      </c>
      <c r="P751" s="30" t="str">
        <f t="shared" si="4"/>
        <v>455011200</v>
      </c>
      <c r="Q751" s="30" t="s">
        <v>254</v>
      </c>
      <c r="R751" s="32" t="str">
        <f>VLOOKUP(Q751,'Basic Moves'!B$2:H$43,3,FALSE)</f>
        <v>6</v>
      </c>
      <c r="S751" s="32" t="str">
        <f>IF(OR(VLOOKUP(Q751,'Basic Moves'!B$2:C$43,2,FALSE)=H751,VLOOKUP(Q751,'Basic Moves'!B$2:C$43,2,FALSE)=I751),1,0)</f>
        <v>1</v>
      </c>
      <c r="T751" s="32" t="str">
        <f>VLOOKUP(Q751,'Basic Moves'!B$2:H$43,5,FALSE)</f>
        <v>800</v>
      </c>
      <c r="U751" s="32" t="str">
        <f>VLOOKUP(Q751,'Basic Moves'!B$2:H$43,7,FALSE)</f>
        <v>8</v>
      </c>
      <c r="V751" s="31" t="str">
        <f t="shared" si="5"/>
        <v>937.5</v>
      </c>
      <c r="W751" s="30" t="s">
        <v>341</v>
      </c>
      <c r="X751" s="32" t="str">
        <f>VLOOKUP(W751,'Charged Moves'!B$2:I$96,3,FALSE)</f>
        <v>30</v>
      </c>
      <c r="Y751" s="32" t="str">
        <f>IF(OR(VLOOKUP(W751,'Charged Moves'!B$2:C$96,2,FALSE)=H751,VLOOKUP(W751,'Charged Moves'!B$2:C$96,2,FALSE)=I751),1,0)</f>
        <v>1</v>
      </c>
      <c r="Z751" s="32" t="str">
        <f>VLOOKUP(W751,'Charged Moves'!B$2:I$96,8,FALSE)*100</f>
        <v>25</v>
      </c>
      <c r="AA751" s="32" t="str">
        <f>VLOOKUP(W751,'Charged Moves'!B$2:I$96,6,FALSE)</f>
        <v>1600</v>
      </c>
      <c r="AB751" s="32" t="str">
        <f>VLOOKUP(W751,'Charged Moves'!B$2:J$96,9,FALSE)</f>
        <v>33</v>
      </c>
      <c r="AC751" s="32" t="str">
        <f t="shared" si="6"/>
        <v>79.6875</v>
      </c>
      <c r="AD751" s="32" t="str">
        <f t="shared" si="7"/>
        <v>6100</v>
      </c>
      <c r="AE751" s="32" t="str">
        <f t="shared" si="8"/>
        <v>1297.5</v>
      </c>
      <c r="AF751" t="str">
        <f t="shared" si="9"/>
        <v>16100</v>
      </c>
      <c r="AG751" t="str">
        <f t="shared" si="10"/>
        <v>485.625</v>
      </c>
    </row>
    <row r="752" ht="14.25" customHeight="1">
      <c r="A752" s="5">
        <v>463.0</v>
      </c>
      <c r="B752" s="20">
        <v>5.0</v>
      </c>
      <c r="C752" s="21">
        <v>0.77</v>
      </c>
      <c r="D752" s="20">
        <v>3.0</v>
      </c>
      <c r="E752" s="22">
        <v>0.91</v>
      </c>
      <c r="F752" s="5" t="str">
        <f>VLOOKUP(G752,'Species Data'!A$2:E$152,2,FALSE)</f>
        <v>81</v>
      </c>
      <c r="G752" s="5" t="s">
        <v>134</v>
      </c>
      <c r="H752" s="52" t="s">
        <v>252</v>
      </c>
      <c r="I752" s="64" t="s">
        <v>269</v>
      </c>
      <c r="J752" s="5" t="str">
        <f>VLOOKUP(G752,'Species Data'!A$2:E$152,3,FALSE)</f>
        <v>50</v>
      </c>
      <c r="K752" s="27" t="str">
        <f>VLOOKUP(G752,'Species Data'!A$2:E$152,4,FALSE)</f>
        <v>128</v>
      </c>
      <c r="L752" s="27" t="str">
        <f>VLOOKUP(G752,'Species Data'!A$2:E$152,5,FALSE)</f>
        <v>138</v>
      </c>
      <c r="M752" s="28" t="str">
        <f t="shared" si="1"/>
        <v>6900</v>
      </c>
      <c r="N752" s="29" t="str">
        <f t="shared" si="2"/>
        <v>1097376000</v>
      </c>
      <c r="O752" s="29" t="str">
        <f t="shared" si="3"/>
        <v>159040</v>
      </c>
      <c r="P752" s="30" t="str">
        <f t="shared" si="4"/>
        <v>454020000</v>
      </c>
      <c r="Q752" s="30" t="s">
        <v>226</v>
      </c>
      <c r="R752" s="32" t="str">
        <f>VLOOKUP(Q752,'Basic Moves'!B$2:H$43,3,FALSE)</f>
        <v>7</v>
      </c>
      <c r="S752" s="32" t="str">
        <f>IF(OR(VLOOKUP(Q752,'Basic Moves'!B$2:C$43,2,FALSE)=H752,VLOOKUP(Q752,'Basic Moves'!B$2:C$43,2,FALSE)=I752),1,0)</f>
        <v>1</v>
      </c>
      <c r="T752" s="32" t="str">
        <f>VLOOKUP(Q752,'Basic Moves'!B$2:H$43,5,FALSE)</f>
        <v>700</v>
      </c>
      <c r="U752" s="32" t="str">
        <f>VLOOKUP(Q752,'Basic Moves'!B$2:H$43,7,FALSE)</f>
        <v>8</v>
      </c>
      <c r="V752" s="31" t="str">
        <f t="shared" si="5"/>
        <v>1242.5</v>
      </c>
      <c r="W752" s="30" t="s">
        <v>316</v>
      </c>
      <c r="X752" s="32" t="str">
        <f>VLOOKUP(W752,'Charged Moves'!B$2:I$96,3,FALSE)</f>
        <v>30</v>
      </c>
      <c r="Y752" s="32" t="str">
        <f>IF(OR(VLOOKUP(W752,'Charged Moves'!B$2:C$96,2,FALSE)=H752,VLOOKUP(W752,'Charged Moves'!B$2:C$96,2,FALSE)=I752),1,0)</f>
        <v>1</v>
      </c>
      <c r="Z752" s="32" t="str">
        <f>VLOOKUP(W752,'Charged Moves'!B$2:I$96,8,FALSE)*100</f>
        <v>5</v>
      </c>
      <c r="AA752" s="32" t="str">
        <f>VLOOKUP(W752,'Charged Moves'!B$2:I$96,6,FALSE)</f>
        <v>2800</v>
      </c>
      <c r="AB752" s="32" t="str">
        <f>VLOOKUP(W752,'Charged Moves'!B$2:J$96,9,FALSE)</f>
        <v>25</v>
      </c>
      <c r="AC752" s="32" t="str">
        <f t="shared" si="6"/>
        <v>73.4375</v>
      </c>
      <c r="AD752" s="32" t="str">
        <f t="shared" si="7"/>
        <v>6100</v>
      </c>
      <c r="AE752" s="32" t="str">
        <f t="shared" si="8"/>
        <v>1201.25</v>
      </c>
      <c r="AF752" t="str">
        <f t="shared" si="9"/>
        <v>14100</v>
      </c>
      <c r="AG752" t="str">
        <f t="shared" si="10"/>
        <v>514.0625</v>
      </c>
    </row>
    <row r="753" ht="14.25" customHeight="1">
      <c r="A753" s="5">
        <v>824.0</v>
      </c>
      <c r="B753" s="20">
        <v>2.0</v>
      </c>
      <c r="C753" s="21">
        <v>0.97</v>
      </c>
      <c r="D753" s="20">
        <v>3.0</v>
      </c>
      <c r="E753" s="22">
        <v>0.79</v>
      </c>
      <c r="F753" s="5" t="str">
        <f>VLOOKUP(G753,'Species Data'!A$2:E$152,2,FALSE)</f>
        <v>147</v>
      </c>
      <c r="G753" s="5" t="s">
        <v>223</v>
      </c>
      <c r="H753" s="37" t="s">
        <v>235</v>
      </c>
      <c r="I753" s="66"/>
      <c r="J753" s="5" t="str">
        <f>VLOOKUP(G753,'Species Data'!A$2:E$152,3,FALSE)</f>
        <v>82</v>
      </c>
      <c r="K753" s="27" t="str">
        <f>VLOOKUP(G753,'Species Data'!A$2:E$152,4,FALSE)</f>
        <v>128</v>
      </c>
      <c r="L753" s="27" t="str">
        <f>VLOOKUP(G753,'Species Data'!A$2:E$152,5,FALSE)</f>
        <v>110</v>
      </c>
      <c r="M753" s="28" t="str">
        <f t="shared" si="1"/>
        <v>9020</v>
      </c>
      <c r="N753" s="29" t="str">
        <f t="shared" si="2"/>
        <v>1731840000</v>
      </c>
      <c r="O753" s="29" t="str">
        <f t="shared" si="3"/>
        <v>192000</v>
      </c>
      <c r="P753" s="30" t="str">
        <f t="shared" si="4"/>
        <v>453164800</v>
      </c>
      <c r="Q753" s="30" t="s">
        <v>100</v>
      </c>
      <c r="R753" s="32" t="str">
        <f>VLOOKUP(Q753,'Basic Moves'!B$2:H$43,3,FALSE)</f>
        <v>6</v>
      </c>
      <c r="S753" s="32" t="str">
        <f>IF(OR(VLOOKUP(Q753,'Basic Moves'!B$2:C$43,2,FALSE)=H753,VLOOKUP(Q753,'Basic Moves'!B$2:C$43,2,FALSE)=I753),1,0)</f>
        <v>1</v>
      </c>
      <c r="T753" s="32" t="str">
        <f>VLOOKUP(Q753,'Basic Moves'!B$2:H$43,5,FALSE)</f>
        <v>500</v>
      </c>
      <c r="U753" s="32" t="str">
        <f>VLOOKUP(Q753,'Basic Moves'!B$2:H$43,7,FALSE)</f>
        <v>7</v>
      </c>
      <c r="V753" s="31" t="str">
        <f t="shared" si="5"/>
        <v>1500</v>
      </c>
      <c r="W753" s="30" t="s">
        <v>283</v>
      </c>
      <c r="X753" s="32" t="str">
        <f>VLOOKUP(W753,'Charged Moves'!B$2:I$96,3,FALSE)</f>
        <v>25</v>
      </c>
      <c r="Y753" s="32" t="str">
        <f>IF(OR(VLOOKUP(W753,'Charged Moves'!B$2:C$96,2,FALSE)=H753,VLOOKUP(W753,'Charged Moves'!B$2:C$96,2,FALSE)=I753),1,0)</f>
        <v>0</v>
      </c>
      <c r="Z753" s="32" t="str">
        <f>VLOOKUP(W753,'Charged Moves'!B$2:I$96,8,FALSE)*100</f>
        <v>5</v>
      </c>
      <c r="AA753" s="32" t="str">
        <f>VLOOKUP(W753,'Charged Moves'!B$2:I$96,6,FALSE)</f>
        <v>4000</v>
      </c>
      <c r="AB753" s="32" t="str">
        <f>VLOOKUP(W753,'Charged Moves'!B$2:J$96,9,FALSE)</f>
        <v>20</v>
      </c>
      <c r="AC753" s="32" t="str">
        <f t="shared" si="6"/>
        <v>48.125</v>
      </c>
      <c r="AD753" s="32" t="str">
        <f t="shared" si="7"/>
        <v>6000</v>
      </c>
      <c r="AE753" s="32" t="str">
        <f t="shared" si="8"/>
        <v>830</v>
      </c>
      <c r="AF753" t="str">
        <f t="shared" si="9"/>
        <v>12000</v>
      </c>
      <c r="AG753" t="str">
        <f t="shared" si="10"/>
        <v>392.5</v>
      </c>
    </row>
    <row r="754" ht="14.25" customHeight="1">
      <c r="A754" s="5">
        <v>519.0</v>
      </c>
      <c r="B754" s="20">
        <v>3.0</v>
      </c>
      <c r="C754" s="21">
        <v>0.97</v>
      </c>
      <c r="D754" s="20">
        <v>4.0</v>
      </c>
      <c r="E754" s="22">
        <v>0.89</v>
      </c>
      <c r="F754" s="5" t="str">
        <f>VLOOKUP(G754,'Species Data'!A$2:E$152,2,FALSE)</f>
        <v>90</v>
      </c>
      <c r="G754" s="5" t="s">
        <v>146</v>
      </c>
      <c r="H754" s="33" t="s">
        <v>187</v>
      </c>
      <c r="I754" s="50"/>
      <c r="J754" s="5" t="str">
        <f>VLOOKUP(G754,'Species Data'!A$2:E$152,3,FALSE)</f>
        <v>60</v>
      </c>
      <c r="K754" s="27" t="str">
        <f>VLOOKUP(G754,'Species Data'!A$2:E$152,4,FALSE)</f>
        <v>120</v>
      </c>
      <c r="L754" s="27" t="str">
        <f>VLOOKUP(G754,'Species Data'!A$2:E$152,5,FALSE)</f>
        <v>112</v>
      </c>
      <c r="M754" s="28" t="str">
        <f t="shared" si="1"/>
        <v>6720</v>
      </c>
      <c r="N754" s="29" t="str">
        <f t="shared" si="2"/>
        <v>888753600</v>
      </c>
      <c r="O754" s="29" t="str">
        <f t="shared" si="3"/>
        <v>132255</v>
      </c>
      <c r="P754" s="30" t="str">
        <f t="shared" si="4"/>
        <v>449215200</v>
      </c>
      <c r="Q754" s="30" t="s">
        <v>263</v>
      </c>
      <c r="R754" s="32" t="str">
        <f>VLOOKUP(Q754,'Basic Moves'!B$2:H$43,3,FALSE)</f>
        <v>12</v>
      </c>
      <c r="S754" s="32" t="str">
        <f>IF(OR(VLOOKUP(Q754,'Basic Moves'!B$2:C$43,2,FALSE)=H754,VLOOKUP(Q754,'Basic Moves'!B$2:C$43,2,FALSE)=I754),1,0)</f>
        <v>0</v>
      </c>
      <c r="T754" s="32" t="str">
        <f>VLOOKUP(Q754,'Basic Moves'!B$2:H$43,5,FALSE)</f>
        <v>1100</v>
      </c>
      <c r="U754" s="32" t="str">
        <f>VLOOKUP(Q754,'Basic Moves'!B$2:H$43,7,FALSE)</f>
        <v>10</v>
      </c>
      <c r="V754" s="31" t="str">
        <f t="shared" si="5"/>
        <v>1080</v>
      </c>
      <c r="W754" s="30" t="s">
        <v>303</v>
      </c>
      <c r="X754" s="32" t="str">
        <f>VLOOKUP(W754,'Charged Moves'!B$2:I$96,3,FALSE)</f>
        <v>30</v>
      </c>
      <c r="Y754" s="32" t="str">
        <f>IF(OR(VLOOKUP(W754,'Charged Moves'!B$2:C$96,2,FALSE)=H754,VLOOKUP(W754,'Charged Moves'!B$2:C$96,2,FALSE)=I754),1,0)</f>
        <v>1</v>
      </c>
      <c r="Z754" s="32" t="str">
        <f>VLOOKUP(W754,'Charged Moves'!B$2:I$96,8,FALSE)*100</f>
        <v>5</v>
      </c>
      <c r="AA754" s="32" t="str">
        <f>VLOOKUP(W754,'Charged Moves'!B$2:I$96,6,FALSE)</f>
        <v>2900</v>
      </c>
      <c r="AB754" s="32" t="str">
        <f>VLOOKUP(W754,'Charged Moves'!B$2:J$96,9,FALSE)</f>
        <v>25</v>
      </c>
      <c r="AC754" s="32" t="str">
        <f t="shared" si="6"/>
        <v>74.4375</v>
      </c>
      <c r="AD754" s="32" t="str">
        <f t="shared" si="7"/>
        <v>6700</v>
      </c>
      <c r="AE754" s="32" t="str">
        <f t="shared" si="8"/>
        <v>1102.125</v>
      </c>
      <c r="AF754" t="str">
        <f t="shared" si="9"/>
        <v>12700</v>
      </c>
      <c r="AG754" t="str">
        <f t="shared" si="10"/>
        <v>557.0625</v>
      </c>
    </row>
    <row r="755" ht="14.25" customHeight="1">
      <c r="A755" s="5">
        <v>316.0</v>
      </c>
      <c r="B755" s="20">
        <v>6.0</v>
      </c>
      <c r="C755" s="21">
        <v>0.65</v>
      </c>
      <c r="D755" s="20">
        <v>2.0</v>
      </c>
      <c r="E755" s="22">
        <v>0.99</v>
      </c>
      <c r="F755" s="5" t="str">
        <f>VLOOKUP(G755,'Species Data'!A$2:E$152,2,FALSE)</f>
        <v>56</v>
      </c>
      <c r="G755" s="5" t="s">
        <v>95</v>
      </c>
      <c r="H755" s="36" t="s">
        <v>229</v>
      </c>
      <c r="I755" s="59"/>
      <c r="J755" s="5" t="str">
        <f>VLOOKUP(G755,'Species Data'!A$2:E$152,3,FALSE)</f>
        <v>80</v>
      </c>
      <c r="K755" s="27" t="str">
        <f>VLOOKUP(G755,'Species Data'!A$2:E$152,4,FALSE)</f>
        <v>122</v>
      </c>
      <c r="L755" s="27" t="str">
        <f>VLOOKUP(G755,'Species Data'!A$2:E$152,5,FALSE)</f>
        <v>96</v>
      </c>
      <c r="M755" s="28" t="str">
        <f t="shared" si="1"/>
        <v>7680</v>
      </c>
      <c r="N755" s="29" t="str">
        <f t="shared" si="2"/>
        <v>1068134400</v>
      </c>
      <c r="O755" s="29" t="str">
        <f t="shared" si="3"/>
        <v>139080</v>
      </c>
      <c r="P755" s="30" t="str">
        <f t="shared" si="4"/>
        <v>448862400</v>
      </c>
      <c r="Q755" s="30" t="s">
        <v>254</v>
      </c>
      <c r="R755" s="32" t="str">
        <f>VLOOKUP(Q755,'Basic Moves'!B$2:H$43,3,FALSE)</f>
        <v>6</v>
      </c>
      <c r="S755" s="32" t="str">
        <f>IF(OR(VLOOKUP(Q755,'Basic Moves'!B$2:C$43,2,FALSE)=H755,VLOOKUP(Q755,'Basic Moves'!B$2:C$43,2,FALSE)=I755),1,0)</f>
        <v>1</v>
      </c>
      <c r="T755" s="32" t="str">
        <f>VLOOKUP(Q755,'Basic Moves'!B$2:H$43,5,FALSE)</f>
        <v>800</v>
      </c>
      <c r="U755" s="32" t="str">
        <f>VLOOKUP(Q755,'Basic Moves'!B$2:H$43,7,FALSE)</f>
        <v>8</v>
      </c>
      <c r="V755" s="31" t="str">
        <f t="shared" si="5"/>
        <v>937.5</v>
      </c>
      <c r="W755" s="30" t="s">
        <v>306</v>
      </c>
      <c r="X755" s="32" t="str">
        <f>VLOOKUP(W755,'Charged Moves'!B$2:I$96,3,FALSE)</f>
        <v>30</v>
      </c>
      <c r="Y755" s="32" t="str">
        <f>IF(OR(VLOOKUP(W755,'Charged Moves'!B$2:C$96,2,FALSE)=H755,VLOOKUP(W755,'Charged Moves'!B$2:C$96,2,FALSE)=I755),1,0)</f>
        <v>1</v>
      </c>
      <c r="Z755" s="32" t="str">
        <f>VLOOKUP(W755,'Charged Moves'!B$2:I$96,8,FALSE)*100</f>
        <v>5</v>
      </c>
      <c r="AA755" s="32" t="str">
        <f>VLOOKUP(W755,'Charged Moves'!B$2:I$96,6,FALSE)</f>
        <v>2250</v>
      </c>
      <c r="AB755" s="32" t="str">
        <f>VLOOKUP(W755,'Charged Moves'!B$2:J$96,9,FALSE)</f>
        <v>25</v>
      </c>
      <c r="AC755" s="32" t="str">
        <f t="shared" si="6"/>
        <v>68.4375</v>
      </c>
      <c r="AD755" s="32" t="str">
        <f t="shared" si="7"/>
        <v>5950</v>
      </c>
      <c r="AE755" s="32" t="str">
        <f t="shared" si="8"/>
        <v>1140</v>
      </c>
      <c r="AF755" t="str">
        <f t="shared" si="9"/>
        <v>13950</v>
      </c>
      <c r="AG755" t="str">
        <f t="shared" si="10"/>
        <v>479.0625</v>
      </c>
    </row>
    <row r="756" ht="14.25" customHeight="1">
      <c r="A756" s="5">
        <v>258.0</v>
      </c>
      <c r="B756" s="20">
        <v>5.0</v>
      </c>
      <c r="C756" s="21">
        <v>0.88</v>
      </c>
      <c r="D756" s="20">
        <v>5.0</v>
      </c>
      <c r="E756" s="22">
        <v>0.85</v>
      </c>
      <c r="F756" s="5" t="str">
        <f>VLOOKUP(G756,'Species Data'!A$2:E$152,2,FALSE)</f>
        <v>46</v>
      </c>
      <c r="G756" s="5" t="s">
        <v>83</v>
      </c>
      <c r="H756" s="58" t="s">
        <v>249</v>
      </c>
      <c r="I756" s="45" t="s">
        <v>259</v>
      </c>
      <c r="J756" s="5" t="str">
        <f>VLOOKUP(G756,'Species Data'!A$2:E$152,3,FALSE)</f>
        <v>70</v>
      </c>
      <c r="K756" s="27" t="str">
        <f>VLOOKUP(G756,'Species Data'!A$2:E$152,4,FALSE)</f>
        <v>122</v>
      </c>
      <c r="L756" s="27" t="str">
        <f>VLOOKUP(G756,'Species Data'!A$2:E$152,5,FALSE)</f>
        <v>120</v>
      </c>
      <c r="M756" s="28" t="str">
        <f t="shared" si="1"/>
        <v>8400</v>
      </c>
      <c r="N756" s="29" t="str">
        <f t="shared" si="2"/>
        <v>1428315000</v>
      </c>
      <c r="O756" s="29" t="str">
        <f t="shared" si="3"/>
        <v>170038</v>
      </c>
      <c r="P756" s="30" t="str">
        <f t="shared" si="4"/>
        <v>448350000</v>
      </c>
      <c r="Q756" s="30" t="s">
        <v>234</v>
      </c>
      <c r="R756" s="32" t="str">
        <f>VLOOKUP(Q756,'Basic Moves'!B$2:H$43,3,FALSE)</f>
        <v>5</v>
      </c>
      <c r="S756" s="32" t="str">
        <f>IF(OR(VLOOKUP(Q756,'Basic Moves'!B$2:C$43,2,FALSE)=H756,VLOOKUP(Q756,'Basic Moves'!B$2:C$43,2,FALSE)=I756),1,0)</f>
        <v>1</v>
      </c>
      <c r="T756" s="32" t="str">
        <f>VLOOKUP(Q756,'Basic Moves'!B$2:H$43,5,FALSE)</f>
        <v>450</v>
      </c>
      <c r="U756" s="32" t="str">
        <f>VLOOKUP(Q756,'Basic Moves'!B$2:H$43,7,FALSE)</f>
        <v>7</v>
      </c>
      <c r="V756" s="31" t="str">
        <f t="shared" si="5"/>
        <v>1387.5</v>
      </c>
      <c r="W756" s="30" t="s">
        <v>326</v>
      </c>
      <c r="X756" s="32" t="str">
        <f>VLOOKUP(W756,'Charged Moves'!B$2:I$96,3,FALSE)</f>
        <v>25</v>
      </c>
      <c r="Y756" s="32" t="str">
        <f>IF(OR(VLOOKUP(W756,'Charged Moves'!B$2:C$96,2,FALSE)=H756,VLOOKUP(W756,'Charged Moves'!B$2:C$96,2,FALSE)=I756),1,0)</f>
        <v>0</v>
      </c>
      <c r="Z756" s="32" t="str">
        <f>VLOOKUP(W756,'Charged Moves'!B$2:I$96,8,FALSE)*100</f>
        <v>25</v>
      </c>
      <c r="AA756" s="32" t="str">
        <f>VLOOKUP(W756,'Charged Moves'!B$2:I$96,6,FALSE)</f>
        <v>1500</v>
      </c>
      <c r="AB756" s="32" t="str">
        <f>VLOOKUP(W756,'Charged Moves'!B$2:J$96,9,FALSE)</f>
        <v>25</v>
      </c>
      <c r="AC756" s="32" t="str">
        <f t="shared" si="6"/>
        <v>53.125</v>
      </c>
      <c r="AD756" s="32" t="str">
        <f t="shared" si="7"/>
        <v>3800</v>
      </c>
      <c r="AE756" s="32" t="str">
        <f t="shared" si="8"/>
        <v>1393.75</v>
      </c>
      <c r="AF756" t="str">
        <f t="shared" si="9"/>
        <v>11800</v>
      </c>
      <c r="AG756" t="str">
        <f t="shared" si="10"/>
        <v>437.5</v>
      </c>
    </row>
    <row r="757" ht="14.25" customHeight="1">
      <c r="A757" s="5">
        <v>413.0</v>
      </c>
      <c r="B757" s="20">
        <v>4.0</v>
      </c>
      <c r="C757" s="21">
        <v>0.97</v>
      </c>
      <c r="D757" s="20">
        <v>6.0</v>
      </c>
      <c r="E757" s="22">
        <v>0.42</v>
      </c>
      <c r="F757" s="5" t="str">
        <f>VLOOKUP(G757,'Species Data'!A$2:E$152,2,FALSE)</f>
        <v>72</v>
      </c>
      <c r="G757" s="5" t="s">
        <v>118</v>
      </c>
      <c r="H757" s="33" t="s">
        <v>187</v>
      </c>
      <c r="I757" s="46" t="s">
        <v>265</v>
      </c>
      <c r="J757" s="5" t="str">
        <f>VLOOKUP(G757,'Species Data'!A$2:E$152,3,FALSE)</f>
        <v>80</v>
      </c>
      <c r="K757" s="27" t="str">
        <f>VLOOKUP(G757,'Species Data'!A$2:E$152,4,FALSE)</f>
        <v>106</v>
      </c>
      <c r="L757" s="27" t="str">
        <f>VLOOKUP(G757,'Species Data'!A$2:E$152,5,FALSE)</f>
        <v>136</v>
      </c>
      <c r="M757" s="28" t="str">
        <f t="shared" si="1"/>
        <v>10880</v>
      </c>
      <c r="N757" s="29" t="str">
        <f t="shared" si="2"/>
        <v>1496380800</v>
      </c>
      <c r="O757" s="29" t="str">
        <f t="shared" si="3"/>
        <v>137535</v>
      </c>
      <c r="P757" s="30" t="str">
        <f t="shared" si="4"/>
        <v>444012800</v>
      </c>
      <c r="Q757" s="30" t="s">
        <v>274</v>
      </c>
      <c r="R757" s="32" t="str">
        <f>VLOOKUP(Q757,'Basic Moves'!B$2:H$43,3,FALSE)</f>
        <v>6</v>
      </c>
      <c r="S757" s="32" t="str">
        <f>IF(OR(VLOOKUP(Q757,'Basic Moves'!B$2:C$43,2,FALSE)=H757,VLOOKUP(Q757,'Basic Moves'!B$2:C$43,2,FALSE)=I757),1,0)</f>
        <v>1</v>
      </c>
      <c r="T757" s="32" t="str">
        <f>VLOOKUP(Q757,'Basic Moves'!B$2:H$43,5,FALSE)</f>
        <v>575</v>
      </c>
      <c r="U757" s="32" t="str">
        <f>VLOOKUP(Q757,'Basic Moves'!B$2:H$43,7,FALSE)</f>
        <v>8</v>
      </c>
      <c r="V757" s="31" t="str">
        <f t="shared" si="5"/>
        <v>1297.5</v>
      </c>
      <c r="W757" s="30" t="s">
        <v>283</v>
      </c>
      <c r="X757" s="32" t="str">
        <f>VLOOKUP(W757,'Charged Moves'!B$2:I$96,3,FALSE)</f>
        <v>25</v>
      </c>
      <c r="Y757" s="32" t="str">
        <f>IF(OR(VLOOKUP(W757,'Charged Moves'!B$2:C$96,2,FALSE)=H757,VLOOKUP(W757,'Charged Moves'!B$2:C$96,2,FALSE)=I757),1,0)</f>
        <v>0</v>
      </c>
      <c r="Z757" s="32" t="str">
        <f>VLOOKUP(W757,'Charged Moves'!B$2:I$96,8,FALSE)*100</f>
        <v>5</v>
      </c>
      <c r="AA757" s="32" t="str">
        <f>VLOOKUP(W757,'Charged Moves'!B$2:I$96,6,FALSE)</f>
        <v>4000</v>
      </c>
      <c r="AB757" s="32" t="str">
        <f>VLOOKUP(W757,'Charged Moves'!B$2:J$96,9,FALSE)</f>
        <v>20</v>
      </c>
      <c r="AC757" s="32" t="str">
        <f t="shared" si="6"/>
        <v>48.125</v>
      </c>
      <c r="AD757" s="32" t="str">
        <f t="shared" si="7"/>
        <v>6225</v>
      </c>
      <c r="AE757" s="32" t="str">
        <f t="shared" si="8"/>
        <v>770</v>
      </c>
      <c r="AF757" t="str">
        <f t="shared" si="9"/>
        <v>12225</v>
      </c>
      <c r="AG757" t="str">
        <f t="shared" si="10"/>
        <v>385</v>
      </c>
    </row>
    <row r="758" ht="14.25" customHeight="1">
      <c r="A758" s="5">
        <v>201.0</v>
      </c>
      <c r="B758" s="20">
        <v>5.0</v>
      </c>
      <c r="C758" s="21">
        <v>0.68</v>
      </c>
      <c r="D758" s="20">
        <v>6.0</v>
      </c>
      <c r="E758" s="22">
        <v>0.67</v>
      </c>
      <c r="F758" s="5" t="str">
        <f>VLOOKUP(G758,'Species Data'!A$2:E$152,2,FALSE)</f>
        <v>37</v>
      </c>
      <c r="G758" s="5" t="s">
        <v>73</v>
      </c>
      <c r="H758" s="44" t="s">
        <v>255</v>
      </c>
      <c r="I758" s="47"/>
      <c r="J758" s="5" t="str">
        <f>VLOOKUP(G758,'Species Data'!A$2:E$152,3,FALSE)</f>
        <v>76</v>
      </c>
      <c r="K758" s="27" t="str">
        <f>VLOOKUP(G758,'Species Data'!A$2:E$152,4,FALSE)</f>
        <v>106</v>
      </c>
      <c r="L758" s="27" t="str">
        <f>VLOOKUP(G758,'Species Data'!A$2:E$152,5,FALSE)</f>
        <v>118</v>
      </c>
      <c r="M758" s="28" t="str">
        <f t="shared" si="1"/>
        <v>8968</v>
      </c>
      <c r="N758" s="29" t="str">
        <f t="shared" si="2"/>
        <v>980076848</v>
      </c>
      <c r="O758" s="29" t="str">
        <f t="shared" si="3"/>
        <v>109286</v>
      </c>
      <c r="P758" s="30" t="str">
        <f t="shared" si="4"/>
        <v>442032720</v>
      </c>
      <c r="Q758" s="30" t="s">
        <v>261</v>
      </c>
      <c r="R758" s="32" t="str">
        <f>VLOOKUP(Q758,'Basic Moves'!B$2:H$43,3,FALSE)</f>
        <v>10</v>
      </c>
      <c r="S758" s="32" t="str">
        <f>IF(OR(VLOOKUP(Q758,'Basic Moves'!B$2:C$43,2,FALSE)=H758,VLOOKUP(Q758,'Basic Moves'!B$2:C$43,2,FALSE)=I758),1,0)</f>
        <v>0</v>
      </c>
      <c r="T758" s="32" t="str">
        <f>VLOOKUP(Q758,'Basic Moves'!B$2:H$43,5,FALSE)</f>
        <v>1330</v>
      </c>
      <c r="U758" s="32" t="str">
        <f>VLOOKUP(Q758,'Basic Moves'!B$2:H$43,7,FALSE)</f>
        <v>12</v>
      </c>
      <c r="V758" s="31" t="str">
        <f t="shared" si="5"/>
        <v>750</v>
      </c>
      <c r="W758" s="30" t="s">
        <v>346</v>
      </c>
      <c r="X758" s="32" t="str">
        <f>VLOOKUP(W758,'Charged Moves'!B$2:I$96,3,FALSE)</f>
        <v>40</v>
      </c>
      <c r="Y758" s="32" t="str">
        <f>IF(OR(VLOOKUP(W758,'Charged Moves'!B$2:C$96,2,FALSE)=H758,VLOOKUP(W758,'Charged Moves'!B$2:C$96,2,FALSE)=I758),1,0)</f>
        <v>0</v>
      </c>
      <c r="Z758" s="32" t="str">
        <f>VLOOKUP(W758,'Charged Moves'!B$2:I$96,8,FALSE)*100</f>
        <v>5</v>
      </c>
      <c r="AA758" s="32" t="str">
        <f>VLOOKUP(W758,'Charged Moves'!B$2:I$96,6,FALSE)</f>
        <v>1560</v>
      </c>
      <c r="AB758" s="32" t="str">
        <f>VLOOKUP(W758,'Charged Moves'!B$2:J$96,9,FALSE)</f>
        <v>50</v>
      </c>
      <c r="AC758" s="32" t="str">
        <f t="shared" si="6"/>
        <v>91</v>
      </c>
      <c r="AD758" s="32" t="str">
        <f t="shared" si="7"/>
        <v>8710</v>
      </c>
      <c r="AE758" s="32" t="str">
        <f t="shared" si="8"/>
        <v>1031</v>
      </c>
      <c r="AF758" t="str">
        <f t="shared" si="9"/>
        <v>18710</v>
      </c>
      <c r="AG758" t="str">
        <f t="shared" si="10"/>
        <v>465</v>
      </c>
    </row>
    <row r="759" ht="14.25" customHeight="1">
      <c r="A759" s="5">
        <v>693.0</v>
      </c>
      <c r="B759" s="20">
        <v>1.0</v>
      </c>
      <c r="C759" s="21">
        <v>1.0</v>
      </c>
      <c r="D759" s="20">
        <v>5.0</v>
      </c>
      <c r="E759" s="22">
        <v>0.87</v>
      </c>
      <c r="F759" s="5" t="str">
        <f>VLOOKUP(G759,'Species Data'!A$2:E$152,2,FALSE)</f>
        <v>120</v>
      </c>
      <c r="G759" s="5" t="s">
        <v>193</v>
      </c>
      <c r="H759" s="33" t="s">
        <v>187</v>
      </c>
      <c r="I759" s="50"/>
      <c r="J759" s="5" t="str">
        <f>VLOOKUP(G759,'Species Data'!A$2:E$152,3,FALSE)</f>
        <v>60</v>
      </c>
      <c r="K759" s="27" t="str">
        <f>VLOOKUP(G759,'Species Data'!A$2:E$152,4,FALSE)</f>
        <v>130</v>
      </c>
      <c r="L759" s="27" t="str">
        <f>VLOOKUP(G759,'Species Data'!A$2:E$152,5,FALSE)</f>
        <v>128</v>
      </c>
      <c r="M759" s="28" t="str">
        <f t="shared" si="1"/>
        <v>7680</v>
      </c>
      <c r="N759" s="29" t="str">
        <f t="shared" si="2"/>
        <v>1497600000</v>
      </c>
      <c r="O759" s="29" t="str">
        <f t="shared" si="3"/>
        <v>195000</v>
      </c>
      <c r="P759" s="30" t="str">
        <f t="shared" si="4"/>
        <v>439545600</v>
      </c>
      <c r="Q759" s="30" t="s">
        <v>151</v>
      </c>
      <c r="R759" s="32" t="str">
        <f>VLOOKUP(Q759,'Basic Moves'!B$2:H$43,3,FALSE)</f>
        <v>6</v>
      </c>
      <c r="S759" s="32" t="str">
        <f>IF(OR(VLOOKUP(Q759,'Basic Moves'!B$2:C$43,2,FALSE)=H759,VLOOKUP(Q759,'Basic Moves'!B$2:C$43,2,FALSE)=I759),1,0)</f>
        <v>1</v>
      </c>
      <c r="T759" s="32" t="str">
        <f>VLOOKUP(Q759,'Basic Moves'!B$2:H$43,5,FALSE)</f>
        <v>500</v>
      </c>
      <c r="U759" s="32" t="str">
        <f>VLOOKUP(Q759,'Basic Moves'!B$2:H$43,7,FALSE)</f>
        <v>7</v>
      </c>
      <c r="V759" s="31" t="str">
        <f t="shared" si="5"/>
        <v>1500</v>
      </c>
      <c r="W759" s="30" t="s">
        <v>342</v>
      </c>
      <c r="X759" s="32" t="str">
        <f>VLOOKUP(W759,'Charged Moves'!B$2:I$96,3,FALSE)</f>
        <v>30</v>
      </c>
      <c r="Y759" s="32" t="str">
        <f>IF(OR(VLOOKUP(W759,'Charged Moves'!B$2:C$96,2,FALSE)=H759,VLOOKUP(W759,'Charged Moves'!B$2:C$96,2,FALSE)=I759),1,0)</f>
        <v>0</v>
      </c>
      <c r="Z759" s="32" t="str">
        <f>VLOOKUP(W759,'Charged Moves'!B$2:I$96,8,FALSE)*100</f>
        <v>5</v>
      </c>
      <c r="AA759" s="32" t="str">
        <f>VLOOKUP(W759,'Charged Moves'!B$2:I$96,6,FALSE)</f>
        <v>3000</v>
      </c>
      <c r="AB759" s="32" t="str">
        <f>VLOOKUP(W759,'Charged Moves'!B$2:J$96,9,FALSE)</f>
        <v>25</v>
      </c>
      <c r="AC759" s="32" t="str">
        <f t="shared" si="6"/>
        <v>60.75</v>
      </c>
      <c r="AD759" s="32" t="str">
        <f t="shared" si="7"/>
        <v>5500</v>
      </c>
      <c r="AE759" s="32" t="str">
        <f t="shared" si="8"/>
        <v>1108.5</v>
      </c>
      <c r="AF759" t="str">
        <f t="shared" si="9"/>
        <v>13500</v>
      </c>
      <c r="AG759" t="str">
        <f t="shared" si="10"/>
        <v>440.25</v>
      </c>
    </row>
    <row r="760" ht="14.25" customHeight="1">
      <c r="A760" s="5">
        <v>131.0</v>
      </c>
      <c r="B760" s="20">
        <v>1.0</v>
      </c>
      <c r="C760" s="21">
        <v>1.0</v>
      </c>
      <c r="D760" s="20">
        <v>5.0</v>
      </c>
      <c r="E760" s="22">
        <v>0.78</v>
      </c>
      <c r="F760" s="5" t="str">
        <f>VLOOKUP(G760,'Species Data'!A$2:E$152,2,FALSE)</f>
        <v>25</v>
      </c>
      <c r="G760" s="5" t="s">
        <v>61</v>
      </c>
      <c r="H760" s="52" t="s">
        <v>252</v>
      </c>
      <c r="I760" s="63"/>
      <c r="J760" s="5" t="str">
        <f>VLOOKUP(G760,'Species Data'!A$2:E$152,3,FALSE)</f>
        <v>70</v>
      </c>
      <c r="K760" s="27" t="str">
        <f>VLOOKUP(G760,'Species Data'!A$2:E$152,4,FALSE)</f>
        <v>124</v>
      </c>
      <c r="L760" s="27" t="str">
        <f>VLOOKUP(G760,'Species Data'!A$2:E$152,5,FALSE)</f>
        <v>108</v>
      </c>
      <c r="M760" s="28" t="str">
        <f t="shared" si="1"/>
        <v>7560</v>
      </c>
      <c r="N760" s="29" t="str">
        <f t="shared" si="2"/>
        <v>1485256500</v>
      </c>
      <c r="O760" s="29" t="str">
        <f t="shared" si="3"/>
        <v>196463</v>
      </c>
      <c r="P760" s="30" t="str">
        <f t="shared" si="4"/>
        <v>439425000</v>
      </c>
      <c r="Q760" s="30" t="s">
        <v>159</v>
      </c>
      <c r="R760" s="32" t="str">
        <f>VLOOKUP(Q760,'Basic Moves'!B$2:H$43,3,FALSE)</f>
        <v>5</v>
      </c>
      <c r="S760" s="32" t="str">
        <f>IF(OR(VLOOKUP(Q760,'Basic Moves'!B$2:C$43,2,FALSE)=H760,VLOOKUP(Q760,'Basic Moves'!B$2:C$43,2,FALSE)=I760),1,0)</f>
        <v>1</v>
      </c>
      <c r="T760" s="32" t="str">
        <f>VLOOKUP(Q760,'Basic Moves'!B$2:H$43,5,FALSE)</f>
        <v>600</v>
      </c>
      <c r="U760" s="32" t="str">
        <f>VLOOKUP(Q760,'Basic Moves'!B$2:H$43,7,FALSE)</f>
        <v>8</v>
      </c>
      <c r="V760" s="31" t="str">
        <f t="shared" si="5"/>
        <v>1037.5</v>
      </c>
      <c r="W760" s="30" t="s">
        <v>160</v>
      </c>
      <c r="X760" s="32" t="str">
        <f>VLOOKUP(W760,'Charged Moves'!B$2:I$96,3,FALSE)</f>
        <v>100</v>
      </c>
      <c r="Y760" s="32" t="str">
        <f>IF(OR(VLOOKUP(W760,'Charged Moves'!B$2:C$96,2,FALSE)=H760,VLOOKUP(W760,'Charged Moves'!B$2:C$96,2,FALSE)=I760),1,0)</f>
        <v>1</v>
      </c>
      <c r="Z760" s="32" t="str">
        <f>VLOOKUP(W760,'Charged Moves'!B$2:I$96,8,FALSE)*100</f>
        <v>5</v>
      </c>
      <c r="AA760" s="32" t="str">
        <f>VLOOKUP(W760,'Charged Moves'!B$2:I$96,6,FALSE)</f>
        <v>4300</v>
      </c>
      <c r="AB760" s="32" t="str">
        <f>VLOOKUP(W760,'Charged Moves'!B$2:J$96,9,FALSE)</f>
        <v>100</v>
      </c>
      <c r="AC760" s="32" t="str">
        <f t="shared" si="6"/>
        <v>209.375</v>
      </c>
      <c r="AD760" s="32" t="str">
        <f t="shared" si="7"/>
        <v>12600</v>
      </c>
      <c r="AE760" s="32" t="str">
        <f t="shared" si="8"/>
        <v>1584.375</v>
      </c>
      <c r="AF760" t="str">
        <f t="shared" si="9"/>
        <v>38600</v>
      </c>
      <c r="AG760" t="str">
        <f t="shared" si="10"/>
        <v>468.75</v>
      </c>
    </row>
    <row r="761" ht="14.25" customHeight="1">
      <c r="A761" s="5">
        <v>154.0</v>
      </c>
      <c r="B761" s="20">
        <v>4.0</v>
      </c>
      <c r="C761" s="21">
        <v>0.85</v>
      </c>
      <c r="D761" s="20">
        <v>6.0</v>
      </c>
      <c r="E761" s="22">
        <v>0.71</v>
      </c>
      <c r="F761" s="5" t="str">
        <f>VLOOKUP(G761,'Species Data'!A$2:E$152,2,FALSE)</f>
        <v>29</v>
      </c>
      <c r="G761" s="5" t="s">
        <v>65</v>
      </c>
      <c r="H761" s="46" t="s">
        <v>265</v>
      </c>
      <c r="I761" s="48"/>
      <c r="J761" s="5" t="str">
        <f>VLOOKUP(G761,'Species Data'!A$2:E$152,3,FALSE)</f>
        <v>110</v>
      </c>
      <c r="K761" s="27" t="str">
        <f>VLOOKUP(G761,'Species Data'!A$2:E$152,4,FALSE)</f>
        <v>100</v>
      </c>
      <c r="L761" s="27" t="str">
        <f>VLOOKUP(G761,'Species Data'!A$2:E$152,5,FALSE)</f>
        <v>104</v>
      </c>
      <c r="M761" s="28" t="str">
        <f t="shared" si="1"/>
        <v>11440</v>
      </c>
      <c r="N761" s="29" t="str">
        <f t="shared" si="2"/>
        <v>1670240000</v>
      </c>
      <c r="O761" s="29" t="str">
        <f t="shared" si="3"/>
        <v>146000</v>
      </c>
      <c r="P761" s="30" t="str">
        <f t="shared" si="4"/>
        <v>434720000</v>
      </c>
      <c r="Q761" s="30" t="s">
        <v>126</v>
      </c>
      <c r="R761" s="32" t="str">
        <f>VLOOKUP(Q761,'Basic Moves'!B$2:H$43,3,FALSE)</f>
        <v>6</v>
      </c>
      <c r="S761" s="32" t="str">
        <f>IF(OR(VLOOKUP(Q761,'Basic Moves'!B$2:C$43,2,FALSE)=H761,VLOOKUP(Q761,'Basic Moves'!B$2:C$43,2,FALSE)=I761),1,0)</f>
        <v>0</v>
      </c>
      <c r="T761" s="32" t="str">
        <f>VLOOKUP(Q761,'Basic Moves'!B$2:H$43,5,FALSE)</f>
        <v>500</v>
      </c>
      <c r="U761" s="32" t="str">
        <f>VLOOKUP(Q761,'Basic Moves'!B$2:H$43,7,FALSE)</f>
        <v>7</v>
      </c>
      <c r="V761" s="31" t="str">
        <f t="shared" si="5"/>
        <v>1200</v>
      </c>
      <c r="W761" s="30" t="s">
        <v>346</v>
      </c>
      <c r="X761" s="32" t="str">
        <f>VLOOKUP(W761,'Charged Moves'!B$2:I$96,3,FALSE)</f>
        <v>40</v>
      </c>
      <c r="Y761" s="32" t="str">
        <f>IF(OR(VLOOKUP(W761,'Charged Moves'!B$2:C$96,2,FALSE)=H761,VLOOKUP(W761,'Charged Moves'!B$2:C$96,2,FALSE)=I761),1,0)</f>
        <v>0</v>
      </c>
      <c r="Z761" s="32" t="str">
        <f>VLOOKUP(W761,'Charged Moves'!B$2:I$96,8,FALSE)*100</f>
        <v>5</v>
      </c>
      <c r="AA761" s="32" t="str">
        <f>VLOOKUP(W761,'Charged Moves'!B$2:I$96,6,FALSE)</f>
        <v>1560</v>
      </c>
      <c r="AB761" s="32" t="str">
        <f>VLOOKUP(W761,'Charged Moves'!B$2:J$96,9,FALSE)</f>
        <v>50</v>
      </c>
      <c r="AC761" s="32" t="str">
        <f t="shared" si="6"/>
        <v>89</v>
      </c>
      <c r="AD761" s="32" t="str">
        <f t="shared" si="7"/>
        <v>6060</v>
      </c>
      <c r="AE761" s="32" t="str">
        <f t="shared" si="8"/>
        <v>1460</v>
      </c>
      <c r="AF761" t="str">
        <f t="shared" si="9"/>
        <v>22060</v>
      </c>
      <c r="AG761" t="str">
        <f t="shared" si="10"/>
        <v>380</v>
      </c>
    </row>
    <row r="762" ht="14.25" customHeight="1">
      <c r="A762" s="5">
        <v>690.0</v>
      </c>
      <c r="B762" s="20">
        <v>6.0</v>
      </c>
      <c r="C762" s="21">
        <v>0.53</v>
      </c>
      <c r="D762" s="20">
        <v>6.0</v>
      </c>
      <c r="E762" s="22">
        <v>0.86</v>
      </c>
      <c r="F762" s="5" t="str">
        <f>VLOOKUP(G762,'Species Data'!A$2:E$152,2,FALSE)</f>
        <v>120</v>
      </c>
      <c r="G762" s="5" t="s">
        <v>193</v>
      </c>
      <c r="H762" s="33" t="s">
        <v>187</v>
      </c>
      <c r="I762" s="50"/>
      <c r="J762" s="5" t="str">
        <f>VLOOKUP(G762,'Species Data'!A$2:E$152,3,FALSE)</f>
        <v>60</v>
      </c>
      <c r="K762" s="27" t="str">
        <f>VLOOKUP(G762,'Species Data'!A$2:E$152,4,FALSE)</f>
        <v>130</v>
      </c>
      <c r="L762" s="27" t="str">
        <f>VLOOKUP(G762,'Species Data'!A$2:E$152,5,FALSE)</f>
        <v>128</v>
      </c>
      <c r="M762" s="28" t="str">
        <f t="shared" si="1"/>
        <v>7680</v>
      </c>
      <c r="N762" s="29" t="str">
        <f t="shared" si="2"/>
        <v>798470400</v>
      </c>
      <c r="O762" s="29" t="str">
        <f t="shared" si="3"/>
        <v>103968</v>
      </c>
      <c r="P762" s="30" t="str">
        <f t="shared" si="4"/>
        <v>434553600</v>
      </c>
      <c r="Q762" s="30" t="s">
        <v>261</v>
      </c>
      <c r="R762" s="32" t="str">
        <f>VLOOKUP(Q762,'Basic Moves'!B$2:H$43,3,FALSE)</f>
        <v>10</v>
      </c>
      <c r="S762" s="32" t="str">
        <f>IF(OR(VLOOKUP(Q762,'Basic Moves'!B$2:C$43,2,FALSE)=H762,VLOOKUP(Q762,'Basic Moves'!B$2:C$43,2,FALSE)=I762),1,0)</f>
        <v>0</v>
      </c>
      <c r="T762" s="32" t="str">
        <f>VLOOKUP(Q762,'Basic Moves'!B$2:H$43,5,FALSE)</f>
        <v>1330</v>
      </c>
      <c r="U762" s="32" t="str">
        <f>VLOOKUP(Q762,'Basic Moves'!B$2:H$43,7,FALSE)</f>
        <v>12</v>
      </c>
      <c r="V762" s="31" t="str">
        <f t="shared" si="5"/>
        <v>750</v>
      </c>
      <c r="W762" s="30" t="s">
        <v>342</v>
      </c>
      <c r="X762" s="32" t="str">
        <f>VLOOKUP(W762,'Charged Moves'!B$2:I$96,3,FALSE)</f>
        <v>30</v>
      </c>
      <c r="Y762" s="32" t="str">
        <f>IF(OR(VLOOKUP(W762,'Charged Moves'!B$2:C$96,2,FALSE)=H762,VLOOKUP(W762,'Charged Moves'!B$2:C$96,2,FALSE)=I762),1,0)</f>
        <v>0</v>
      </c>
      <c r="Z762" s="32" t="str">
        <f>VLOOKUP(W762,'Charged Moves'!B$2:I$96,8,FALSE)*100</f>
        <v>5</v>
      </c>
      <c r="AA762" s="32" t="str">
        <f>VLOOKUP(W762,'Charged Moves'!B$2:I$96,6,FALSE)</f>
        <v>3000</v>
      </c>
      <c r="AB762" s="32" t="str">
        <f>VLOOKUP(W762,'Charged Moves'!B$2:J$96,9,FALSE)</f>
        <v>25</v>
      </c>
      <c r="AC762" s="32" t="str">
        <f t="shared" si="6"/>
        <v>60.75</v>
      </c>
      <c r="AD762" s="32" t="str">
        <f t="shared" si="7"/>
        <v>7490</v>
      </c>
      <c r="AE762" s="32" t="str">
        <f t="shared" si="8"/>
        <v>799.75</v>
      </c>
      <c r="AF762" t="str">
        <f t="shared" si="9"/>
        <v>13490</v>
      </c>
      <c r="AG762" t="str">
        <f t="shared" si="10"/>
        <v>435.25</v>
      </c>
    </row>
    <row r="763" ht="14.25" customHeight="1">
      <c r="A763" s="5">
        <v>129.0</v>
      </c>
      <c r="B763" s="20">
        <v>3.0</v>
      </c>
      <c r="C763" s="21">
        <v>0.79</v>
      </c>
      <c r="D763" s="20">
        <v>6.0</v>
      </c>
      <c r="E763" s="22">
        <v>0.77</v>
      </c>
      <c r="F763" s="5" t="str">
        <f>VLOOKUP(G763,'Species Data'!A$2:E$152,2,FALSE)</f>
        <v>25</v>
      </c>
      <c r="G763" s="5" t="s">
        <v>61</v>
      </c>
      <c r="H763" s="52" t="s">
        <v>252</v>
      </c>
      <c r="I763" s="63"/>
      <c r="J763" s="5" t="str">
        <f>VLOOKUP(G763,'Species Data'!A$2:E$152,3,FALSE)</f>
        <v>70</v>
      </c>
      <c r="K763" s="27" t="str">
        <f>VLOOKUP(G763,'Species Data'!A$2:E$152,4,FALSE)</f>
        <v>124</v>
      </c>
      <c r="L763" s="27" t="str">
        <f>VLOOKUP(G763,'Species Data'!A$2:E$152,5,FALSE)</f>
        <v>108</v>
      </c>
      <c r="M763" s="28" t="str">
        <f t="shared" si="1"/>
        <v>7560</v>
      </c>
      <c r="N763" s="29" t="str">
        <f t="shared" si="2"/>
        <v>1176487200</v>
      </c>
      <c r="O763" s="29" t="str">
        <f t="shared" si="3"/>
        <v>155620</v>
      </c>
      <c r="P763" s="30" t="str">
        <f t="shared" si="4"/>
        <v>433858950</v>
      </c>
      <c r="Q763" s="30" t="s">
        <v>159</v>
      </c>
      <c r="R763" s="32" t="str">
        <f>VLOOKUP(Q763,'Basic Moves'!B$2:H$43,3,FALSE)</f>
        <v>5</v>
      </c>
      <c r="S763" s="32" t="str">
        <f>IF(OR(VLOOKUP(Q763,'Basic Moves'!B$2:C$43,2,FALSE)=H763,VLOOKUP(Q763,'Basic Moves'!B$2:C$43,2,FALSE)=I763),1,0)</f>
        <v>1</v>
      </c>
      <c r="T763" s="32" t="str">
        <f>VLOOKUP(Q763,'Basic Moves'!B$2:H$43,5,FALSE)</f>
        <v>600</v>
      </c>
      <c r="U763" s="32" t="str">
        <f>VLOOKUP(Q763,'Basic Moves'!B$2:H$43,7,FALSE)</f>
        <v>8</v>
      </c>
      <c r="V763" s="31" t="str">
        <f t="shared" si="5"/>
        <v>1037.5</v>
      </c>
      <c r="W763" s="30" t="s">
        <v>293</v>
      </c>
      <c r="X763" s="32" t="str">
        <f>VLOOKUP(W763,'Charged Moves'!B$2:I$96,3,FALSE)</f>
        <v>35</v>
      </c>
      <c r="Y763" s="32" t="str">
        <f>IF(OR(VLOOKUP(W763,'Charged Moves'!B$2:C$96,2,FALSE)=H763,VLOOKUP(W763,'Charged Moves'!B$2:C$96,2,FALSE)=I763),1,0)</f>
        <v>1</v>
      </c>
      <c r="Z763" s="32" t="str">
        <f>VLOOKUP(W763,'Charged Moves'!B$2:I$96,8,FALSE)*100</f>
        <v>5</v>
      </c>
      <c r="AA763" s="32" t="str">
        <f>VLOOKUP(W763,'Charged Moves'!B$2:I$96,6,FALSE)</f>
        <v>2500</v>
      </c>
      <c r="AB763" s="32" t="str">
        <f>VLOOKUP(W763,'Charged Moves'!B$2:J$96,9,FALSE)</f>
        <v>33</v>
      </c>
      <c r="AC763" s="32" t="str">
        <f t="shared" si="6"/>
        <v>76.09375</v>
      </c>
      <c r="AD763" s="32" t="str">
        <f t="shared" si="7"/>
        <v>6000</v>
      </c>
      <c r="AE763" s="32" t="str">
        <f t="shared" si="8"/>
        <v>1255</v>
      </c>
      <c r="AF763" t="str">
        <f t="shared" si="9"/>
        <v>16000</v>
      </c>
      <c r="AG763" t="str">
        <f t="shared" si="10"/>
        <v>462.8125</v>
      </c>
    </row>
    <row r="764" ht="14.25" customHeight="1">
      <c r="A764" s="5">
        <v>255.0</v>
      </c>
      <c r="B764" s="20">
        <v>6.0</v>
      </c>
      <c r="C764" s="21">
        <v>0.82</v>
      </c>
      <c r="D764" s="20">
        <v>6.0</v>
      </c>
      <c r="E764" s="22">
        <v>0.82</v>
      </c>
      <c r="F764" s="5" t="str">
        <f>VLOOKUP(G764,'Species Data'!A$2:E$152,2,FALSE)</f>
        <v>46</v>
      </c>
      <c r="G764" s="5" t="s">
        <v>83</v>
      </c>
      <c r="H764" s="58" t="s">
        <v>249</v>
      </c>
      <c r="I764" s="45" t="s">
        <v>259</v>
      </c>
      <c r="J764" s="5" t="str">
        <f>VLOOKUP(G764,'Species Data'!A$2:E$152,3,FALSE)</f>
        <v>70</v>
      </c>
      <c r="K764" s="27" t="str">
        <f>VLOOKUP(G764,'Species Data'!A$2:E$152,4,FALSE)</f>
        <v>122</v>
      </c>
      <c r="L764" s="27" t="str">
        <f>VLOOKUP(G764,'Species Data'!A$2:E$152,5,FALSE)</f>
        <v>120</v>
      </c>
      <c r="M764" s="28" t="str">
        <f t="shared" si="1"/>
        <v>8400</v>
      </c>
      <c r="N764" s="29" t="str">
        <f t="shared" si="2"/>
        <v>1335442500</v>
      </c>
      <c r="O764" s="29" t="str">
        <f t="shared" si="3"/>
        <v>158981</v>
      </c>
      <c r="P764" s="30" t="str">
        <f t="shared" si="4"/>
        <v>433490400</v>
      </c>
      <c r="Q764" s="30" t="s">
        <v>262</v>
      </c>
      <c r="R764" s="32" t="str">
        <f>VLOOKUP(Q764,'Basic Moves'!B$2:H$43,3,FALSE)</f>
        <v>6</v>
      </c>
      <c r="S764" s="32" t="str">
        <f>IF(OR(VLOOKUP(Q764,'Basic Moves'!B$2:C$43,2,FALSE)=H764,VLOOKUP(Q764,'Basic Moves'!B$2:C$43,2,FALSE)=I764),1,0)</f>
        <v>0</v>
      </c>
      <c r="T764" s="32" t="str">
        <f>VLOOKUP(Q764,'Basic Moves'!B$2:H$43,5,FALSE)</f>
        <v>500</v>
      </c>
      <c r="U764" s="32" t="str">
        <f>VLOOKUP(Q764,'Basic Moves'!B$2:H$43,7,FALSE)</f>
        <v>7</v>
      </c>
      <c r="V764" s="31" t="str">
        <f t="shared" si="5"/>
        <v>1200</v>
      </c>
      <c r="W764" s="30" t="s">
        <v>326</v>
      </c>
      <c r="X764" s="32" t="str">
        <f>VLOOKUP(W764,'Charged Moves'!B$2:I$96,3,FALSE)</f>
        <v>25</v>
      </c>
      <c r="Y764" s="32" t="str">
        <f>IF(OR(VLOOKUP(W764,'Charged Moves'!B$2:C$96,2,FALSE)=H764,VLOOKUP(W764,'Charged Moves'!B$2:C$96,2,FALSE)=I764),1,0)</f>
        <v>0</v>
      </c>
      <c r="Z764" s="32" t="str">
        <f>VLOOKUP(W764,'Charged Moves'!B$2:I$96,8,FALSE)*100</f>
        <v>25</v>
      </c>
      <c r="AA764" s="32" t="str">
        <f>VLOOKUP(W764,'Charged Moves'!B$2:I$96,6,FALSE)</f>
        <v>1500</v>
      </c>
      <c r="AB764" s="32" t="str">
        <f>VLOOKUP(W764,'Charged Moves'!B$2:J$96,9,FALSE)</f>
        <v>25</v>
      </c>
      <c r="AC764" s="32" t="str">
        <f t="shared" si="6"/>
        <v>52.125</v>
      </c>
      <c r="AD764" s="32" t="str">
        <f t="shared" si="7"/>
        <v>4000</v>
      </c>
      <c r="AE764" s="32" t="str">
        <f t="shared" si="8"/>
        <v>1303.125</v>
      </c>
      <c r="AF764" t="str">
        <f t="shared" si="9"/>
        <v>12000</v>
      </c>
      <c r="AG764" t="str">
        <f t="shared" si="10"/>
        <v>423</v>
      </c>
    </row>
    <row r="765" ht="14.25" customHeight="1">
      <c r="A765" s="5">
        <v>80.0</v>
      </c>
      <c r="B765" s="20">
        <v>1.0</v>
      </c>
      <c r="C765" s="21">
        <v>1.0</v>
      </c>
      <c r="D765" s="20">
        <v>1.0</v>
      </c>
      <c r="E765" s="22">
        <v>1.0</v>
      </c>
      <c r="F765" s="5" t="str">
        <f>VLOOKUP(G765,'Species Data'!A$2:E$152,2,FALSE)</f>
        <v>16</v>
      </c>
      <c r="G765" s="5" t="s">
        <v>52</v>
      </c>
      <c r="H765" s="39" t="s">
        <v>237</v>
      </c>
      <c r="I765" s="38" t="s">
        <v>236</v>
      </c>
      <c r="J765" s="5" t="str">
        <f>VLOOKUP(G765,'Species Data'!A$2:E$152,3,FALSE)</f>
        <v>80</v>
      </c>
      <c r="K765" s="27" t="str">
        <f>VLOOKUP(G765,'Species Data'!A$2:E$152,4,FALSE)</f>
        <v>94</v>
      </c>
      <c r="L765" s="27" t="str">
        <f>VLOOKUP(G765,'Species Data'!A$2:E$152,5,FALSE)</f>
        <v>90</v>
      </c>
      <c r="M765" s="28" t="str">
        <f t="shared" si="1"/>
        <v>7200</v>
      </c>
      <c r="N765" s="29" t="str">
        <f t="shared" si="2"/>
        <v>913680000</v>
      </c>
      <c r="O765" s="29" t="str">
        <f t="shared" si="3"/>
        <v>126900</v>
      </c>
      <c r="P765" s="30" t="str">
        <f t="shared" si="4"/>
        <v>433363500</v>
      </c>
      <c r="Q765" s="30" t="s">
        <v>263</v>
      </c>
      <c r="R765" s="32" t="str">
        <f>VLOOKUP(Q765,'Basic Moves'!B$2:H$43,3,FALSE)</f>
        <v>12</v>
      </c>
      <c r="S765" s="32" t="str">
        <f>IF(OR(VLOOKUP(Q765,'Basic Moves'!B$2:C$43,2,FALSE)=H765,VLOOKUP(Q765,'Basic Moves'!B$2:C$43,2,FALSE)=I765),1,0)</f>
        <v>1</v>
      </c>
      <c r="T765" s="32" t="str">
        <f>VLOOKUP(Q765,'Basic Moves'!B$2:H$43,5,FALSE)</f>
        <v>1100</v>
      </c>
      <c r="U765" s="32" t="str">
        <f>VLOOKUP(Q765,'Basic Moves'!B$2:H$43,7,FALSE)</f>
        <v>10</v>
      </c>
      <c r="V765" s="31" t="str">
        <f t="shared" si="5"/>
        <v>1350</v>
      </c>
      <c r="W765" s="30" t="s">
        <v>340</v>
      </c>
      <c r="X765" s="32" t="str">
        <f>VLOOKUP(W765,'Charged Moves'!B$2:I$96,3,FALSE)</f>
        <v>30</v>
      </c>
      <c r="Y765" s="32" t="str">
        <f>IF(OR(VLOOKUP(W765,'Charged Moves'!B$2:C$96,2,FALSE)=H765,VLOOKUP(W765,'Charged Moves'!B$2:C$96,2,FALSE)=I765),1,0)</f>
        <v>1</v>
      </c>
      <c r="Z765" s="32" t="str">
        <f>VLOOKUP(W765,'Charged Moves'!B$2:I$96,8,FALSE)*100</f>
        <v>25</v>
      </c>
      <c r="AA765" s="32" t="str">
        <f>VLOOKUP(W765,'Charged Moves'!B$2:I$96,6,FALSE)</f>
        <v>3300</v>
      </c>
      <c r="AB765" s="32" t="str">
        <f>VLOOKUP(W765,'Charged Moves'!B$2:J$96,9,FALSE)</f>
        <v>25</v>
      </c>
      <c r="AC765" s="32" t="str">
        <f t="shared" si="6"/>
        <v>87.1875</v>
      </c>
      <c r="AD765" s="32" t="str">
        <f t="shared" si="7"/>
        <v>7100</v>
      </c>
      <c r="AE765" s="32" t="str">
        <f t="shared" si="8"/>
        <v>1220.625</v>
      </c>
      <c r="AF765" t="str">
        <f t="shared" si="9"/>
        <v>13100</v>
      </c>
      <c r="AG765" t="str">
        <f t="shared" si="10"/>
        <v>640.3125</v>
      </c>
    </row>
    <row r="766" ht="14.25" customHeight="1">
      <c r="A766" s="5">
        <v>319.0</v>
      </c>
      <c r="B766" s="20">
        <v>4.0</v>
      </c>
      <c r="C766" s="21">
        <v>0.75</v>
      </c>
      <c r="D766" s="20">
        <v>3.0</v>
      </c>
      <c r="E766" s="22">
        <v>0.95</v>
      </c>
      <c r="F766" s="5" t="str">
        <f>VLOOKUP(G766,'Species Data'!A$2:E$152,2,FALSE)</f>
        <v>56</v>
      </c>
      <c r="G766" s="5" t="s">
        <v>95</v>
      </c>
      <c r="H766" s="36" t="s">
        <v>229</v>
      </c>
      <c r="I766" s="59"/>
      <c r="J766" s="5" t="str">
        <f>VLOOKUP(G766,'Species Data'!A$2:E$152,3,FALSE)</f>
        <v>80</v>
      </c>
      <c r="K766" s="27" t="str">
        <f>VLOOKUP(G766,'Species Data'!A$2:E$152,4,FALSE)</f>
        <v>122</v>
      </c>
      <c r="L766" s="27" t="str">
        <f>VLOOKUP(G766,'Species Data'!A$2:E$152,5,FALSE)</f>
        <v>96</v>
      </c>
      <c r="M766" s="28" t="str">
        <f t="shared" si="1"/>
        <v>7680</v>
      </c>
      <c r="N766" s="29" t="str">
        <f t="shared" si="2"/>
        <v>1228530240</v>
      </c>
      <c r="O766" s="29" t="str">
        <f t="shared" si="3"/>
        <v>159965</v>
      </c>
      <c r="P766" s="30" t="str">
        <f t="shared" si="4"/>
        <v>431997120</v>
      </c>
      <c r="Q766" s="30" t="s">
        <v>262</v>
      </c>
      <c r="R766" s="32" t="str">
        <f>VLOOKUP(Q766,'Basic Moves'!B$2:H$43,3,FALSE)</f>
        <v>6</v>
      </c>
      <c r="S766" s="32" t="str">
        <f>IF(OR(VLOOKUP(Q766,'Basic Moves'!B$2:C$43,2,FALSE)=H766,VLOOKUP(Q766,'Basic Moves'!B$2:C$43,2,FALSE)=I766),1,0)</f>
        <v>0</v>
      </c>
      <c r="T766" s="32" t="str">
        <f>VLOOKUP(Q766,'Basic Moves'!B$2:H$43,5,FALSE)</f>
        <v>500</v>
      </c>
      <c r="U766" s="32" t="str">
        <f>VLOOKUP(Q766,'Basic Moves'!B$2:H$43,7,FALSE)</f>
        <v>7</v>
      </c>
      <c r="V766" s="31" t="str">
        <f t="shared" si="5"/>
        <v>1200</v>
      </c>
      <c r="W766" s="30" t="s">
        <v>306</v>
      </c>
      <c r="X766" s="32" t="str">
        <f>VLOOKUP(W766,'Charged Moves'!B$2:I$96,3,FALSE)</f>
        <v>30</v>
      </c>
      <c r="Y766" s="32" t="str">
        <f>IF(OR(VLOOKUP(W766,'Charged Moves'!B$2:C$96,2,FALSE)=H766,VLOOKUP(W766,'Charged Moves'!B$2:C$96,2,FALSE)=I766),1,0)</f>
        <v>1</v>
      </c>
      <c r="Z766" s="32" t="str">
        <f>VLOOKUP(W766,'Charged Moves'!B$2:I$96,8,FALSE)*100</f>
        <v>5</v>
      </c>
      <c r="AA766" s="32" t="str">
        <f>VLOOKUP(W766,'Charged Moves'!B$2:I$96,6,FALSE)</f>
        <v>2250</v>
      </c>
      <c r="AB766" s="32" t="str">
        <f>VLOOKUP(W766,'Charged Moves'!B$2:J$96,9,FALSE)</f>
        <v>25</v>
      </c>
      <c r="AC766" s="32" t="str">
        <f t="shared" si="6"/>
        <v>62.4375</v>
      </c>
      <c r="AD766" s="32" t="str">
        <f t="shared" si="7"/>
        <v>4750</v>
      </c>
      <c r="AE766" s="32" t="str">
        <f t="shared" si="8"/>
        <v>1311.1875</v>
      </c>
      <c r="AF766" t="str">
        <f t="shared" si="9"/>
        <v>12750</v>
      </c>
      <c r="AG766" t="str">
        <f t="shared" si="10"/>
        <v>461.0625</v>
      </c>
    </row>
    <row r="767" ht="14.25" customHeight="1">
      <c r="A767" s="5">
        <v>467.0</v>
      </c>
      <c r="B767" s="20">
        <v>2.0</v>
      </c>
      <c r="C767" s="21">
        <v>0.94</v>
      </c>
      <c r="D767" s="20">
        <v>4.0</v>
      </c>
      <c r="E767" s="22">
        <v>0.87</v>
      </c>
      <c r="F767" s="5" t="str">
        <f>VLOOKUP(G767,'Species Data'!A$2:E$152,2,FALSE)</f>
        <v>81</v>
      </c>
      <c r="G767" s="5" t="s">
        <v>134</v>
      </c>
      <c r="H767" s="52" t="s">
        <v>252</v>
      </c>
      <c r="I767" s="64" t="s">
        <v>269</v>
      </c>
      <c r="J767" s="5" t="str">
        <f>VLOOKUP(G767,'Species Data'!A$2:E$152,3,FALSE)</f>
        <v>50</v>
      </c>
      <c r="K767" s="27" t="str">
        <f>VLOOKUP(G767,'Species Data'!A$2:E$152,4,FALSE)</f>
        <v>128</v>
      </c>
      <c r="L767" s="27" t="str">
        <f>VLOOKUP(G767,'Species Data'!A$2:E$152,5,FALSE)</f>
        <v>138</v>
      </c>
      <c r="M767" s="28" t="str">
        <f t="shared" si="1"/>
        <v>6900</v>
      </c>
      <c r="N767" s="29" t="str">
        <f t="shared" si="2"/>
        <v>1344534000</v>
      </c>
      <c r="O767" s="29" t="str">
        <f t="shared" si="3"/>
        <v>194860</v>
      </c>
      <c r="P767" s="30" t="str">
        <f t="shared" si="4"/>
        <v>431112000</v>
      </c>
      <c r="Q767" s="30" t="s">
        <v>159</v>
      </c>
      <c r="R767" s="32" t="str">
        <f>VLOOKUP(Q767,'Basic Moves'!B$2:H$43,3,FALSE)</f>
        <v>5</v>
      </c>
      <c r="S767" s="32" t="str">
        <f>IF(OR(VLOOKUP(Q767,'Basic Moves'!B$2:C$43,2,FALSE)=H767,VLOOKUP(Q767,'Basic Moves'!B$2:C$43,2,FALSE)=I767),1,0)</f>
        <v>1</v>
      </c>
      <c r="T767" s="32" t="str">
        <f>VLOOKUP(Q767,'Basic Moves'!B$2:H$43,5,FALSE)</f>
        <v>600</v>
      </c>
      <c r="U767" s="32" t="str">
        <f>VLOOKUP(Q767,'Basic Moves'!B$2:H$43,7,FALSE)</f>
        <v>8</v>
      </c>
      <c r="V767" s="31" t="str">
        <f t="shared" si="5"/>
        <v>1037.5</v>
      </c>
      <c r="W767" s="30" t="s">
        <v>210</v>
      </c>
      <c r="X767" s="32" t="str">
        <f>VLOOKUP(W767,'Charged Moves'!B$2:I$96,3,FALSE)</f>
        <v>55</v>
      </c>
      <c r="Y767" s="32" t="str">
        <f>IF(OR(VLOOKUP(W767,'Charged Moves'!B$2:C$96,2,FALSE)=H767,VLOOKUP(W767,'Charged Moves'!B$2:C$96,2,FALSE)=I767),1,0)</f>
        <v>1</v>
      </c>
      <c r="Z767" s="32" t="str">
        <f>VLOOKUP(W767,'Charged Moves'!B$2:I$96,8,FALSE)*100</f>
        <v>5</v>
      </c>
      <c r="AA767" s="32" t="str">
        <f>VLOOKUP(W767,'Charged Moves'!B$2:I$96,6,FALSE)</f>
        <v>2700</v>
      </c>
      <c r="AB767" s="32" t="str">
        <f>VLOOKUP(W767,'Charged Moves'!B$2:J$96,9,FALSE)</f>
        <v>50</v>
      </c>
      <c r="AC767" s="32" t="str">
        <f t="shared" si="6"/>
        <v>114.21875</v>
      </c>
      <c r="AD767" s="32" t="str">
        <f t="shared" si="7"/>
        <v>7400</v>
      </c>
      <c r="AE767" s="32" t="str">
        <f t="shared" si="8"/>
        <v>1522.34375</v>
      </c>
      <c r="AF767" t="str">
        <f t="shared" si="9"/>
        <v>21400</v>
      </c>
      <c r="AG767" t="str">
        <f t="shared" si="10"/>
        <v>488.125</v>
      </c>
    </row>
    <row r="768" ht="14.25" customHeight="1">
      <c r="A768" s="5">
        <v>320.0</v>
      </c>
      <c r="B768" s="20">
        <v>2.0</v>
      </c>
      <c r="C768" s="21">
        <v>0.89</v>
      </c>
      <c r="D768" s="20">
        <v>4.0</v>
      </c>
      <c r="E768" s="22">
        <v>0.94</v>
      </c>
      <c r="F768" s="5" t="str">
        <f>VLOOKUP(G768,'Species Data'!A$2:E$152,2,FALSE)</f>
        <v>56</v>
      </c>
      <c r="G768" s="5" t="s">
        <v>95</v>
      </c>
      <c r="H768" s="36" t="s">
        <v>229</v>
      </c>
      <c r="I768" s="59"/>
      <c r="J768" s="5" t="str">
        <f>VLOOKUP(G768,'Species Data'!A$2:E$152,3,FALSE)</f>
        <v>80</v>
      </c>
      <c r="K768" s="27" t="str">
        <f>VLOOKUP(G768,'Species Data'!A$2:E$152,4,FALSE)</f>
        <v>122</v>
      </c>
      <c r="L768" s="27" t="str">
        <f>VLOOKUP(G768,'Species Data'!A$2:E$152,5,FALSE)</f>
        <v>96</v>
      </c>
      <c r="M768" s="28" t="str">
        <f t="shared" si="1"/>
        <v>7680</v>
      </c>
      <c r="N768" s="29" t="str">
        <f t="shared" si="2"/>
        <v>1454103360</v>
      </c>
      <c r="O768" s="29" t="str">
        <f t="shared" si="3"/>
        <v>189336</v>
      </c>
      <c r="P768" s="30" t="str">
        <f t="shared" si="4"/>
        <v>428307840</v>
      </c>
      <c r="Q768" s="30" t="s">
        <v>262</v>
      </c>
      <c r="R768" s="32" t="str">
        <f>VLOOKUP(Q768,'Basic Moves'!B$2:H$43,3,FALSE)</f>
        <v>6</v>
      </c>
      <c r="S768" s="32" t="str">
        <f>IF(OR(VLOOKUP(Q768,'Basic Moves'!B$2:C$43,2,FALSE)=H768,VLOOKUP(Q768,'Basic Moves'!B$2:C$43,2,FALSE)=I768),1,0)</f>
        <v>0</v>
      </c>
      <c r="T768" s="32" t="str">
        <f>VLOOKUP(Q768,'Basic Moves'!B$2:H$43,5,FALSE)</f>
        <v>500</v>
      </c>
      <c r="U768" s="32" t="str">
        <f>VLOOKUP(Q768,'Basic Moves'!B$2:H$43,7,FALSE)</f>
        <v>7</v>
      </c>
      <c r="V768" s="31" t="str">
        <f t="shared" si="5"/>
        <v>1200</v>
      </c>
      <c r="W768" s="30" t="s">
        <v>341</v>
      </c>
      <c r="X768" s="32" t="str">
        <f>VLOOKUP(W768,'Charged Moves'!B$2:I$96,3,FALSE)</f>
        <v>30</v>
      </c>
      <c r="Y768" s="32" t="str">
        <f>IF(OR(VLOOKUP(W768,'Charged Moves'!B$2:C$96,2,FALSE)=H768,VLOOKUP(W768,'Charged Moves'!B$2:C$96,2,FALSE)=I768),1,0)</f>
        <v>1</v>
      </c>
      <c r="Z768" s="32" t="str">
        <f>VLOOKUP(W768,'Charged Moves'!B$2:I$96,8,FALSE)*100</f>
        <v>25</v>
      </c>
      <c r="AA768" s="32" t="str">
        <f>VLOOKUP(W768,'Charged Moves'!B$2:I$96,6,FALSE)</f>
        <v>1600</v>
      </c>
      <c r="AB768" s="32" t="str">
        <f>VLOOKUP(W768,'Charged Moves'!B$2:J$96,9,FALSE)</f>
        <v>33</v>
      </c>
      <c r="AC768" s="32" t="str">
        <f t="shared" si="6"/>
        <v>72.1875</v>
      </c>
      <c r="AD768" s="32" t="str">
        <f t="shared" si="7"/>
        <v>4600</v>
      </c>
      <c r="AE768" s="32" t="str">
        <f t="shared" si="8"/>
        <v>1551.9375</v>
      </c>
      <c r="AF768" t="str">
        <f t="shared" si="9"/>
        <v>14600</v>
      </c>
      <c r="AG768" t="str">
        <f t="shared" si="10"/>
        <v>457.125</v>
      </c>
    </row>
    <row r="769" ht="14.25" customHeight="1">
      <c r="A769" s="5">
        <v>79.0</v>
      </c>
      <c r="B769" s="20">
        <v>1.0</v>
      </c>
      <c r="C769" s="21">
        <v>1.0</v>
      </c>
      <c r="D769" s="20">
        <v>2.0</v>
      </c>
      <c r="E769" s="22">
        <v>0.98</v>
      </c>
      <c r="F769" s="5" t="str">
        <f>VLOOKUP(G769,'Species Data'!A$2:E$152,2,FALSE)</f>
        <v>16</v>
      </c>
      <c r="G769" s="5" t="s">
        <v>52</v>
      </c>
      <c r="H769" s="39" t="s">
        <v>237</v>
      </c>
      <c r="I769" s="38" t="s">
        <v>236</v>
      </c>
      <c r="J769" s="5" t="str">
        <f>VLOOKUP(G769,'Species Data'!A$2:E$152,3,FALSE)</f>
        <v>80</v>
      </c>
      <c r="K769" s="27" t="str">
        <f>VLOOKUP(G769,'Species Data'!A$2:E$152,4,FALSE)</f>
        <v>94</v>
      </c>
      <c r="L769" s="27" t="str">
        <f>VLOOKUP(G769,'Species Data'!A$2:E$152,5,FALSE)</f>
        <v>90</v>
      </c>
      <c r="M769" s="28" t="str">
        <f t="shared" si="1"/>
        <v>7200</v>
      </c>
      <c r="N769" s="29" t="str">
        <f t="shared" si="2"/>
        <v>913680000</v>
      </c>
      <c r="O769" s="29" t="str">
        <f t="shared" si="3"/>
        <v>126900</v>
      </c>
      <c r="P769" s="30" t="str">
        <f t="shared" si="4"/>
        <v>425749500</v>
      </c>
      <c r="Q769" s="30" t="s">
        <v>263</v>
      </c>
      <c r="R769" s="32" t="str">
        <f>VLOOKUP(Q769,'Basic Moves'!B$2:H$43,3,FALSE)</f>
        <v>12</v>
      </c>
      <c r="S769" s="32" t="str">
        <f>IF(OR(VLOOKUP(Q769,'Basic Moves'!B$2:C$43,2,FALSE)=H769,VLOOKUP(Q769,'Basic Moves'!B$2:C$43,2,FALSE)=I769),1,0)</f>
        <v>1</v>
      </c>
      <c r="T769" s="32" t="str">
        <f>VLOOKUP(Q769,'Basic Moves'!B$2:H$43,5,FALSE)</f>
        <v>1100</v>
      </c>
      <c r="U769" s="32" t="str">
        <f>VLOOKUP(Q769,'Basic Moves'!B$2:H$43,7,FALSE)</f>
        <v>10</v>
      </c>
      <c r="V769" s="31" t="str">
        <f t="shared" si="5"/>
        <v>1350</v>
      </c>
      <c r="W769" s="30" t="s">
        <v>297</v>
      </c>
      <c r="X769" s="32" t="str">
        <f>VLOOKUP(W769,'Charged Moves'!B$2:I$96,3,FALSE)</f>
        <v>30</v>
      </c>
      <c r="Y769" s="32" t="str">
        <f>IF(OR(VLOOKUP(W769,'Charged Moves'!B$2:C$96,2,FALSE)=H769,VLOOKUP(W769,'Charged Moves'!B$2:C$96,2,FALSE)=I769),1,0)</f>
        <v>1</v>
      </c>
      <c r="Z769" s="32" t="str">
        <f>VLOOKUP(W769,'Charged Moves'!B$2:I$96,8,FALSE)*100</f>
        <v>5</v>
      </c>
      <c r="AA769" s="32" t="str">
        <f>VLOOKUP(W769,'Charged Moves'!B$2:I$96,6,FALSE)</f>
        <v>2900</v>
      </c>
      <c r="AB769" s="32" t="str">
        <f>VLOOKUP(W769,'Charged Moves'!B$2:J$96,9,FALSE)</f>
        <v>25</v>
      </c>
      <c r="AC769" s="32" t="str">
        <f t="shared" si="6"/>
        <v>83.4375</v>
      </c>
      <c r="AD769" s="32" t="str">
        <f t="shared" si="7"/>
        <v>6700</v>
      </c>
      <c r="AE769" s="32" t="str">
        <f t="shared" si="8"/>
        <v>1243.125</v>
      </c>
      <c r="AF769" t="str">
        <f t="shared" si="9"/>
        <v>12700</v>
      </c>
      <c r="AG769" t="str">
        <f t="shared" si="10"/>
        <v>629.0625</v>
      </c>
    </row>
    <row r="770" ht="14.25" customHeight="1">
      <c r="A770" s="5">
        <v>171.0</v>
      </c>
      <c r="B770" s="20">
        <v>6.0</v>
      </c>
      <c r="C770" s="21">
        <v>0.52</v>
      </c>
      <c r="D770" s="20">
        <v>4.0</v>
      </c>
      <c r="E770" s="22">
        <v>0.73</v>
      </c>
      <c r="F770" s="5" t="str">
        <f>VLOOKUP(G770,'Species Data'!A$2:E$152,2,FALSE)</f>
        <v>32</v>
      </c>
      <c r="G770" s="5" t="s">
        <v>68</v>
      </c>
      <c r="H770" s="46" t="s">
        <v>265</v>
      </c>
      <c r="I770" s="48"/>
      <c r="J770" s="5" t="str">
        <f>VLOOKUP(G770,'Species Data'!A$2:E$152,3,FALSE)</f>
        <v>92</v>
      </c>
      <c r="K770" s="27" t="str">
        <f>VLOOKUP(G770,'Species Data'!A$2:E$152,4,FALSE)</f>
        <v>110</v>
      </c>
      <c r="L770" s="27" t="str">
        <f>VLOOKUP(G770,'Species Data'!A$2:E$152,5,FALSE)</f>
        <v>94</v>
      </c>
      <c r="M770" s="28" t="str">
        <f t="shared" si="1"/>
        <v>8648</v>
      </c>
      <c r="N770" s="29" t="str">
        <f t="shared" si="2"/>
        <v>856152000</v>
      </c>
      <c r="O770" s="29" t="str">
        <f t="shared" si="3"/>
        <v>99000</v>
      </c>
      <c r="P770" s="30" t="str">
        <f t="shared" si="4"/>
        <v>423319600</v>
      </c>
      <c r="Q770" s="30" t="s">
        <v>256</v>
      </c>
      <c r="R770" s="32" t="str">
        <f>VLOOKUP(Q770,'Basic Moves'!B$2:H$43,3,FALSE)</f>
        <v>10</v>
      </c>
      <c r="S770" s="32" t="str">
        <f>IF(OR(VLOOKUP(Q770,'Basic Moves'!B$2:C$43,2,FALSE)=H770,VLOOKUP(Q770,'Basic Moves'!B$2:C$43,2,FALSE)=I770),1,0)</f>
        <v>0</v>
      </c>
      <c r="T770" s="32" t="str">
        <f>VLOOKUP(Q770,'Basic Moves'!B$2:H$43,5,FALSE)</f>
        <v>1150</v>
      </c>
      <c r="U770" s="32" t="str">
        <f>VLOOKUP(Q770,'Basic Moves'!B$2:H$43,7,FALSE)</f>
        <v>10</v>
      </c>
      <c r="V770" s="31" t="str">
        <f t="shared" si="5"/>
        <v>860</v>
      </c>
      <c r="W770" s="30" t="s">
        <v>343</v>
      </c>
      <c r="X770" s="32" t="str">
        <f>VLOOKUP(W770,'Charged Moves'!B$2:I$96,3,FALSE)</f>
        <v>25</v>
      </c>
      <c r="Y770" s="32" t="str">
        <f>IF(OR(VLOOKUP(W770,'Charged Moves'!B$2:C$96,2,FALSE)=H770,VLOOKUP(W770,'Charged Moves'!B$2:C$96,2,FALSE)=I770),1,0)</f>
        <v>0</v>
      </c>
      <c r="Z770" s="32" t="str">
        <f>VLOOKUP(W770,'Charged Moves'!B$2:I$96,8,FALSE)*100</f>
        <v>5</v>
      </c>
      <c r="AA770" s="32" t="str">
        <f>VLOOKUP(W770,'Charged Moves'!B$2:I$96,6,FALSE)</f>
        <v>2200</v>
      </c>
      <c r="AB770" s="32" t="str">
        <f>VLOOKUP(W770,'Charged Moves'!B$2:J$96,9,FALSE)</f>
        <v>25</v>
      </c>
      <c r="AC770" s="32" t="str">
        <f t="shared" si="6"/>
        <v>55.625</v>
      </c>
      <c r="AD770" s="32" t="str">
        <f t="shared" si="7"/>
        <v>6150</v>
      </c>
      <c r="AE770" s="32" t="str">
        <f t="shared" si="8"/>
        <v>900</v>
      </c>
      <c r="AF770" t="str">
        <f t="shared" si="9"/>
        <v>12150</v>
      </c>
      <c r="AG770" t="str">
        <f t="shared" si="10"/>
        <v>445</v>
      </c>
    </row>
    <row r="771" ht="14.25" customHeight="1">
      <c r="A771" s="5">
        <v>143.0</v>
      </c>
      <c r="B771" s="20">
        <v>6.0</v>
      </c>
      <c r="C771" s="21">
        <v>0.86</v>
      </c>
      <c r="D771" s="20">
        <v>6.0</v>
      </c>
      <c r="E771" s="22">
        <v>0.64</v>
      </c>
      <c r="F771" s="5" t="str">
        <f>VLOOKUP(G771,'Species Data'!A$2:E$152,2,FALSE)</f>
        <v>27</v>
      </c>
      <c r="G771" s="5" t="s">
        <v>63</v>
      </c>
      <c r="H771" s="49" t="s">
        <v>260</v>
      </c>
      <c r="I771" s="60"/>
      <c r="J771" s="5" t="str">
        <f>VLOOKUP(G771,'Species Data'!A$2:E$152,3,FALSE)</f>
        <v>100</v>
      </c>
      <c r="K771" s="27" t="str">
        <f>VLOOKUP(G771,'Species Data'!A$2:E$152,4,FALSE)</f>
        <v>90</v>
      </c>
      <c r="L771" s="27" t="str">
        <f>VLOOKUP(G771,'Species Data'!A$2:E$152,5,FALSE)</f>
        <v>114</v>
      </c>
      <c r="M771" s="28" t="str">
        <f t="shared" si="1"/>
        <v>11400</v>
      </c>
      <c r="N771" s="29" t="str">
        <f t="shared" si="2"/>
        <v>1231200000</v>
      </c>
      <c r="O771" s="29" t="str">
        <f t="shared" si="3"/>
        <v>108000</v>
      </c>
      <c r="P771" s="30" t="str">
        <f t="shared" si="4"/>
        <v>420916500</v>
      </c>
      <c r="Q771" s="30" t="s">
        <v>262</v>
      </c>
      <c r="R771" s="32" t="str">
        <f>VLOOKUP(Q771,'Basic Moves'!B$2:H$43,3,FALSE)</f>
        <v>6</v>
      </c>
      <c r="S771" s="32" t="str">
        <f>IF(OR(VLOOKUP(Q771,'Basic Moves'!B$2:C$43,2,FALSE)=H771,VLOOKUP(Q771,'Basic Moves'!B$2:C$43,2,FALSE)=I771),1,0)</f>
        <v>0</v>
      </c>
      <c r="T771" s="32" t="str">
        <f>VLOOKUP(Q771,'Basic Moves'!B$2:H$43,5,FALSE)</f>
        <v>500</v>
      </c>
      <c r="U771" s="32" t="str">
        <f>VLOOKUP(Q771,'Basic Moves'!B$2:H$43,7,FALSE)</f>
        <v>7</v>
      </c>
      <c r="V771" s="31" t="str">
        <f t="shared" si="5"/>
        <v>1200</v>
      </c>
      <c r="W771" s="30" t="s">
        <v>310</v>
      </c>
      <c r="X771" s="32" t="str">
        <f>VLOOKUP(W771,'Charged Moves'!B$2:I$96,3,FALSE)</f>
        <v>30</v>
      </c>
      <c r="Y771" s="32" t="str">
        <f>IF(OR(VLOOKUP(W771,'Charged Moves'!B$2:C$96,2,FALSE)=H771,VLOOKUP(W771,'Charged Moves'!B$2:C$96,2,FALSE)=I771),1,0)</f>
        <v>0</v>
      </c>
      <c r="Z771" s="32" t="str">
        <f>VLOOKUP(W771,'Charged Moves'!B$2:I$96,8,FALSE)*100</f>
        <v>25</v>
      </c>
      <c r="AA771" s="32" t="str">
        <f>VLOOKUP(W771,'Charged Moves'!B$2:I$96,6,FALSE)</f>
        <v>3400</v>
      </c>
      <c r="AB771" s="32" t="str">
        <f>VLOOKUP(W771,'Charged Moves'!B$2:J$96,9,FALSE)</f>
        <v>25</v>
      </c>
      <c r="AC771" s="32" t="str">
        <f t="shared" si="6"/>
        <v>57.75</v>
      </c>
      <c r="AD771" s="32" t="str">
        <f t="shared" si="7"/>
        <v>5900</v>
      </c>
      <c r="AE771" s="32" t="str">
        <f t="shared" si="8"/>
        <v>990</v>
      </c>
      <c r="AF771" t="str">
        <f t="shared" si="9"/>
        <v>13900</v>
      </c>
      <c r="AG771" t="str">
        <f t="shared" si="10"/>
        <v>410.25</v>
      </c>
    </row>
    <row r="772" ht="14.25" customHeight="1">
      <c r="A772" s="5">
        <v>109.0</v>
      </c>
      <c r="B772" s="20">
        <v>2.0</v>
      </c>
      <c r="C772" s="21">
        <v>0.94</v>
      </c>
      <c r="D772" s="20">
        <v>1.0</v>
      </c>
      <c r="E772" s="22">
        <v>1.0</v>
      </c>
      <c r="F772" s="5" t="str">
        <f>VLOOKUP(G772,'Species Data'!A$2:E$152,2,FALSE)</f>
        <v>21</v>
      </c>
      <c r="G772" s="5" t="s">
        <v>57</v>
      </c>
      <c r="H772" s="39" t="s">
        <v>237</v>
      </c>
      <c r="I772" s="38" t="s">
        <v>236</v>
      </c>
      <c r="J772" s="5" t="str">
        <f>VLOOKUP(G772,'Species Data'!A$2:E$152,3,FALSE)</f>
        <v>80</v>
      </c>
      <c r="K772" s="27" t="str">
        <f>VLOOKUP(G772,'Species Data'!A$2:E$152,4,FALSE)</f>
        <v>102</v>
      </c>
      <c r="L772" s="27" t="str">
        <f>VLOOKUP(G772,'Species Data'!A$2:E$152,5,FALSE)</f>
        <v>78</v>
      </c>
      <c r="M772" s="28" t="str">
        <f t="shared" si="1"/>
        <v>6240</v>
      </c>
      <c r="N772" s="29" t="str">
        <f t="shared" si="2"/>
        <v>766162800</v>
      </c>
      <c r="O772" s="29" t="str">
        <f t="shared" si="3"/>
        <v>122783</v>
      </c>
      <c r="P772" s="30" t="str">
        <f t="shared" si="4"/>
        <v>411325200</v>
      </c>
      <c r="Q772" s="30" t="s">
        <v>261</v>
      </c>
      <c r="R772" s="32" t="str">
        <f>VLOOKUP(Q772,'Basic Moves'!B$2:H$43,3,FALSE)</f>
        <v>10</v>
      </c>
      <c r="S772" s="32" t="str">
        <f>IF(OR(VLOOKUP(Q772,'Basic Moves'!B$2:C$43,2,FALSE)=H772,VLOOKUP(Q772,'Basic Moves'!B$2:C$43,2,FALSE)=I772),1,0)</f>
        <v>1</v>
      </c>
      <c r="T772" s="32" t="str">
        <f>VLOOKUP(Q772,'Basic Moves'!B$2:H$43,5,FALSE)</f>
        <v>1330</v>
      </c>
      <c r="U772" s="32" t="str">
        <f>VLOOKUP(Q772,'Basic Moves'!B$2:H$43,7,FALSE)</f>
        <v>12</v>
      </c>
      <c r="V772" s="31" t="str">
        <f t="shared" si="5"/>
        <v>937.5</v>
      </c>
      <c r="W772" s="30" t="s">
        <v>296</v>
      </c>
      <c r="X772" s="32" t="str">
        <f>VLOOKUP(W772,'Charged Moves'!B$2:I$96,3,FALSE)</f>
        <v>40</v>
      </c>
      <c r="Y772" s="32" t="str">
        <f>IF(OR(VLOOKUP(W772,'Charged Moves'!B$2:C$96,2,FALSE)=H772,VLOOKUP(W772,'Charged Moves'!B$2:C$96,2,FALSE)=I772),1,0)</f>
        <v>1</v>
      </c>
      <c r="Z772" s="32" t="str">
        <f>VLOOKUP(W772,'Charged Moves'!B$2:I$96,8,FALSE)*100</f>
        <v>5</v>
      </c>
      <c r="AA772" s="32" t="str">
        <f>VLOOKUP(W772,'Charged Moves'!B$2:I$96,6,FALSE)</f>
        <v>2700</v>
      </c>
      <c r="AB772" s="32" t="str">
        <f>VLOOKUP(W772,'Charged Moves'!B$2:J$96,9,FALSE)</f>
        <v>33</v>
      </c>
      <c r="AC772" s="32" t="str">
        <f t="shared" si="6"/>
        <v>88.75</v>
      </c>
      <c r="AD772" s="32" t="str">
        <f t="shared" si="7"/>
        <v>7190</v>
      </c>
      <c r="AE772" s="32" t="str">
        <f t="shared" si="8"/>
        <v>1203.75</v>
      </c>
      <c r="AF772" t="str">
        <f t="shared" si="9"/>
        <v>13190</v>
      </c>
      <c r="AG772" t="str">
        <f t="shared" si="10"/>
        <v>646.25</v>
      </c>
    </row>
    <row r="773" ht="14.25" customHeight="1">
      <c r="A773" s="5">
        <v>120.0</v>
      </c>
      <c r="B773" s="20">
        <v>6.0</v>
      </c>
      <c r="C773" s="21">
        <v>0.69</v>
      </c>
      <c r="D773" s="20">
        <v>4.0</v>
      </c>
      <c r="E773" s="22">
        <v>0.68</v>
      </c>
      <c r="F773" s="5" t="str">
        <f>VLOOKUP(G773,'Species Data'!A$2:E$152,2,FALSE)</f>
        <v>23</v>
      </c>
      <c r="G773" s="5" t="s">
        <v>59</v>
      </c>
      <c r="H773" s="46" t="s">
        <v>265</v>
      </c>
      <c r="I773" s="48"/>
      <c r="J773" s="5" t="str">
        <f>VLOOKUP(G773,'Species Data'!A$2:E$152,3,FALSE)</f>
        <v>70</v>
      </c>
      <c r="K773" s="27" t="str">
        <f>VLOOKUP(G773,'Species Data'!A$2:E$152,4,FALSE)</f>
        <v>112</v>
      </c>
      <c r="L773" s="27" t="str">
        <f>VLOOKUP(G773,'Species Data'!A$2:E$152,5,FALSE)</f>
        <v>112</v>
      </c>
      <c r="M773" s="28" t="str">
        <f t="shared" si="1"/>
        <v>7840</v>
      </c>
      <c r="N773" s="29" t="str">
        <f t="shared" si="2"/>
        <v>1042720000</v>
      </c>
      <c r="O773" s="29" t="str">
        <f t="shared" si="3"/>
        <v>133000</v>
      </c>
      <c r="P773" s="30" t="str">
        <f t="shared" si="4"/>
        <v>411051200</v>
      </c>
      <c r="Q773" s="30" t="s">
        <v>144</v>
      </c>
      <c r="R773" s="32" t="str">
        <f>VLOOKUP(Q773,'Basic Moves'!B$2:H$43,3,FALSE)</f>
        <v>10</v>
      </c>
      <c r="S773" s="32" t="str">
        <f>IF(OR(VLOOKUP(Q773,'Basic Moves'!B$2:C$43,2,FALSE)=H773,VLOOKUP(Q773,'Basic Moves'!B$2:C$43,2,FALSE)=I773),1,0)</f>
        <v>1</v>
      </c>
      <c r="T773" s="32" t="str">
        <f>VLOOKUP(Q773,'Basic Moves'!B$2:H$43,5,FALSE)</f>
        <v>1050</v>
      </c>
      <c r="U773" s="32" t="str">
        <f>VLOOKUP(Q773,'Basic Moves'!B$2:H$43,7,FALSE)</f>
        <v>10</v>
      </c>
      <c r="V773" s="31" t="str">
        <f t="shared" si="5"/>
        <v>1187.5</v>
      </c>
      <c r="W773" s="30" t="s">
        <v>283</v>
      </c>
      <c r="X773" s="32" t="str">
        <f>VLOOKUP(W773,'Charged Moves'!B$2:I$96,3,FALSE)</f>
        <v>25</v>
      </c>
      <c r="Y773" s="32" t="str">
        <f>IF(OR(VLOOKUP(W773,'Charged Moves'!B$2:C$96,2,FALSE)=H773,VLOOKUP(W773,'Charged Moves'!B$2:C$96,2,FALSE)=I773),1,0)</f>
        <v>0</v>
      </c>
      <c r="Z773" s="32" t="str">
        <f>VLOOKUP(W773,'Charged Moves'!B$2:I$96,8,FALSE)*100</f>
        <v>5</v>
      </c>
      <c r="AA773" s="32" t="str">
        <f>VLOOKUP(W773,'Charged Moves'!B$2:I$96,6,FALSE)</f>
        <v>4000</v>
      </c>
      <c r="AB773" s="32" t="str">
        <f>VLOOKUP(W773,'Charged Moves'!B$2:J$96,9,FALSE)</f>
        <v>20</v>
      </c>
      <c r="AC773" s="32" t="str">
        <f t="shared" si="6"/>
        <v>50.625</v>
      </c>
      <c r="AD773" s="32" t="str">
        <f t="shared" si="7"/>
        <v>6600</v>
      </c>
      <c r="AE773" s="32" t="str">
        <f t="shared" si="8"/>
        <v>759.375</v>
      </c>
      <c r="AF773" t="str">
        <f t="shared" si="9"/>
        <v>10600</v>
      </c>
      <c r="AG773" t="str">
        <f t="shared" si="10"/>
        <v>468.125</v>
      </c>
    </row>
    <row r="774" ht="14.25" customHeight="1">
      <c r="A774" s="5">
        <v>465.0</v>
      </c>
      <c r="B774" s="20">
        <v>4.0</v>
      </c>
      <c r="C774" s="21">
        <v>0.78</v>
      </c>
      <c r="D774" s="20">
        <v>5.0</v>
      </c>
      <c r="E774" s="22">
        <v>0.82</v>
      </c>
      <c r="F774" s="5" t="str">
        <f>VLOOKUP(G774,'Species Data'!A$2:E$152,2,FALSE)</f>
        <v>81</v>
      </c>
      <c r="G774" s="5" t="s">
        <v>134</v>
      </c>
      <c r="H774" s="52" t="s">
        <v>252</v>
      </c>
      <c r="I774" s="64" t="s">
        <v>269</v>
      </c>
      <c r="J774" s="5" t="str">
        <f>VLOOKUP(G774,'Species Data'!A$2:E$152,3,FALSE)</f>
        <v>50</v>
      </c>
      <c r="K774" s="27" t="str">
        <f>VLOOKUP(G774,'Species Data'!A$2:E$152,4,FALSE)</f>
        <v>128</v>
      </c>
      <c r="L774" s="27" t="str">
        <f>VLOOKUP(G774,'Species Data'!A$2:E$152,5,FALSE)</f>
        <v>138</v>
      </c>
      <c r="M774" s="28" t="str">
        <f t="shared" si="1"/>
        <v>6900</v>
      </c>
      <c r="N774" s="29" t="str">
        <f t="shared" si="2"/>
        <v>1108416000</v>
      </c>
      <c r="O774" s="29" t="str">
        <f t="shared" si="3"/>
        <v>160640</v>
      </c>
      <c r="P774" s="30" t="str">
        <f t="shared" si="4"/>
        <v>408756000</v>
      </c>
      <c r="Q774" s="30" t="s">
        <v>159</v>
      </c>
      <c r="R774" s="32" t="str">
        <f>VLOOKUP(Q774,'Basic Moves'!B$2:H$43,3,FALSE)</f>
        <v>5</v>
      </c>
      <c r="S774" s="32" t="str">
        <f>IF(OR(VLOOKUP(Q774,'Basic Moves'!B$2:C$43,2,FALSE)=H774,VLOOKUP(Q774,'Basic Moves'!B$2:C$43,2,FALSE)=I774),1,0)</f>
        <v>1</v>
      </c>
      <c r="T774" s="32" t="str">
        <f>VLOOKUP(Q774,'Basic Moves'!B$2:H$43,5,FALSE)</f>
        <v>600</v>
      </c>
      <c r="U774" s="32" t="str">
        <f>VLOOKUP(Q774,'Basic Moves'!B$2:H$43,7,FALSE)</f>
        <v>8</v>
      </c>
      <c r="V774" s="31" t="str">
        <f t="shared" si="5"/>
        <v>1037.5</v>
      </c>
      <c r="W774" s="30" t="s">
        <v>293</v>
      </c>
      <c r="X774" s="32" t="str">
        <f>VLOOKUP(W774,'Charged Moves'!B$2:I$96,3,FALSE)</f>
        <v>35</v>
      </c>
      <c r="Y774" s="32" t="str">
        <f>IF(OR(VLOOKUP(W774,'Charged Moves'!B$2:C$96,2,FALSE)=H774,VLOOKUP(W774,'Charged Moves'!B$2:C$96,2,FALSE)=I774),1,0)</f>
        <v>1</v>
      </c>
      <c r="Z774" s="32" t="str">
        <f>VLOOKUP(W774,'Charged Moves'!B$2:I$96,8,FALSE)*100</f>
        <v>5</v>
      </c>
      <c r="AA774" s="32" t="str">
        <f>VLOOKUP(W774,'Charged Moves'!B$2:I$96,6,FALSE)</f>
        <v>2500</v>
      </c>
      <c r="AB774" s="32" t="str">
        <f>VLOOKUP(W774,'Charged Moves'!B$2:J$96,9,FALSE)</f>
        <v>33</v>
      </c>
      <c r="AC774" s="32" t="str">
        <f t="shared" si="6"/>
        <v>76.09375</v>
      </c>
      <c r="AD774" s="32" t="str">
        <f t="shared" si="7"/>
        <v>6000</v>
      </c>
      <c r="AE774" s="32" t="str">
        <f t="shared" si="8"/>
        <v>1255</v>
      </c>
      <c r="AF774" t="str">
        <f t="shared" si="9"/>
        <v>16000</v>
      </c>
      <c r="AG774" t="str">
        <f t="shared" si="10"/>
        <v>462.8125</v>
      </c>
    </row>
    <row r="775" ht="14.25" customHeight="1">
      <c r="A775" s="5">
        <v>175.0</v>
      </c>
      <c r="B775" s="20">
        <v>2.0</v>
      </c>
      <c r="C775" s="21">
        <v>0.89</v>
      </c>
      <c r="D775" s="20">
        <v>5.0</v>
      </c>
      <c r="E775" s="22">
        <v>0.7</v>
      </c>
      <c r="F775" s="5" t="str">
        <f>VLOOKUP(G775,'Species Data'!A$2:E$152,2,FALSE)</f>
        <v>32</v>
      </c>
      <c r="G775" s="5" t="s">
        <v>68</v>
      </c>
      <c r="H775" s="46" t="s">
        <v>265</v>
      </c>
      <c r="I775" s="48"/>
      <c r="J775" s="5" t="str">
        <f>VLOOKUP(G775,'Species Data'!A$2:E$152,3,FALSE)</f>
        <v>92</v>
      </c>
      <c r="K775" s="27" t="str">
        <f>VLOOKUP(G775,'Species Data'!A$2:E$152,4,FALSE)</f>
        <v>110</v>
      </c>
      <c r="L775" s="27" t="str">
        <f>VLOOKUP(G775,'Species Data'!A$2:E$152,5,FALSE)</f>
        <v>94</v>
      </c>
      <c r="M775" s="28" t="str">
        <f t="shared" si="1"/>
        <v>8648</v>
      </c>
      <c r="N775" s="29" t="str">
        <f t="shared" si="2"/>
        <v>1451653280</v>
      </c>
      <c r="O775" s="29" t="str">
        <f t="shared" si="3"/>
        <v>167860</v>
      </c>
      <c r="P775" s="30" t="str">
        <f t="shared" si="4"/>
        <v>405720920</v>
      </c>
      <c r="Q775" s="30" t="s">
        <v>274</v>
      </c>
      <c r="R775" s="32" t="str">
        <f>VLOOKUP(Q775,'Basic Moves'!B$2:H$43,3,FALSE)</f>
        <v>6</v>
      </c>
      <c r="S775" s="32" t="str">
        <f>IF(OR(VLOOKUP(Q775,'Basic Moves'!B$2:C$43,2,FALSE)=H775,VLOOKUP(Q775,'Basic Moves'!B$2:C$43,2,FALSE)=I775),1,0)</f>
        <v>1</v>
      </c>
      <c r="T775" s="32" t="str">
        <f>VLOOKUP(Q775,'Basic Moves'!B$2:H$43,5,FALSE)</f>
        <v>575</v>
      </c>
      <c r="U775" s="32" t="str">
        <f>VLOOKUP(Q775,'Basic Moves'!B$2:H$43,7,FALSE)</f>
        <v>8</v>
      </c>
      <c r="V775" s="31" t="str">
        <f t="shared" si="5"/>
        <v>1297.5</v>
      </c>
      <c r="W775" s="30" t="s">
        <v>346</v>
      </c>
      <c r="X775" s="32" t="str">
        <f>VLOOKUP(W775,'Charged Moves'!B$2:I$96,3,FALSE)</f>
        <v>40</v>
      </c>
      <c r="Y775" s="32" t="str">
        <f>IF(OR(VLOOKUP(W775,'Charged Moves'!B$2:C$96,2,FALSE)=H775,VLOOKUP(W775,'Charged Moves'!B$2:C$96,2,FALSE)=I775),1,0)</f>
        <v>0</v>
      </c>
      <c r="Z775" s="32" t="str">
        <f>VLOOKUP(W775,'Charged Moves'!B$2:I$96,8,FALSE)*100</f>
        <v>5</v>
      </c>
      <c r="AA775" s="32" t="str">
        <f>VLOOKUP(W775,'Charged Moves'!B$2:I$96,6,FALSE)</f>
        <v>1560</v>
      </c>
      <c r="AB775" s="32" t="str">
        <f>VLOOKUP(W775,'Charged Moves'!B$2:J$96,9,FALSE)</f>
        <v>50</v>
      </c>
      <c r="AC775" s="32" t="str">
        <f t="shared" si="6"/>
        <v>93.5</v>
      </c>
      <c r="AD775" s="32" t="str">
        <f t="shared" si="7"/>
        <v>6085</v>
      </c>
      <c r="AE775" s="32" t="str">
        <f t="shared" si="8"/>
        <v>1526</v>
      </c>
      <c r="AF775" t="str">
        <f t="shared" si="9"/>
        <v>20085</v>
      </c>
      <c r="AG775" t="str">
        <f t="shared" si="10"/>
        <v>426.5</v>
      </c>
    </row>
    <row r="776" ht="14.25" customHeight="1">
      <c r="A776" s="5">
        <v>518.0</v>
      </c>
      <c r="B776" s="20">
        <v>6.0</v>
      </c>
      <c r="C776" s="21">
        <v>0.94</v>
      </c>
      <c r="D776" s="20">
        <v>5.0</v>
      </c>
      <c r="E776" s="22">
        <v>0.8</v>
      </c>
      <c r="F776" s="5" t="str">
        <f>VLOOKUP(G776,'Species Data'!A$2:E$152,2,FALSE)</f>
        <v>90</v>
      </c>
      <c r="G776" s="5" t="s">
        <v>146</v>
      </c>
      <c r="H776" s="33" t="s">
        <v>187</v>
      </c>
      <c r="I776" s="50"/>
      <c r="J776" s="5" t="str">
        <f>VLOOKUP(G776,'Species Data'!A$2:E$152,3,FALSE)</f>
        <v>60</v>
      </c>
      <c r="K776" s="27" t="str">
        <f>VLOOKUP(G776,'Species Data'!A$2:E$152,4,FALSE)</f>
        <v>120</v>
      </c>
      <c r="L776" s="27" t="str">
        <f>VLOOKUP(G776,'Species Data'!A$2:E$152,5,FALSE)</f>
        <v>112</v>
      </c>
      <c r="M776" s="28" t="str">
        <f t="shared" si="1"/>
        <v>6720</v>
      </c>
      <c r="N776" s="29" t="str">
        <f t="shared" si="2"/>
        <v>858816000</v>
      </c>
      <c r="O776" s="29" t="str">
        <f t="shared" si="3"/>
        <v>127800</v>
      </c>
      <c r="P776" s="30" t="str">
        <f t="shared" si="4"/>
        <v>403704000</v>
      </c>
      <c r="Q776" s="30" t="s">
        <v>199</v>
      </c>
      <c r="R776" s="32" t="str">
        <f>VLOOKUP(Q776,'Basic Moves'!B$2:H$43,3,FALSE)</f>
        <v>15</v>
      </c>
      <c r="S776" s="32" t="str">
        <f>IF(OR(VLOOKUP(Q776,'Basic Moves'!B$2:C$43,2,FALSE)=H776,VLOOKUP(Q776,'Basic Moves'!B$2:C$43,2,FALSE)=I776),1,0)</f>
        <v>0</v>
      </c>
      <c r="T776" s="32" t="str">
        <f>VLOOKUP(Q776,'Basic Moves'!B$2:H$43,5,FALSE)</f>
        <v>1400</v>
      </c>
      <c r="U776" s="32" t="str">
        <f>VLOOKUP(Q776,'Basic Moves'!B$2:H$43,7,FALSE)</f>
        <v>12</v>
      </c>
      <c r="V776" s="31" t="str">
        <f t="shared" si="5"/>
        <v>1065</v>
      </c>
      <c r="W776" s="30" t="s">
        <v>337</v>
      </c>
      <c r="X776" s="32" t="str">
        <f>VLOOKUP(W776,'Charged Moves'!B$2:I$96,3,FALSE)</f>
        <v>25</v>
      </c>
      <c r="Y776" s="32" t="str">
        <f>IF(OR(VLOOKUP(W776,'Charged Moves'!B$2:C$96,2,FALSE)=H776,VLOOKUP(W776,'Charged Moves'!B$2:C$96,2,FALSE)=I776),1,0)</f>
        <v>0</v>
      </c>
      <c r="Z776" s="32" t="str">
        <f>VLOOKUP(W776,'Charged Moves'!B$2:I$96,8,FALSE)*100</f>
        <v>5</v>
      </c>
      <c r="AA776" s="32" t="str">
        <f>VLOOKUP(W776,'Charged Moves'!B$2:I$96,6,FALSE)</f>
        <v>3800</v>
      </c>
      <c r="AB776" s="32" t="str">
        <f>VLOOKUP(W776,'Charged Moves'!B$2:J$96,9,FALSE)</f>
        <v>20</v>
      </c>
      <c r="AC776" s="32" t="str">
        <f t="shared" si="6"/>
        <v>55.625</v>
      </c>
      <c r="AD776" s="32" t="str">
        <f t="shared" si="7"/>
        <v>7100</v>
      </c>
      <c r="AE776" s="32" t="str">
        <f t="shared" si="8"/>
        <v>778.75</v>
      </c>
      <c r="AF776" t="str">
        <f t="shared" si="9"/>
        <v>11100</v>
      </c>
      <c r="AG776" t="str">
        <f t="shared" si="10"/>
        <v>500.625</v>
      </c>
    </row>
    <row r="777" ht="14.25" customHeight="1">
      <c r="A777" s="5">
        <v>466.0</v>
      </c>
      <c r="B777" s="20">
        <v>6.0</v>
      </c>
      <c r="C777" s="21">
        <v>0.69</v>
      </c>
      <c r="D777" s="20">
        <v>6.0</v>
      </c>
      <c r="E777" s="22">
        <v>0.8</v>
      </c>
      <c r="F777" s="5" t="str">
        <f>VLOOKUP(G777,'Species Data'!A$2:E$152,2,FALSE)</f>
        <v>81</v>
      </c>
      <c r="G777" s="5" t="s">
        <v>134</v>
      </c>
      <c r="H777" s="52" t="s">
        <v>252</v>
      </c>
      <c r="I777" s="64" t="s">
        <v>269</v>
      </c>
      <c r="J777" s="5" t="str">
        <f>VLOOKUP(G777,'Species Data'!A$2:E$152,3,FALSE)</f>
        <v>50</v>
      </c>
      <c r="K777" s="27" t="str">
        <f>VLOOKUP(G777,'Species Data'!A$2:E$152,4,FALSE)</f>
        <v>128</v>
      </c>
      <c r="L777" s="27" t="str">
        <f>VLOOKUP(G777,'Species Data'!A$2:E$152,5,FALSE)</f>
        <v>138</v>
      </c>
      <c r="M777" s="28" t="str">
        <f t="shared" si="1"/>
        <v>6900</v>
      </c>
      <c r="N777" s="29" t="str">
        <f t="shared" si="2"/>
        <v>980076000</v>
      </c>
      <c r="O777" s="29" t="str">
        <f t="shared" si="3"/>
        <v>142040</v>
      </c>
      <c r="P777" s="30" t="str">
        <f t="shared" si="4"/>
        <v>397716000</v>
      </c>
      <c r="Q777" s="30" t="s">
        <v>159</v>
      </c>
      <c r="R777" s="32" t="str">
        <f>VLOOKUP(Q777,'Basic Moves'!B$2:H$43,3,FALSE)</f>
        <v>5</v>
      </c>
      <c r="S777" s="32" t="str">
        <f>IF(OR(VLOOKUP(Q777,'Basic Moves'!B$2:C$43,2,FALSE)=H777,VLOOKUP(Q777,'Basic Moves'!B$2:C$43,2,FALSE)=I777),1,0)</f>
        <v>1</v>
      </c>
      <c r="T777" s="32" t="str">
        <f>VLOOKUP(Q777,'Basic Moves'!B$2:H$43,5,FALSE)</f>
        <v>600</v>
      </c>
      <c r="U777" s="32" t="str">
        <f>VLOOKUP(Q777,'Basic Moves'!B$2:H$43,7,FALSE)</f>
        <v>8</v>
      </c>
      <c r="V777" s="31" t="str">
        <f t="shared" si="5"/>
        <v>1037.5</v>
      </c>
      <c r="W777" s="30" t="s">
        <v>316</v>
      </c>
      <c r="X777" s="32" t="str">
        <f>VLOOKUP(W777,'Charged Moves'!B$2:I$96,3,FALSE)</f>
        <v>30</v>
      </c>
      <c r="Y777" s="32" t="str">
        <f>IF(OR(VLOOKUP(W777,'Charged Moves'!B$2:C$96,2,FALSE)=H777,VLOOKUP(W777,'Charged Moves'!B$2:C$96,2,FALSE)=I777),1,0)</f>
        <v>1</v>
      </c>
      <c r="Z777" s="32" t="str">
        <f>VLOOKUP(W777,'Charged Moves'!B$2:I$96,8,FALSE)*100</f>
        <v>5</v>
      </c>
      <c r="AA777" s="32" t="str">
        <f>VLOOKUP(W777,'Charged Moves'!B$2:I$96,6,FALSE)</f>
        <v>2800</v>
      </c>
      <c r="AB777" s="32" t="str">
        <f>VLOOKUP(W777,'Charged Moves'!B$2:J$96,9,FALSE)</f>
        <v>25</v>
      </c>
      <c r="AC777" s="32" t="str">
        <f t="shared" si="6"/>
        <v>63.4375</v>
      </c>
      <c r="AD777" s="32" t="str">
        <f t="shared" si="7"/>
        <v>5700</v>
      </c>
      <c r="AE777" s="32" t="str">
        <f t="shared" si="8"/>
        <v>1109.6875</v>
      </c>
      <c r="AF777" t="str">
        <f t="shared" si="9"/>
        <v>13700</v>
      </c>
      <c r="AG777" t="str">
        <f t="shared" si="10"/>
        <v>450.3125</v>
      </c>
    </row>
    <row r="778" ht="14.25" customHeight="1">
      <c r="A778" s="5">
        <v>668.0</v>
      </c>
      <c r="B778" s="20">
        <v>2.0</v>
      </c>
      <c r="C778" s="21">
        <v>0.96</v>
      </c>
      <c r="D778" s="20">
        <v>4.0</v>
      </c>
      <c r="E778" s="22">
        <v>0.56</v>
      </c>
      <c r="F778" s="5" t="str">
        <f>VLOOKUP(G778,'Species Data'!A$2:E$152,2,FALSE)</f>
        <v>116</v>
      </c>
      <c r="G778" s="5" t="s">
        <v>188</v>
      </c>
      <c r="H778" s="33" t="s">
        <v>187</v>
      </c>
      <c r="I778" s="50"/>
      <c r="J778" s="5" t="str">
        <f>VLOOKUP(G778,'Species Data'!A$2:E$152,3,FALSE)</f>
        <v>60</v>
      </c>
      <c r="K778" s="27" t="str">
        <f>VLOOKUP(G778,'Species Data'!A$2:E$152,4,FALSE)</f>
        <v>122</v>
      </c>
      <c r="L778" s="27" t="str">
        <f>VLOOKUP(G778,'Species Data'!A$2:E$152,5,FALSE)</f>
        <v>100</v>
      </c>
      <c r="M778" s="28" t="str">
        <f t="shared" si="1"/>
        <v>6000</v>
      </c>
      <c r="N778" s="29" t="str">
        <f t="shared" si="2"/>
        <v>1098000000</v>
      </c>
      <c r="O778" s="29" t="str">
        <f t="shared" si="3"/>
        <v>183000</v>
      </c>
      <c r="P778" s="30" t="str">
        <f t="shared" si="4"/>
        <v>395280000</v>
      </c>
      <c r="Q778" s="30" t="s">
        <v>151</v>
      </c>
      <c r="R778" s="32" t="str">
        <f>VLOOKUP(Q778,'Basic Moves'!B$2:H$43,3,FALSE)</f>
        <v>6</v>
      </c>
      <c r="S778" s="32" t="str">
        <f>IF(OR(VLOOKUP(Q778,'Basic Moves'!B$2:C$43,2,FALSE)=H778,VLOOKUP(Q778,'Basic Moves'!B$2:C$43,2,FALSE)=I778),1,0)</f>
        <v>1</v>
      </c>
      <c r="T778" s="32" t="str">
        <f>VLOOKUP(Q778,'Basic Moves'!B$2:H$43,5,FALSE)</f>
        <v>500</v>
      </c>
      <c r="U778" s="32" t="str">
        <f>VLOOKUP(Q778,'Basic Moves'!B$2:H$43,7,FALSE)</f>
        <v>7</v>
      </c>
      <c r="V778" s="31" t="str">
        <f t="shared" si="5"/>
        <v>1500</v>
      </c>
      <c r="W778" s="30" t="s">
        <v>295</v>
      </c>
      <c r="X778" s="32" t="str">
        <f>VLOOKUP(W778,'Charged Moves'!B$2:I$96,3,FALSE)</f>
        <v>60</v>
      </c>
      <c r="Y778" s="32" t="str">
        <f>IF(OR(VLOOKUP(W778,'Charged Moves'!B$2:C$96,2,FALSE)=H778,VLOOKUP(W778,'Charged Moves'!B$2:C$96,2,FALSE)=I778),1,0)</f>
        <v>0</v>
      </c>
      <c r="Z778" s="32" t="str">
        <f>VLOOKUP(W778,'Charged Moves'!B$2:I$96,8,FALSE)*100</f>
        <v>5</v>
      </c>
      <c r="AA778" s="32" t="str">
        <f>VLOOKUP(W778,'Charged Moves'!B$2:I$96,6,FALSE)</f>
        <v>3900</v>
      </c>
      <c r="AB778" s="32" t="str">
        <f>VLOOKUP(W778,'Charged Moves'!B$2:J$96,9,FALSE)</f>
        <v>33</v>
      </c>
      <c r="AC778" s="32" t="str">
        <f t="shared" si="6"/>
        <v>99</v>
      </c>
      <c r="AD778" s="32" t="str">
        <f t="shared" si="7"/>
        <v>6900</v>
      </c>
      <c r="AE778" s="32" t="str">
        <f t="shared" si="8"/>
        <v>1431</v>
      </c>
      <c r="AF778" t="str">
        <f t="shared" si="9"/>
        <v>16900</v>
      </c>
      <c r="AG778" t="str">
        <f t="shared" si="10"/>
        <v>540</v>
      </c>
    </row>
    <row r="779" ht="14.25" customHeight="1">
      <c r="A779" s="5">
        <v>106.0</v>
      </c>
      <c r="B779" s="20">
        <v>1.0</v>
      </c>
      <c r="C779" s="21">
        <v>1.0</v>
      </c>
      <c r="D779" s="20">
        <v>2.0</v>
      </c>
      <c r="E779" s="22">
        <v>0.96</v>
      </c>
      <c r="F779" s="5" t="str">
        <f>VLOOKUP(G779,'Species Data'!A$2:E$152,2,FALSE)</f>
        <v>21</v>
      </c>
      <c r="G779" s="5" t="s">
        <v>57</v>
      </c>
      <c r="H779" s="39" t="s">
        <v>237</v>
      </c>
      <c r="I779" s="38" t="s">
        <v>236</v>
      </c>
      <c r="J779" s="5" t="str">
        <f>VLOOKUP(G779,'Species Data'!A$2:E$152,3,FALSE)</f>
        <v>80</v>
      </c>
      <c r="K779" s="27" t="str">
        <f>VLOOKUP(G779,'Species Data'!A$2:E$152,4,FALSE)</f>
        <v>102</v>
      </c>
      <c r="L779" s="27" t="str">
        <f>VLOOKUP(G779,'Species Data'!A$2:E$152,5,FALSE)</f>
        <v>78</v>
      </c>
      <c r="M779" s="28" t="str">
        <f t="shared" si="1"/>
        <v>6240</v>
      </c>
      <c r="N779" s="29" t="str">
        <f t="shared" si="2"/>
        <v>813103200</v>
      </c>
      <c r="O779" s="29" t="str">
        <f t="shared" si="3"/>
        <v>130305</v>
      </c>
      <c r="P779" s="30" t="str">
        <f t="shared" si="4"/>
        <v>394617600</v>
      </c>
      <c r="Q779" s="30" t="s">
        <v>256</v>
      </c>
      <c r="R779" s="32" t="str">
        <f>VLOOKUP(Q779,'Basic Moves'!B$2:H$43,3,FALSE)</f>
        <v>10</v>
      </c>
      <c r="S779" s="32" t="str">
        <f>IF(OR(VLOOKUP(Q779,'Basic Moves'!B$2:C$43,2,FALSE)=H779,VLOOKUP(Q779,'Basic Moves'!B$2:C$43,2,FALSE)=I779),1,0)</f>
        <v>1</v>
      </c>
      <c r="T779" s="32" t="str">
        <f>VLOOKUP(Q779,'Basic Moves'!B$2:H$43,5,FALSE)</f>
        <v>1150</v>
      </c>
      <c r="U779" s="32" t="str">
        <f>VLOOKUP(Q779,'Basic Moves'!B$2:H$43,7,FALSE)</f>
        <v>10</v>
      </c>
      <c r="V779" s="31" t="str">
        <f t="shared" si="5"/>
        <v>1075</v>
      </c>
      <c r="W779" s="30" t="s">
        <v>296</v>
      </c>
      <c r="X779" s="32" t="str">
        <f>VLOOKUP(W779,'Charged Moves'!B$2:I$96,3,FALSE)</f>
        <v>40</v>
      </c>
      <c r="Y779" s="32" t="str">
        <f>IF(OR(VLOOKUP(W779,'Charged Moves'!B$2:C$96,2,FALSE)=H779,VLOOKUP(W779,'Charged Moves'!B$2:C$96,2,FALSE)=I779),1,0)</f>
        <v>1</v>
      </c>
      <c r="Z779" s="32" t="str">
        <f>VLOOKUP(W779,'Charged Moves'!B$2:I$96,8,FALSE)*100</f>
        <v>5</v>
      </c>
      <c r="AA779" s="32" t="str">
        <f>VLOOKUP(W779,'Charged Moves'!B$2:I$96,6,FALSE)</f>
        <v>2700</v>
      </c>
      <c r="AB779" s="32" t="str">
        <f>VLOOKUP(W779,'Charged Moves'!B$2:J$96,9,FALSE)</f>
        <v>33</v>
      </c>
      <c r="AC779" s="32" t="str">
        <f t="shared" si="6"/>
        <v>101.25</v>
      </c>
      <c r="AD779" s="32" t="str">
        <f t="shared" si="7"/>
        <v>7800</v>
      </c>
      <c r="AE779" s="32" t="str">
        <f t="shared" si="8"/>
        <v>1277.5</v>
      </c>
      <c r="AF779" t="str">
        <f t="shared" si="9"/>
        <v>15800</v>
      </c>
      <c r="AG779" t="str">
        <f t="shared" si="10"/>
        <v>620</v>
      </c>
    </row>
    <row r="780" ht="14.25" customHeight="1">
      <c r="A780" s="5">
        <v>292.0</v>
      </c>
      <c r="B780" s="20">
        <v>3.0</v>
      </c>
      <c r="C780" s="21">
        <v>0.82</v>
      </c>
      <c r="D780" s="20">
        <v>1.0</v>
      </c>
      <c r="E780" s="22">
        <v>1.0</v>
      </c>
      <c r="F780" s="5" t="str">
        <f>VLOOKUP(G780,'Species Data'!A$2:E$152,2,FALSE)</f>
        <v>52</v>
      </c>
      <c r="G780" s="5" t="s">
        <v>90</v>
      </c>
      <c r="H780" s="39" t="s">
        <v>237</v>
      </c>
      <c r="I780" s="40"/>
      <c r="J780" s="5" t="str">
        <f>VLOOKUP(G780,'Species Data'!A$2:E$152,3,FALSE)</f>
        <v>80</v>
      </c>
      <c r="K780" s="27" t="str">
        <f>VLOOKUP(G780,'Species Data'!A$2:E$152,4,FALSE)</f>
        <v>104</v>
      </c>
      <c r="L780" s="27" t="str">
        <f>VLOOKUP(G780,'Species Data'!A$2:E$152,5,FALSE)</f>
        <v>94</v>
      </c>
      <c r="M780" s="28" t="str">
        <f t="shared" si="1"/>
        <v>7520</v>
      </c>
      <c r="N780" s="29" t="str">
        <f t="shared" si="2"/>
        <v>1173120000</v>
      </c>
      <c r="O780" s="29" t="str">
        <f t="shared" si="3"/>
        <v>156000</v>
      </c>
      <c r="P780" s="30" t="str">
        <f t="shared" si="4"/>
        <v>392408640</v>
      </c>
      <c r="Q780" s="30" t="s">
        <v>262</v>
      </c>
      <c r="R780" s="32" t="str">
        <f>VLOOKUP(Q780,'Basic Moves'!B$2:H$43,3,FALSE)</f>
        <v>6</v>
      </c>
      <c r="S780" s="32" t="str">
        <f>IF(OR(VLOOKUP(Q780,'Basic Moves'!B$2:C$43,2,FALSE)=H780,VLOOKUP(Q780,'Basic Moves'!B$2:C$43,2,FALSE)=I780),1,0)</f>
        <v>1</v>
      </c>
      <c r="T780" s="32" t="str">
        <f>VLOOKUP(Q780,'Basic Moves'!B$2:H$43,5,FALSE)</f>
        <v>500</v>
      </c>
      <c r="U780" s="32" t="str">
        <f>VLOOKUP(Q780,'Basic Moves'!B$2:H$43,7,FALSE)</f>
        <v>7</v>
      </c>
      <c r="V780" s="31" t="str">
        <f t="shared" si="5"/>
        <v>1500</v>
      </c>
      <c r="W780" s="30" t="s">
        <v>284</v>
      </c>
      <c r="X780" s="32" t="str">
        <f>VLOOKUP(W780,'Charged Moves'!B$2:I$96,3,FALSE)</f>
        <v>45</v>
      </c>
      <c r="Y780" s="32" t="str">
        <f>IF(OR(VLOOKUP(W780,'Charged Moves'!B$2:C$96,2,FALSE)=H780,VLOOKUP(W780,'Charged Moves'!B$2:C$96,2,FALSE)=I780),1,0)</f>
        <v>0</v>
      </c>
      <c r="Z780" s="32" t="str">
        <f>VLOOKUP(W780,'Charged Moves'!B$2:I$96,8,FALSE)*100</f>
        <v>5</v>
      </c>
      <c r="AA780" s="32" t="str">
        <f>VLOOKUP(W780,'Charged Moves'!B$2:I$96,6,FALSE)</f>
        <v>3500</v>
      </c>
      <c r="AB780" s="32" t="str">
        <f>VLOOKUP(W780,'Charged Moves'!B$2:J$96,9,FALSE)</f>
        <v>33</v>
      </c>
      <c r="AC780" s="32" t="str">
        <f t="shared" si="6"/>
        <v>83.625</v>
      </c>
      <c r="AD780" s="32" t="str">
        <f t="shared" si="7"/>
        <v>6500</v>
      </c>
      <c r="AE780" s="32" t="str">
        <f t="shared" si="8"/>
        <v>1291.875</v>
      </c>
      <c r="AF780" t="str">
        <f t="shared" si="9"/>
        <v>16500</v>
      </c>
      <c r="AG780" t="str">
        <f t="shared" si="10"/>
        <v>501.75</v>
      </c>
    </row>
    <row r="781" ht="14.25" customHeight="1">
      <c r="A781" s="5">
        <v>174.0</v>
      </c>
      <c r="B781" s="20">
        <v>4.0</v>
      </c>
      <c r="C781" s="21">
        <v>0.75</v>
      </c>
      <c r="D781" s="20">
        <v>6.0</v>
      </c>
      <c r="E781" s="22">
        <v>0.67</v>
      </c>
      <c r="F781" s="5" t="str">
        <f>VLOOKUP(G781,'Species Data'!A$2:E$152,2,FALSE)</f>
        <v>32</v>
      </c>
      <c r="G781" s="5" t="s">
        <v>68</v>
      </c>
      <c r="H781" s="46" t="s">
        <v>265</v>
      </c>
      <c r="I781" s="48"/>
      <c r="J781" s="5" t="str">
        <f>VLOOKUP(G781,'Species Data'!A$2:E$152,3,FALSE)</f>
        <v>92</v>
      </c>
      <c r="K781" s="27" t="str">
        <f>VLOOKUP(G781,'Species Data'!A$2:E$152,4,FALSE)</f>
        <v>110</v>
      </c>
      <c r="L781" s="27" t="str">
        <f>VLOOKUP(G781,'Species Data'!A$2:E$152,5,FALSE)</f>
        <v>94</v>
      </c>
      <c r="M781" s="28" t="str">
        <f t="shared" si="1"/>
        <v>8648</v>
      </c>
      <c r="N781" s="29" t="str">
        <f t="shared" si="2"/>
        <v>1234285800</v>
      </c>
      <c r="O781" s="29" t="str">
        <f t="shared" si="3"/>
        <v>142725</v>
      </c>
      <c r="P781" s="30" t="str">
        <f t="shared" si="4"/>
        <v>391808450</v>
      </c>
      <c r="Q781" s="30" t="s">
        <v>274</v>
      </c>
      <c r="R781" s="32" t="str">
        <f>VLOOKUP(Q781,'Basic Moves'!B$2:H$43,3,FALSE)</f>
        <v>6</v>
      </c>
      <c r="S781" s="32" t="str">
        <f>IF(OR(VLOOKUP(Q781,'Basic Moves'!B$2:C$43,2,FALSE)=H781,VLOOKUP(Q781,'Basic Moves'!B$2:C$43,2,FALSE)=I781),1,0)</f>
        <v>1</v>
      </c>
      <c r="T781" s="32" t="str">
        <f>VLOOKUP(Q781,'Basic Moves'!B$2:H$43,5,FALSE)</f>
        <v>575</v>
      </c>
      <c r="U781" s="32" t="str">
        <f>VLOOKUP(Q781,'Basic Moves'!B$2:H$43,7,FALSE)</f>
        <v>8</v>
      </c>
      <c r="V781" s="31" t="str">
        <f t="shared" si="5"/>
        <v>1297.5</v>
      </c>
      <c r="W781" s="30" t="s">
        <v>343</v>
      </c>
      <c r="X781" s="32" t="str">
        <f>VLOOKUP(W781,'Charged Moves'!B$2:I$96,3,FALSE)</f>
        <v>25</v>
      </c>
      <c r="Y781" s="32" t="str">
        <f>IF(OR(VLOOKUP(W781,'Charged Moves'!B$2:C$96,2,FALSE)=H781,VLOOKUP(W781,'Charged Moves'!B$2:C$96,2,FALSE)=I781),1,0)</f>
        <v>0</v>
      </c>
      <c r="Z781" s="32" t="str">
        <f>VLOOKUP(W781,'Charged Moves'!B$2:I$96,8,FALSE)*100</f>
        <v>5</v>
      </c>
      <c r="AA781" s="32" t="str">
        <f>VLOOKUP(W781,'Charged Moves'!B$2:I$96,6,FALSE)</f>
        <v>2200</v>
      </c>
      <c r="AB781" s="32" t="str">
        <f>VLOOKUP(W781,'Charged Moves'!B$2:J$96,9,FALSE)</f>
        <v>25</v>
      </c>
      <c r="AC781" s="32" t="str">
        <f t="shared" si="6"/>
        <v>55.625</v>
      </c>
      <c r="AD781" s="32" t="str">
        <f t="shared" si="7"/>
        <v>5000</v>
      </c>
      <c r="AE781" s="32" t="str">
        <f t="shared" si="8"/>
        <v>1112.5</v>
      </c>
      <c r="AF781" t="str">
        <f t="shared" si="9"/>
        <v>13000</v>
      </c>
      <c r="AG781" t="str">
        <f t="shared" si="10"/>
        <v>411.875</v>
      </c>
    </row>
    <row r="782" ht="14.25" customHeight="1">
      <c r="A782" s="5">
        <v>315.0</v>
      </c>
      <c r="B782" s="20">
        <v>3.0</v>
      </c>
      <c r="C782" s="21">
        <v>0.78</v>
      </c>
      <c r="D782" s="20">
        <v>5.0</v>
      </c>
      <c r="E782" s="22">
        <v>0.86</v>
      </c>
      <c r="F782" s="5" t="str">
        <f>VLOOKUP(G782,'Species Data'!A$2:E$152,2,FALSE)</f>
        <v>56</v>
      </c>
      <c r="G782" s="5" t="s">
        <v>95</v>
      </c>
      <c r="H782" s="36" t="s">
        <v>229</v>
      </c>
      <c r="I782" s="59"/>
      <c r="J782" s="5" t="str">
        <f>VLOOKUP(G782,'Species Data'!A$2:E$152,3,FALSE)</f>
        <v>80</v>
      </c>
      <c r="K782" s="27" t="str">
        <f>VLOOKUP(G782,'Species Data'!A$2:E$152,4,FALSE)</f>
        <v>122</v>
      </c>
      <c r="L782" s="27" t="str">
        <f>VLOOKUP(G782,'Species Data'!A$2:E$152,5,FALSE)</f>
        <v>96</v>
      </c>
      <c r="M782" s="28" t="str">
        <f t="shared" si="1"/>
        <v>7680</v>
      </c>
      <c r="N782" s="29" t="str">
        <f t="shared" si="2"/>
        <v>1277193600</v>
      </c>
      <c r="O782" s="29" t="str">
        <f t="shared" si="3"/>
        <v>166301</v>
      </c>
      <c r="P782" s="30" t="str">
        <f t="shared" si="4"/>
        <v>390009600</v>
      </c>
      <c r="Q782" s="30" t="s">
        <v>254</v>
      </c>
      <c r="R782" s="32" t="str">
        <f>VLOOKUP(Q782,'Basic Moves'!B$2:H$43,3,FALSE)</f>
        <v>6</v>
      </c>
      <c r="S782" s="32" t="str">
        <f>IF(OR(VLOOKUP(Q782,'Basic Moves'!B$2:C$43,2,FALSE)=H782,VLOOKUP(Q782,'Basic Moves'!B$2:C$43,2,FALSE)=I782),1,0)</f>
        <v>1</v>
      </c>
      <c r="T782" s="32" t="str">
        <f>VLOOKUP(Q782,'Basic Moves'!B$2:H$43,5,FALSE)</f>
        <v>800</v>
      </c>
      <c r="U782" s="32" t="str">
        <f>VLOOKUP(Q782,'Basic Moves'!B$2:H$43,7,FALSE)</f>
        <v>8</v>
      </c>
      <c r="V782" s="31" t="str">
        <f t="shared" si="5"/>
        <v>937.5</v>
      </c>
      <c r="W782" s="30" t="s">
        <v>289</v>
      </c>
      <c r="X782" s="32" t="str">
        <f>VLOOKUP(W782,'Charged Moves'!B$2:I$96,3,FALSE)</f>
        <v>60</v>
      </c>
      <c r="Y782" s="32" t="str">
        <f>IF(OR(VLOOKUP(W782,'Charged Moves'!B$2:C$96,2,FALSE)=H782,VLOOKUP(W782,'Charged Moves'!B$2:C$96,2,FALSE)=I782),1,0)</f>
        <v>1</v>
      </c>
      <c r="Z782" s="32" t="str">
        <f>VLOOKUP(W782,'Charged Moves'!B$2:I$96,8,FALSE)*100</f>
        <v>25</v>
      </c>
      <c r="AA782" s="32" t="str">
        <f>VLOOKUP(W782,'Charged Moves'!B$2:I$96,6,FALSE)</f>
        <v>2000</v>
      </c>
      <c r="AB782" s="32" t="str">
        <f>VLOOKUP(W782,'Charged Moves'!B$2:J$96,9,FALSE)</f>
        <v>100</v>
      </c>
      <c r="AC782" s="32" t="str">
        <f t="shared" si="6"/>
        <v>181.875</v>
      </c>
      <c r="AD782" s="32" t="str">
        <f t="shared" si="7"/>
        <v>12900</v>
      </c>
      <c r="AE782" s="32" t="str">
        <f t="shared" si="8"/>
        <v>1363.125</v>
      </c>
      <c r="AF782" t="str">
        <f t="shared" si="9"/>
        <v>38900</v>
      </c>
      <c r="AG782" t="str">
        <f t="shared" si="10"/>
        <v>416.25</v>
      </c>
    </row>
    <row r="783" ht="14.25" customHeight="1">
      <c r="A783" s="5">
        <v>78.0</v>
      </c>
      <c r="B783" s="20">
        <v>1.0</v>
      </c>
      <c r="C783" s="21">
        <v>1.0</v>
      </c>
      <c r="D783" s="20">
        <v>3.0</v>
      </c>
      <c r="E783" s="22">
        <v>0.89</v>
      </c>
      <c r="F783" s="5" t="str">
        <f>VLOOKUP(G783,'Species Data'!A$2:E$152,2,FALSE)</f>
        <v>16</v>
      </c>
      <c r="G783" s="5" t="s">
        <v>52</v>
      </c>
      <c r="H783" s="39" t="s">
        <v>237</v>
      </c>
      <c r="I783" s="38" t="s">
        <v>236</v>
      </c>
      <c r="J783" s="5" t="str">
        <f>VLOOKUP(G783,'Species Data'!A$2:E$152,3,FALSE)</f>
        <v>80</v>
      </c>
      <c r="K783" s="27" t="str">
        <f>VLOOKUP(G783,'Species Data'!A$2:E$152,4,FALSE)</f>
        <v>94</v>
      </c>
      <c r="L783" s="27" t="str">
        <f>VLOOKUP(G783,'Species Data'!A$2:E$152,5,FALSE)</f>
        <v>90</v>
      </c>
      <c r="M783" s="28" t="str">
        <f t="shared" si="1"/>
        <v>7200</v>
      </c>
      <c r="N783" s="29" t="str">
        <f t="shared" si="2"/>
        <v>913680000</v>
      </c>
      <c r="O783" s="29" t="str">
        <f t="shared" si="3"/>
        <v>126900</v>
      </c>
      <c r="P783" s="30" t="str">
        <f t="shared" si="4"/>
        <v>386622000</v>
      </c>
      <c r="Q783" s="30" t="s">
        <v>263</v>
      </c>
      <c r="R783" s="32" t="str">
        <f>VLOOKUP(Q783,'Basic Moves'!B$2:H$43,3,FALSE)</f>
        <v>12</v>
      </c>
      <c r="S783" s="32" t="str">
        <f>IF(OR(VLOOKUP(Q783,'Basic Moves'!B$2:C$43,2,FALSE)=H783,VLOOKUP(Q783,'Basic Moves'!B$2:C$43,2,FALSE)=I783),1,0)</f>
        <v>1</v>
      </c>
      <c r="T783" s="32" t="str">
        <f>VLOOKUP(Q783,'Basic Moves'!B$2:H$43,5,FALSE)</f>
        <v>1100</v>
      </c>
      <c r="U783" s="32" t="str">
        <f>VLOOKUP(Q783,'Basic Moves'!B$2:H$43,7,FALSE)</f>
        <v>10</v>
      </c>
      <c r="V783" s="31" t="str">
        <f t="shared" si="5"/>
        <v>1350</v>
      </c>
      <c r="W783" s="30" t="s">
        <v>320</v>
      </c>
      <c r="X783" s="32" t="str">
        <f>VLOOKUP(W783,'Charged Moves'!B$2:I$96,3,FALSE)</f>
        <v>25</v>
      </c>
      <c r="Y783" s="32" t="str">
        <f>IF(OR(VLOOKUP(W783,'Charged Moves'!B$2:C$96,2,FALSE)=H783,VLOOKUP(W783,'Charged Moves'!B$2:C$96,2,FALSE)=I783),1,0)</f>
        <v>0</v>
      </c>
      <c r="Z783" s="32" t="str">
        <f>VLOOKUP(W783,'Charged Moves'!B$2:I$96,8,FALSE)*100</f>
        <v>5</v>
      </c>
      <c r="AA783" s="32" t="str">
        <f>VLOOKUP(W783,'Charged Moves'!B$2:I$96,6,FALSE)</f>
        <v>2700</v>
      </c>
      <c r="AB783" s="32" t="str">
        <f>VLOOKUP(W783,'Charged Moves'!B$2:J$96,9,FALSE)</f>
        <v>20</v>
      </c>
      <c r="AC783" s="32" t="str">
        <f t="shared" si="6"/>
        <v>55.625</v>
      </c>
      <c r="AD783" s="32" t="str">
        <f t="shared" si="7"/>
        <v>5400</v>
      </c>
      <c r="AE783" s="32" t="str">
        <f t="shared" si="8"/>
        <v>1031.25</v>
      </c>
      <c r="AF783" t="str">
        <f t="shared" si="9"/>
        <v>9400</v>
      </c>
      <c r="AG783" t="str">
        <f t="shared" si="10"/>
        <v>571.25</v>
      </c>
    </row>
    <row r="784" ht="14.25" customHeight="1">
      <c r="A784" s="5">
        <v>77.0</v>
      </c>
      <c r="B784" s="20">
        <v>5.0</v>
      </c>
      <c r="C784" s="21">
        <v>0.75</v>
      </c>
      <c r="D784" s="20">
        <v>4.0</v>
      </c>
      <c r="E784" s="22">
        <v>0.89</v>
      </c>
      <c r="F784" s="5" t="str">
        <f>VLOOKUP(G784,'Species Data'!A$2:E$152,2,FALSE)</f>
        <v>16</v>
      </c>
      <c r="G784" s="5" t="s">
        <v>52</v>
      </c>
      <c r="H784" s="39" t="s">
        <v>237</v>
      </c>
      <c r="I784" s="38" t="s">
        <v>236</v>
      </c>
      <c r="J784" s="5" t="str">
        <f>VLOOKUP(G784,'Species Data'!A$2:E$152,3,FALSE)</f>
        <v>80</v>
      </c>
      <c r="K784" s="27" t="str">
        <f>VLOOKUP(G784,'Species Data'!A$2:E$152,4,FALSE)</f>
        <v>94</v>
      </c>
      <c r="L784" s="27" t="str">
        <f>VLOOKUP(G784,'Species Data'!A$2:E$152,5,FALSE)</f>
        <v>90</v>
      </c>
      <c r="M784" s="28" t="str">
        <f t="shared" si="1"/>
        <v>7200</v>
      </c>
      <c r="N784" s="29" t="str">
        <f t="shared" si="2"/>
        <v>681030000</v>
      </c>
      <c r="O784" s="29" t="str">
        <f t="shared" si="3"/>
        <v>94588</v>
      </c>
      <c r="P784" s="30" t="str">
        <f t="shared" si="4"/>
        <v>385987500</v>
      </c>
      <c r="Q784" s="30" t="s">
        <v>261</v>
      </c>
      <c r="R784" s="32" t="str">
        <f>VLOOKUP(Q784,'Basic Moves'!B$2:H$43,3,FALSE)</f>
        <v>10</v>
      </c>
      <c r="S784" s="32" t="str">
        <f>IF(OR(VLOOKUP(Q784,'Basic Moves'!B$2:C$43,2,FALSE)=H784,VLOOKUP(Q784,'Basic Moves'!B$2:C$43,2,FALSE)=I784),1,0)</f>
        <v>1</v>
      </c>
      <c r="T784" s="32" t="str">
        <f>VLOOKUP(Q784,'Basic Moves'!B$2:H$43,5,FALSE)</f>
        <v>1330</v>
      </c>
      <c r="U784" s="32" t="str">
        <f>VLOOKUP(Q784,'Basic Moves'!B$2:H$43,7,FALSE)</f>
        <v>12</v>
      </c>
      <c r="V784" s="31" t="str">
        <f t="shared" si="5"/>
        <v>937.5</v>
      </c>
      <c r="W784" s="30" t="s">
        <v>340</v>
      </c>
      <c r="X784" s="32" t="str">
        <f>VLOOKUP(W784,'Charged Moves'!B$2:I$96,3,FALSE)</f>
        <v>30</v>
      </c>
      <c r="Y784" s="32" t="str">
        <f>IF(OR(VLOOKUP(W784,'Charged Moves'!B$2:C$96,2,FALSE)=H784,VLOOKUP(W784,'Charged Moves'!B$2:C$96,2,FALSE)=I784),1,0)</f>
        <v>1</v>
      </c>
      <c r="Z784" s="32" t="str">
        <f>VLOOKUP(W784,'Charged Moves'!B$2:I$96,8,FALSE)*100</f>
        <v>25</v>
      </c>
      <c r="AA784" s="32" t="str">
        <f>VLOOKUP(W784,'Charged Moves'!B$2:I$96,6,FALSE)</f>
        <v>3300</v>
      </c>
      <c r="AB784" s="32" t="str">
        <f>VLOOKUP(W784,'Charged Moves'!B$2:J$96,9,FALSE)</f>
        <v>25</v>
      </c>
      <c r="AC784" s="32" t="str">
        <f t="shared" si="6"/>
        <v>79.6875</v>
      </c>
      <c r="AD784" s="32" t="str">
        <f t="shared" si="7"/>
        <v>7790</v>
      </c>
      <c r="AE784" s="32" t="str">
        <f t="shared" si="8"/>
        <v>1006.25</v>
      </c>
      <c r="AF784" t="str">
        <f t="shared" si="9"/>
        <v>13790</v>
      </c>
      <c r="AG784" t="str">
        <f t="shared" si="10"/>
        <v>570.3125</v>
      </c>
    </row>
    <row r="785" ht="14.25" customHeight="1">
      <c r="A785" s="5">
        <v>119.0</v>
      </c>
      <c r="B785" s="20">
        <v>2.0</v>
      </c>
      <c r="C785" s="21">
        <v>0.95</v>
      </c>
      <c r="D785" s="20">
        <v>5.0</v>
      </c>
      <c r="E785" s="22">
        <v>0.63</v>
      </c>
      <c r="F785" s="5" t="str">
        <f>VLOOKUP(G785,'Species Data'!A$2:E$152,2,FALSE)</f>
        <v>23</v>
      </c>
      <c r="G785" s="5" t="s">
        <v>59</v>
      </c>
      <c r="H785" s="46" t="s">
        <v>265</v>
      </c>
      <c r="I785" s="48"/>
      <c r="J785" s="5" t="str">
        <f>VLOOKUP(G785,'Species Data'!A$2:E$152,3,FALSE)</f>
        <v>70</v>
      </c>
      <c r="K785" s="27" t="str">
        <f>VLOOKUP(G785,'Species Data'!A$2:E$152,4,FALSE)</f>
        <v>112</v>
      </c>
      <c r="L785" s="27" t="str">
        <f>VLOOKUP(G785,'Species Data'!A$2:E$152,5,FALSE)</f>
        <v>112</v>
      </c>
      <c r="M785" s="28" t="str">
        <f t="shared" si="1"/>
        <v>7840</v>
      </c>
      <c r="N785" s="29" t="str">
        <f t="shared" si="2"/>
        <v>1441834800</v>
      </c>
      <c r="O785" s="29" t="str">
        <f t="shared" si="3"/>
        <v>183908</v>
      </c>
      <c r="P785" s="30" t="str">
        <f t="shared" si="4"/>
        <v>383336800</v>
      </c>
      <c r="Q785" s="30" t="s">
        <v>274</v>
      </c>
      <c r="R785" s="32" t="str">
        <f>VLOOKUP(Q785,'Basic Moves'!B$2:H$43,3,FALSE)</f>
        <v>6</v>
      </c>
      <c r="S785" s="32" t="str">
        <f>IF(OR(VLOOKUP(Q785,'Basic Moves'!B$2:C$43,2,FALSE)=H785,VLOOKUP(Q785,'Basic Moves'!B$2:C$43,2,FALSE)=I785),1,0)</f>
        <v>1</v>
      </c>
      <c r="T785" s="32" t="str">
        <f>VLOOKUP(Q785,'Basic Moves'!B$2:H$43,5,FALSE)</f>
        <v>575</v>
      </c>
      <c r="U785" s="32" t="str">
        <f>VLOOKUP(Q785,'Basic Moves'!B$2:H$43,7,FALSE)</f>
        <v>8</v>
      </c>
      <c r="V785" s="31" t="str">
        <f t="shared" si="5"/>
        <v>1297.5</v>
      </c>
      <c r="W785" s="30" t="s">
        <v>294</v>
      </c>
      <c r="X785" s="32" t="str">
        <f>VLOOKUP(W785,'Charged Moves'!B$2:I$96,3,FALSE)</f>
        <v>65</v>
      </c>
      <c r="Y785" s="32" t="str">
        <f>IF(OR(VLOOKUP(W785,'Charged Moves'!B$2:C$96,2,FALSE)=H785,VLOOKUP(W785,'Charged Moves'!B$2:C$96,2,FALSE)=I785),1,0)</f>
        <v>1</v>
      </c>
      <c r="Z785" s="32" t="str">
        <f>VLOOKUP(W785,'Charged Moves'!B$2:I$96,8,FALSE)*100</f>
        <v>5</v>
      </c>
      <c r="AA785" s="32" t="str">
        <f>VLOOKUP(W785,'Charged Moves'!B$2:I$96,6,FALSE)</f>
        <v>3000</v>
      </c>
      <c r="AB785" s="32" t="str">
        <f>VLOOKUP(W785,'Charged Moves'!B$2:J$96,9,FALSE)</f>
        <v>100</v>
      </c>
      <c r="AC785" s="32" t="str">
        <f t="shared" si="6"/>
        <v>180.78125</v>
      </c>
      <c r="AD785" s="32" t="str">
        <f t="shared" si="7"/>
        <v>10975</v>
      </c>
      <c r="AE785" s="32" t="str">
        <f t="shared" si="8"/>
        <v>1642.03125</v>
      </c>
      <c r="AF785" t="str">
        <f t="shared" si="9"/>
        <v>36975</v>
      </c>
      <c r="AG785" t="str">
        <f t="shared" si="10"/>
        <v>436.5625</v>
      </c>
    </row>
    <row r="786" ht="14.25" customHeight="1">
      <c r="A786" s="5">
        <v>227.0</v>
      </c>
      <c r="B786" s="20">
        <v>2.0</v>
      </c>
      <c r="C786" s="21">
        <v>0.73</v>
      </c>
      <c r="D786" s="20">
        <v>1.0</v>
      </c>
      <c r="E786" s="22">
        <v>1.0</v>
      </c>
      <c r="F786" s="5" t="str">
        <f>VLOOKUP(G786,'Species Data'!A$2:E$152,2,FALSE)</f>
        <v>41</v>
      </c>
      <c r="G786" s="5" t="s">
        <v>77</v>
      </c>
      <c r="H786" s="46" t="s">
        <v>265</v>
      </c>
      <c r="I786" s="38" t="s">
        <v>236</v>
      </c>
      <c r="J786" s="5" t="str">
        <f>VLOOKUP(G786,'Species Data'!A$2:E$152,3,FALSE)</f>
        <v>80</v>
      </c>
      <c r="K786" s="27" t="str">
        <f>VLOOKUP(G786,'Species Data'!A$2:E$152,4,FALSE)</f>
        <v>88</v>
      </c>
      <c r="L786" s="27" t="str">
        <f>VLOOKUP(G786,'Species Data'!A$2:E$152,5,FALSE)</f>
        <v>90</v>
      </c>
      <c r="M786" s="28" t="str">
        <f t="shared" si="1"/>
        <v>7200</v>
      </c>
      <c r="N786" s="29" t="str">
        <f t="shared" si="2"/>
        <v>769626000</v>
      </c>
      <c r="O786" s="29" t="str">
        <f t="shared" si="3"/>
        <v>106893</v>
      </c>
      <c r="P786" s="30" t="str">
        <f t="shared" si="4"/>
        <v>381645000</v>
      </c>
      <c r="Q786" s="30" t="s">
        <v>261</v>
      </c>
      <c r="R786" s="32" t="str">
        <f>VLOOKUP(Q786,'Basic Moves'!B$2:H$43,3,FALSE)</f>
        <v>10</v>
      </c>
      <c r="S786" s="32" t="str">
        <f>IF(OR(VLOOKUP(Q786,'Basic Moves'!B$2:C$43,2,FALSE)=H786,VLOOKUP(Q786,'Basic Moves'!B$2:C$43,2,FALSE)=I786),1,0)</f>
        <v>0</v>
      </c>
      <c r="T786" s="32" t="str">
        <f>VLOOKUP(Q786,'Basic Moves'!B$2:H$43,5,FALSE)</f>
        <v>1330</v>
      </c>
      <c r="U786" s="32" t="str">
        <f>VLOOKUP(Q786,'Basic Moves'!B$2:H$43,7,FALSE)</f>
        <v>12</v>
      </c>
      <c r="V786" s="31" t="str">
        <f t="shared" si="5"/>
        <v>750</v>
      </c>
      <c r="W786" s="30" t="s">
        <v>224</v>
      </c>
      <c r="X786" s="32" t="str">
        <f>VLOOKUP(W786,'Charged Moves'!B$2:I$96,3,FALSE)</f>
        <v>55</v>
      </c>
      <c r="Y786" s="32" t="str">
        <f>IF(OR(VLOOKUP(W786,'Charged Moves'!B$2:C$96,2,FALSE)=H786,VLOOKUP(W786,'Charged Moves'!B$2:C$96,2,FALSE)=I786),1,0)</f>
        <v>1</v>
      </c>
      <c r="Z786" s="32" t="str">
        <f>VLOOKUP(W786,'Charged Moves'!B$2:I$96,8,FALSE)*100</f>
        <v>5</v>
      </c>
      <c r="AA786" s="32" t="str">
        <f>VLOOKUP(W786,'Charged Moves'!B$2:I$96,6,FALSE)</f>
        <v>2600</v>
      </c>
      <c r="AB786" s="32" t="str">
        <f>VLOOKUP(W786,'Charged Moves'!B$2:J$96,9,FALSE)</f>
        <v>50</v>
      </c>
      <c r="AC786" s="32" t="str">
        <f t="shared" si="6"/>
        <v>120.46875</v>
      </c>
      <c r="AD786" s="32" t="str">
        <f t="shared" si="7"/>
        <v>9750</v>
      </c>
      <c r="AE786" s="32" t="str">
        <f t="shared" si="8"/>
        <v>1214.6875</v>
      </c>
      <c r="AF786" t="str">
        <f t="shared" si="9"/>
        <v>19750</v>
      </c>
      <c r="AG786" t="str">
        <f t="shared" si="10"/>
        <v>602.34375</v>
      </c>
    </row>
    <row r="787" ht="14.25" customHeight="1">
      <c r="A787" s="5">
        <v>533.0</v>
      </c>
      <c r="B787" s="20">
        <v>2.0</v>
      </c>
      <c r="C787" s="21">
        <v>0.91</v>
      </c>
      <c r="D787" s="20">
        <v>1.0</v>
      </c>
      <c r="E787" s="22">
        <v>1.0</v>
      </c>
      <c r="F787" s="5" t="str">
        <f>VLOOKUP(G787,'Species Data'!A$2:E$152,2,FALSE)</f>
        <v>92</v>
      </c>
      <c r="G787" s="5" t="s">
        <v>149</v>
      </c>
      <c r="H787" s="62" t="s">
        <v>258</v>
      </c>
      <c r="I787" s="46" t="s">
        <v>265</v>
      </c>
      <c r="J787" s="5" t="str">
        <f>VLOOKUP(G787,'Species Data'!A$2:E$152,3,FALSE)</f>
        <v>60</v>
      </c>
      <c r="K787" s="27" t="str">
        <f>VLOOKUP(G787,'Species Data'!A$2:E$152,4,FALSE)</f>
        <v>136</v>
      </c>
      <c r="L787" s="27" t="str">
        <f>VLOOKUP(G787,'Species Data'!A$2:E$152,5,FALSE)</f>
        <v>82</v>
      </c>
      <c r="M787" s="28" t="str">
        <f t="shared" si="1"/>
        <v>4920</v>
      </c>
      <c r="N787" s="29" t="str">
        <f t="shared" si="2"/>
        <v>1011103050</v>
      </c>
      <c r="O787" s="29" t="str">
        <f t="shared" si="3"/>
        <v>205509</v>
      </c>
      <c r="P787" s="30" t="str">
        <f t="shared" si="4"/>
        <v>380959290</v>
      </c>
      <c r="Q787" s="30" t="s">
        <v>251</v>
      </c>
      <c r="R787" s="32" t="str">
        <f>VLOOKUP(Q787,'Basic Moves'!B$2:H$43,3,FALSE)</f>
        <v>7</v>
      </c>
      <c r="S787" s="32" t="str">
        <f>IF(OR(VLOOKUP(Q787,'Basic Moves'!B$2:C$43,2,FALSE)=H787,VLOOKUP(Q787,'Basic Moves'!B$2:C$43,2,FALSE)=I787),1,0)</f>
        <v>0</v>
      </c>
      <c r="T787" s="32" t="str">
        <f>VLOOKUP(Q787,'Basic Moves'!B$2:H$43,5,FALSE)</f>
        <v>700</v>
      </c>
      <c r="U787" s="32" t="str">
        <f>VLOOKUP(Q787,'Basic Moves'!B$2:H$43,7,FALSE)</f>
        <v>9</v>
      </c>
      <c r="V787" s="31" t="str">
        <f t="shared" si="5"/>
        <v>994</v>
      </c>
      <c r="W787" s="30" t="s">
        <v>224</v>
      </c>
      <c r="X787" s="32" t="str">
        <f>VLOOKUP(W787,'Charged Moves'!B$2:I$96,3,FALSE)</f>
        <v>55</v>
      </c>
      <c r="Y787" s="32" t="str">
        <f>IF(OR(VLOOKUP(W787,'Charged Moves'!B$2:C$96,2,FALSE)=H787,VLOOKUP(W787,'Charged Moves'!B$2:C$96,2,FALSE)=I787),1,0)</f>
        <v>1</v>
      </c>
      <c r="Z787" s="32" t="str">
        <f>VLOOKUP(W787,'Charged Moves'!B$2:I$96,8,FALSE)*100</f>
        <v>5</v>
      </c>
      <c r="AA787" s="32" t="str">
        <f>VLOOKUP(W787,'Charged Moves'!B$2:I$96,6,FALSE)</f>
        <v>2600</v>
      </c>
      <c r="AB787" s="32" t="str">
        <f>VLOOKUP(W787,'Charged Moves'!B$2:J$96,9,FALSE)</f>
        <v>50</v>
      </c>
      <c r="AC787" s="32" t="str">
        <f t="shared" si="6"/>
        <v>112.46875</v>
      </c>
      <c r="AD787" s="32" t="str">
        <f t="shared" si="7"/>
        <v>7300</v>
      </c>
      <c r="AE787" s="32" t="str">
        <f t="shared" si="8"/>
        <v>1511.09375</v>
      </c>
      <c r="AF787" t="str">
        <f t="shared" si="9"/>
        <v>19300</v>
      </c>
      <c r="AG787" t="str">
        <f t="shared" si="10"/>
        <v>569.34375</v>
      </c>
    </row>
    <row r="788" ht="14.25" customHeight="1">
      <c r="A788" s="5">
        <v>667.0</v>
      </c>
      <c r="B788" s="20">
        <v>1.0</v>
      </c>
      <c r="C788" s="21">
        <v>1.0</v>
      </c>
      <c r="D788" s="20">
        <v>5.0</v>
      </c>
      <c r="E788" s="22">
        <v>0.53</v>
      </c>
      <c r="F788" s="5" t="str">
        <f>VLOOKUP(G788,'Species Data'!A$2:E$152,2,FALSE)</f>
        <v>116</v>
      </c>
      <c r="G788" s="5" t="s">
        <v>188</v>
      </c>
      <c r="H788" s="33" t="s">
        <v>187</v>
      </c>
      <c r="I788" s="50"/>
      <c r="J788" s="5" t="str">
        <f>VLOOKUP(G788,'Species Data'!A$2:E$152,3,FALSE)</f>
        <v>60</v>
      </c>
      <c r="K788" s="27" t="str">
        <f>VLOOKUP(G788,'Species Data'!A$2:E$152,4,FALSE)</f>
        <v>122</v>
      </c>
      <c r="L788" s="27" t="str">
        <f>VLOOKUP(G788,'Species Data'!A$2:E$152,5,FALSE)</f>
        <v>100</v>
      </c>
      <c r="M788" s="28" t="str">
        <f t="shared" si="1"/>
        <v>6000</v>
      </c>
      <c r="N788" s="29" t="str">
        <f t="shared" si="2"/>
        <v>1139724000</v>
      </c>
      <c r="O788" s="29" t="str">
        <f t="shared" si="3"/>
        <v>189954</v>
      </c>
      <c r="P788" s="30" t="str">
        <f t="shared" si="4"/>
        <v>376248000</v>
      </c>
      <c r="Q788" s="30" t="s">
        <v>151</v>
      </c>
      <c r="R788" s="32" t="str">
        <f>VLOOKUP(Q788,'Basic Moves'!B$2:H$43,3,FALSE)</f>
        <v>6</v>
      </c>
      <c r="S788" s="32" t="str">
        <f>IF(OR(VLOOKUP(Q788,'Basic Moves'!B$2:C$43,2,FALSE)=H788,VLOOKUP(Q788,'Basic Moves'!B$2:C$43,2,FALSE)=I788),1,0)</f>
        <v>1</v>
      </c>
      <c r="T788" s="32" t="str">
        <f>VLOOKUP(Q788,'Basic Moves'!B$2:H$43,5,FALSE)</f>
        <v>500</v>
      </c>
      <c r="U788" s="32" t="str">
        <f>VLOOKUP(Q788,'Basic Moves'!B$2:H$43,7,FALSE)</f>
        <v>7</v>
      </c>
      <c r="V788" s="31" t="str">
        <f t="shared" si="5"/>
        <v>1500</v>
      </c>
      <c r="W788" s="30" t="s">
        <v>107</v>
      </c>
      <c r="X788" s="32" t="str">
        <f>VLOOKUP(W788,'Charged Moves'!B$2:I$96,3,FALSE)</f>
        <v>65</v>
      </c>
      <c r="Y788" s="32" t="str">
        <f>IF(OR(VLOOKUP(W788,'Charged Moves'!B$2:C$96,2,FALSE)=H788,VLOOKUP(W788,'Charged Moves'!B$2:C$96,2,FALSE)=I788),1,0)</f>
        <v>0</v>
      </c>
      <c r="Z788" s="32" t="str">
        <f>VLOOKUP(W788,'Charged Moves'!B$2:I$96,8,FALSE)*100</f>
        <v>5</v>
      </c>
      <c r="AA788" s="32" t="str">
        <f>VLOOKUP(W788,'Charged Moves'!B$2:I$96,6,FALSE)</f>
        <v>3600</v>
      </c>
      <c r="AB788" s="32" t="str">
        <f>VLOOKUP(W788,'Charged Moves'!B$2:J$96,9,FALSE)</f>
        <v>50</v>
      </c>
      <c r="AC788" s="32" t="str">
        <f t="shared" si="6"/>
        <v>126.625</v>
      </c>
      <c r="AD788" s="32" t="str">
        <f t="shared" si="7"/>
        <v>8100</v>
      </c>
      <c r="AE788" s="32" t="str">
        <f t="shared" si="8"/>
        <v>1557</v>
      </c>
      <c r="AF788" t="str">
        <f t="shared" si="9"/>
        <v>24100</v>
      </c>
      <c r="AG788" t="str">
        <f t="shared" si="10"/>
        <v>514</v>
      </c>
    </row>
    <row r="789" ht="14.25" customHeight="1">
      <c r="A789" s="5">
        <v>342.0</v>
      </c>
      <c r="B789" s="20">
        <v>5.0</v>
      </c>
      <c r="C789" s="21">
        <v>0.71</v>
      </c>
      <c r="D789" s="20">
        <v>4.0</v>
      </c>
      <c r="E789" s="22">
        <v>0.48</v>
      </c>
      <c r="F789" s="5" t="str">
        <f>VLOOKUP(G789,'Species Data'!A$2:E$152,2,FALSE)</f>
        <v>60</v>
      </c>
      <c r="G789" s="5" t="s">
        <v>102</v>
      </c>
      <c r="H789" s="33" t="s">
        <v>187</v>
      </c>
      <c r="I789" s="50"/>
      <c r="J789" s="5" t="str">
        <f>VLOOKUP(G789,'Species Data'!A$2:E$152,3,FALSE)</f>
        <v>80</v>
      </c>
      <c r="K789" s="27" t="str">
        <f>VLOOKUP(G789,'Species Data'!A$2:E$152,4,FALSE)</f>
        <v>108</v>
      </c>
      <c r="L789" s="27" t="str">
        <f>VLOOKUP(G789,'Species Data'!A$2:E$152,5,FALSE)</f>
        <v>98</v>
      </c>
      <c r="M789" s="28" t="str">
        <f t="shared" si="1"/>
        <v>7840</v>
      </c>
      <c r="N789" s="29" t="str">
        <f t="shared" si="2"/>
        <v>939382920</v>
      </c>
      <c r="O789" s="29" t="str">
        <f t="shared" si="3"/>
        <v>119819</v>
      </c>
      <c r="P789" s="30" t="str">
        <f t="shared" si="4"/>
        <v>375149880</v>
      </c>
      <c r="Q789" s="30" t="s">
        <v>221</v>
      </c>
      <c r="R789" s="32" t="str">
        <f>VLOOKUP(Q789,'Basic Moves'!B$2:H$43,3,FALSE)</f>
        <v>6</v>
      </c>
      <c r="S789" s="32" t="str">
        <f>IF(OR(VLOOKUP(Q789,'Basic Moves'!B$2:C$43,2,FALSE)=H789,VLOOKUP(Q789,'Basic Moves'!B$2:C$43,2,FALSE)=I789),1,0)</f>
        <v>0</v>
      </c>
      <c r="T789" s="32" t="str">
        <f>VLOOKUP(Q789,'Basic Moves'!B$2:H$43,5,FALSE)</f>
        <v>550</v>
      </c>
      <c r="U789" s="32" t="str">
        <f>VLOOKUP(Q789,'Basic Moves'!B$2:H$43,7,FALSE)</f>
        <v>7</v>
      </c>
      <c r="V789" s="31" t="str">
        <f t="shared" si="5"/>
        <v>1086</v>
      </c>
      <c r="W789" s="30" t="s">
        <v>303</v>
      </c>
      <c r="X789" s="32" t="str">
        <f>VLOOKUP(W789,'Charged Moves'!B$2:I$96,3,FALSE)</f>
        <v>30</v>
      </c>
      <c r="Y789" s="32" t="str">
        <f>IF(OR(VLOOKUP(W789,'Charged Moves'!B$2:C$96,2,FALSE)=H789,VLOOKUP(W789,'Charged Moves'!B$2:C$96,2,FALSE)=I789),1,0)</f>
        <v>1</v>
      </c>
      <c r="Z789" s="32" t="str">
        <f>VLOOKUP(W789,'Charged Moves'!B$2:I$96,8,FALSE)*100</f>
        <v>5</v>
      </c>
      <c r="AA789" s="32" t="str">
        <f>VLOOKUP(W789,'Charged Moves'!B$2:I$96,6,FALSE)</f>
        <v>2900</v>
      </c>
      <c r="AB789" s="32" t="str">
        <f>VLOOKUP(W789,'Charged Moves'!B$2:J$96,9,FALSE)</f>
        <v>25</v>
      </c>
      <c r="AC789" s="32" t="str">
        <f t="shared" si="6"/>
        <v>62.4375</v>
      </c>
      <c r="AD789" s="32" t="str">
        <f t="shared" si="7"/>
        <v>5600</v>
      </c>
      <c r="AE789" s="32" t="str">
        <f t="shared" si="8"/>
        <v>1109.4375</v>
      </c>
      <c r="AF789" t="str">
        <f t="shared" si="9"/>
        <v>13600</v>
      </c>
      <c r="AG789" t="str">
        <f t="shared" si="10"/>
        <v>443.0625</v>
      </c>
    </row>
    <row r="790" ht="14.25" customHeight="1">
      <c r="A790" s="5">
        <v>318.0</v>
      </c>
      <c r="B790" s="20">
        <v>1.0</v>
      </c>
      <c r="C790" s="21">
        <v>1.0</v>
      </c>
      <c r="D790" s="20">
        <v>6.0</v>
      </c>
      <c r="E790" s="22">
        <v>0.82</v>
      </c>
      <c r="F790" s="5" t="str">
        <f>VLOOKUP(G790,'Species Data'!A$2:E$152,2,FALSE)</f>
        <v>56</v>
      </c>
      <c r="G790" s="5" t="s">
        <v>95</v>
      </c>
      <c r="H790" s="36" t="s">
        <v>229</v>
      </c>
      <c r="I790" s="59"/>
      <c r="J790" s="5" t="str">
        <f>VLOOKUP(G790,'Species Data'!A$2:E$152,3,FALSE)</f>
        <v>80</v>
      </c>
      <c r="K790" s="27" t="str">
        <f>VLOOKUP(G790,'Species Data'!A$2:E$152,4,FALSE)</f>
        <v>122</v>
      </c>
      <c r="L790" s="27" t="str">
        <f>VLOOKUP(G790,'Species Data'!A$2:E$152,5,FALSE)</f>
        <v>96</v>
      </c>
      <c r="M790" s="28" t="str">
        <f t="shared" si="1"/>
        <v>7680</v>
      </c>
      <c r="N790" s="29" t="str">
        <f t="shared" si="2"/>
        <v>1633824000</v>
      </c>
      <c r="O790" s="29" t="str">
        <f t="shared" si="3"/>
        <v>212738</v>
      </c>
      <c r="P790" s="30" t="str">
        <f t="shared" si="4"/>
        <v>371738880</v>
      </c>
      <c r="Q790" s="30" t="s">
        <v>262</v>
      </c>
      <c r="R790" s="32" t="str">
        <f>VLOOKUP(Q790,'Basic Moves'!B$2:H$43,3,FALSE)</f>
        <v>6</v>
      </c>
      <c r="S790" s="32" t="str">
        <f>IF(OR(VLOOKUP(Q790,'Basic Moves'!B$2:C$43,2,FALSE)=H790,VLOOKUP(Q790,'Basic Moves'!B$2:C$43,2,FALSE)=I790),1,0)</f>
        <v>0</v>
      </c>
      <c r="T790" s="32" t="str">
        <f>VLOOKUP(Q790,'Basic Moves'!B$2:H$43,5,FALSE)</f>
        <v>500</v>
      </c>
      <c r="U790" s="32" t="str">
        <f>VLOOKUP(Q790,'Basic Moves'!B$2:H$43,7,FALSE)</f>
        <v>7</v>
      </c>
      <c r="V790" s="31" t="str">
        <f t="shared" si="5"/>
        <v>1200</v>
      </c>
      <c r="W790" s="30" t="s">
        <v>289</v>
      </c>
      <c r="X790" s="32" t="str">
        <f>VLOOKUP(W790,'Charged Moves'!B$2:I$96,3,FALSE)</f>
        <v>60</v>
      </c>
      <c r="Y790" s="32" t="str">
        <f>IF(OR(VLOOKUP(W790,'Charged Moves'!B$2:C$96,2,FALSE)=H790,VLOOKUP(W790,'Charged Moves'!B$2:C$96,2,FALSE)=I790),1,0)</f>
        <v>1</v>
      </c>
      <c r="Z790" s="32" t="str">
        <f>VLOOKUP(W790,'Charged Moves'!B$2:I$96,8,FALSE)*100</f>
        <v>25</v>
      </c>
      <c r="AA790" s="32" t="str">
        <f>VLOOKUP(W790,'Charged Moves'!B$2:I$96,6,FALSE)</f>
        <v>2000</v>
      </c>
      <c r="AB790" s="32" t="str">
        <f>VLOOKUP(W790,'Charged Moves'!B$2:J$96,9,FALSE)</f>
        <v>100</v>
      </c>
      <c r="AC790" s="32" t="str">
        <f t="shared" si="6"/>
        <v>174.375</v>
      </c>
      <c r="AD790" s="32" t="str">
        <f t="shared" si="7"/>
        <v>10000</v>
      </c>
      <c r="AE790" s="32" t="str">
        <f t="shared" si="8"/>
        <v>1743.75</v>
      </c>
      <c r="AF790" t="str">
        <f t="shared" si="9"/>
        <v>40000</v>
      </c>
      <c r="AG790" t="str">
        <f t="shared" si="10"/>
        <v>396.75</v>
      </c>
    </row>
    <row r="791" ht="14.25" customHeight="1">
      <c r="A791" s="5">
        <v>293.0</v>
      </c>
      <c r="B791" s="20">
        <v>1.0</v>
      </c>
      <c r="C791" s="21">
        <v>1.0</v>
      </c>
      <c r="D791" s="20">
        <v>2.0</v>
      </c>
      <c r="E791" s="22">
        <v>0.95</v>
      </c>
      <c r="F791" s="5" t="str">
        <f>VLOOKUP(G791,'Species Data'!A$2:E$152,2,FALSE)</f>
        <v>52</v>
      </c>
      <c r="G791" s="5" t="s">
        <v>90</v>
      </c>
      <c r="H791" s="39" t="s">
        <v>237</v>
      </c>
      <c r="I791" s="40"/>
      <c r="J791" s="5" t="str">
        <f>VLOOKUP(G791,'Species Data'!A$2:E$152,3,FALSE)</f>
        <v>80</v>
      </c>
      <c r="K791" s="27" t="str">
        <f>VLOOKUP(G791,'Species Data'!A$2:E$152,4,FALSE)</f>
        <v>104</v>
      </c>
      <c r="L791" s="27" t="str">
        <f>VLOOKUP(G791,'Species Data'!A$2:E$152,5,FALSE)</f>
        <v>94</v>
      </c>
      <c r="M791" s="28" t="str">
        <f t="shared" si="1"/>
        <v>7520</v>
      </c>
      <c r="N791" s="29" t="str">
        <f t="shared" si="2"/>
        <v>1427296000</v>
      </c>
      <c r="O791" s="29" t="str">
        <f t="shared" si="3"/>
        <v>189800</v>
      </c>
      <c r="P791" s="30" t="str">
        <f t="shared" si="4"/>
        <v>371488000</v>
      </c>
      <c r="Q791" s="30" t="s">
        <v>262</v>
      </c>
      <c r="R791" s="32" t="str">
        <f>VLOOKUP(Q791,'Basic Moves'!B$2:H$43,3,FALSE)</f>
        <v>6</v>
      </c>
      <c r="S791" s="32" t="str">
        <f>IF(OR(VLOOKUP(Q791,'Basic Moves'!B$2:C$43,2,FALSE)=H791,VLOOKUP(Q791,'Basic Moves'!B$2:C$43,2,FALSE)=I791),1,0)</f>
        <v>1</v>
      </c>
      <c r="T791" s="32" t="str">
        <f>VLOOKUP(Q791,'Basic Moves'!B$2:H$43,5,FALSE)</f>
        <v>500</v>
      </c>
      <c r="U791" s="32" t="str">
        <f>VLOOKUP(Q791,'Basic Moves'!B$2:H$43,7,FALSE)</f>
        <v>7</v>
      </c>
      <c r="V791" s="31" t="str">
        <f t="shared" si="5"/>
        <v>1500</v>
      </c>
      <c r="W791" s="30" t="s">
        <v>346</v>
      </c>
      <c r="X791" s="32" t="str">
        <f>VLOOKUP(W791,'Charged Moves'!B$2:I$96,3,FALSE)</f>
        <v>40</v>
      </c>
      <c r="Y791" s="32" t="str">
        <f>IF(OR(VLOOKUP(W791,'Charged Moves'!B$2:C$96,2,FALSE)=H791,VLOOKUP(W791,'Charged Moves'!B$2:C$96,2,FALSE)=I791),1,0)</f>
        <v>1</v>
      </c>
      <c r="Z791" s="32" t="str">
        <f>VLOOKUP(W791,'Charged Moves'!B$2:I$96,8,FALSE)*100</f>
        <v>5</v>
      </c>
      <c r="AA791" s="32" t="str">
        <f>VLOOKUP(W791,'Charged Moves'!B$2:I$96,6,FALSE)</f>
        <v>1560</v>
      </c>
      <c r="AB791" s="32" t="str">
        <f>VLOOKUP(W791,'Charged Moves'!B$2:J$96,9,FALSE)</f>
        <v>50</v>
      </c>
      <c r="AC791" s="32" t="str">
        <f t="shared" si="6"/>
        <v>111.25</v>
      </c>
      <c r="AD791" s="32" t="str">
        <f t="shared" si="7"/>
        <v>6060</v>
      </c>
      <c r="AE791" s="32" t="str">
        <f t="shared" si="8"/>
        <v>1825</v>
      </c>
      <c r="AF791" t="str">
        <f t="shared" si="9"/>
        <v>22060</v>
      </c>
      <c r="AG791" t="str">
        <f t="shared" si="10"/>
        <v>475</v>
      </c>
    </row>
    <row r="792" ht="14.25" customHeight="1">
      <c r="A792" s="5">
        <v>521.0</v>
      </c>
      <c r="B792" s="20">
        <v>5.0</v>
      </c>
      <c r="C792" s="21">
        <v>0.95</v>
      </c>
      <c r="D792" s="20">
        <v>6.0</v>
      </c>
      <c r="E792" s="22">
        <v>0.73</v>
      </c>
      <c r="F792" s="5" t="str">
        <f>VLOOKUP(G792,'Species Data'!A$2:E$152,2,FALSE)</f>
        <v>90</v>
      </c>
      <c r="G792" s="5" t="s">
        <v>146</v>
      </c>
      <c r="H792" s="33" t="s">
        <v>187</v>
      </c>
      <c r="I792" s="50"/>
      <c r="J792" s="5" t="str">
        <f>VLOOKUP(G792,'Species Data'!A$2:E$152,3,FALSE)</f>
        <v>60</v>
      </c>
      <c r="K792" s="27" t="str">
        <f>VLOOKUP(G792,'Species Data'!A$2:E$152,4,FALSE)</f>
        <v>120</v>
      </c>
      <c r="L792" s="27" t="str">
        <f>VLOOKUP(G792,'Species Data'!A$2:E$152,5,FALSE)</f>
        <v>112</v>
      </c>
      <c r="M792" s="28" t="str">
        <f t="shared" si="1"/>
        <v>6720</v>
      </c>
      <c r="N792" s="29" t="str">
        <f t="shared" si="2"/>
        <v>870912000</v>
      </c>
      <c r="O792" s="29" t="str">
        <f t="shared" si="3"/>
        <v>129600</v>
      </c>
      <c r="P792" s="30" t="str">
        <f t="shared" si="4"/>
        <v>369835200</v>
      </c>
      <c r="Q792" s="30" t="s">
        <v>263</v>
      </c>
      <c r="R792" s="32" t="str">
        <f>VLOOKUP(Q792,'Basic Moves'!B$2:H$43,3,FALSE)</f>
        <v>12</v>
      </c>
      <c r="S792" s="32" t="str">
        <f>IF(OR(VLOOKUP(Q792,'Basic Moves'!B$2:C$43,2,FALSE)=H792,VLOOKUP(Q792,'Basic Moves'!B$2:C$43,2,FALSE)=I792),1,0)</f>
        <v>0</v>
      </c>
      <c r="T792" s="32" t="str">
        <f>VLOOKUP(Q792,'Basic Moves'!B$2:H$43,5,FALSE)</f>
        <v>1100</v>
      </c>
      <c r="U792" s="32" t="str">
        <f>VLOOKUP(Q792,'Basic Moves'!B$2:H$43,7,FALSE)</f>
        <v>10</v>
      </c>
      <c r="V792" s="31" t="str">
        <f t="shared" si="5"/>
        <v>1080</v>
      </c>
      <c r="W792" s="30" t="s">
        <v>337</v>
      </c>
      <c r="X792" s="32" t="str">
        <f>VLOOKUP(W792,'Charged Moves'!B$2:I$96,3,FALSE)</f>
        <v>25</v>
      </c>
      <c r="Y792" s="32" t="str">
        <f>IF(OR(VLOOKUP(W792,'Charged Moves'!B$2:C$96,2,FALSE)=H792,VLOOKUP(W792,'Charged Moves'!B$2:C$96,2,FALSE)=I792),1,0)</f>
        <v>0</v>
      </c>
      <c r="Z792" s="32" t="str">
        <f>VLOOKUP(W792,'Charged Moves'!B$2:I$96,8,FALSE)*100</f>
        <v>5</v>
      </c>
      <c r="AA792" s="32" t="str">
        <f>VLOOKUP(W792,'Charged Moves'!B$2:I$96,6,FALSE)</f>
        <v>3800</v>
      </c>
      <c r="AB792" s="32" t="str">
        <f>VLOOKUP(W792,'Charged Moves'!B$2:J$96,9,FALSE)</f>
        <v>20</v>
      </c>
      <c r="AC792" s="32" t="str">
        <f t="shared" si="6"/>
        <v>49.625</v>
      </c>
      <c r="AD792" s="32" t="str">
        <f t="shared" si="7"/>
        <v>6500</v>
      </c>
      <c r="AE792" s="32" t="str">
        <f t="shared" si="8"/>
        <v>768.375</v>
      </c>
      <c r="AF792" t="str">
        <f t="shared" si="9"/>
        <v>10500</v>
      </c>
      <c r="AG792" t="str">
        <f t="shared" si="10"/>
        <v>458.625</v>
      </c>
    </row>
    <row r="793" ht="14.25" customHeight="1">
      <c r="A793" s="5">
        <v>569.0</v>
      </c>
      <c r="B793" s="20">
        <v>4.0</v>
      </c>
      <c r="C793" s="21">
        <v>0.85</v>
      </c>
      <c r="D793" s="20">
        <v>4.0</v>
      </c>
      <c r="E793" s="22">
        <v>0.53</v>
      </c>
      <c r="F793" s="5" t="str">
        <f>VLOOKUP(G793,'Species Data'!A$2:E$152,2,FALSE)</f>
        <v>98</v>
      </c>
      <c r="G793" s="5" t="s">
        <v>161</v>
      </c>
      <c r="H793" s="33" t="s">
        <v>187</v>
      </c>
      <c r="I793" s="50"/>
      <c r="J793" s="5" t="str">
        <f>VLOOKUP(G793,'Species Data'!A$2:E$152,3,FALSE)</f>
        <v>60</v>
      </c>
      <c r="K793" s="27" t="str">
        <f>VLOOKUP(G793,'Species Data'!A$2:E$152,4,FALSE)</f>
        <v>116</v>
      </c>
      <c r="L793" s="27" t="str">
        <f>VLOOKUP(G793,'Species Data'!A$2:E$152,5,FALSE)</f>
        <v>110</v>
      </c>
      <c r="M793" s="28" t="str">
        <f t="shared" si="1"/>
        <v>6600</v>
      </c>
      <c r="N793" s="29" t="str">
        <f t="shared" si="2"/>
        <v>875463600</v>
      </c>
      <c r="O793" s="29" t="str">
        <f t="shared" si="3"/>
        <v>132646</v>
      </c>
      <c r="P793" s="30" t="str">
        <f t="shared" si="4"/>
        <v>368947425</v>
      </c>
      <c r="Q793" s="30" t="s">
        <v>221</v>
      </c>
      <c r="R793" s="32" t="str">
        <f>VLOOKUP(Q793,'Basic Moves'!B$2:H$43,3,FALSE)</f>
        <v>6</v>
      </c>
      <c r="S793" s="32" t="str">
        <f>IF(OR(VLOOKUP(Q793,'Basic Moves'!B$2:C$43,2,FALSE)=H793,VLOOKUP(Q793,'Basic Moves'!B$2:C$43,2,FALSE)=I793),1,0)</f>
        <v>0</v>
      </c>
      <c r="T793" s="32" t="str">
        <f>VLOOKUP(Q793,'Basic Moves'!B$2:H$43,5,FALSE)</f>
        <v>550</v>
      </c>
      <c r="U793" s="32" t="str">
        <f>VLOOKUP(Q793,'Basic Moves'!B$2:H$43,7,FALSE)</f>
        <v>7</v>
      </c>
      <c r="V793" s="31" t="str">
        <f t="shared" si="5"/>
        <v>1086</v>
      </c>
      <c r="W793" s="30" t="s">
        <v>334</v>
      </c>
      <c r="X793" s="32" t="str">
        <f>VLOOKUP(W793,'Charged Moves'!B$2:I$96,3,FALSE)</f>
        <v>35</v>
      </c>
      <c r="Y793" s="32" t="str">
        <f>IF(OR(VLOOKUP(W793,'Charged Moves'!B$2:C$96,2,FALSE)=H793,VLOOKUP(W793,'Charged Moves'!B$2:C$96,2,FALSE)=I793),1,0)</f>
        <v>1</v>
      </c>
      <c r="Z793" s="32" t="str">
        <f>VLOOKUP(W793,'Charged Moves'!B$2:I$96,8,FALSE)*100</f>
        <v>5</v>
      </c>
      <c r="AA793" s="32" t="str">
        <f>VLOOKUP(W793,'Charged Moves'!B$2:I$96,6,FALSE)</f>
        <v>3300</v>
      </c>
      <c r="AB793" s="32" t="str">
        <f>VLOOKUP(W793,'Charged Moves'!B$2:J$96,9,FALSE)</f>
        <v>25</v>
      </c>
      <c r="AC793" s="32" t="str">
        <f t="shared" si="6"/>
        <v>68.84375</v>
      </c>
      <c r="AD793" s="32" t="str">
        <f t="shared" si="7"/>
        <v>6000</v>
      </c>
      <c r="AE793" s="32" t="str">
        <f t="shared" si="8"/>
        <v>1143.5</v>
      </c>
      <c r="AF793" t="str">
        <f t="shared" si="9"/>
        <v>14000</v>
      </c>
      <c r="AG793" t="str">
        <f t="shared" si="10"/>
        <v>481.90625</v>
      </c>
    </row>
    <row r="794" ht="14.25" customHeight="1">
      <c r="A794" s="5">
        <v>76.0</v>
      </c>
      <c r="B794" s="20">
        <v>4.0</v>
      </c>
      <c r="C794" s="21">
        <v>0.75</v>
      </c>
      <c r="D794" s="20">
        <v>5.0</v>
      </c>
      <c r="E794" s="22">
        <v>0.85</v>
      </c>
      <c r="F794" s="5" t="str">
        <f>VLOOKUP(G794,'Species Data'!A$2:E$152,2,FALSE)</f>
        <v>16</v>
      </c>
      <c r="G794" s="5" t="s">
        <v>52</v>
      </c>
      <c r="H794" s="39" t="s">
        <v>237</v>
      </c>
      <c r="I794" s="38" t="s">
        <v>236</v>
      </c>
      <c r="J794" s="5" t="str">
        <f>VLOOKUP(G794,'Species Data'!A$2:E$152,3,FALSE)</f>
        <v>80</v>
      </c>
      <c r="K794" s="27" t="str">
        <f>VLOOKUP(G794,'Species Data'!A$2:E$152,4,FALSE)</f>
        <v>94</v>
      </c>
      <c r="L794" s="27" t="str">
        <f>VLOOKUP(G794,'Species Data'!A$2:E$152,5,FALSE)</f>
        <v>90</v>
      </c>
      <c r="M794" s="28" t="str">
        <f t="shared" si="1"/>
        <v>7200</v>
      </c>
      <c r="N794" s="29" t="str">
        <f t="shared" si="2"/>
        <v>685048500</v>
      </c>
      <c r="O794" s="29" t="str">
        <f t="shared" si="3"/>
        <v>95146</v>
      </c>
      <c r="P794" s="30" t="str">
        <f t="shared" si="4"/>
        <v>368221500</v>
      </c>
      <c r="Q794" s="30" t="s">
        <v>261</v>
      </c>
      <c r="R794" s="32" t="str">
        <f>VLOOKUP(Q794,'Basic Moves'!B$2:H$43,3,FALSE)</f>
        <v>10</v>
      </c>
      <c r="S794" s="32" t="str">
        <f>IF(OR(VLOOKUP(Q794,'Basic Moves'!B$2:C$43,2,FALSE)=H794,VLOOKUP(Q794,'Basic Moves'!B$2:C$43,2,FALSE)=I794),1,0)</f>
        <v>1</v>
      </c>
      <c r="T794" s="32" t="str">
        <f>VLOOKUP(Q794,'Basic Moves'!B$2:H$43,5,FALSE)</f>
        <v>1330</v>
      </c>
      <c r="U794" s="32" t="str">
        <f>VLOOKUP(Q794,'Basic Moves'!B$2:H$43,7,FALSE)</f>
        <v>12</v>
      </c>
      <c r="V794" s="31" t="str">
        <f t="shared" si="5"/>
        <v>937.5</v>
      </c>
      <c r="W794" s="30" t="s">
        <v>297</v>
      </c>
      <c r="X794" s="32" t="str">
        <f>VLOOKUP(W794,'Charged Moves'!B$2:I$96,3,FALSE)</f>
        <v>30</v>
      </c>
      <c r="Y794" s="32" t="str">
        <f>IF(OR(VLOOKUP(W794,'Charged Moves'!B$2:C$96,2,FALSE)=H794,VLOOKUP(W794,'Charged Moves'!B$2:C$96,2,FALSE)=I794),1,0)</f>
        <v>1</v>
      </c>
      <c r="Z794" s="32" t="str">
        <f>VLOOKUP(W794,'Charged Moves'!B$2:I$96,8,FALSE)*100</f>
        <v>5</v>
      </c>
      <c r="AA794" s="32" t="str">
        <f>VLOOKUP(W794,'Charged Moves'!B$2:I$96,6,FALSE)</f>
        <v>2900</v>
      </c>
      <c r="AB794" s="32" t="str">
        <f>VLOOKUP(W794,'Charged Moves'!B$2:J$96,9,FALSE)</f>
        <v>25</v>
      </c>
      <c r="AC794" s="32" t="str">
        <f t="shared" si="6"/>
        <v>75.9375</v>
      </c>
      <c r="AD794" s="32" t="str">
        <f t="shared" si="7"/>
        <v>7390</v>
      </c>
      <c r="AE794" s="32" t="str">
        <f t="shared" si="8"/>
        <v>1012.1875</v>
      </c>
      <c r="AF794" t="str">
        <f t="shared" si="9"/>
        <v>13390</v>
      </c>
      <c r="AG794" t="str">
        <f t="shared" si="10"/>
        <v>544.0625</v>
      </c>
    </row>
    <row r="795" ht="14.25" customHeight="1">
      <c r="A795" s="5">
        <v>291.0</v>
      </c>
      <c r="B795" s="20">
        <v>3.0</v>
      </c>
      <c r="C795" s="21">
        <v>0.82</v>
      </c>
      <c r="D795" s="20">
        <v>3.0</v>
      </c>
      <c r="E795" s="22">
        <v>0.93</v>
      </c>
      <c r="F795" s="5" t="str">
        <f>VLOOKUP(G795,'Species Data'!A$2:E$152,2,FALSE)</f>
        <v>52</v>
      </c>
      <c r="G795" s="5" t="s">
        <v>90</v>
      </c>
      <c r="H795" s="39" t="s">
        <v>237</v>
      </c>
      <c r="I795" s="40"/>
      <c r="J795" s="5" t="str">
        <f>VLOOKUP(G795,'Species Data'!A$2:E$152,3,FALSE)</f>
        <v>80</v>
      </c>
      <c r="K795" s="27" t="str">
        <f>VLOOKUP(G795,'Species Data'!A$2:E$152,4,FALSE)</f>
        <v>104</v>
      </c>
      <c r="L795" s="27" t="str">
        <f>VLOOKUP(G795,'Species Data'!A$2:E$152,5,FALSE)</f>
        <v>94</v>
      </c>
      <c r="M795" s="28" t="str">
        <f t="shared" si="1"/>
        <v>7520</v>
      </c>
      <c r="N795" s="29" t="str">
        <f t="shared" si="2"/>
        <v>1173120000</v>
      </c>
      <c r="O795" s="29" t="str">
        <f t="shared" si="3"/>
        <v>156000</v>
      </c>
      <c r="P795" s="30" t="str">
        <f t="shared" si="4"/>
        <v>366600000</v>
      </c>
      <c r="Q795" s="30" t="s">
        <v>262</v>
      </c>
      <c r="R795" s="32" t="str">
        <f>VLOOKUP(Q795,'Basic Moves'!B$2:H$43,3,FALSE)</f>
        <v>6</v>
      </c>
      <c r="S795" s="32" t="str">
        <f>IF(OR(VLOOKUP(Q795,'Basic Moves'!B$2:C$43,2,FALSE)=H795,VLOOKUP(Q795,'Basic Moves'!B$2:C$43,2,FALSE)=I795),1,0)</f>
        <v>1</v>
      </c>
      <c r="T795" s="32" t="str">
        <f>VLOOKUP(Q795,'Basic Moves'!B$2:H$43,5,FALSE)</f>
        <v>500</v>
      </c>
      <c r="U795" s="32" t="str">
        <f>VLOOKUP(Q795,'Basic Moves'!B$2:H$43,7,FALSE)</f>
        <v>7</v>
      </c>
      <c r="V795" s="31" t="str">
        <f t="shared" si="5"/>
        <v>1500</v>
      </c>
      <c r="W795" s="30" t="s">
        <v>302</v>
      </c>
      <c r="X795" s="32" t="str">
        <f>VLOOKUP(W795,'Charged Moves'!B$2:I$96,3,FALSE)</f>
        <v>30</v>
      </c>
      <c r="Y795" s="32" t="str">
        <f>IF(OR(VLOOKUP(W795,'Charged Moves'!B$2:C$96,2,FALSE)=H795,VLOOKUP(W795,'Charged Moves'!B$2:C$96,2,FALSE)=I795),1,0)</f>
        <v>0</v>
      </c>
      <c r="Z795" s="32" t="str">
        <f>VLOOKUP(W795,'Charged Moves'!B$2:I$96,8,FALSE)*100</f>
        <v>25</v>
      </c>
      <c r="AA795" s="32" t="str">
        <f>VLOOKUP(W795,'Charged Moves'!B$2:I$96,6,FALSE)</f>
        <v>2700</v>
      </c>
      <c r="AB795" s="32" t="str">
        <f>VLOOKUP(W795,'Charged Moves'!B$2:J$96,9,FALSE)</f>
        <v>25</v>
      </c>
      <c r="AC795" s="32" t="str">
        <f t="shared" si="6"/>
        <v>63.75</v>
      </c>
      <c r="AD795" s="32" t="str">
        <f t="shared" si="7"/>
        <v>5200</v>
      </c>
      <c r="AE795" s="32" t="str">
        <f t="shared" si="8"/>
        <v>1226.25</v>
      </c>
      <c r="AF795" t="str">
        <f t="shared" si="9"/>
        <v>13200</v>
      </c>
      <c r="AG795" t="str">
        <f t="shared" si="10"/>
        <v>468.75</v>
      </c>
    </row>
    <row r="796" ht="14.25" customHeight="1">
      <c r="A796" s="5">
        <v>105.0</v>
      </c>
      <c r="B796" s="20">
        <v>3.0</v>
      </c>
      <c r="C796" s="21">
        <v>0.86</v>
      </c>
      <c r="D796" s="20">
        <v>3.0</v>
      </c>
      <c r="E796" s="22">
        <v>0.88</v>
      </c>
      <c r="F796" s="5" t="str">
        <f>VLOOKUP(G796,'Species Data'!A$2:E$152,2,FALSE)</f>
        <v>21</v>
      </c>
      <c r="G796" s="5" t="s">
        <v>57</v>
      </c>
      <c r="H796" s="39" t="s">
        <v>237</v>
      </c>
      <c r="I796" s="38" t="s">
        <v>236</v>
      </c>
      <c r="J796" s="5" t="str">
        <f>VLOOKUP(G796,'Species Data'!A$2:E$152,3,FALSE)</f>
        <v>80</v>
      </c>
      <c r="K796" s="27" t="str">
        <f>VLOOKUP(G796,'Species Data'!A$2:E$152,4,FALSE)</f>
        <v>102</v>
      </c>
      <c r="L796" s="27" t="str">
        <f>VLOOKUP(G796,'Species Data'!A$2:E$152,5,FALSE)</f>
        <v>78</v>
      </c>
      <c r="M796" s="28" t="str">
        <f t="shared" si="1"/>
        <v>6240</v>
      </c>
      <c r="N796" s="29" t="str">
        <f t="shared" si="2"/>
        <v>700525800</v>
      </c>
      <c r="O796" s="29" t="str">
        <f t="shared" si="3"/>
        <v>112264</v>
      </c>
      <c r="P796" s="30" t="str">
        <f t="shared" si="4"/>
        <v>362196900</v>
      </c>
      <c r="Q796" s="30" t="s">
        <v>256</v>
      </c>
      <c r="R796" s="32" t="str">
        <f>VLOOKUP(Q796,'Basic Moves'!B$2:H$43,3,FALSE)</f>
        <v>10</v>
      </c>
      <c r="S796" s="32" t="str">
        <f>IF(OR(VLOOKUP(Q796,'Basic Moves'!B$2:C$43,2,FALSE)=H796,VLOOKUP(Q796,'Basic Moves'!B$2:C$43,2,FALSE)=I796),1,0)</f>
        <v>1</v>
      </c>
      <c r="T796" s="32" t="str">
        <f>VLOOKUP(Q796,'Basic Moves'!B$2:H$43,5,FALSE)</f>
        <v>1150</v>
      </c>
      <c r="U796" s="32" t="str">
        <f>VLOOKUP(Q796,'Basic Moves'!B$2:H$43,7,FALSE)</f>
        <v>10</v>
      </c>
      <c r="V796" s="31" t="str">
        <f t="shared" si="5"/>
        <v>1075</v>
      </c>
      <c r="W796" s="30" t="s">
        <v>297</v>
      </c>
      <c r="X796" s="32" t="str">
        <f>VLOOKUP(W796,'Charged Moves'!B$2:I$96,3,FALSE)</f>
        <v>30</v>
      </c>
      <c r="Y796" s="32" t="str">
        <f>IF(OR(VLOOKUP(W796,'Charged Moves'!B$2:C$96,2,FALSE)=H796,VLOOKUP(W796,'Charged Moves'!B$2:C$96,2,FALSE)=I796),1,0)</f>
        <v>1</v>
      </c>
      <c r="Z796" s="32" t="str">
        <f>VLOOKUP(W796,'Charged Moves'!B$2:I$96,8,FALSE)*100</f>
        <v>5</v>
      </c>
      <c r="AA796" s="32" t="str">
        <f>VLOOKUP(W796,'Charged Moves'!B$2:I$96,6,FALSE)</f>
        <v>2900</v>
      </c>
      <c r="AB796" s="32" t="str">
        <f>VLOOKUP(W796,'Charged Moves'!B$2:J$96,9,FALSE)</f>
        <v>25</v>
      </c>
      <c r="AC796" s="32" t="str">
        <f t="shared" si="6"/>
        <v>75.9375</v>
      </c>
      <c r="AD796" s="32" t="str">
        <f t="shared" si="7"/>
        <v>6850</v>
      </c>
      <c r="AE796" s="32" t="str">
        <f t="shared" si="8"/>
        <v>1100.625</v>
      </c>
      <c r="AF796" t="str">
        <f t="shared" si="9"/>
        <v>12850</v>
      </c>
      <c r="AG796" t="str">
        <f t="shared" si="10"/>
        <v>569.0625</v>
      </c>
    </row>
    <row r="797" ht="14.25" customHeight="1">
      <c r="A797" s="5">
        <v>666.0</v>
      </c>
      <c r="B797" s="20">
        <v>2.0</v>
      </c>
      <c r="C797" s="21">
        <v>0.96</v>
      </c>
      <c r="D797" s="20">
        <v>6.0</v>
      </c>
      <c r="E797" s="22">
        <v>0.51</v>
      </c>
      <c r="F797" s="5" t="str">
        <f>VLOOKUP(G797,'Species Data'!A$2:E$152,2,FALSE)</f>
        <v>116</v>
      </c>
      <c r="G797" s="5" t="s">
        <v>188</v>
      </c>
      <c r="H797" s="33" t="s">
        <v>187</v>
      </c>
      <c r="I797" s="50"/>
      <c r="J797" s="5" t="str">
        <f>VLOOKUP(G797,'Species Data'!A$2:E$152,3,FALSE)</f>
        <v>60</v>
      </c>
      <c r="K797" s="27" t="str">
        <f>VLOOKUP(G797,'Species Data'!A$2:E$152,4,FALSE)</f>
        <v>122</v>
      </c>
      <c r="L797" s="27" t="str">
        <f>VLOOKUP(G797,'Species Data'!A$2:E$152,5,FALSE)</f>
        <v>100</v>
      </c>
      <c r="M797" s="28" t="str">
        <f t="shared" si="1"/>
        <v>6000</v>
      </c>
      <c r="N797" s="29" t="str">
        <f t="shared" si="2"/>
        <v>1098000000</v>
      </c>
      <c r="O797" s="29" t="str">
        <f t="shared" si="3"/>
        <v>183000</v>
      </c>
      <c r="P797" s="30" t="str">
        <f t="shared" si="4"/>
        <v>361653750</v>
      </c>
      <c r="Q797" s="30" t="s">
        <v>151</v>
      </c>
      <c r="R797" s="32" t="str">
        <f>VLOOKUP(Q797,'Basic Moves'!B$2:H$43,3,FALSE)</f>
        <v>6</v>
      </c>
      <c r="S797" s="32" t="str">
        <f>IF(OR(VLOOKUP(Q797,'Basic Moves'!B$2:C$43,2,FALSE)=H797,VLOOKUP(Q797,'Basic Moves'!B$2:C$43,2,FALSE)=I797),1,0)</f>
        <v>1</v>
      </c>
      <c r="T797" s="32" t="str">
        <f>VLOOKUP(Q797,'Basic Moves'!B$2:H$43,5,FALSE)</f>
        <v>500</v>
      </c>
      <c r="U797" s="32" t="str">
        <f>VLOOKUP(Q797,'Basic Moves'!B$2:H$43,7,FALSE)</f>
        <v>7</v>
      </c>
      <c r="V797" s="31" t="str">
        <f t="shared" si="5"/>
        <v>1500</v>
      </c>
      <c r="W797" s="30" t="s">
        <v>303</v>
      </c>
      <c r="X797" s="32" t="str">
        <f>VLOOKUP(W797,'Charged Moves'!B$2:I$96,3,FALSE)</f>
        <v>30</v>
      </c>
      <c r="Y797" s="32" t="str">
        <f>IF(OR(VLOOKUP(W797,'Charged Moves'!B$2:C$96,2,FALSE)=H797,VLOOKUP(W797,'Charged Moves'!B$2:C$96,2,FALSE)=I797),1,0)</f>
        <v>1</v>
      </c>
      <c r="Z797" s="32" t="str">
        <f>VLOOKUP(W797,'Charged Moves'!B$2:I$96,8,FALSE)*100</f>
        <v>5</v>
      </c>
      <c r="AA797" s="32" t="str">
        <f>VLOOKUP(W797,'Charged Moves'!B$2:I$96,6,FALSE)</f>
        <v>2900</v>
      </c>
      <c r="AB797" s="32" t="str">
        <f>VLOOKUP(W797,'Charged Moves'!B$2:J$96,9,FALSE)</f>
        <v>25</v>
      </c>
      <c r="AC797" s="32" t="str">
        <f t="shared" si="6"/>
        <v>68.4375</v>
      </c>
      <c r="AD797" s="32" t="str">
        <f t="shared" si="7"/>
        <v>5400</v>
      </c>
      <c r="AE797" s="32" t="str">
        <f t="shared" si="8"/>
        <v>1269.375</v>
      </c>
      <c r="AF797" t="str">
        <f t="shared" si="9"/>
        <v>13400</v>
      </c>
      <c r="AG797" t="str">
        <f t="shared" si="10"/>
        <v>494.0625</v>
      </c>
    </row>
    <row r="798" ht="14.25" customHeight="1">
      <c r="A798" s="5">
        <v>295.0</v>
      </c>
      <c r="B798" s="20">
        <v>5.0</v>
      </c>
      <c r="C798" s="21">
        <v>0.66</v>
      </c>
      <c r="D798" s="20">
        <v>4.0</v>
      </c>
      <c r="E798" s="22">
        <v>0.91</v>
      </c>
      <c r="F798" s="5" t="str">
        <f>VLOOKUP(G798,'Species Data'!A$2:E$152,2,FALSE)</f>
        <v>52</v>
      </c>
      <c r="G798" s="5" t="s">
        <v>90</v>
      </c>
      <c r="H798" s="39" t="s">
        <v>237</v>
      </c>
      <c r="I798" s="40"/>
      <c r="J798" s="5" t="str">
        <f>VLOOKUP(G798,'Species Data'!A$2:E$152,3,FALSE)</f>
        <v>80</v>
      </c>
      <c r="K798" s="27" t="str">
        <f>VLOOKUP(G798,'Species Data'!A$2:E$152,4,FALSE)</f>
        <v>104</v>
      </c>
      <c r="L798" s="27" t="str">
        <f>VLOOKUP(G798,'Species Data'!A$2:E$152,5,FALSE)</f>
        <v>94</v>
      </c>
      <c r="M798" s="28" t="str">
        <f t="shared" si="1"/>
        <v>7520</v>
      </c>
      <c r="N798" s="29" t="str">
        <f t="shared" si="2"/>
        <v>938496000</v>
      </c>
      <c r="O798" s="29" t="str">
        <f t="shared" si="3"/>
        <v>124800</v>
      </c>
      <c r="P798" s="30" t="str">
        <f t="shared" si="4"/>
        <v>357215040</v>
      </c>
      <c r="Q798" s="30" t="s">
        <v>126</v>
      </c>
      <c r="R798" s="32" t="str">
        <f>VLOOKUP(Q798,'Basic Moves'!B$2:H$43,3,FALSE)</f>
        <v>6</v>
      </c>
      <c r="S798" s="32" t="str">
        <f>IF(OR(VLOOKUP(Q798,'Basic Moves'!B$2:C$43,2,FALSE)=H798,VLOOKUP(Q798,'Basic Moves'!B$2:C$43,2,FALSE)=I798),1,0)</f>
        <v>0</v>
      </c>
      <c r="T798" s="32" t="str">
        <f>VLOOKUP(Q798,'Basic Moves'!B$2:H$43,5,FALSE)</f>
        <v>500</v>
      </c>
      <c r="U798" s="32" t="str">
        <f>VLOOKUP(Q798,'Basic Moves'!B$2:H$43,7,FALSE)</f>
        <v>7</v>
      </c>
      <c r="V798" s="31" t="str">
        <f t="shared" si="5"/>
        <v>1200</v>
      </c>
      <c r="W798" s="30" t="s">
        <v>284</v>
      </c>
      <c r="X798" s="32" t="str">
        <f>VLOOKUP(W798,'Charged Moves'!B$2:I$96,3,FALSE)</f>
        <v>45</v>
      </c>
      <c r="Y798" s="32" t="str">
        <f>IF(OR(VLOOKUP(W798,'Charged Moves'!B$2:C$96,2,FALSE)=H798,VLOOKUP(W798,'Charged Moves'!B$2:C$96,2,FALSE)=I798),1,0)</f>
        <v>0</v>
      </c>
      <c r="Z798" s="32" t="str">
        <f>VLOOKUP(W798,'Charged Moves'!B$2:I$96,8,FALSE)*100</f>
        <v>5</v>
      </c>
      <c r="AA798" s="32" t="str">
        <f>VLOOKUP(W798,'Charged Moves'!B$2:I$96,6,FALSE)</f>
        <v>3500</v>
      </c>
      <c r="AB798" s="32" t="str">
        <f>VLOOKUP(W798,'Charged Moves'!B$2:J$96,9,FALSE)</f>
        <v>33</v>
      </c>
      <c r="AC798" s="32" t="str">
        <f t="shared" si="6"/>
        <v>76.125</v>
      </c>
      <c r="AD798" s="32" t="str">
        <f t="shared" si="7"/>
        <v>6500</v>
      </c>
      <c r="AE798" s="32" t="str">
        <f t="shared" si="8"/>
        <v>1171.875</v>
      </c>
      <c r="AF798" t="str">
        <f t="shared" si="9"/>
        <v>16500</v>
      </c>
      <c r="AG798" t="str">
        <f t="shared" si="10"/>
        <v>456.75</v>
      </c>
    </row>
    <row r="799" ht="14.25" customHeight="1">
      <c r="A799" s="5">
        <v>108.0</v>
      </c>
      <c r="B799" s="20">
        <v>5.0</v>
      </c>
      <c r="C799" s="21">
        <v>0.79</v>
      </c>
      <c r="D799" s="20">
        <v>4.0</v>
      </c>
      <c r="E799" s="22">
        <v>0.84</v>
      </c>
      <c r="F799" s="5" t="str">
        <f>VLOOKUP(G799,'Species Data'!A$2:E$152,2,FALSE)</f>
        <v>21</v>
      </c>
      <c r="G799" s="5" t="s">
        <v>57</v>
      </c>
      <c r="H799" s="39" t="s">
        <v>237</v>
      </c>
      <c r="I799" s="38" t="s">
        <v>236</v>
      </c>
      <c r="J799" s="5" t="str">
        <f>VLOOKUP(G799,'Species Data'!A$2:E$152,3,FALSE)</f>
        <v>80</v>
      </c>
      <c r="K799" s="27" t="str">
        <f>VLOOKUP(G799,'Species Data'!A$2:E$152,4,FALSE)</f>
        <v>102</v>
      </c>
      <c r="L799" s="27" t="str">
        <f>VLOOKUP(G799,'Species Data'!A$2:E$152,5,FALSE)</f>
        <v>78</v>
      </c>
      <c r="M799" s="28" t="str">
        <f t="shared" si="1"/>
        <v>6240</v>
      </c>
      <c r="N799" s="29" t="str">
        <f t="shared" si="2"/>
        <v>644237100</v>
      </c>
      <c r="O799" s="29" t="str">
        <f t="shared" si="3"/>
        <v>103243</v>
      </c>
      <c r="P799" s="30" t="str">
        <f t="shared" si="4"/>
        <v>346284900</v>
      </c>
      <c r="Q799" s="30" t="s">
        <v>261</v>
      </c>
      <c r="R799" s="32" t="str">
        <f>VLOOKUP(Q799,'Basic Moves'!B$2:H$43,3,FALSE)</f>
        <v>10</v>
      </c>
      <c r="S799" s="32" t="str">
        <f>IF(OR(VLOOKUP(Q799,'Basic Moves'!B$2:C$43,2,FALSE)=H799,VLOOKUP(Q799,'Basic Moves'!B$2:C$43,2,FALSE)=I799),1,0)</f>
        <v>1</v>
      </c>
      <c r="T799" s="32" t="str">
        <f>VLOOKUP(Q799,'Basic Moves'!B$2:H$43,5,FALSE)</f>
        <v>1330</v>
      </c>
      <c r="U799" s="32" t="str">
        <f>VLOOKUP(Q799,'Basic Moves'!B$2:H$43,7,FALSE)</f>
        <v>12</v>
      </c>
      <c r="V799" s="31" t="str">
        <f t="shared" si="5"/>
        <v>937.5</v>
      </c>
      <c r="W799" s="30" t="s">
        <v>297</v>
      </c>
      <c r="X799" s="32" t="str">
        <f>VLOOKUP(W799,'Charged Moves'!B$2:I$96,3,FALSE)</f>
        <v>30</v>
      </c>
      <c r="Y799" s="32" t="str">
        <f>IF(OR(VLOOKUP(W799,'Charged Moves'!B$2:C$96,2,FALSE)=H799,VLOOKUP(W799,'Charged Moves'!B$2:C$96,2,FALSE)=I799),1,0)</f>
        <v>1</v>
      </c>
      <c r="Z799" s="32" t="str">
        <f>VLOOKUP(W799,'Charged Moves'!B$2:I$96,8,FALSE)*100</f>
        <v>5</v>
      </c>
      <c r="AA799" s="32" t="str">
        <f>VLOOKUP(W799,'Charged Moves'!B$2:I$96,6,FALSE)</f>
        <v>2900</v>
      </c>
      <c r="AB799" s="32" t="str">
        <f>VLOOKUP(W799,'Charged Moves'!B$2:J$96,9,FALSE)</f>
        <v>25</v>
      </c>
      <c r="AC799" s="32" t="str">
        <f t="shared" si="6"/>
        <v>75.9375</v>
      </c>
      <c r="AD799" s="32" t="str">
        <f t="shared" si="7"/>
        <v>7390</v>
      </c>
      <c r="AE799" s="32" t="str">
        <f t="shared" si="8"/>
        <v>1012.1875</v>
      </c>
      <c r="AF799" t="str">
        <f t="shared" si="9"/>
        <v>13390</v>
      </c>
      <c r="AG799" t="str">
        <f t="shared" si="10"/>
        <v>544.0625</v>
      </c>
    </row>
    <row r="800" ht="14.25" customHeight="1">
      <c r="A800" s="5">
        <v>75.0</v>
      </c>
      <c r="B800" s="20">
        <v>6.0</v>
      </c>
      <c r="C800" s="21">
        <v>0.69</v>
      </c>
      <c r="D800" s="20">
        <v>6.0</v>
      </c>
      <c r="E800" s="22">
        <v>0.79</v>
      </c>
      <c r="F800" s="5" t="str">
        <f>VLOOKUP(G800,'Species Data'!A$2:E$152,2,FALSE)</f>
        <v>16</v>
      </c>
      <c r="G800" s="5" t="s">
        <v>52</v>
      </c>
      <c r="H800" s="39" t="s">
        <v>237</v>
      </c>
      <c r="I800" s="38" t="s">
        <v>236</v>
      </c>
      <c r="J800" s="5" t="str">
        <f>VLOOKUP(G800,'Species Data'!A$2:E$152,3,FALSE)</f>
        <v>80</v>
      </c>
      <c r="K800" s="27" t="str">
        <f>VLOOKUP(G800,'Species Data'!A$2:E$152,4,FALSE)</f>
        <v>94</v>
      </c>
      <c r="L800" s="27" t="str">
        <f>VLOOKUP(G800,'Species Data'!A$2:E$152,5,FALSE)</f>
        <v>90</v>
      </c>
      <c r="M800" s="28" t="str">
        <f t="shared" si="1"/>
        <v>7200</v>
      </c>
      <c r="N800" s="29" t="str">
        <f t="shared" si="2"/>
        <v>634500000</v>
      </c>
      <c r="O800" s="29" t="str">
        <f t="shared" si="3"/>
        <v>88125</v>
      </c>
      <c r="P800" s="30" t="str">
        <f t="shared" si="4"/>
        <v>342630000</v>
      </c>
      <c r="Q800" s="30" t="s">
        <v>261</v>
      </c>
      <c r="R800" s="32" t="str">
        <f>VLOOKUP(Q800,'Basic Moves'!B$2:H$43,3,FALSE)</f>
        <v>10</v>
      </c>
      <c r="S800" s="32" t="str">
        <f>IF(OR(VLOOKUP(Q800,'Basic Moves'!B$2:C$43,2,FALSE)=H800,VLOOKUP(Q800,'Basic Moves'!B$2:C$43,2,FALSE)=I800),1,0)</f>
        <v>1</v>
      </c>
      <c r="T800" s="32" t="str">
        <f>VLOOKUP(Q800,'Basic Moves'!B$2:H$43,5,FALSE)</f>
        <v>1330</v>
      </c>
      <c r="U800" s="32" t="str">
        <f>VLOOKUP(Q800,'Basic Moves'!B$2:H$43,7,FALSE)</f>
        <v>12</v>
      </c>
      <c r="V800" s="31" t="str">
        <f t="shared" si="5"/>
        <v>937.5</v>
      </c>
      <c r="W800" s="30" t="s">
        <v>320</v>
      </c>
      <c r="X800" s="32" t="str">
        <f>VLOOKUP(W800,'Charged Moves'!B$2:I$96,3,FALSE)</f>
        <v>25</v>
      </c>
      <c r="Y800" s="32" t="str">
        <f>IF(OR(VLOOKUP(W800,'Charged Moves'!B$2:C$96,2,FALSE)=H800,VLOOKUP(W800,'Charged Moves'!B$2:C$96,2,FALSE)=I800),1,0)</f>
        <v>0</v>
      </c>
      <c r="Z800" s="32" t="str">
        <f>VLOOKUP(W800,'Charged Moves'!B$2:I$96,8,FALSE)*100</f>
        <v>5</v>
      </c>
      <c r="AA800" s="32" t="str">
        <f>VLOOKUP(W800,'Charged Moves'!B$2:I$96,6,FALSE)</f>
        <v>2700</v>
      </c>
      <c r="AB800" s="32" t="str">
        <f>VLOOKUP(W800,'Charged Moves'!B$2:J$96,9,FALSE)</f>
        <v>20</v>
      </c>
      <c r="AC800" s="32" t="str">
        <f t="shared" si="6"/>
        <v>50.625</v>
      </c>
      <c r="AD800" s="32" t="str">
        <f t="shared" si="7"/>
        <v>5860</v>
      </c>
      <c r="AE800" s="32" t="str">
        <f t="shared" si="8"/>
        <v>860.625</v>
      </c>
      <c r="AF800" t="str">
        <f t="shared" si="9"/>
        <v>9860</v>
      </c>
      <c r="AG800" t="str">
        <f t="shared" si="10"/>
        <v>506.25</v>
      </c>
    </row>
    <row r="801" ht="14.25" customHeight="1">
      <c r="A801" s="5">
        <v>568.0</v>
      </c>
      <c r="B801" s="20">
        <v>5.0</v>
      </c>
      <c r="C801" s="21">
        <v>0.83</v>
      </c>
      <c r="D801" s="20">
        <v>5.0</v>
      </c>
      <c r="E801" s="22">
        <v>0.49</v>
      </c>
      <c r="F801" s="5" t="str">
        <f>VLOOKUP(G801,'Species Data'!A$2:E$152,2,FALSE)</f>
        <v>98</v>
      </c>
      <c r="G801" s="5" t="s">
        <v>161</v>
      </c>
      <c r="H801" s="33" t="s">
        <v>187</v>
      </c>
      <c r="I801" s="50"/>
      <c r="J801" s="5" t="str">
        <f>VLOOKUP(G801,'Species Data'!A$2:E$152,3,FALSE)</f>
        <v>60</v>
      </c>
      <c r="K801" s="27" t="str">
        <f>VLOOKUP(G801,'Species Data'!A$2:E$152,4,FALSE)</f>
        <v>116</v>
      </c>
      <c r="L801" s="27" t="str">
        <f>VLOOKUP(G801,'Species Data'!A$2:E$152,5,FALSE)</f>
        <v>110</v>
      </c>
      <c r="M801" s="28" t="str">
        <f t="shared" si="1"/>
        <v>6600</v>
      </c>
      <c r="N801" s="29" t="str">
        <f t="shared" si="2"/>
        <v>849385350</v>
      </c>
      <c r="O801" s="29" t="str">
        <f t="shared" si="3"/>
        <v>128695</v>
      </c>
      <c r="P801" s="30" t="str">
        <f t="shared" si="4"/>
        <v>339208650</v>
      </c>
      <c r="Q801" s="30" t="s">
        <v>221</v>
      </c>
      <c r="R801" s="32" t="str">
        <f>VLOOKUP(Q801,'Basic Moves'!B$2:H$43,3,FALSE)</f>
        <v>6</v>
      </c>
      <c r="S801" s="32" t="str">
        <f>IF(OR(VLOOKUP(Q801,'Basic Moves'!B$2:C$43,2,FALSE)=H801,VLOOKUP(Q801,'Basic Moves'!B$2:C$43,2,FALSE)=I801),1,0)</f>
        <v>0</v>
      </c>
      <c r="T801" s="32" t="str">
        <f>VLOOKUP(Q801,'Basic Moves'!B$2:H$43,5,FALSE)</f>
        <v>550</v>
      </c>
      <c r="U801" s="32" t="str">
        <f>VLOOKUP(Q801,'Basic Moves'!B$2:H$43,7,FALSE)</f>
        <v>7</v>
      </c>
      <c r="V801" s="31" t="str">
        <f t="shared" si="5"/>
        <v>1086</v>
      </c>
      <c r="W801" s="30" t="s">
        <v>303</v>
      </c>
      <c r="X801" s="32" t="str">
        <f>VLOOKUP(W801,'Charged Moves'!B$2:I$96,3,FALSE)</f>
        <v>30</v>
      </c>
      <c r="Y801" s="32" t="str">
        <f>IF(OR(VLOOKUP(W801,'Charged Moves'!B$2:C$96,2,FALSE)=H801,VLOOKUP(W801,'Charged Moves'!B$2:C$96,2,FALSE)=I801),1,0)</f>
        <v>1</v>
      </c>
      <c r="Z801" s="32" t="str">
        <f>VLOOKUP(W801,'Charged Moves'!B$2:I$96,8,FALSE)*100</f>
        <v>5</v>
      </c>
      <c r="AA801" s="32" t="str">
        <f>VLOOKUP(W801,'Charged Moves'!B$2:I$96,6,FALSE)</f>
        <v>2900</v>
      </c>
      <c r="AB801" s="32" t="str">
        <f>VLOOKUP(W801,'Charged Moves'!B$2:J$96,9,FALSE)</f>
        <v>25</v>
      </c>
      <c r="AC801" s="32" t="str">
        <f t="shared" si="6"/>
        <v>62.4375</v>
      </c>
      <c r="AD801" s="32" t="str">
        <f t="shared" si="7"/>
        <v>5600</v>
      </c>
      <c r="AE801" s="32" t="str">
        <f t="shared" si="8"/>
        <v>1109.4375</v>
      </c>
      <c r="AF801" t="str">
        <f t="shared" si="9"/>
        <v>13600</v>
      </c>
      <c r="AG801" t="str">
        <f t="shared" si="10"/>
        <v>443.0625</v>
      </c>
    </row>
    <row r="802" ht="14.25" customHeight="1">
      <c r="A802" s="5">
        <v>117.0</v>
      </c>
      <c r="B802" s="20">
        <v>5.0</v>
      </c>
      <c r="C802" s="21">
        <v>0.75</v>
      </c>
      <c r="D802" s="20">
        <v>6.0</v>
      </c>
      <c r="E802" s="22">
        <v>0.56</v>
      </c>
      <c r="F802" s="5" t="str">
        <f>VLOOKUP(G802,'Species Data'!A$2:E$152,2,FALSE)</f>
        <v>23</v>
      </c>
      <c r="G802" s="5" t="s">
        <v>59</v>
      </c>
      <c r="H802" s="46" t="s">
        <v>265</v>
      </c>
      <c r="I802" s="48"/>
      <c r="J802" s="5" t="str">
        <f>VLOOKUP(G802,'Species Data'!A$2:E$152,3,FALSE)</f>
        <v>70</v>
      </c>
      <c r="K802" s="27" t="str">
        <f>VLOOKUP(G802,'Species Data'!A$2:E$152,4,FALSE)</f>
        <v>112</v>
      </c>
      <c r="L802" s="27" t="str">
        <f>VLOOKUP(G802,'Species Data'!A$2:E$152,5,FALSE)</f>
        <v>112</v>
      </c>
      <c r="M802" s="28" t="str">
        <f t="shared" si="1"/>
        <v>7840</v>
      </c>
      <c r="N802" s="29" t="str">
        <f t="shared" si="2"/>
        <v>1139308800</v>
      </c>
      <c r="O802" s="29" t="str">
        <f t="shared" si="3"/>
        <v>145320</v>
      </c>
      <c r="P802" s="30" t="str">
        <f t="shared" si="4"/>
        <v>338060800</v>
      </c>
      <c r="Q802" s="30" t="s">
        <v>274</v>
      </c>
      <c r="R802" s="32" t="str">
        <f>VLOOKUP(Q802,'Basic Moves'!B$2:H$43,3,FALSE)</f>
        <v>6</v>
      </c>
      <c r="S802" s="32" t="str">
        <f>IF(OR(VLOOKUP(Q802,'Basic Moves'!B$2:C$43,2,FALSE)=H802,VLOOKUP(Q802,'Basic Moves'!B$2:C$43,2,FALSE)=I802),1,0)</f>
        <v>1</v>
      </c>
      <c r="T802" s="32" t="str">
        <f>VLOOKUP(Q802,'Basic Moves'!B$2:H$43,5,FALSE)</f>
        <v>575</v>
      </c>
      <c r="U802" s="32" t="str">
        <f>VLOOKUP(Q802,'Basic Moves'!B$2:H$43,7,FALSE)</f>
        <v>8</v>
      </c>
      <c r="V802" s="31" t="str">
        <f t="shared" si="5"/>
        <v>1297.5</v>
      </c>
      <c r="W802" s="30" t="s">
        <v>283</v>
      </c>
      <c r="X802" s="32" t="str">
        <f>VLOOKUP(W802,'Charged Moves'!B$2:I$96,3,FALSE)</f>
        <v>25</v>
      </c>
      <c r="Y802" s="32" t="str">
        <f>IF(OR(VLOOKUP(W802,'Charged Moves'!B$2:C$96,2,FALSE)=H802,VLOOKUP(W802,'Charged Moves'!B$2:C$96,2,FALSE)=I802),1,0)</f>
        <v>0</v>
      </c>
      <c r="Z802" s="32" t="str">
        <f>VLOOKUP(W802,'Charged Moves'!B$2:I$96,8,FALSE)*100</f>
        <v>5</v>
      </c>
      <c r="AA802" s="32" t="str">
        <f>VLOOKUP(W802,'Charged Moves'!B$2:I$96,6,FALSE)</f>
        <v>4000</v>
      </c>
      <c r="AB802" s="32" t="str">
        <f>VLOOKUP(W802,'Charged Moves'!B$2:J$96,9,FALSE)</f>
        <v>20</v>
      </c>
      <c r="AC802" s="32" t="str">
        <f t="shared" si="6"/>
        <v>48.125</v>
      </c>
      <c r="AD802" s="32" t="str">
        <f t="shared" si="7"/>
        <v>6225</v>
      </c>
      <c r="AE802" s="32" t="str">
        <f t="shared" si="8"/>
        <v>770</v>
      </c>
      <c r="AF802" t="str">
        <f t="shared" si="9"/>
        <v>12225</v>
      </c>
      <c r="AG802" t="str">
        <f t="shared" si="10"/>
        <v>385</v>
      </c>
    </row>
    <row r="803" ht="14.25" customHeight="1">
      <c r="A803" s="5">
        <v>225.0</v>
      </c>
      <c r="B803" s="20">
        <v>5.0</v>
      </c>
      <c r="C803" s="21">
        <v>0.56</v>
      </c>
      <c r="D803" s="20">
        <v>2.0</v>
      </c>
      <c r="E803" s="22">
        <v>0.88</v>
      </c>
      <c r="F803" s="5" t="str">
        <f>VLOOKUP(G803,'Species Data'!A$2:E$152,2,FALSE)</f>
        <v>41</v>
      </c>
      <c r="G803" s="5" t="s">
        <v>77</v>
      </c>
      <c r="H803" s="46" t="s">
        <v>265</v>
      </c>
      <c r="I803" s="38" t="s">
        <v>236</v>
      </c>
      <c r="J803" s="5" t="str">
        <f>VLOOKUP(G803,'Species Data'!A$2:E$152,3,FALSE)</f>
        <v>80</v>
      </c>
      <c r="K803" s="27" t="str">
        <f>VLOOKUP(G803,'Species Data'!A$2:E$152,4,FALSE)</f>
        <v>88</v>
      </c>
      <c r="L803" s="27" t="str">
        <f>VLOOKUP(G803,'Species Data'!A$2:E$152,5,FALSE)</f>
        <v>90</v>
      </c>
      <c r="M803" s="28" t="str">
        <f t="shared" si="1"/>
        <v>7200</v>
      </c>
      <c r="N803" s="29" t="str">
        <f t="shared" si="2"/>
        <v>585783000</v>
      </c>
      <c r="O803" s="29" t="str">
        <f t="shared" si="3"/>
        <v>81359</v>
      </c>
      <c r="P803" s="30" t="str">
        <f t="shared" si="4"/>
        <v>336006000</v>
      </c>
      <c r="Q803" s="30" t="s">
        <v>261</v>
      </c>
      <c r="R803" s="32" t="str">
        <f>VLOOKUP(Q803,'Basic Moves'!B$2:H$43,3,FALSE)</f>
        <v>10</v>
      </c>
      <c r="S803" s="32" t="str">
        <f>IF(OR(VLOOKUP(Q803,'Basic Moves'!B$2:C$43,2,FALSE)=H803,VLOOKUP(Q803,'Basic Moves'!B$2:C$43,2,FALSE)=I803),1,0)</f>
        <v>0</v>
      </c>
      <c r="T803" s="32" t="str">
        <f>VLOOKUP(Q803,'Basic Moves'!B$2:H$43,5,FALSE)</f>
        <v>1330</v>
      </c>
      <c r="U803" s="32" t="str">
        <f>VLOOKUP(Q803,'Basic Moves'!B$2:H$43,7,FALSE)</f>
        <v>12</v>
      </c>
      <c r="V803" s="31" t="str">
        <f t="shared" si="5"/>
        <v>750</v>
      </c>
      <c r="W803" s="30" t="s">
        <v>301</v>
      </c>
      <c r="X803" s="32" t="str">
        <f>VLOOKUP(W803,'Charged Moves'!B$2:I$96,3,FALSE)</f>
        <v>25</v>
      </c>
      <c r="Y803" s="32" t="str">
        <f>IF(OR(VLOOKUP(W803,'Charged Moves'!B$2:C$96,2,FALSE)=H803,VLOOKUP(W803,'Charged Moves'!B$2:C$96,2,FALSE)=I803),1,0)</f>
        <v>1</v>
      </c>
      <c r="Z803" s="32" t="str">
        <f>VLOOKUP(W803,'Charged Moves'!B$2:I$96,8,FALSE)*100</f>
        <v>5</v>
      </c>
      <c r="AA803" s="32" t="str">
        <f>VLOOKUP(W803,'Charged Moves'!B$2:I$96,6,FALSE)</f>
        <v>2400</v>
      </c>
      <c r="AB803" s="32" t="str">
        <f>VLOOKUP(W803,'Charged Moves'!B$2:J$96,9,FALSE)</f>
        <v>20</v>
      </c>
      <c r="AC803" s="32" t="str">
        <f t="shared" si="6"/>
        <v>52.03125</v>
      </c>
      <c r="AD803" s="32" t="str">
        <f t="shared" si="7"/>
        <v>5560</v>
      </c>
      <c r="AE803" s="32" t="str">
        <f t="shared" si="8"/>
        <v>924.53125</v>
      </c>
      <c r="AF803" t="str">
        <f t="shared" si="9"/>
        <v>9560</v>
      </c>
      <c r="AG803" t="str">
        <f t="shared" si="10"/>
        <v>530.3125</v>
      </c>
    </row>
    <row r="804" ht="14.25" customHeight="1">
      <c r="A804" s="5">
        <v>343.0</v>
      </c>
      <c r="B804" s="20">
        <v>6.0</v>
      </c>
      <c r="C804" s="21">
        <v>0.7</v>
      </c>
      <c r="D804" s="20">
        <v>5.0</v>
      </c>
      <c r="E804" s="22">
        <v>0.42</v>
      </c>
      <c r="F804" s="5" t="str">
        <f>VLOOKUP(G804,'Species Data'!A$2:E$152,2,FALSE)</f>
        <v>60</v>
      </c>
      <c r="G804" s="5" t="s">
        <v>102</v>
      </c>
      <c r="H804" s="33" t="s">
        <v>187</v>
      </c>
      <c r="I804" s="50"/>
      <c r="J804" s="5" t="str">
        <f>VLOOKUP(G804,'Species Data'!A$2:E$152,3,FALSE)</f>
        <v>80</v>
      </c>
      <c r="K804" s="27" t="str">
        <f>VLOOKUP(G804,'Species Data'!A$2:E$152,4,FALSE)</f>
        <v>108</v>
      </c>
      <c r="L804" s="27" t="str">
        <f>VLOOKUP(G804,'Species Data'!A$2:E$152,5,FALSE)</f>
        <v>98</v>
      </c>
      <c r="M804" s="28" t="str">
        <f t="shared" si="1"/>
        <v>7840</v>
      </c>
      <c r="N804" s="29" t="str">
        <f t="shared" si="2"/>
        <v>919537920</v>
      </c>
      <c r="O804" s="29" t="str">
        <f t="shared" si="3"/>
        <v>117288</v>
      </c>
      <c r="P804" s="30" t="str">
        <f t="shared" si="4"/>
        <v>334666080</v>
      </c>
      <c r="Q804" s="30" t="s">
        <v>221</v>
      </c>
      <c r="R804" s="32" t="str">
        <f>VLOOKUP(Q804,'Basic Moves'!B$2:H$43,3,FALSE)</f>
        <v>6</v>
      </c>
      <c r="S804" s="32" t="str">
        <f>IF(OR(VLOOKUP(Q804,'Basic Moves'!B$2:C$43,2,FALSE)=H804,VLOOKUP(Q804,'Basic Moves'!B$2:C$43,2,FALSE)=I804),1,0)</f>
        <v>0</v>
      </c>
      <c r="T804" s="32" t="str">
        <f>VLOOKUP(Q804,'Basic Moves'!B$2:H$43,5,FALSE)</f>
        <v>550</v>
      </c>
      <c r="U804" s="32" t="str">
        <f>VLOOKUP(Q804,'Basic Moves'!B$2:H$43,7,FALSE)</f>
        <v>7</v>
      </c>
      <c r="V804" s="31" t="str">
        <f t="shared" si="5"/>
        <v>1086</v>
      </c>
      <c r="W804" s="30" t="s">
        <v>328</v>
      </c>
      <c r="X804" s="32" t="str">
        <f>VLOOKUP(W804,'Charged Moves'!B$2:I$96,3,FALSE)</f>
        <v>30</v>
      </c>
      <c r="Y804" s="32" t="str">
        <f>IF(OR(VLOOKUP(W804,'Charged Moves'!B$2:C$96,2,FALSE)=H804,VLOOKUP(W804,'Charged Moves'!B$2:C$96,2,FALSE)=I804),1,0)</f>
        <v>0</v>
      </c>
      <c r="Z804" s="32" t="str">
        <f>VLOOKUP(W804,'Charged Moves'!B$2:I$96,8,FALSE)*100</f>
        <v>5</v>
      </c>
      <c r="AA804" s="32" t="str">
        <f>VLOOKUP(W804,'Charged Moves'!B$2:I$96,6,FALSE)</f>
        <v>2600</v>
      </c>
      <c r="AB804" s="32" t="str">
        <f>VLOOKUP(W804,'Charged Moves'!B$2:J$96,9,FALSE)</f>
        <v>25</v>
      </c>
      <c r="AC804" s="32" t="str">
        <f t="shared" si="6"/>
        <v>54.75</v>
      </c>
      <c r="AD804" s="32" t="str">
        <f t="shared" si="7"/>
        <v>5300</v>
      </c>
      <c r="AE804" s="32" t="str">
        <f t="shared" si="8"/>
        <v>1033.5</v>
      </c>
      <c r="AF804" t="str">
        <f t="shared" si="9"/>
        <v>13300</v>
      </c>
      <c r="AG804" t="str">
        <f t="shared" si="10"/>
        <v>395.25</v>
      </c>
    </row>
    <row r="805" ht="14.25" customHeight="1">
      <c r="A805" s="5">
        <v>294.0</v>
      </c>
      <c r="B805" s="20">
        <v>5.0</v>
      </c>
      <c r="C805" s="21">
        <v>0.66</v>
      </c>
      <c r="D805" s="20">
        <v>5.0</v>
      </c>
      <c r="E805" s="22">
        <v>0.84</v>
      </c>
      <c r="F805" s="5" t="str">
        <f>VLOOKUP(G805,'Species Data'!A$2:E$152,2,FALSE)</f>
        <v>52</v>
      </c>
      <c r="G805" s="5" t="s">
        <v>90</v>
      </c>
      <c r="H805" s="39" t="s">
        <v>237</v>
      </c>
      <c r="I805" s="40"/>
      <c r="J805" s="5" t="str">
        <f>VLOOKUP(G805,'Species Data'!A$2:E$152,3,FALSE)</f>
        <v>80</v>
      </c>
      <c r="K805" s="27" t="str">
        <f>VLOOKUP(G805,'Species Data'!A$2:E$152,4,FALSE)</f>
        <v>104</v>
      </c>
      <c r="L805" s="27" t="str">
        <f>VLOOKUP(G805,'Species Data'!A$2:E$152,5,FALSE)</f>
        <v>94</v>
      </c>
      <c r="M805" s="28" t="str">
        <f t="shared" si="1"/>
        <v>7520</v>
      </c>
      <c r="N805" s="29" t="str">
        <f t="shared" si="2"/>
        <v>938496000</v>
      </c>
      <c r="O805" s="29" t="str">
        <f t="shared" si="3"/>
        <v>124800</v>
      </c>
      <c r="P805" s="30" t="str">
        <f t="shared" si="4"/>
        <v>330233280</v>
      </c>
      <c r="Q805" s="30" t="s">
        <v>126</v>
      </c>
      <c r="R805" s="32" t="str">
        <f>VLOOKUP(Q805,'Basic Moves'!B$2:H$43,3,FALSE)</f>
        <v>6</v>
      </c>
      <c r="S805" s="32" t="str">
        <f>IF(OR(VLOOKUP(Q805,'Basic Moves'!B$2:C$43,2,FALSE)=H805,VLOOKUP(Q805,'Basic Moves'!B$2:C$43,2,FALSE)=I805),1,0)</f>
        <v>0</v>
      </c>
      <c r="T805" s="32" t="str">
        <f>VLOOKUP(Q805,'Basic Moves'!B$2:H$43,5,FALSE)</f>
        <v>500</v>
      </c>
      <c r="U805" s="32" t="str">
        <f>VLOOKUP(Q805,'Basic Moves'!B$2:H$43,7,FALSE)</f>
        <v>7</v>
      </c>
      <c r="V805" s="31" t="str">
        <f t="shared" si="5"/>
        <v>1200</v>
      </c>
      <c r="W805" s="30" t="s">
        <v>302</v>
      </c>
      <c r="X805" s="32" t="str">
        <f>VLOOKUP(W805,'Charged Moves'!B$2:I$96,3,FALSE)</f>
        <v>30</v>
      </c>
      <c r="Y805" s="32" t="str">
        <f>IF(OR(VLOOKUP(W805,'Charged Moves'!B$2:C$96,2,FALSE)=H805,VLOOKUP(W805,'Charged Moves'!B$2:C$96,2,FALSE)=I805),1,0)</f>
        <v>0</v>
      </c>
      <c r="Z805" s="32" t="str">
        <f>VLOOKUP(W805,'Charged Moves'!B$2:I$96,8,FALSE)*100</f>
        <v>25</v>
      </c>
      <c r="AA805" s="32" t="str">
        <f>VLOOKUP(W805,'Charged Moves'!B$2:I$96,6,FALSE)</f>
        <v>2700</v>
      </c>
      <c r="AB805" s="32" t="str">
        <f>VLOOKUP(W805,'Charged Moves'!B$2:J$96,9,FALSE)</f>
        <v>25</v>
      </c>
      <c r="AC805" s="32" t="str">
        <f t="shared" si="6"/>
        <v>57.75</v>
      </c>
      <c r="AD805" s="32" t="str">
        <f t="shared" si="7"/>
        <v>5200</v>
      </c>
      <c r="AE805" s="32" t="str">
        <f t="shared" si="8"/>
        <v>1109.25</v>
      </c>
      <c r="AF805" t="str">
        <f t="shared" si="9"/>
        <v>13200</v>
      </c>
      <c r="AG805" t="str">
        <f t="shared" si="10"/>
        <v>422.25</v>
      </c>
    </row>
    <row r="806" ht="14.25" customHeight="1">
      <c r="A806" s="5">
        <v>107.0</v>
      </c>
      <c r="B806" s="20">
        <v>4.0</v>
      </c>
      <c r="C806" s="21">
        <v>0.84</v>
      </c>
      <c r="D806" s="20">
        <v>5.0</v>
      </c>
      <c r="E806" s="22">
        <v>0.8</v>
      </c>
      <c r="F806" s="5" t="str">
        <f>VLOOKUP(G806,'Species Data'!A$2:E$152,2,FALSE)</f>
        <v>21</v>
      </c>
      <c r="G806" s="5" t="s">
        <v>57</v>
      </c>
      <c r="H806" s="39" t="s">
        <v>237</v>
      </c>
      <c r="I806" s="38" t="s">
        <v>236</v>
      </c>
      <c r="J806" s="5" t="str">
        <f>VLOOKUP(G806,'Species Data'!A$2:E$152,3,FALSE)</f>
        <v>80</v>
      </c>
      <c r="K806" s="27" t="str">
        <f>VLOOKUP(G806,'Species Data'!A$2:E$152,4,FALSE)</f>
        <v>102</v>
      </c>
      <c r="L806" s="27" t="str">
        <f>VLOOKUP(G806,'Species Data'!A$2:E$152,5,FALSE)</f>
        <v>78</v>
      </c>
      <c r="M806" s="28" t="str">
        <f t="shared" si="1"/>
        <v>6240</v>
      </c>
      <c r="N806" s="29" t="str">
        <f t="shared" si="2"/>
        <v>684216000</v>
      </c>
      <c r="O806" s="29" t="str">
        <f t="shared" si="3"/>
        <v>109650</v>
      </c>
      <c r="P806" s="30" t="str">
        <f t="shared" si="4"/>
        <v>330174000</v>
      </c>
      <c r="Q806" s="30" t="s">
        <v>256</v>
      </c>
      <c r="R806" s="32" t="str">
        <f>VLOOKUP(Q806,'Basic Moves'!B$2:H$43,3,FALSE)</f>
        <v>10</v>
      </c>
      <c r="S806" s="32" t="str">
        <f>IF(OR(VLOOKUP(Q806,'Basic Moves'!B$2:C$43,2,FALSE)=H806,VLOOKUP(Q806,'Basic Moves'!B$2:C$43,2,FALSE)=I806),1,0)</f>
        <v>1</v>
      </c>
      <c r="T806" s="32" t="str">
        <f>VLOOKUP(Q806,'Basic Moves'!B$2:H$43,5,FALSE)</f>
        <v>1150</v>
      </c>
      <c r="U806" s="32" t="str">
        <f>VLOOKUP(Q806,'Basic Moves'!B$2:H$43,7,FALSE)</f>
        <v>10</v>
      </c>
      <c r="V806" s="31" t="str">
        <f t="shared" si="5"/>
        <v>1075</v>
      </c>
      <c r="W806" s="30" t="s">
        <v>320</v>
      </c>
      <c r="X806" s="32" t="str">
        <f>VLOOKUP(W806,'Charged Moves'!B$2:I$96,3,FALSE)</f>
        <v>25</v>
      </c>
      <c r="Y806" s="32" t="str">
        <f>IF(OR(VLOOKUP(W806,'Charged Moves'!B$2:C$96,2,FALSE)=H806,VLOOKUP(W806,'Charged Moves'!B$2:C$96,2,FALSE)=I806),1,0)</f>
        <v>0</v>
      </c>
      <c r="Z806" s="32" t="str">
        <f>VLOOKUP(W806,'Charged Moves'!B$2:I$96,8,FALSE)*100</f>
        <v>5</v>
      </c>
      <c r="AA806" s="32" t="str">
        <f>VLOOKUP(W806,'Charged Moves'!B$2:I$96,6,FALSE)</f>
        <v>2700</v>
      </c>
      <c r="AB806" s="32" t="str">
        <f>VLOOKUP(W806,'Charged Moves'!B$2:J$96,9,FALSE)</f>
        <v>20</v>
      </c>
      <c r="AC806" s="32" t="str">
        <f t="shared" si="6"/>
        <v>50.625</v>
      </c>
      <c r="AD806" s="32" t="str">
        <f t="shared" si="7"/>
        <v>5500</v>
      </c>
      <c r="AE806" s="32" t="str">
        <f t="shared" si="8"/>
        <v>911.25</v>
      </c>
      <c r="AF806" t="str">
        <f t="shared" si="9"/>
        <v>9500</v>
      </c>
      <c r="AG806" t="str">
        <f t="shared" si="10"/>
        <v>518.75</v>
      </c>
    </row>
    <row r="807" ht="14.25" customHeight="1">
      <c r="A807" s="5">
        <v>296.0</v>
      </c>
      <c r="B807" s="20">
        <v>2.0</v>
      </c>
      <c r="C807" s="21">
        <v>0.89</v>
      </c>
      <c r="D807" s="20">
        <v>6.0</v>
      </c>
      <c r="E807" s="22">
        <v>0.84</v>
      </c>
      <c r="F807" s="5" t="str">
        <f>VLOOKUP(G807,'Species Data'!A$2:E$152,2,FALSE)</f>
        <v>52</v>
      </c>
      <c r="G807" s="5" t="s">
        <v>90</v>
      </c>
      <c r="H807" s="39" t="s">
        <v>237</v>
      </c>
      <c r="I807" s="40"/>
      <c r="J807" s="5" t="str">
        <f>VLOOKUP(G807,'Species Data'!A$2:E$152,3,FALSE)</f>
        <v>80</v>
      </c>
      <c r="K807" s="27" t="str">
        <f>VLOOKUP(G807,'Species Data'!A$2:E$152,4,FALSE)</f>
        <v>104</v>
      </c>
      <c r="L807" s="27" t="str">
        <f>VLOOKUP(G807,'Species Data'!A$2:E$152,5,FALSE)</f>
        <v>94</v>
      </c>
      <c r="M807" s="28" t="str">
        <f t="shared" si="1"/>
        <v>7520</v>
      </c>
      <c r="N807" s="29" t="str">
        <f t="shared" si="2"/>
        <v>1270097920</v>
      </c>
      <c r="O807" s="29" t="str">
        <f t="shared" si="3"/>
        <v>168896</v>
      </c>
      <c r="P807" s="30" t="str">
        <f t="shared" si="4"/>
        <v>329255680</v>
      </c>
      <c r="Q807" s="30" t="s">
        <v>126</v>
      </c>
      <c r="R807" s="32" t="str">
        <f>VLOOKUP(Q807,'Basic Moves'!B$2:H$43,3,FALSE)</f>
        <v>6</v>
      </c>
      <c r="S807" s="32" t="str">
        <f>IF(OR(VLOOKUP(Q807,'Basic Moves'!B$2:C$43,2,FALSE)=H807,VLOOKUP(Q807,'Basic Moves'!B$2:C$43,2,FALSE)=I807),1,0)</f>
        <v>0</v>
      </c>
      <c r="T807" s="32" t="str">
        <f>VLOOKUP(Q807,'Basic Moves'!B$2:H$43,5,FALSE)</f>
        <v>500</v>
      </c>
      <c r="U807" s="32" t="str">
        <f>VLOOKUP(Q807,'Basic Moves'!B$2:H$43,7,FALSE)</f>
        <v>7</v>
      </c>
      <c r="V807" s="31" t="str">
        <f t="shared" si="5"/>
        <v>1200</v>
      </c>
      <c r="W807" s="30" t="s">
        <v>346</v>
      </c>
      <c r="X807" s="32" t="str">
        <f>VLOOKUP(W807,'Charged Moves'!B$2:I$96,3,FALSE)</f>
        <v>40</v>
      </c>
      <c r="Y807" s="32" t="str">
        <f>IF(OR(VLOOKUP(W807,'Charged Moves'!B$2:C$96,2,FALSE)=H807,VLOOKUP(W807,'Charged Moves'!B$2:C$96,2,FALSE)=I807),1,0)</f>
        <v>1</v>
      </c>
      <c r="Z807" s="32" t="str">
        <f>VLOOKUP(W807,'Charged Moves'!B$2:I$96,8,FALSE)*100</f>
        <v>5</v>
      </c>
      <c r="AA807" s="32" t="str">
        <f>VLOOKUP(W807,'Charged Moves'!B$2:I$96,6,FALSE)</f>
        <v>1560</v>
      </c>
      <c r="AB807" s="32" t="str">
        <f>VLOOKUP(W807,'Charged Moves'!B$2:J$96,9,FALSE)</f>
        <v>50</v>
      </c>
      <c r="AC807" s="32" t="str">
        <f t="shared" si="6"/>
        <v>99.25</v>
      </c>
      <c r="AD807" s="32" t="str">
        <f t="shared" si="7"/>
        <v>6060</v>
      </c>
      <c r="AE807" s="32" t="str">
        <f t="shared" si="8"/>
        <v>1624</v>
      </c>
      <c r="AF807" t="str">
        <f t="shared" si="9"/>
        <v>22060</v>
      </c>
      <c r="AG807" t="str">
        <f t="shared" si="10"/>
        <v>421</v>
      </c>
    </row>
    <row r="808" ht="14.25" customHeight="1">
      <c r="A808" s="5">
        <v>531.0</v>
      </c>
      <c r="B808" s="20">
        <v>6.0</v>
      </c>
      <c r="C808" s="21">
        <v>0.63</v>
      </c>
      <c r="D808" s="20">
        <v>2.0</v>
      </c>
      <c r="E808" s="22">
        <v>0.86</v>
      </c>
      <c r="F808" s="5" t="str">
        <f>VLOOKUP(G808,'Species Data'!A$2:E$152,2,FALSE)</f>
        <v>92</v>
      </c>
      <c r="G808" s="5" t="s">
        <v>149</v>
      </c>
      <c r="H808" s="62" t="s">
        <v>258</v>
      </c>
      <c r="I808" s="46" t="s">
        <v>265</v>
      </c>
      <c r="J808" s="5" t="str">
        <f>VLOOKUP(G808,'Species Data'!A$2:E$152,3,FALSE)</f>
        <v>60</v>
      </c>
      <c r="K808" s="27" t="str">
        <f>VLOOKUP(G808,'Species Data'!A$2:E$152,4,FALSE)</f>
        <v>136</v>
      </c>
      <c r="L808" s="27" t="str">
        <f>VLOOKUP(G808,'Species Data'!A$2:E$152,5,FALSE)</f>
        <v>82</v>
      </c>
      <c r="M808" s="28" t="str">
        <f t="shared" si="1"/>
        <v>4920</v>
      </c>
      <c r="N808" s="29" t="str">
        <f t="shared" si="2"/>
        <v>694839300</v>
      </c>
      <c r="O808" s="29" t="str">
        <f t="shared" si="3"/>
        <v>141228</v>
      </c>
      <c r="P808" s="30" t="str">
        <f t="shared" si="4"/>
        <v>327534240</v>
      </c>
      <c r="Q808" s="30" t="s">
        <v>251</v>
      </c>
      <c r="R808" s="32" t="str">
        <f>VLOOKUP(Q808,'Basic Moves'!B$2:H$43,3,FALSE)</f>
        <v>7</v>
      </c>
      <c r="S808" s="32" t="str">
        <f>IF(OR(VLOOKUP(Q808,'Basic Moves'!B$2:C$43,2,FALSE)=H808,VLOOKUP(Q808,'Basic Moves'!B$2:C$43,2,FALSE)=I808),1,0)</f>
        <v>0</v>
      </c>
      <c r="T808" s="32" t="str">
        <f>VLOOKUP(Q808,'Basic Moves'!B$2:H$43,5,FALSE)</f>
        <v>700</v>
      </c>
      <c r="U808" s="32" t="str">
        <f>VLOOKUP(Q808,'Basic Moves'!B$2:H$43,7,FALSE)</f>
        <v>9</v>
      </c>
      <c r="V808" s="31" t="str">
        <f t="shared" si="5"/>
        <v>994</v>
      </c>
      <c r="W808" s="30" t="s">
        <v>315</v>
      </c>
      <c r="X808" s="32" t="str">
        <f>VLOOKUP(W808,'Charged Moves'!B$2:I$96,3,FALSE)</f>
        <v>30</v>
      </c>
      <c r="Y808" s="32" t="str">
        <f>IF(OR(VLOOKUP(W808,'Charged Moves'!B$2:C$96,2,FALSE)=H808,VLOOKUP(W808,'Charged Moves'!B$2:C$96,2,FALSE)=I808),1,0)</f>
        <v>1</v>
      </c>
      <c r="Z808" s="32" t="str">
        <f>VLOOKUP(W808,'Charged Moves'!B$2:I$96,8,FALSE)*100</f>
        <v>5</v>
      </c>
      <c r="AA808" s="32" t="str">
        <f>VLOOKUP(W808,'Charged Moves'!B$2:I$96,6,FALSE)</f>
        <v>3100</v>
      </c>
      <c r="AB808" s="32" t="str">
        <f>VLOOKUP(W808,'Charged Moves'!B$2:J$96,9,FALSE)</f>
        <v>25</v>
      </c>
      <c r="AC808" s="32" t="str">
        <f t="shared" si="6"/>
        <v>59.4375</v>
      </c>
      <c r="AD808" s="32" t="str">
        <f t="shared" si="7"/>
        <v>5700</v>
      </c>
      <c r="AE808" s="32" t="str">
        <f t="shared" si="8"/>
        <v>1038.4375</v>
      </c>
      <c r="AF808" t="str">
        <f t="shared" si="9"/>
        <v>11700</v>
      </c>
      <c r="AG808" t="str">
        <f t="shared" si="10"/>
        <v>489.5</v>
      </c>
    </row>
    <row r="809" ht="14.25" customHeight="1">
      <c r="A809" s="5">
        <v>93.0</v>
      </c>
      <c r="B809" s="20">
        <v>3.0</v>
      </c>
      <c r="C809" s="21">
        <v>0.82</v>
      </c>
      <c r="D809" s="20">
        <v>1.0</v>
      </c>
      <c r="E809" s="22">
        <v>1.0</v>
      </c>
      <c r="F809" s="5" t="str">
        <f>VLOOKUP(G809,'Species Data'!A$2:E$152,2,FALSE)</f>
        <v>19</v>
      </c>
      <c r="G809" s="5" t="s">
        <v>55</v>
      </c>
      <c r="H809" s="39" t="s">
        <v>237</v>
      </c>
      <c r="I809" s="40"/>
      <c r="J809" s="5" t="str">
        <f>VLOOKUP(G809,'Species Data'!A$2:E$152,3,FALSE)</f>
        <v>60</v>
      </c>
      <c r="K809" s="27" t="str">
        <f>VLOOKUP(G809,'Species Data'!A$2:E$152,4,FALSE)</f>
        <v>92</v>
      </c>
      <c r="L809" s="27" t="str">
        <f>VLOOKUP(G809,'Species Data'!A$2:E$152,5,FALSE)</f>
        <v>86</v>
      </c>
      <c r="M809" s="28" t="str">
        <f t="shared" si="1"/>
        <v>5160</v>
      </c>
      <c r="N809" s="29" t="str">
        <f t="shared" si="2"/>
        <v>640872000</v>
      </c>
      <c r="O809" s="29" t="str">
        <f t="shared" si="3"/>
        <v>124200</v>
      </c>
      <c r="P809" s="30" t="str">
        <f t="shared" si="4"/>
        <v>326963400</v>
      </c>
      <c r="Q809" s="30" t="s">
        <v>263</v>
      </c>
      <c r="R809" s="32" t="str">
        <f>VLOOKUP(Q809,'Basic Moves'!B$2:H$43,3,FALSE)</f>
        <v>12</v>
      </c>
      <c r="S809" s="32" t="str">
        <f>IF(OR(VLOOKUP(Q809,'Basic Moves'!B$2:C$43,2,FALSE)=H809,VLOOKUP(Q809,'Basic Moves'!B$2:C$43,2,FALSE)=I809),1,0)</f>
        <v>1</v>
      </c>
      <c r="T809" s="32" t="str">
        <f>VLOOKUP(Q809,'Basic Moves'!B$2:H$43,5,FALSE)</f>
        <v>1100</v>
      </c>
      <c r="U809" s="32" t="str">
        <f>VLOOKUP(Q809,'Basic Moves'!B$2:H$43,7,FALSE)</f>
        <v>10</v>
      </c>
      <c r="V809" s="31" t="str">
        <f t="shared" si="5"/>
        <v>1350</v>
      </c>
      <c r="W809" s="30" t="s">
        <v>288</v>
      </c>
      <c r="X809" s="32" t="str">
        <f>VLOOKUP(W809,'Charged Moves'!B$2:I$96,3,FALSE)</f>
        <v>70</v>
      </c>
      <c r="Y809" s="32" t="str">
        <f>IF(OR(VLOOKUP(W809,'Charged Moves'!B$2:C$96,2,FALSE)=H809,VLOOKUP(W809,'Charged Moves'!B$2:C$96,2,FALSE)=I809),1,0)</f>
        <v>0</v>
      </c>
      <c r="Z809" s="32" t="str">
        <f>VLOOKUP(W809,'Charged Moves'!B$2:I$96,8,FALSE)*100</f>
        <v>5</v>
      </c>
      <c r="AA809" s="32" t="str">
        <f>VLOOKUP(W809,'Charged Moves'!B$2:I$96,6,FALSE)</f>
        <v>5800</v>
      </c>
      <c r="AB809" s="32" t="str">
        <f>VLOOKUP(W809,'Charged Moves'!B$2:J$96,9,FALSE)</f>
        <v>33</v>
      </c>
      <c r="AC809" s="32" t="str">
        <f t="shared" si="6"/>
        <v>131.75</v>
      </c>
      <c r="AD809" s="32" t="str">
        <f t="shared" si="7"/>
        <v>10700</v>
      </c>
      <c r="AE809" s="32" t="str">
        <f t="shared" si="8"/>
        <v>1230.75</v>
      </c>
      <c r="AF809" t="str">
        <f t="shared" si="9"/>
        <v>18700</v>
      </c>
      <c r="AG809" t="str">
        <f t="shared" si="10"/>
        <v>688.75</v>
      </c>
    </row>
    <row r="810" ht="14.25" customHeight="1">
      <c r="A810" s="5">
        <v>226.0</v>
      </c>
      <c r="B810" s="20">
        <v>6.0</v>
      </c>
      <c r="C810" s="21">
        <v>0.54</v>
      </c>
      <c r="D810" s="20">
        <v>3.0</v>
      </c>
      <c r="E810" s="22">
        <v>0.86</v>
      </c>
      <c r="F810" s="5" t="str">
        <f>VLOOKUP(G810,'Species Data'!A$2:E$152,2,FALSE)</f>
        <v>41</v>
      </c>
      <c r="G810" s="5" t="s">
        <v>77</v>
      </c>
      <c r="H810" s="46" t="s">
        <v>265</v>
      </c>
      <c r="I810" s="38" t="s">
        <v>236</v>
      </c>
      <c r="J810" s="5" t="str">
        <f>VLOOKUP(G810,'Species Data'!A$2:E$152,3,FALSE)</f>
        <v>80</v>
      </c>
      <c r="K810" s="27" t="str">
        <f>VLOOKUP(G810,'Species Data'!A$2:E$152,4,FALSE)</f>
        <v>88</v>
      </c>
      <c r="L810" s="27" t="str">
        <f>VLOOKUP(G810,'Species Data'!A$2:E$152,5,FALSE)</f>
        <v>90</v>
      </c>
      <c r="M810" s="28" t="str">
        <f t="shared" si="1"/>
        <v>7200</v>
      </c>
      <c r="N810" s="29" t="str">
        <f t="shared" si="2"/>
        <v>574200000</v>
      </c>
      <c r="O810" s="29" t="str">
        <f t="shared" si="3"/>
        <v>79750</v>
      </c>
      <c r="P810" s="30" t="str">
        <f t="shared" si="4"/>
        <v>326502000</v>
      </c>
      <c r="Q810" s="30" t="s">
        <v>261</v>
      </c>
      <c r="R810" s="32" t="str">
        <f>VLOOKUP(Q810,'Basic Moves'!B$2:H$43,3,FALSE)</f>
        <v>10</v>
      </c>
      <c r="S810" s="32" t="str">
        <f>IF(OR(VLOOKUP(Q810,'Basic Moves'!B$2:C$43,2,FALSE)=H810,VLOOKUP(Q810,'Basic Moves'!B$2:C$43,2,FALSE)=I810),1,0)</f>
        <v>0</v>
      </c>
      <c r="T810" s="32" t="str">
        <f>VLOOKUP(Q810,'Basic Moves'!B$2:H$43,5,FALSE)</f>
        <v>1330</v>
      </c>
      <c r="U810" s="32" t="str">
        <f>VLOOKUP(Q810,'Basic Moves'!B$2:H$43,7,FALSE)</f>
        <v>12</v>
      </c>
      <c r="V810" s="31" t="str">
        <f t="shared" si="5"/>
        <v>750</v>
      </c>
      <c r="W810" s="30" t="s">
        <v>340</v>
      </c>
      <c r="X810" s="32" t="str">
        <f>VLOOKUP(W810,'Charged Moves'!B$2:I$96,3,FALSE)</f>
        <v>30</v>
      </c>
      <c r="Y810" s="32" t="str">
        <f>IF(OR(VLOOKUP(W810,'Charged Moves'!B$2:C$96,2,FALSE)=H810,VLOOKUP(W810,'Charged Moves'!B$2:C$96,2,FALSE)=I810),1,0)</f>
        <v>1</v>
      </c>
      <c r="Z810" s="32" t="str">
        <f>VLOOKUP(W810,'Charged Moves'!B$2:I$96,8,FALSE)*100</f>
        <v>25</v>
      </c>
      <c r="AA810" s="32" t="str">
        <f>VLOOKUP(W810,'Charged Moves'!B$2:I$96,6,FALSE)</f>
        <v>3300</v>
      </c>
      <c r="AB810" s="32" t="str">
        <f>VLOOKUP(W810,'Charged Moves'!B$2:J$96,9,FALSE)</f>
        <v>25</v>
      </c>
      <c r="AC810" s="32" t="str">
        <f t="shared" si="6"/>
        <v>72.1875</v>
      </c>
      <c r="AD810" s="32" t="str">
        <f t="shared" si="7"/>
        <v>7790</v>
      </c>
      <c r="AE810" s="32" t="str">
        <f t="shared" si="8"/>
        <v>906.25</v>
      </c>
      <c r="AF810" t="str">
        <f t="shared" si="9"/>
        <v>13790</v>
      </c>
      <c r="AG810" t="str">
        <f t="shared" si="10"/>
        <v>515.3125</v>
      </c>
    </row>
    <row r="811" ht="14.25" customHeight="1">
      <c r="A811" s="5">
        <v>110.0</v>
      </c>
      <c r="B811" s="20">
        <v>6.0</v>
      </c>
      <c r="C811" s="21">
        <v>0.73</v>
      </c>
      <c r="D811" s="20">
        <v>6.0</v>
      </c>
      <c r="E811" s="22">
        <v>0.78</v>
      </c>
      <c r="F811" s="5" t="str">
        <f>VLOOKUP(G811,'Species Data'!A$2:E$152,2,FALSE)</f>
        <v>21</v>
      </c>
      <c r="G811" s="5" t="s">
        <v>57</v>
      </c>
      <c r="H811" s="39" t="s">
        <v>237</v>
      </c>
      <c r="I811" s="38" t="s">
        <v>236</v>
      </c>
      <c r="J811" s="5" t="str">
        <f>VLOOKUP(G811,'Species Data'!A$2:E$152,3,FALSE)</f>
        <v>80</v>
      </c>
      <c r="K811" s="27" t="str">
        <f>VLOOKUP(G811,'Species Data'!A$2:E$152,4,FALSE)</f>
        <v>102</v>
      </c>
      <c r="L811" s="27" t="str">
        <f>VLOOKUP(G811,'Species Data'!A$2:E$152,5,FALSE)</f>
        <v>78</v>
      </c>
      <c r="M811" s="28" t="str">
        <f t="shared" si="1"/>
        <v>6240</v>
      </c>
      <c r="N811" s="29" t="str">
        <f t="shared" si="2"/>
        <v>596700000</v>
      </c>
      <c r="O811" s="29" t="str">
        <f t="shared" si="3"/>
        <v>95625</v>
      </c>
      <c r="P811" s="30" t="str">
        <f t="shared" si="4"/>
        <v>322218000</v>
      </c>
      <c r="Q811" s="30" t="s">
        <v>261</v>
      </c>
      <c r="R811" s="32" t="str">
        <f>VLOOKUP(Q811,'Basic Moves'!B$2:H$43,3,FALSE)</f>
        <v>10</v>
      </c>
      <c r="S811" s="32" t="str">
        <f>IF(OR(VLOOKUP(Q811,'Basic Moves'!B$2:C$43,2,FALSE)=H811,VLOOKUP(Q811,'Basic Moves'!B$2:C$43,2,FALSE)=I811),1,0)</f>
        <v>1</v>
      </c>
      <c r="T811" s="32" t="str">
        <f>VLOOKUP(Q811,'Basic Moves'!B$2:H$43,5,FALSE)</f>
        <v>1330</v>
      </c>
      <c r="U811" s="32" t="str">
        <f>VLOOKUP(Q811,'Basic Moves'!B$2:H$43,7,FALSE)</f>
        <v>12</v>
      </c>
      <c r="V811" s="31" t="str">
        <f t="shared" si="5"/>
        <v>937.5</v>
      </c>
      <c r="W811" s="30" t="s">
        <v>320</v>
      </c>
      <c r="X811" s="32" t="str">
        <f>VLOOKUP(W811,'Charged Moves'!B$2:I$96,3,FALSE)</f>
        <v>25</v>
      </c>
      <c r="Y811" s="32" t="str">
        <f>IF(OR(VLOOKUP(W811,'Charged Moves'!B$2:C$96,2,FALSE)=H811,VLOOKUP(W811,'Charged Moves'!B$2:C$96,2,FALSE)=I811),1,0)</f>
        <v>0</v>
      </c>
      <c r="Z811" s="32" t="str">
        <f>VLOOKUP(W811,'Charged Moves'!B$2:I$96,8,FALSE)*100</f>
        <v>5</v>
      </c>
      <c r="AA811" s="32" t="str">
        <f>VLOOKUP(W811,'Charged Moves'!B$2:I$96,6,FALSE)</f>
        <v>2700</v>
      </c>
      <c r="AB811" s="32" t="str">
        <f>VLOOKUP(W811,'Charged Moves'!B$2:J$96,9,FALSE)</f>
        <v>20</v>
      </c>
      <c r="AC811" s="32" t="str">
        <f t="shared" si="6"/>
        <v>50.625</v>
      </c>
      <c r="AD811" s="32" t="str">
        <f t="shared" si="7"/>
        <v>5860</v>
      </c>
      <c r="AE811" s="32" t="str">
        <f t="shared" si="8"/>
        <v>860.625</v>
      </c>
      <c r="AF811" t="str">
        <f t="shared" si="9"/>
        <v>9860</v>
      </c>
      <c r="AG811" t="str">
        <f t="shared" si="10"/>
        <v>506.25</v>
      </c>
    </row>
    <row r="812" ht="14.25" customHeight="1">
      <c r="A812" s="5">
        <v>95.0</v>
      </c>
      <c r="B812" s="20">
        <v>1.0</v>
      </c>
      <c r="C812" s="21">
        <v>1.0</v>
      </c>
      <c r="D812" s="20">
        <v>2.0</v>
      </c>
      <c r="E812" s="22">
        <v>0.98</v>
      </c>
      <c r="F812" s="5" t="str">
        <f>VLOOKUP(G812,'Species Data'!A$2:E$152,2,FALSE)</f>
        <v>19</v>
      </c>
      <c r="G812" s="5" t="s">
        <v>55</v>
      </c>
      <c r="H812" s="39" t="s">
        <v>237</v>
      </c>
      <c r="I812" s="40"/>
      <c r="J812" s="5" t="str">
        <f>VLOOKUP(G812,'Species Data'!A$2:E$152,3,FALSE)</f>
        <v>60</v>
      </c>
      <c r="K812" s="27" t="str">
        <f>VLOOKUP(G812,'Species Data'!A$2:E$152,4,FALSE)</f>
        <v>92</v>
      </c>
      <c r="L812" s="27" t="str">
        <f>VLOOKUP(G812,'Species Data'!A$2:E$152,5,FALSE)</f>
        <v>86</v>
      </c>
      <c r="M812" s="28" t="str">
        <f t="shared" si="1"/>
        <v>5160</v>
      </c>
      <c r="N812" s="29" t="str">
        <f t="shared" si="2"/>
        <v>786255000</v>
      </c>
      <c r="O812" s="29" t="str">
        <f t="shared" si="3"/>
        <v>152375</v>
      </c>
      <c r="P812" s="30" t="str">
        <f t="shared" si="4"/>
        <v>321029400</v>
      </c>
      <c r="Q812" s="30" t="s">
        <v>263</v>
      </c>
      <c r="R812" s="32" t="str">
        <f>VLOOKUP(Q812,'Basic Moves'!B$2:H$43,3,FALSE)</f>
        <v>12</v>
      </c>
      <c r="S812" s="32" t="str">
        <f>IF(OR(VLOOKUP(Q812,'Basic Moves'!B$2:C$43,2,FALSE)=H812,VLOOKUP(Q812,'Basic Moves'!B$2:C$43,2,FALSE)=I812),1,0)</f>
        <v>1</v>
      </c>
      <c r="T812" s="32" t="str">
        <f>VLOOKUP(Q812,'Basic Moves'!B$2:H$43,5,FALSE)</f>
        <v>1100</v>
      </c>
      <c r="U812" s="32" t="str">
        <f>VLOOKUP(Q812,'Basic Moves'!B$2:H$43,7,FALSE)</f>
        <v>10</v>
      </c>
      <c r="V812" s="31" t="str">
        <f t="shared" si="5"/>
        <v>1350</v>
      </c>
      <c r="W812" s="30" t="s">
        <v>346</v>
      </c>
      <c r="X812" s="32" t="str">
        <f>VLOOKUP(W812,'Charged Moves'!B$2:I$96,3,FALSE)</f>
        <v>40</v>
      </c>
      <c r="Y812" s="32" t="str">
        <f>IF(OR(VLOOKUP(W812,'Charged Moves'!B$2:C$96,2,FALSE)=H812,VLOOKUP(W812,'Charged Moves'!B$2:C$96,2,FALSE)=I812),1,0)</f>
        <v>1</v>
      </c>
      <c r="Z812" s="32" t="str">
        <f>VLOOKUP(W812,'Charged Moves'!B$2:I$96,8,FALSE)*100</f>
        <v>5</v>
      </c>
      <c r="AA812" s="32" t="str">
        <f>VLOOKUP(W812,'Charged Moves'!B$2:I$96,6,FALSE)</f>
        <v>1560</v>
      </c>
      <c r="AB812" s="32" t="str">
        <f>VLOOKUP(W812,'Charged Moves'!B$2:J$96,9,FALSE)</f>
        <v>50</v>
      </c>
      <c r="AC812" s="32" t="str">
        <f t="shared" si="6"/>
        <v>126.25</v>
      </c>
      <c r="AD812" s="32" t="str">
        <f t="shared" si="7"/>
        <v>7560</v>
      </c>
      <c r="AE812" s="32" t="str">
        <f t="shared" si="8"/>
        <v>1656.25</v>
      </c>
      <c r="AF812" t="str">
        <f t="shared" si="9"/>
        <v>17560</v>
      </c>
      <c r="AG812" t="str">
        <f t="shared" si="10"/>
        <v>676.25</v>
      </c>
    </row>
    <row r="813" ht="14.25" customHeight="1">
      <c r="A813" s="5">
        <v>94.0</v>
      </c>
      <c r="B813" s="20">
        <v>2.0</v>
      </c>
      <c r="C813" s="21">
        <v>0.9</v>
      </c>
      <c r="D813" s="20">
        <v>3.0</v>
      </c>
      <c r="E813" s="22">
        <v>0.98</v>
      </c>
      <c r="F813" s="5" t="str">
        <f>VLOOKUP(G813,'Species Data'!A$2:E$152,2,FALSE)</f>
        <v>19</v>
      </c>
      <c r="G813" s="5" t="s">
        <v>55</v>
      </c>
      <c r="H813" s="39" t="s">
        <v>237</v>
      </c>
      <c r="I813" s="40"/>
      <c r="J813" s="5" t="str">
        <f>VLOOKUP(G813,'Species Data'!A$2:E$152,3,FALSE)</f>
        <v>60</v>
      </c>
      <c r="K813" s="27" t="str">
        <f>VLOOKUP(G813,'Species Data'!A$2:E$152,4,FALSE)</f>
        <v>92</v>
      </c>
      <c r="L813" s="27" t="str">
        <f>VLOOKUP(G813,'Species Data'!A$2:E$152,5,FALSE)</f>
        <v>86</v>
      </c>
      <c r="M813" s="28" t="str">
        <f t="shared" si="1"/>
        <v>5160</v>
      </c>
      <c r="N813" s="29" t="str">
        <f t="shared" si="2"/>
        <v>703920750</v>
      </c>
      <c r="O813" s="29" t="str">
        <f t="shared" si="3"/>
        <v>136419</v>
      </c>
      <c r="P813" s="30" t="str">
        <f t="shared" si="4"/>
        <v>319990950</v>
      </c>
      <c r="Q813" s="30" t="s">
        <v>263</v>
      </c>
      <c r="R813" s="32" t="str">
        <f>VLOOKUP(Q813,'Basic Moves'!B$2:H$43,3,FALSE)</f>
        <v>12</v>
      </c>
      <c r="S813" s="32" t="str">
        <f>IF(OR(VLOOKUP(Q813,'Basic Moves'!B$2:C$43,2,FALSE)=H813,VLOOKUP(Q813,'Basic Moves'!B$2:C$43,2,FALSE)=I813),1,0)</f>
        <v>1</v>
      </c>
      <c r="T813" s="32" t="str">
        <f>VLOOKUP(Q813,'Basic Moves'!B$2:H$43,5,FALSE)</f>
        <v>1100</v>
      </c>
      <c r="U813" s="32" t="str">
        <f>VLOOKUP(Q813,'Basic Moves'!B$2:H$43,7,FALSE)</f>
        <v>10</v>
      </c>
      <c r="V813" s="31" t="str">
        <f t="shared" si="5"/>
        <v>1350</v>
      </c>
      <c r="W813" s="30" t="s">
        <v>345</v>
      </c>
      <c r="X813" s="32" t="str">
        <f>VLOOKUP(W813,'Charged Moves'!B$2:I$96,3,FALSE)</f>
        <v>35</v>
      </c>
      <c r="Y813" s="32" t="str">
        <f>IF(OR(VLOOKUP(W813,'Charged Moves'!B$2:C$96,2,FALSE)=H813,VLOOKUP(W813,'Charged Moves'!B$2:C$96,2,FALSE)=I813),1,0)</f>
        <v>1</v>
      </c>
      <c r="Z813" s="32" t="str">
        <f>VLOOKUP(W813,'Charged Moves'!B$2:I$96,8,FALSE)*100</f>
        <v>5</v>
      </c>
      <c r="AA813" s="32" t="str">
        <f>VLOOKUP(W813,'Charged Moves'!B$2:I$96,6,FALSE)</f>
        <v>2100</v>
      </c>
      <c r="AB813" s="32" t="str">
        <f>VLOOKUP(W813,'Charged Moves'!B$2:J$96,9,FALSE)</f>
        <v>33</v>
      </c>
      <c r="AC813" s="32" t="str">
        <f t="shared" si="6"/>
        <v>104.84375</v>
      </c>
      <c r="AD813" s="32" t="str">
        <f t="shared" si="7"/>
        <v>7000</v>
      </c>
      <c r="AE813" s="32" t="str">
        <f t="shared" si="8"/>
        <v>1482.8125</v>
      </c>
      <c r="AF813" t="str">
        <f t="shared" si="9"/>
        <v>15000</v>
      </c>
      <c r="AG813" t="str">
        <f t="shared" si="10"/>
        <v>674.0625</v>
      </c>
    </row>
    <row r="814" ht="14.25" customHeight="1">
      <c r="A814" s="5">
        <v>344.0</v>
      </c>
      <c r="B814" s="20">
        <v>2.0</v>
      </c>
      <c r="C814" s="21">
        <v>0.88</v>
      </c>
      <c r="D814" s="20">
        <v>6.0</v>
      </c>
      <c r="E814" s="22">
        <v>0.4</v>
      </c>
      <c r="F814" s="5" t="str">
        <f>VLOOKUP(G814,'Species Data'!A$2:E$152,2,FALSE)</f>
        <v>60</v>
      </c>
      <c r="G814" s="5" t="s">
        <v>102</v>
      </c>
      <c r="H814" s="33" t="s">
        <v>187</v>
      </c>
      <c r="I814" s="50"/>
      <c r="J814" s="5" t="str">
        <f>VLOOKUP(G814,'Species Data'!A$2:E$152,3,FALSE)</f>
        <v>80</v>
      </c>
      <c r="K814" s="27" t="str">
        <f>VLOOKUP(G814,'Species Data'!A$2:E$152,4,FALSE)</f>
        <v>108</v>
      </c>
      <c r="L814" s="27" t="str">
        <f>VLOOKUP(G814,'Species Data'!A$2:E$152,5,FALSE)</f>
        <v>98</v>
      </c>
      <c r="M814" s="28" t="str">
        <f t="shared" si="1"/>
        <v>7840</v>
      </c>
      <c r="N814" s="29" t="str">
        <f t="shared" si="2"/>
        <v>1155772800</v>
      </c>
      <c r="O814" s="29" t="str">
        <f t="shared" si="3"/>
        <v>147420</v>
      </c>
      <c r="P814" s="30" t="str">
        <f t="shared" si="4"/>
        <v>316673280</v>
      </c>
      <c r="Q814" s="30" t="s">
        <v>221</v>
      </c>
      <c r="R814" s="32" t="str">
        <f>VLOOKUP(Q814,'Basic Moves'!B$2:H$43,3,FALSE)</f>
        <v>6</v>
      </c>
      <c r="S814" s="32" t="str">
        <f>IF(OR(VLOOKUP(Q814,'Basic Moves'!B$2:C$43,2,FALSE)=H814,VLOOKUP(Q814,'Basic Moves'!B$2:C$43,2,FALSE)=I814),1,0)</f>
        <v>0</v>
      </c>
      <c r="T814" s="32" t="str">
        <f>VLOOKUP(Q814,'Basic Moves'!B$2:H$43,5,FALSE)</f>
        <v>550</v>
      </c>
      <c r="U814" s="32" t="str">
        <f>VLOOKUP(Q814,'Basic Moves'!B$2:H$43,7,FALSE)</f>
        <v>7</v>
      </c>
      <c r="V814" s="31" t="str">
        <f t="shared" si="5"/>
        <v>1086</v>
      </c>
      <c r="W814" s="30" t="s">
        <v>346</v>
      </c>
      <c r="X814" s="32" t="str">
        <f>VLOOKUP(W814,'Charged Moves'!B$2:I$96,3,FALSE)</f>
        <v>40</v>
      </c>
      <c r="Y814" s="32" t="str">
        <f>IF(OR(VLOOKUP(W814,'Charged Moves'!B$2:C$96,2,FALSE)=H814,VLOOKUP(W814,'Charged Moves'!B$2:C$96,2,FALSE)=I814),1,0)</f>
        <v>0</v>
      </c>
      <c r="Z814" s="32" t="str">
        <f>VLOOKUP(W814,'Charged Moves'!B$2:I$96,8,FALSE)*100</f>
        <v>5</v>
      </c>
      <c r="AA814" s="32" t="str">
        <f>VLOOKUP(W814,'Charged Moves'!B$2:I$96,6,FALSE)</f>
        <v>1560</v>
      </c>
      <c r="AB814" s="32" t="str">
        <f>VLOOKUP(W814,'Charged Moves'!B$2:J$96,9,FALSE)</f>
        <v>50</v>
      </c>
      <c r="AC814" s="32" t="str">
        <f t="shared" si="6"/>
        <v>89</v>
      </c>
      <c r="AD814" s="32" t="str">
        <f t="shared" si="7"/>
        <v>6460</v>
      </c>
      <c r="AE814" s="32" t="str">
        <f t="shared" si="8"/>
        <v>1365</v>
      </c>
      <c r="AF814" t="str">
        <f t="shared" si="9"/>
        <v>22460</v>
      </c>
      <c r="AG814" t="str">
        <f t="shared" si="10"/>
        <v>374</v>
      </c>
    </row>
    <row r="815" ht="14.25" customHeight="1">
      <c r="A815" s="5">
        <v>532.0</v>
      </c>
      <c r="B815" s="20">
        <v>5.0</v>
      </c>
      <c r="C815" s="21">
        <v>0.65</v>
      </c>
      <c r="D815" s="20">
        <v>3.0</v>
      </c>
      <c r="E815" s="22">
        <v>0.83</v>
      </c>
      <c r="F815" s="5" t="str">
        <f>VLOOKUP(G815,'Species Data'!A$2:E$152,2,FALSE)</f>
        <v>92</v>
      </c>
      <c r="G815" s="5" t="s">
        <v>149</v>
      </c>
      <c r="H815" s="62" t="s">
        <v>258</v>
      </c>
      <c r="I815" s="46" t="s">
        <v>265</v>
      </c>
      <c r="J815" s="5" t="str">
        <f>VLOOKUP(G815,'Species Data'!A$2:E$152,3,FALSE)</f>
        <v>60</v>
      </c>
      <c r="K815" s="27" t="str">
        <f>VLOOKUP(G815,'Species Data'!A$2:E$152,4,FALSE)</f>
        <v>136</v>
      </c>
      <c r="L815" s="27" t="str">
        <f>VLOOKUP(G815,'Species Data'!A$2:E$152,5,FALSE)</f>
        <v>82</v>
      </c>
      <c r="M815" s="28" t="str">
        <f t="shared" si="1"/>
        <v>4920</v>
      </c>
      <c r="N815" s="29" t="str">
        <f t="shared" si="2"/>
        <v>722482320</v>
      </c>
      <c r="O815" s="29" t="str">
        <f t="shared" si="3"/>
        <v>146846</v>
      </c>
      <c r="P815" s="30" t="str">
        <f t="shared" si="4"/>
        <v>316326480</v>
      </c>
      <c r="Q815" s="30" t="s">
        <v>251</v>
      </c>
      <c r="R815" s="32" t="str">
        <f>VLOOKUP(Q815,'Basic Moves'!B$2:H$43,3,FALSE)</f>
        <v>7</v>
      </c>
      <c r="S815" s="32" t="str">
        <f>IF(OR(VLOOKUP(Q815,'Basic Moves'!B$2:C$43,2,FALSE)=H815,VLOOKUP(Q815,'Basic Moves'!B$2:C$43,2,FALSE)=I815),1,0)</f>
        <v>0</v>
      </c>
      <c r="T815" s="32" t="str">
        <f>VLOOKUP(Q815,'Basic Moves'!B$2:H$43,5,FALSE)</f>
        <v>700</v>
      </c>
      <c r="U815" s="32" t="str">
        <f>VLOOKUP(Q815,'Basic Moves'!B$2:H$43,7,FALSE)</f>
        <v>9</v>
      </c>
      <c r="V815" s="31" t="str">
        <f t="shared" si="5"/>
        <v>994</v>
      </c>
      <c r="W815" s="30" t="s">
        <v>284</v>
      </c>
      <c r="X815" s="32" t="str">
        <f>VLOOKUP(W815,'Charged Moves'!B$2:I$96,3,FALSE)</f>
        <v>45</v>
      </c>
      <c r="Y815" s="32" t="str">
        <f>IF(OR(VLOOKUP(W815,'Charged Moves'!B$2:C$96,2,FALSE)=H815,VLOOKUP(W815,'Charged Moves'!B$2:C$96,2,FALSE)=I815),1,0)</f>
        <v>0</v>
      </c>
      <c r="Z815" s="32" t="str">
        <f>VLOOKUP(W815,'Charged Moves'!B$2:I$96,8,FALSE)*100</f>
        <v>5</v>
      </c>
      <c r="AA815" s="32" t="str">
        <f>VLOOKUP(W815,'Charged Moves'!B$2:I$96,6,FALSE)</f>
        <v>3500</v>
      </c>
      <c r="AB815" s="32" t="str">
        <f>VLOOKUP(W815,'Charged Moves'!B$2:J$96,9,FALSE)</f>
        <v>33</v>
      </c>
      <c r="AC815" s="32" t="str">
        <f t="shared" si="6"/>
        <v>74.125</v>
      </c>
      <c r="AD815" s="32" t="str">
        <f t="shared" si="7"/>
        <v>6800</v>
      </c>
      <c r="AE815" s="32" t="str">
        <f t="shared" si="8"/>
        <v>1079.75</v>
      </c>
      <c r="AF815" t="str">
        <f t="shared" si="9"/>
        <v>14800</v>
      </c>
      <c r="AG815" t="str">
        <f t="shared" si="10"/>
        <v>472.75</v>
      </c>
    </row>
    <row r="816" ht="14.25" customHeight="1">
      <c r="A816" s="5">
        <v>567.0</v>
      </c>
      <c r="B816" s="20">
        <v>6.0</v>
      </c>
      <c r="C816" s="21">
        <v>0.81</v>
      </c>
      <c r="D816" s="20">
        <v>6.0</v>
      </c>
      <c r="E816" s="22">
        <v>0.45</v>
      </c>
      <c r="F816" s="5" t="str">
        <f>VLOOKUP(G816,'Species Data'!A$2:E$152,2,FALSE)</f>
        <v>98</v>
      </c>
      <c r="G816" s="5" t="s">
        <v>161</v>
      </c>
      <c r="H816" s="33" t="s">
        <v>187</v>
      </c>
      <c r="I816" s="50"/>
      <c r="J816" s="5" t="str">
        <f>VLOOKUP(G816,'Species Data'!A$2:E$152,3,FALSE)</f>
        <v>60</v>
      </c>
      <c r="K816" s="27" t="str">
        <f>VLOOKUP(G816,'Species Data'!A$2:E$152,4,FALSE)</f>
        <v>116</v>
      </c>
      <c r="L816" s="27" t="str">
        <f>VLOOKUP(G816,'Species Data'!A$2:E$152,5,FALSE)</f>
        <v>110</v>
      </c>
      <c r="M816" s="28" t="str">
        <f t="shared" si="1"/>
        <v>6600</v>
      </c>
      <c r="N816" s="29" t="str">
        <f t="shared" si="2"/>
        <v>831441600</v>
      </c>
      <c r="O816" s="29" t="str">
        <f t="shared" si="3"/>
        <v>125976</v>
      </c>
      <c r="P816" s="30" t="str">
        <f t="shared" si="4"/>
        <v>314374500</v>
      </c>
      <c r="Q816" s="30" t="s">
        <v>221</v>
      </c>
      <c r="R816" s="32" t="str">
        <f>VLOOKUP(Q816,'Basic Moves'!B$2:H$43,3,FALSE)</f>
        <v>6</v>
      </c>
      <c r="S816" s="32" t="str">
        <f>IF(OR(VLOOKUP(Q816,'Basic Moves'!B$2:C$43,2,FALSE)=H816,VLOOKUP(Q816,'Basic Moves'!B$2:C$43,2,FALSE)=I816),1,0)</f>
        <v>0</v>
      </c>
      <c r="T816" s="32" t="str">
        <f>VLOOKUP(Q816,'Basic Moves'!B$2:H$43,5,FALSE)</f>
        <v>550</v>
      </c>
      <c r="U816" s="32" t="str">
        <f>VLOOKUP(Q816,'Basic Moves'!B$2:H$43,7,FALSE)</f>
        <v>7</v>
      </c>
      <c r="V816" s="31" t="str">
        <f t="shared" si="5"/>
        <v>1086</v>
      </c>
      <c r="W816" s="30" t="s">
        <v>286</v>
      </c>
      <c r="X816" s="32" t="str">
        <f>VLOOKUP(W816,'Charged Moves'!B$2:I$96,3,FALSE)</f>
        <v>25</v>
      </c>
      <c r="Y816" s="32" t="str">
        <f>IF(OR(VLOOKUP(W816,'Charged Moves'!B$2:C$96,2,FALSE)=H816,VLOOKUP(W816,'Charged Moves'!B$2:C$96,2,FALSE)=I816),1,0)</f>
        <v>0</v>
      </c>
      <c r="Z816" s="32" t="str">
        <f>VLOOKUP(W816,'Charged Moves'!B$2:I$96,8,FALSE)*100</f>
        <v>5</v>
      </c>
      <c r="AA816" s="32" t="str">
        <f>VLOOKUP(W816,'Charged Moves'!B$2:I$96,6,FALSE)</f>
        <v>2100</v>
      </c>
      <c r="AB816" s="32" t="str">
        <f>VLOOKUP(W816,'Charged Moves'!B$2:J$96,9,FALSE)</f>
        <v>20</v>
      </c>
      <c r="AC816" s="32" t="str">
        <f t="shared" si="6"/>
        <v>43.625</v>
      </c>
      <c r="AD816" s="32" t="str">
        <f t="shared" si="7"/>
        <v>4250</v>
      </c>
      <c r="AE816" s="32" t="str">
        <f t="shared" si="8"/>
        <v>1027.375</v>
      </c>
      <c r="AF816" t="str">
        <f t="shared" si="9"/>
        <v>10250</v>
      </c>
      <c r="AG816" t="str">
        <f t="shared" si="10"/>
        <v>410.625</v>
      </c>
    </row>
    <row r="817" ht="14.25" customHeight="1">
      <c r="A817" s="5">
        <v>230.0</v>
      </c>
      <c r="B817" s="20">
        <v>1.0</v>
      </c>
      <c r="C817" s="21">
        <v>1.0</v>
      </c>
      <c r="D817" s="20">
        <v>4.0</v>
      </c>
      <c r="E817" s="22">
        <v>0.82</v>
      </c>
      <c r="F817" s="5" t="str">
        <f>VLOOKUP(G817,'Species Data'!A$2:E$152,2,FALSE)</f>
        <v>41</v>
      </c>
      <c r="G817" s="5" t="s">
        <v>77</v>
      </c>
      <c r="H817" s="46" t="s">
        <v>265</v>
      </c>
      <c r="I817" s="38" t="s">
        <v>236</v>
      </c>
      <c r="J817" s="5" t="str">
        <f>VLOOKUP(G817,'Species Data'!A$2:E$152,3,FALSE)</f>
        <v>80</v>
      </c>
      <c r="K817" s="27" t="str">
        <f>VLOOKUP(G817,'Species Data'!A$2:E$152,4,FALSE)</f>
        <v>88</v>
      </c>
      <c r="L817" s="27" t="str">
        <f>VLOOKUP(G817,'Species Data'!A$2:E$152,5,FALSE)</f>
        <v>90</v>
      </c>
      <c r="M817" s="28" t="str">
        <f t="shared" si="1"/>
        <v>7200</v>
      </c>
      <c r="N817" s="29" t="str">
        <f t="shared" si="2"/>
        <v>1054666800</v>
      </c>
      <c r="O817" s="29" t="str">
        <f t="shared" si="3"/>
        <v>146482</v>
      </c>
      <c r="P817" s="30" t="str">
        <f t="shared" si="4"/>
        <v>311652000</v>
      </c>
      <c r="Q817" s="30" t="s">
        <v>126</v>
      </c>
      <c r="R817" s="32" t="str">
        <f>VLOOKUP(Q817,'Basic Moves'!B$2:H$43,3,FALSE)</f>
        <v>6</v>
      </c>
      <c r="S817" s="32" t="str">
        <f>IF(OR(VLOOKUP(Q817,'Basic Moves'!B$2:C$43,2,FALSE)=H817,VLOOKUP(Q817,'Basic Moves'!B$2:C$43,2,FALSE)=I817),1,0)</f>
        <v>0</v>
      </c>
      <c r="T817" s="32" t="str">
        <f>VLOOKUP(Q817,'Basic Moves'!B$2:H$43,5,FALSE)</f>
        <v>500</v>
      </c>
      <c r="U817" s="32" t="str">
        <f>VLOOKUP(Q817,'Basic Moves'!B$2:H$43,7,FALSE)</f>
        <v>7</v>
      </c>
      <c r="V817" s="31" t="str">
        <f t="shared" si="5"/>
        <v>1200</v>
      </c>
      <c r="W817" s="30" t="s">
        <v>224</v>
      </c>
      <c r="X817" s="32" t="str">
        <f>VLOOKUP(W817,'Charged Moves'!B$2:I$96,3,FALSE)</f>
        <v>55</v>
      </c>
      <c r="Y817" s="32" t="str">
        <f>IF(OR(VLOOKUP(W817,'Charged Moves'!B$2:C$96,2,FALSE)=H817,VLOOKUP(W817,'Charged Moves'!B$2:C$96,2,FALSE)=I817),1,0)</f>
        <v>1</v>
      </c>
      <c r="Z817" s="32" t="str">
        <f>VLOOKUP(W817,'Charged Moves'!B$2:I$96,8,FALSE)*100</f>
        <v>5</v>
      </c>
      <c r="AA817" s="32" t="str">
        <f>VLOOKUP(W817,'Charged Moves'!B$2:I$96,6,FALSE)</f>
        <v>2600</v>
      </c>
      <c r="AB817" s="32" t="str">
        <f>VLOOKUP(W817,'Charged Moves'!B$2:J$96,9,FALSE)</f>
        <v>50</v>
      </c>
      <c r="AC817" s="32" t="str">
        <f t="shared" si="6"/>
        <v>118.46875</v>
      </c>
      <c r="AD817" s="32" t="str">
        <f t="shared" si="7"/>
        <v>7100</v>
      </c>
      <c r="AE817" s="32" t="str">
        <f t="shared" si="8"/>
        <v>1664.5625</v>
      </c>
      <c r="AF817" t="str">
        <f t="shared" si="9"/>
        <v>23100</v>
      </c>
      <c r="AG817" t="str">
        <f t="shared" si="10"/>
        <v>491.875</v>
      </c>
    </row>
    <row r="818" ht="14.25" customHeight="1">
      <c r="A818" s="5">
        <v>96.0</v>
      </c>
      <c r="B818" s="20">
        <v>6.0</v>
      </c>
      <c r="C818" s="21">
        <v>0.63</v>
      </c>
      <c r="D818" s="20">
        <v>4.0</v>
      </c>
      <c r="E818" s="22">
        <v>0.95</v>
      </c>
      <c r="F818" s="5" t="str">
        <f>VLOOKUP(G818,'Species Data'!A$2:E$152,2,FALSE)</f>
        <v>19</v>
      </c>
      <c r="G818" s="5" t="s">
        <v>55</v>
      </c>
      <c r="H818" s="39" t="s">
        <v>237</v>
      </c>
      <c r="I818" s="40"/>
      <c r="J818" s="5" t="str">
        <f>VLOOKUP(G818,'Species Data'!A$2:E$152,3,FALSE)</f>
        <v>60</v>
      </c>
      <c r="K818" s="27" t="str">
        <f>VLOOKUP(G818,'Species Data'!A$2:E$152,4,FALSE)</f>
        <v>92</v>
      </c>
      <c r="L818" s="27" t="str">
        <f>VLOOKUP(G818,'Species Data'!A$2:E$152,5,FALSE)</f>
        <v>86</v>
      </c>
      <c r="M818" s="28" t="str">
        <f t="shared" si="1"/>
        <v>5160</v>
      </c>
      <c r="N818" s="29" t="str">
        <f t="shared" si="2"/>
        <v>496438440</v>
      </c>
      <c r="O818" s="29" t="str">
        <f t="shared" si="3"/>
        <v>96209</v>
      </c>
      <c r="P818" s="30" t="str">
        <f t="shared" si="4"/>
        <v>311178960</v>
      </c>
      <c r="Q818" s="30" t="s">
        <v>261</v>
      </c>
      <c r="R818" s="32" t="str">
        <f>VLOOKUP(Q818,'Basic Moves'!B$2:H$43,3,FALSE)</f>
        <v>10</v>
      </c>
      <c r="S818" s="32" t="str">
        <f>IF(OR(VLOOKUP(Q818,'Basic Moves'!B$2:C$43,2,FALSE)=H818,VLOOKUP(Q818,'Basic Moves'!B$2:C$43,2,FALSE)=I818),1,0)</f>
        <v>1</v>
      </c>
      <c r="T818" s="32" t="str">
        <f>VLOOKUP(Q818,'Basic Moves'!B$2:H$43,5,FALSE)</f>
        <v>1330</v>
      </c>
      <c r="U818" s="32" t="str">
        <f>VLOOKUP(Q818,'Basic Moves'!B$2:H$43,7,FALSE)</f>
        <v>12</v>
      </c>
      <c r="V818" s="31" t="str">
        <f t="shared" si="5"/>
        <v>937.5</v>
      </c>
      <c r="W818" s="30" t="s">
        <v>288</v>
      </c>
      <c r="X818" s="32" t="str">
        <f>VLOOKUP(W818,'Charged Moves'!B$2:I$96,3,FALSE)</f>
        <v>70</v>
      </c>
      <c r="Y818" s="32" t="str">
        <f>IF(OR(VLOOKUP(W818,'Charged Moves'!B$2:C$96,2,FALSE)=H818,VLOOKUP(W818,'Charged Moves'!B$2:C$96,2,FALSE)=I818),1,0)</f>
        <v>0</v>
      </c>
      <c r="Z818" s="32" t="str">
        <f>VLOOKUP(W818,'Charged Moves'!B$2:I$96,8,FALSE)*100</f>
        <v>5</v>
      </c>
      <c r="AA818" s="32" t="str">
        <f>VLOOKUP(W818,'Charged Moves'!B$2:I$96,6,FALSE)</f>
        <v>5800</v>
      </c>
      <c r="AB818" s="32" t="str">
        <f>VLOOKUP(W818,'Charged Moves'!B$2:J$96,9,FALSE)</f>
        <v>33</v>
      </c>
      <c r="AC818" s="32" t="str">
        <f t="shared" si="6"/>
        <v>109.25</v>
      </c>
      <c r="AD818" s="32" t="str">
        <f t="shared" si="7"/>
        <v>10290</v>
      </c>
      <c r="AE818" s="32" t="str">
        <f t="shared" si="8"/>
        <v>1045.75</v>
      </c>
      <c r="AF818" t="str">
        <f t="shared" si="9"/>
        <v>16290</v>
      </c>
      <c r="AG818" t="str">
        <f t="shared" si="10"/>
        <v>655.5</v>
      </c>
    </row>
    <row r="819" ht="14.25" customHeight="1">
      <c r="A819" s="5">
        <v>229.0</v>
      </c>
      <c r="B819" s="20">
        <v>3.0</v>
      </c>
      <c r="C819" s="21">
        <v>0.72</v>
      </c>
      <c r="D819" s="20">
        <v>5.0</v>
      </c>
      <c r="E819" s="22">
        <v>0.78</v>
      </c>
      <c r="F819" s="5" t="str">
        <f>VLOOKUP(G819,'Species Data'!A$2:E$152,2,FALSE)</f>
        <v>41</v>
      </c>
      <c r="G819" s="5" t="s">
        <v>77</v>
      </c>
      <c r="H819" s="46" t="s">
        <v>265</v>
      </c>
      <c r="I819" s="38" t="s">
        <v>236</v>
      </c>
      <c r="J819" s="5" t="str">
        <f>VLOOKUP(G819,'Species Data'!A$2:E$152,3,FALSE)</f>
        <v>80</v>
      </c>
      <c r="K819" s="27" t="str">
        <f>VLOOKUP(G819,'Species Data'!A$2:E$152,4,FALSE)</f>
        <v>88</v>
      </c>
      <c r="L819" s="27" t="str">
        <f>VLOOKUP(G819,'Species Data'!A$2:E$152,5,FALSE)</f>
        <v>90</v>
      </c>
      <c r="M819" s="28" t="str">
        <f t="shared" si="1"/>
        <v>7200</v>
      </c>
      <c r="N819" s="29" t="str">
        <f t="shared" si="2"/>
        <v>760320000</v>
      </c>
      <c r="O819" s="29" t="str">
        <f t="shared" si="3"/>
        <v>105600</v>
      </c>
      <c r="P819" s="30" t="str">
        <f t="shared" si="4"/>
        <v>297356400</v>
      </c>
      <c r="Q819" s="30" t="s">
        <v>126</v>
      </c>
      <c r="R819" s="32" t="str">
        <f>VLOOKUP(Q819,'Basic Moves'!B$2:H$43,3,FALSE)</f>
        <v>6</v>
      </c>
      <c r="S819" s="32" t="str">
        <f>IF(OR(VLOOKUP(Q819,'Basic Moves'!B$2:C$43,2,FALSE)=H819,VLOOKUP(Q819,'Basic Moves'!B$2:C$43,2,FALSE)=I819),1,0)</f>
        <v>0</v>
      </c>
      <c r="T819" s="32" t="str">
        <f>VLOOKUP(Q819,'Basic Moves'!B$2:H$43,5,FALSE)</f>
        <v>500</v>
      </c>
      <c r="U819" s="32" t="str">
        <f>VLOOKUP(Q819,'Basic Moves'!B$2:H$43,7,FALSE)</f>
        <v>7</v>
      </c>
      <c r="V819" s="31" t="str">
        <f t="shared" si="5"/>
        <v>1200</v>
      </c>
      <c r="W819" s="30" t="s">
        <v>340</v>
      </c>
      <c r="X819" s="32" t="str">
        <f>VLOOKUP(W819,'Charged Moves'!B$2:I$96,3,FALSE)</f>
        <v>30</v>
      </c>
      <c r="Y819" s="32" t="str">
        <f>IF(OR(VLOOKUP(W819,'Charged Moves'!B$2:C$96,2,FALSE)=H819,VLOOKUP(W819,'Charged Moves'!B$2:C$96,2,FALSE)=I819),1,0)</f>
        <v>1</v>
      </c>
      <c r="Z819" s="32" t="str">
        <f>VLOOKUP(W819,'Charged Moves'!B$2:I$96,8,FALSE)*100</f>
        <v>25</v>
      </c>
      <c r="AA819" s="32" t="str">
        <f>VLOOKUP(W819,'Charged Moves'!B$2:I$96,6,FALSE)</f>
        <v>3300</v>
      </c>
      <c r="AB819" s="32" t="str">
        <f>VLOOKUP(W819,'Charged Moves'!B$2:J$96,9,FALSE)</f>
        <v>25</v>
      </c>
      <c r="AC819" s="32" t="str">
        <f t="shared" si="6"/>
        <v>66.1875</v>
      </c>
      <c r="AD819" s="32" t="str">
        <f t="shared" si="7"/>
        <v>5800</v>
      </c>
      <c r="AE819" s="32" t="str">
        <f t="shared" si="8"/>
        <v>1137.1875</v>
      </c>
      <c r="AF819" t="str">
        <f t="shared" si="9"/>
        <v>13800</v>
      </c>
      <c r="AG819" t="str">
        <f t="shared" si="10"/>
        <v>469.3125</v>
      </c>
    </row>
    <row r="820" ht="14.25" customHeight="1">
      <c r="A820" s="5">
        <v>228.0</v>
      </c>
      <c r="B820" s="20">
        <v>3.0</v>
      </c>
      <c r="C820" s="21">
        <v>0.72</v>
      </c>
      <c r="D820" s="20">
        <v>6.0</v>
      </c>
      <c r="E820" s="22">
        <v>0.77</v>
      </c>
      <c r="F820" s="5" t="str">
        <f>VLOOKUP(G820,'Species Data'!A$2:E$152,2,FALSE)</f>
        <v>41</v>
      </c>
      <c r="G820" s="5" t="s">
        <v>77</v>
      </c>
      <c r="H820" s="46" t="s">
        <v>265</v>
      </c>
      <c r="I820" s="38" t="s">
        <v>236</v>
      </c>
      <c r="J820" s="5" t="str">
        <f>VLOOKUP(G820,'Species Data'!A$2:E$152,3,FALSE)</f>
        <v>80</v>
      </c>
      <c r="K820" s="27" t="str">
        <f>VLOOKUP(G820,'Species Data'!A$2:E$152,4,FALSE)</f>
        <v>88</v>
      </c>
      <c r="L820" s="27" t="str">
        <f>VLOOKUP(G820,'Species Data'!A$2:E$152,5,FALSE)</f>
        <v>90</v>
      </c>
      <c r="M820" s="28" t="str">
        <f t="shared" si="1"/>
        <v>7200</v>
      </c>
      <c r="N820" s="29" t="str">
        <f t="shared" si="2"/>
        <v>760320000</v>
      </c>
      <c r="O820" s="29" t="str">
        <f t="shared" si="3"/>
        <v>105600</v>
      </c>
      <c r="P820" s="30" t="str">
        <f t="shared" si="4"/>
        <v>292901400</v>
      </c>
      <c r="Q820" s="30" t="s">
        <v>126</v>
      </c>
      <c r="R820" s="32" t="str">
        <f>VLOOKUP(Q820,'Basic Moves'!B$2:H$43,3,FALSE)</f>
        <v>6</v>
      </c>
      <c r="S820" s="32" t="str">
        <f>IF(OR(VLOOKUP(Q820,'Basic Moves'!B$2:C$43,2,FALSE)=H820,VLOOKUP(Q820,'Basic Moves'!B$2:C$43,2,FALSE)=I820),1,0)</f>
        <v>0</v>
      </c>
      <c r="T820" s="32" t="str">
        <f>VLOOKUP(Q820,'Basic Moves'!B$2:H$43,5,FALSE)</f>
        <v>500</v>
      </c>
      <c r="U820" s="32" t="str">
        <f>VLOOKUP(Q820,'Basic Moves'!B$2:H$43,7,FALSE)</f>
        <v>7</v>
      </c>
      <c r="V820" s="31" t="str">
        <f t="shared" si="5"/>
        <v>1200</v>
      </c>
      <c r="W820" s="30" t="s">
        <v>301</v>
      </c>
      <c r="X820" s="32" t="str">
        <f>VLOOKUP(W820,'Charged Moves'!B$2:I$96,3,FALSE)</f>
        <v>25</v>
      </c>
      <c r="Y820" s="32" t="str">
        <f>IF(OR(VLOOKUP(W820,'Charged Moves'!B$2:C$96,2,FALSE)=H820,VLOOKUP(W820,'Charged Moves'!B$2:C$96,2,FALSE)=I820),1,0)</f>
        <v>1</v>
      </c>
      <c r="Z820" s="32" t="str">
        <f>VLOOKUP(W820,'Charged Moves'!B$2:I$96,8,FALSE)*100</f>
        <v>5</v>
      </c>
      <c r="AA820" s="32" t="str">
        <f>VLOOKUP(W820,'Charged Moves'!B$2:I$96,6,FALSE)</f>
        <v>2400</v>
      </c>
      <c r="AB820" s="32" t="str">
        <f>VLOOKUP(W820,'Charged Moves'!B$2:J$96,9,FALSE)</f>
        <v>20</v>
      </c>
      <c r="AC820" s="32" t="str">
        <f t="shared" si="6"/>
        <v>50.03125</v>
      </c>
      <c r="AD820" s="32" t="str">
        <f t="shared" si="7"/>
        <v>4400</v>
      </c>
      <c r="AE820" s="32" t="str">
        <f t="shared" si="8"/>
        <v>1136.6875</v>
      </c>
      <c r="AF820" t="str">
        <f t="shared" si="9"/>
        <v>10400</v>
      </c>
      <c r="AG820" t="str">
        <f t="shared" si="10"/>
        <v>462.28125</v>
      </c>
    </row>
    <row r="821" ht="14.25" customHeight="1">
      <c r="A821" s="5">
        <v>530.0</v>
      </c>
      <c r="B821" s="20">
        <v>1.0</v>
      </c>
      <c r="C821" s="21">
        <v>1.0</v>
      </c>
      <c r="D821" s="20">
        <v>4.0</v>
      </c>
      <c r="E821" s="22">
        <v>0.77</v>
      </c>
      <c r="F821" s="5" t="str">
        <f>VLOOKUP(G821,'Species Data'!A$2:E$152,2,FALSE)</f>
        <v>92</v>
      </c>
      <c r="G821" s="5" t="s">
        <v>149</v>
      </c>
      <c r="H821" s="62" t="s">
        <v>258</v>
      </c>
      <c r="I821" s="46" t="s">
        <v>265</v>
      </c>
      <c r="J821" s="5" t="str">
        <f>VLOOKUP(G821,'Species Data'!A$2:E$152,3,FALSE)</f>
        <v>60</v>
      </c>
      <c r="K821" s="27" t="str">
        <f>VLOOKUP(G821,'Species Data'!A$2:E$152,4,FALSE)</f>
        <v>136</v>
      </c>
      <c r="L821" s="27" t="str">
        <f>VLOOKUP(G821,'Species Data'!A$2:E$152,5,FALSE)</f>
        <v>82</v>
      </c>
      <c r="M821" s="28" t="str">
        <f t="shared" si="1"/>
        <v>4920</v>
      </c>
      <c r="N821" s="29" t="str">
        <f t="shared" si="2"/>
        <v>1110634650</v>
      </c>
      <c r="O821" s="29" t="str">
        <f t="shared" si="3"/>
        <v>225739</v>
      </c>
      <c r="P821" s="30" t="str">
        <f t="shared" si="4"/>
        <v>292008150</v>
      </c>
      <c r="Q821" s="30" t="s">
        <v>257</v>
      </c>
      <c r="R821" s="32" t="str">
        <f>VLOOKUP(Q821,'Basic Moves'!B$2:H$43,3,FALSE)</f>
        <v>5</v>
      </c>
      <c r="S821" s="32" t="str">
        <f>IF(OR(VLOOKUP(Q821,'Basic Moves'!B$2:C$43,2,FALSE)=H821,VLOOKUP(Q821,'Basic Moves'!B$2:C$43,2,FALSE)=I821),1,0)</f>
        <v>1</v>
      </c>
      <c r="T821" s="32" t="str">
        <f>VLOOKUP(Q821,'Basic Moves'!B$2:H$43,5,FALSE)</f>
        <v>500</v>
      </c>
      <c r="U821" s="32" t="str">
        <f>VLOOKUP(Q821,'Basic Moves'!B$2:H$43,7,FALSE)</f>
        <v>6</v>
      </c>
      <c r="V821" s="31" t="str">
        <f t="shared" si="5"/>
        <v>1250</v>
      </c>
      <c r="W821" s="30" t="s">
        <v>224</v>
      </c>
      <c r="X821" s="32" t="str">
        <f>VLOOKUP(W821,'Charged Moves'!B$2:I$96,3,FALSE)</f>
        <v>55</v>
      </c>
      <c r="Y821" s="32" t="str">
        <f>IF(OR(VLOOKUP(W821,'Charged Moves'!B$2:C$96,2,FALSE)=H821,VLOOKUP(W821,'Charged Moves'!B$2:C$96,2,FALSE)=I821),1,0)</f>
        <v>1</v>
      </c>
      <c r="Z821" s="32" t="str">
        <f>VLOOKUP(W821,'Charged Moves'!B$2:I$96,8,FALSE)*100</f>
        <v>5</v>
      </c>
      <c r="AA821" s="32" t="str">
        <f>VLOOKUP(W821,'Charged Moves'!B$2:I$96,6,FALSE)</f>
        <v>2600</v>
      </c>
      <c r="AB821" s="32" t="str">
        <f>VLOOKUP(W821,'Charged Moves'!B$2:J$96,9,FALSE)</f>
        <v>50</v>
      </c>
      <c r="AC821" s="32" t="str">
        <f t="shared" si="6"/>
        <v>126.71875</v>
      </c>
      <c r="AD821" s="32" t="str">
        <f t="shared" si="7"/>
        <v>7600</v>
      </c>
      <c r="AE821" s="32" t="str">
        <f t="shared" si="8"/>
        <v>1659.84375</v>
      </c>
      <c r="AF821" t="str">
        <f t="shared" si="9"/>
        <v>25600</v>
      </c>
      <c r="AG821" t="str">
        <f t="shared" si="10"/>
        <v>436.40625</v>
      </c>
    </row>
    <row r="822" ht="14.25" customHeight="1">
      <c r="A822" s="5">
        <v>357.0</v>
      </c>
      <c r="B822" s="20">
        <v>1.0</v>
      </c>
      <c r="C822" s="21">
        <v>1.0</v>
      </c>
      <c r="D822" s="20">
        <v>1.0</v>
      </c>
      <c r="E822" s="22">
        <v>1.0</v>
      </c>
      <c r="F822" s="5" t="str">
        <f>VLOOKUP(G822,'Species Data'!A$2:E$152,2,FALSE)</f>
        <v>63</v>
      </c>
      <c r="G822" s="5" t="s">
        <v>105</v>
      </c>
      <c r="H822" s="24" t="s">
        <v>50</v>
      </c>
      <c r="I822" s="25"/>
      <c r="J822" s="5" t="str">
        <f>VLOOKUP(G822,'Species Data'!A$2:E$152,3,FALSE)</f>
        <v>50</v>
      </c>
      <c r="K822" s="27" t="str">
        <f>VLOOKUP(G822,'Species Data'!A$2:E$152,4,FALSE)</f>
        <v>110</v>
      </c>
      <c r="L822" s="27" t="str">
        <f>VLOOKUP(G822,'Species Data'!A$2:E$152,5,FALSE)</f>
        <v>76</v>
      </c>
      <c r="M822" s="28" t="str">
        <f t="shared" si="1"/>
        <v>3800</v>
      </c>
      <c r="N822" s="29" t="str">
        <f t="shared" si="2"/>
        <v>623342500</v>
      </c>
      <c r="O822" s="29" t="str">
        <f t="shared" si="3"/>
        <v>164038</v>
      </c>
      <c r="P822" s="30" t="str">
        <f t="shared" si="4"/>
        <v>291555000</v>
      </c>
      <c r="Q822" s="30" t="s">
        <v>121</v>
      </c>
      <c r="R822" s="32" t="str">
        <f>VLOOKUP(Q822,'Basic Moves'!B$2:H$43,3,FALSE)</f>
        <v>12</v>
      </c>
      <c r="S822" s="32" t="str">
        <f>IF(OR(VLOOKUP(Q822,'Basic Moves'!B$2:C$43,2,FALSE)=H822,VLOOKUP(Q822,'Basic Moves'!B$2:C$43,2,FALSE)=I822),1,0)</f>
        <v>1</v>
      </c>
      <c r="T822" s="32" t="str">
        <f>VLOOKUP(Q822,'Basic Moves'!B$2:H$43,5,FALSE)</f>
        <v>1050</v>
      </c>
      <c r="U822" s="32" t="str">
        <f>VLOOKUP(Q822,'Basic Moves'!B$2:H$43,7,FALSE)</f>
        <v>9</v>
      </c>
      <c r="V822" s="31" t="str">
        <f t="shared" si="5"/>
        <v>1425</v>
      </c>
      <c r="W822" s="30" t="s">
        <v>308</v>
      </c>
      <c r="X822" s="32" t="str">
        <f>VLOOKUP(W822,'Charged Moves'!B$2:I$96,3,FALSE)</f>
        <v>40</v>
      </c>
      <c r="Y822" s="32" t="str">
        <f>IF(OR(VLOOKUP(W822,'Charged Moves'!B$2:C$96,2,FALSE)=H822,VLOOKUP(W822,'Charged Moves'!B$2:C$96,2,FALSE)=I822),1,0)</f>
        <v>1</v>
      </c>
      <c r="Z822" s="32" t="str">
        <f>VLOOKUP(W822,'Charged Moves'!B$2:I$96,8,FALSE)*100</f>
        <v>5</v>
      </c>
      <c r="AA822" s="32" t="str">
        <f>VLOOKUP(W822,'Charged Moves'!B$2:I$96,6,FALSE)</f>
        <v>2700</v>
      </c>
      <c r="AB822" s="32" t="str">
        <f>VLOOKUP(W822,'Charged Moves'!B$2:J$96,9,FALSE)</f>
        <v>33</v>
      </c>
      <c r="AC822" s="32" t="str">
        <f t="shared" si="6"/>
        <v>111.25</v>
      </c>
      <c r="AD822" s="32" t="str">
        <f t="shared" si="7"/>
        <v>7400</v>
      </c>
      <c r="AE822" s="32" t="str">
        <f t="shared" si="8"/>
        <v>1491.25</v>
      </c>
      <c r="AF822" t="str">
        <f t="shared" si="9"/>
        <v>15400</v>
      </c>
      <c r="AG822" t="str">
        <f t="shared" si="10"/>
        <v>697.5</v>
      </c>
    </row>
    <row r="823" ht="14.25" customHeight="1">
      <c r="A823" s="5">
        <v>97.0</v>
      </c>
      <c r="B823" s="20">
        <v>5.0</v>
      </c>
      <c r="C823" s="21">
        <v>0.75</v>
      </c>
      <c r="D823" s="20">
        <v>5.0</v>
      </c>
      <c r="E823" s="22">
        <v>0.89</v>
      </c>
      <c r="F823" s="5" t="str">
        <f>VLOOKUP(G823,'Species Data'!A$2:E$152,2,FALSE)</f>
        <v>19</v>
      </c>
      <c r="G823" s="5" t="s">
        <v>55</v>
      </c>
      <c r="H823" s="39" t="s">
        <v>237</v>
      </c>
      <c r="I823" s="40"/>
      <c r="J823" s="5" t="str">
        <f>VLOOKUP(G823,'Species Data'!A$2:E$152,3,FALSE)</f>
        <v>60</v>
      </c>
      <c r="K823" s="27" t="str">
        <f>VLOOKUP(G823,'Species Data'!A$2:E$152,4,FALSE)</f>
        <v>92</v>
      </c>
      <c r="L823" s="27" t="str">
        <f>VLOOKUP(G823,'Species Data'!A$2:E$152,5,FALSE)</f>
        <v>86</v>
      </c>
      <c r="M823" s="28" t="str">
        <f t="shared" si="1"/>
        <v>5160</v>
      </c>
      <c r="N823" s="29" t="str">
        <f t="shared" si="2"/>
        <v>586353375</v>
      </c>
      <c r="O823" s="29" t="str">
        <f t="shared" si="3"/>
        <v>113634</v>
      </c>
      <c r="P823" s="30" t="str">
        <f t="shared" si="4"/>
        <v>291433575</v>
      </c>
      <c r="Q823" s="30" t="s">
        <v>261</v>
      </c>
      <c r="R823" s="32" t="str">
        <f>VLOOKUP(Q823,'Basic Moves'!B$2:H$43,3,FALSE)</f>
        <v>10</v>
      </c>
      <c r="S823" s="32" t="str">
        <f>IF(OR(VLOOKUP(Q823,'Basic Moves'!B$2:C$43,2,FALSE)=H823,VLOOKUP(Q823,'Basic Moves'!B$2:C$43,2,FALSE)=I823),1,0)</f>
        <v>1</v>
      </c>
      <c r="T823" s="32" t="str">
        <f>VLOOKUP(Q823,'Basic Moves'!B$2:H$43,5,FALSE)</f>
        <v>1330</v>
      </c>
      <c r="U823" s="32" t="str">
        <f>VLOOKUP(Q823,'Basic Moves'!B$2:H$43,7,FALSE)</f>
        <v>12</v>
      </c>
      <c r="V823" s="31" t="str">
        <f t="shared" si="5"/>
        <v>937.5</v>
      </c>
      <c r="W823" s="30" t="s">
        <v>345</v>
      </c>
      <c r="X823" s="32" t="str">
        <f>VLOOKUP(W823,'Charged Moves'!B$2:I$96,3,FALSE)</f>
        <v>35</v>
      </c>
      <c r="Y823" s="32" t="str">
        <f>IF(OR(VLOOKUP(W823,'Charged Moves'!B$2:C$96,2,FALSE)=H823,VLOOKUP(W823,'Charged Moves'!B$2:C$96,2,FALSE)=I823),1,0)</f>
        <v>1</v>
      </c>
      <c r="Z823" s="32" t="str">
        <f>VLOOKUP(W823,'Charged Moves'!B$2:I$96,8,FALSE)*100</f>
        <v>5</v>
      </c>
      <c r="AA823" s="32" t="str">
        <f>VLOOKUP(W823,'Charged Moves'!B$2:I$96,6,FALSE)</f>
        <v>2100</v>
      </c>
      <c r="AB823" s="32" t="str">
        <f>VLOOKUP(W823,'Charged Moves'!B$2:J$96,9,FALSE)</f>
        <v>33</v>
      </c>
      <c r="AC823" s="32" t="str">
        <f t="shared" si="6"/>
        <v>82.34375</v>
      </c>
      <c r="AD823" s="32" t="str">
        <f t="shared" si="7"/>
        <v>6590</v>
      </c>
      <c r="AE823" s="32" t="str">
        <f t="shared" si="8"/>
        <v>1235.15625</v>
      </c>
      <c r="AF823" t="str">
        <f t="shared" si="9"/>
        <v>12590</v>
      </c>
      <c r="AG823" t="str">
        <f t="shared" si="10"/>
        <v>613.90625</v>
      </c>
    </row>
    <row r="824" ht="14.25" customHeight="1">
      <c r="A824" s="5">
        <v>529.0</v>
      </c>
      <c r="B824" s="20">
        <v>3.0</v>
      </c>
      <c r="C824" s="21">
        <v>0.75</v>
      </c>
      <c r="D824" s="20">
        <v>5.0</v>
      </c>
      <c r="E824" s="22">
        <v>0.76</v>
      </c>
      <c r="F824" s="5" t="str">
        <f>VLOOKUP(G824,'Species Data'!A$2:E$152,2,FALSE)</f>
        <v>92</v>
      </c>
      <c r="G824" s="5" t="s">
        <v>149</v>
      </c>
      <c r="H824" s="62" t="s">
        <v>258</v>
      </c>
      <c r="I824" s="46" t="s">
        <v>265</v>
      </c>
      <c r="J824" s="5" t="str">
        <f>VLOOKUP(G824,'Species Data'!A$2:E$152,3,FALSE)</f>
        <v>60</v>
      </c>
      <c r="K824" s="27" t="str">
        <f>VLOOKUP(G824,'Species Data'!A$2:E$152,4,FALSE)</f>
        <v>136</v>
      </c>
      <c r="L824" s="27" t="str">
        <f>VLOOKUP(G824,'Species Data'!A$2:E$152,5,FALSE)</f>
        <v>82</v>
      </c>
      <c r="M824" s="28" t="str">
        <f t="shared" si="1"/>
        <v>4920</v>
      </c>
      <c r="N824" s="29" t="str">
        <f t="shared" si="2"/>
        <v>836400000</v>
      </c>
      <c r="O824" s="29" t="str">
        <f t="shared" si="3"/>
        <v>170000</v>
      </c>
      <c r="P824" s="30" t="str">
        <f t="shared" si="4"/>
        <v>288139800</v>
      </c>
      <c r="Q824" s="30" t="s">
        <v>257</v>
      </c>
      <c r="R824" s="32" t="str">
        <f>VLOOKUP(Q824,'Basic Moves'!B$2:H$43,3,FALSE)</f>
        <v>5</v>
      </c>
      <c r="S824" s="32" t="str">
        <f>IF(OR(VLOOKUP(Q824,'Basic Moves'!B$2:C$43,2,FALSE)=H824,VLOOKUP(Q824,'Basic Moves'!B$2:C$43,2,FALSE)=I824),1,0)</f>
        <v>1</v>
      </c>
      <c r="T824" s="32" t="str">
        <f>VLOOKUP(Q824,'Basic Moves'!B$2:H$43,5,FALSE)</f>
        <v>500</v>
      </c>
      <c r="U824" s="32" t="str">
        <f>VLOOKUP(Q824,'Basic Moves'!B$2:H$43,7,FALSE)</f>
        <v>6</v>
      </c>
      <c r="V824" s="31" t="str">
        <f t="shared" si="5"/>
        <v>1250</v>
      </c>
      <c r="W824" s="30" t="s">
        <v>284</v>
      </c>
      <c r="X824" s="32" t="str">
        <f>VLOOKUP(W824,'Charged Moves'!B$2:I$96,3,FALSE)</f>
        <v>45</v>
      </c>
      <c r="Y824" s="32" t="str">
        <f>IF(OR(VLOOKUP(W824,'Charged Moves'!B$2:C$96,2,FALSE)=H824,VLOOKUP(W824,'Charged Moves'!B$2:C$96,2,FALSE)=I824),1,0)</f>
        <v>0</v>
      </c>
      <c r="Z824" s="32" t="str">
        <f>VLOOKUP(W824,'Charged Moves'!B$2:I$96,8,FALSE)*100</f>
        <v>5</v>
      </c>
      <c r="AA824" s="32" t="str">
        <f>VLOOKUP(W824,'Charged Moves'!B$2:I$96,6,FALSE)</f>
        <v>3500</v>
      </c>
      <c r="AB824" s="32" t="str">
        <f>VLOOKUP(W824,'Charged Moves'!B$2:J$96,9,FALSE)</f>
        <v>33</v>
      </c>
      <c r="AC824" s="32" t="str">
        <f t="shared" si="6"/>
        <v>83.625</v>
      </c>
      <c r="AD824" s="32" t="str">
        <f t="shared" si="7"/>
        <v>7000</v>
      </c>
      <c r="AE824" s="32" t="str">
        <f t="shared" si="8"/>
        <v>1195.75</v>
      </c>
      <c r="AF824" t="str">
        <f t="shared" si="9"/>
        <v>19000</v>
      </c>
      <c r="AG824" t="str">
        <f t="shared" si="10"/>
        <v>430.625</v>
      </c>
    </row>
    <row r="825" ht="14.25" customHeight="1">
      <c r="A825" s="5">
        <v>528.0</v>
      </c>
      <c r="B825" s="20">
        <v>3.0</v>
      </c>
      <c r="C825" s="21">
        <v>0.75</v>
      </c>
      <c r="D825" s="20">
        <v>6.0</v>
      </c>
      <c r="E825" s="22">
        <v>0.75</v>
      </c>
      <c r="F825" s="5" t="str">
        <f>VLOOKUP(G825,'Species Data'!A$2:E$152,2,FALSE)</f>
        <v>92</v>
      </c>
      <c r="G825" s="5" t="s">
        <v>149</v>
      </c>
      <c r="H825" s="62" t="s">
        <v>258</v>
      </c>
      <c r="I825" s="46" t="s">
        <v>265</v>
      </c>
      <c r="J825" s="5" t="str">
        <f>VLOOKUP(G825,'Species Data'!A$2:E$152,3,FALSE)</f>
        <v>60</v>
      </c>
      <c r="K825" s="27" t="str">
        <f>VLOOKUP(G825,'Species Data'!A$2:E$152,4,FALSE)</f>
        <v>136</v>
      </c>
      <c r="L825" s="27" t="str">
        <f>VLOOKUP(G825,'Species Data'!A$2:E$152,5,FALSE)</f>
        <v>82</v>
      </c>
      <c r="M825" s="28" t="str">
        <f t="shared" si="1"/>
        <v>4920</v>
      </c>
      <c r="N825" s="29" t="str">
        <f t="shared" si="2"/>
        <v>836400000</v>
      </c>
      <c r="O825" s="29" t="str">
        <f t="shared" si="3"/>
        <v>170000</v>
      </c>
      <c r="P825" s="30" t="str">
        <f t="shared" si="4"/>
        <v>283957800</v>
      </c>
      <c r="Q825" s="30" t="s">
        <v>257</v>
      </c>
      <c r="R825" s="32" t="str">
        <f>VLOOKUP(Q825,'Basic Moves'!B$2:H$43,3,FALSE)</f>
        <v>5</v>
      </c>
      <c r="S825" s="32" t="str">
        <f>IF(OR(VLOOKUP(Q825,'Basic Moves'!B$2:C$43,2,FALSE)=H825,VLOOKUP(Q825,'Basic Moves'!B$2:C$43,2,FALSE)=I825),1,0)</f>
        <v>1</v>
      </c>
      <c r="T825" s="32" t="str">
        <f>VLOOKUP(Q825,'Basic Moves'!B$2:H$43,5,FALSE)</f>
        <v>500</v>
      </c>
      <c r="U825" s="32" t="str">
        <f>VLOOKUP(Q825,'Basic Moves'!B$2:H$43,7,FALSE)</f>
        <v>6</v>
      </c>
      <c r="V825" s="31" t="str">
        <f t="shared" si="5"/>
        <v>1250</v>
      </c>
      <c r="W825" s="30" t="s">
        <v>315</v>
      </c>
      <c r="X825" s="32" t="str">
        <f>VLOOKUP(W825,'Charged Moves'!B$2:I$96,3,FALSE)</f>
        <v>30</v>
      </c>
      <c r="Y825" s="32" t="str">
        <f>IF(OR(VLOOKUP(W825,'Charged Moves'!B$2:C$96,2,FALSE)=H825,VLOOKUP(W825,'Charged Moves'!B$2:C$96,2,FALSE)=I825),1,0)</f>
        <v>1</v>
      </c>
      <c r="Z825" s="32" t="str">
        <f>VLOOKUP(W825,'Charged Moves'!B$2:I$96,8,FALSE)*100</f>
        <v>5</v>
      </c>
      <c r="AA825" s="32" t="str">
        <f>VLOOKUP(W825,'Charged Moves'!B$2:I$96,6,FALSE)</f>
        <v>3100</v>
      </c>
      <c r="AB825" s="32" t="str">
        <f>VLOOKUP(W825,'Charged Moves'!B$2:J$96,9,FALSE)</f>
        <v>25</v>
      </c>
      <c r="AC825" s="32" t="str">
        <f t="shared" si="6"/>
        <v>69.6875</v>
      </c>
      <c r="AD825" s="32" t="str">
        <f t="shared" si="7"/>
        <v>6100</v>
      </c>
      <c r="AE825" s="32" t="str">
        <f t="shared" si="8"/>
        <v>1140</v>
      </c>
      <c r="AF825" t="str">
        <f t="shared" si="9"/>
        <v>16100</v>
      </c>
      <c r="AG825" t="str">
        <f t="shared" si="10"/>
        <v>424.375</v>
      </c>
    </row>
    <row r="826" ht="14.25" customHeight="1">
      <c r="A826" s="5">
        <v>98.0</v>
      </c>
      <c r="B826" s="20">
        <v>4.0</v>
      </c>
      <c r="C826" s="21">
        <v>0.78</v>
      </c>
      <c r="D826" s="20">
        <v>6.0</v>
      </c>
      <c r="E826" s="22">
        <v>0.84</v>
      </c>
      <c r="F826" s="5" t="str">
        <f>VLOOKUP(G826,'Species Data'!A$2:E$152,2,FALSE)</f>
        <v>19</v>
      </c>
      <c r="G826" s="5" t="s">
        <v>55</v>
      </c>
      <c r="H826" s="39" t="s">
        <v>237</v>
      </c>
      <c r="I826" s="40"/>
      <c r="J826" s="5" t="str">
        <f>VLOOKUP(G826,'Species Data'!A$2:E$152,3,FALSE)</f>
        <v>60</v>
      </c>
      <c r="K826" s="27" t="str">
        <f>VLOOKUP(G826,'Species Data'!A$2:E$152,4,FALSE)</f>
        <v>92</v>
      </c>
      <c r="L826" s="27" t="str">
        <f>VLOOKUP(G826,'Species Data'!A$2:E$152,5,FALSE)</f>
        <v>86</v>
      </c>
      <c r="M826" s="28" t="str">
        <f t="shared" si="1"/>
        <v>5160</v>
      </c>
      <c r="N826" s="29" t="str">
        <f t="shared" si="2"/>
        <v>611795400</v>
      </c>
      <c r="O826" s="29" t="str">
        <f t="shared" si="3"/>
        <v>118565</v>
      </c>
      <c r="P826" s="30" t="str">
        <f t="shared" si="4"/>
        <v>275931000</v>
      </c>
      <c r="Q826" s="30" t="s">
        <v>261</v>
      </c>
      <c r="R826" s="32" t="str">
        <f>VLOOKUP(Q826,'Basic Moves'!B$2:H$43,3,FALSE)</f>
        <v>10</v>
      </c>
      <c r="S826" s="32" t="str">
        <f>IF(OR(VLOOKUP(Q826,'Basic Moves'!B$2:C$43,2,FALSE)=H826,VLOOKUP(Q826,'Basic Moves'!B$2:C$43,2,FALSE)=I826),1,0)</f>
        <v>1</v>
      </c>
      <c r="T826" s="32" t="str">
        <f>VLOOKUP(Q826,'Basic Moves'!B$2:H$43,5,FALSE)</f>
        <v>1330</v>
      </c>
      <c r="U826" s="32" t="str">
        <f>VLOOKUP(Q826,'Basic Moves'!B$2:H$43,7,FALSE)</f>
        <v>12</v>
      </c>
      <c r="V826" s="31" t="str">
        <f t="shared" si="5"/>
        <v>937.5</v>
      </c>
      <c r="W826" s="30" t="s">
        <v>346</v>
      </c>
      <c r="X826" s="32" t="str">
        <f>VLOOKUP(W826,'Charged Moves'!B$2:I$96,3,FALSE)</f>
        <v>40</v>
      </c>
      <c r="Y826" s="32" t="str">
        <f>IF(OR(VLOOKUP(W826,'Charged Moves'!B$2:C$96,2,FALSE)=H826,VLOOKUP(W826,'Charged Moves'!B$2:C$96,2,FALSE)=I826),1,0)</f>
        <v>1</v>
      </c>
      <c r="Z826" s="32" t="str">
        <f>VLOOKUP(W826,'Charged Moves'!B$2:I$96,8,FALSE)*100</f>
        <v>5</v>
      </c>
      <c r="AA826" s="32" t="str">
        <f>VLOOKUP(W826,'Charged Moves'!B$2:I$96,6,FALSE)</f>
        <v>1560</v>
      </c>
      <c r="AB826" s="32" t="str">
        <f>VLOOKUP(W826,'Charged Moves'!B$2:J$96,9,FALSE)</f>
        <v>50</v>
      </c>
      <c r="AC826" s="32" t="str">
        <f t="shared" si="6"/>
        <v>113.75</v>
      </c>
      <c r="AD826" s="32" t="str">
        <f t="shared" si="7"/>
        <v>8710</v>
      </c>
      <c r="AE826" s="32" t="str">
        <f t="shared" si="8"/>
        <v>1288.75</v>
      </c>
      <c r="AF826" t="str">
        <f t="shared" si="9"/>
        <v>18710</v>
      </c>
      <c r="AG826" t="str">
        <f t="shared" si="10"/>
        <v>581.25</v>
      </c>
    </row>
    <row r="827" ht="14.25" customHeight="1">
      <c r="A827" s="5">
        <v>358.0</v>
      </c>
      <c r="B827" s="20">
        <v>2.0</v>
      </c>
      <c r="C827" s="21">
        <v>0.96</v>
      </c>
      <c r="D827" s="20">
        <v>2.0</v>
      </c>
      <c r="E827" s="22">
        <v>0.93</v>
      </c>
      <c r="F827" s="5" t="str">
        <f>VLOOKUP(G827,'Species Data'!A$2:E$152,2,FALSE)</f>
        <v>63</v>
      </c>
      <c r="G827" s="5" t="s">
        <v>105</v>
      </c>
      <c r="H827" s="24" t="s">
        <v>50</v>
      </c>
      <c r="I827" s="25"/>
      <c r="J827" s="5" t="str">
        <f>VLOOKUP(G827,'Species Data'!A$2:E$152,3,FALSE)</f>
        <v>50</v>
      </c>
      <c r="K827" s="27" t="str">
        <f>VLOOKUP(G827,'Species Data'!A$2:E$152,4,FALSE)</f>
        <v>110</v>
      </c>
      <c r="L827" s="27" t="str">
        <f>VLOOKUP(G827,'Species Data'!A$2:E$152,5,FALSE)</f>
        <v>76</v>
      </c>
      <c r="M827" s="28" t="str">
        <f t="shared" si="1"/>
        <v>3800</v>
      </c>
      <c r="N827" s="29" t="str">
        <f t="shared" si="2"/>
        <v>595650000</v>
      </c>
      <c r="O827" s="29" t="str">
        <f t="shared" si="3"/>
        <v>156750</v>
      </c>
      <c r="P827" s="30" t="str">
        <f t="shared" si="4"/>
        <v>272431500</v>
      </c>
      <c r="Q827" s="30" t="s">
        <v>121</v>
      </c>
      <c r="R827" s="32" t="str">
        <f>VLOOKUP(Q827,'Basic Moves'!B$2:H$43,3,FALSE)</f>
        <v>12</v>
      </c>
      <c r="S827" s="32" t="str">
        <f>IF(OR(VLOOKUP(Q827,'Basic Moves'!B$2:C$43,2,FALSE)=H827,VLOOKUP(Q827,'Basic Moves'!B$2:C$43,2,FALSE)=I827),1,0)</f>
        <v>1</v>
      </c>
      <c r="T827" s="32" t="str">
        <f>VLOOKUP(Q827,'Basic Moves'!B$2:H$43,5,FALSE)</f>
        <v>1050</v>
      </c>
      <c r="U827" s="32" t="str">
        <f>VLOOKUP(Q827,'Basic Moves'!B$2:H$43,7,FALSE)</f>
        <v>9</v>
      </c>
      <c r="V827" s="31" t="str">
        <f t="shared" si="5"/>
        <v>1425</v>
      </c>
      <c r="W827" s="30" t="s">
        <v>329</v>
      </c>
      <c r="X827" s="32" t="str">
        <f>VLOOKUP(W827,'Charged Moves'!B$2:I$96,3,FALSE)</f>
        <v>45</v>
      </c>
      <c r="Y827" s="32" t="str">
        <f>IF(OR(VLOOKUP(W827,'Charged Moves'!B$2:C$96,2,FALSE)=H827,VLOOKUP(W827,'Charged Moves'!B$2:C$96,2,FALSE)=I827),1,0)</f>
        <v>0</v>
      </c>
      <c r="Z827" s="32" t="str">
        <f>VLOOKUP(W827,'Charged Moves'!B$2:I$96,8,FALSE)*100</f>
        <v>5</v>
      </c>
      <c r="AA827" s="32" t="str">
        <f>VLOOKUP(W827,'Charged Moves'!B$2:I$96,6,FALSE)</f>
        <v>3100</v>
      </c>
      <c r="AB827" s="32" t="str">
        <f>VLOOKUP(W827,'Charged Moves'!B$2:J$96,9,FALSE)</f>
        <v>33</v>
      </c>
      <c r="AC827" s="32" t="str">
        <f t="shared" si="6"/>
        <v>106.125</v>
      </c>
      <c r="AD827" s="32" t="str">
        <f t="shared" si="7"/>
        <v>7800</v>
      </c>
      <c r="AE827" s="32" t="str">
        <f t="shared" si="8"/>
        <v>1363.5</v>
      </c>
      <c r="AF827" t="str">
        <f t="shared" si="9"/>
        <v>15800</v>
      </c>
      <c r="AG827" t="str">
        <f t="shared" si="10"/>
        <v>651.75</v>
      </c>
    </row>
    <row r="828" ht="14.25" customHeight="1">
      <c r="A828" s="5">
        <v>359.0</v>
      </c>
      <c r="B828" s="20">
        <v>2.0</v>
      </c>
      <c r="C828" s="21">
        <v>0.96</v>
      </c>
      <c r="D828" s="20">
        <v>2.0</v>
      </c>
      <c r="E828" s="22">
        <v>0.93</v>
      </c>
      <c r="F828" s="5" t="str">
        <f>VLOOKUP(G828,'Species Data'!A$2:E$152,2,FALSE)</f>
        <v>63</v>
      </c>
      <c r="G828" s="5" t="s">
        <v>105</v>
      </c>
      <c r="H828" s="24" t="s">
        <v>50</v>
      </c>
      <c r="I828" s="25"/>
      <c r="J828" s="5" t="str">
        <f>VLOOKUP(G828,'Species Data'!A$2:E$152,3,FALSE)</f>
        <v>50</v>
      </c>
      <c r="K828" s="27" t="str">
        <f>VLOOKUP(G828,'Species Data'!A$2:E$152,4,FALSE)</f>
        <v>110</v>
      </c>
      <c r="L828" s="27" t="str">
        <f>VLOOKUP(G828,'Species Data'!A$2:E$152,5,FALSE)</f>
        <v>76</v>
      </c>
      <c r="M828" s="28" t="str">
        <f t="shared" si="1"/>
        <v>3800</v>
      </c>
      <c r="N828" s="29" t="str">
        <f t="shared" si="2"/>
        <v>595650000</v>
      </c>
      <c r="O828" s="29" t="str">
        <f t="shared" si="3"/>
        <v>156750</v>
      </c>
      <c r="P828" s="30" t="str">
        <f t="shared" si="4"/>
        <v>272431500</v>
      </c>
      <c r="Q828" s="30" t="s">
        <v>121</v>
      </c>
      <c r="R828" s="32" t="str">
        <f>VLOOKUP(Q828,'Basic Moves'!B$2:H$43,3,FALSE)</f>
        <v>12</v>
      </c>
      <c r="S828" s="32" t="str">
        <f>IF(OR(VLOOKUP(Q828,'Basic Moves'!B$2:C$43,2,FALSE)=H828,VLOOKUP(Q828,'Basic Moves'!B$2:C$43,2,FALSE)=I828),1,0)</f>
        <v>1</v>
      </c>
      <c r="T828" s="32" t="str">
        <f>VLOOKUP(Q828,'Basic Moves'!B$2:H$43,5,FALSE)</f>
        <v>1050</v>
      </c>
      <c r="U828" s="32" t="str">
        <f>VLOOKUP(Q828,'Basic Moves'!B$2:H$43,7,FALSE)</f>
        <v>9</v>
      </c>
      <c r="V828" s="31" t="str">
        <f t="shared" si="5"/>
        <v>1425</v>
      </c>
      <c r="W828" s="30" t="s">
        <v>110</v>
      </c>
      <c r="X828" s="32" t="str">
        <f>VLOOKUP(W828,'Charged Moves'!B$2:I$96,3,FALSE)</f>
        <v>45</v>
      </c>
      <c r="Y828" s="32" t="str">
        <f>IF(OR(VLOOKUP(W828,'Charged Moves'!B$2:C$96,2,FALSE)=H828,VLOOKUP(W828,'Charged Moves'!B$2:C$96,2,FALSE)=I828),1,0)</f>
        <v>0</v>
      </c>
      <c r="Z828" s="32" t="str">
        <f>VLOOKUP(W828,'Charged Moves'!B$2:I$96,8,FALSE)*100</f>
        <v>5</v>
      </c>
      <c r="AA828" s="32" t="str">
        <f>VLOOKUP(W828,'Charged Moves'!B$2:I$96,6,FALSE)</f>
        <v>3080</v>
      </c>
      <c r="AB828" s="32" t="str">
        <f>VLOOKUP(W828,'Charged Moves'!B$2:J$96,9,FALSE)</f>
        <v>33</v>
      </c>
      <c r="AC828" s="32" t="str">
        <f t="shared" si="6"/>
        <v>106.125</v>
      </c>
      <c r="AD828" s="32" t="str">
        <f t="shared" si="7"/>
        <v>7780</v>
      </c>
      <c r="AE828" s="32" t="str">
        <f t="shared" si="8"/>
        <v>1363.5</v>
      </c>
      <c r="AF828" t="str">
        <f t="shared" si="9"/>
        <v>15780</v>
      </c>
      <c r="AG828" t="str">
        <f t="shared" si="10"/>
        <v>651.75</v>
      </c>
    </row>
    <row r="829" ht="14.25" customHeight="1">
      <c r="A829" s="5">
        <v>58.0</v>
      </c>
      <c r="B829" s="20">
        <v>2.0</v>
      </c>
      <c r="C829" s="21">
        <v>0.78</v>
      </c>
      <c r="D829" s="20">
        <v>1.0</v>
      </c>
      <c r="E829" s="22">
        <v>1.0</v>
      </c>
      <c r="F829" s="5" t="str">
        <f>VLOOKUP(G829,'Species Data'!A$2:E$152,2,FALSE)</f>
        <v>11</v>
      </c>
      <c r="G829" s="5" t="s">
        <v>45</v>
      </c>
      <c r="H829" s="58" t="s">
        <v>249</v>
      </c>
      <c r="I829" s="61"/>
      <c r="J829" s="5" t="str">
        <f>VLOOKUP(G829,'Species Data'!A$2:E$152,3,FALSE)</f>
        <v>100</v>
      </c>
      <c r="K829" s="27" t="str">
        <f>VLOOKUP(G829,'Species Data'!A$2:E$152,4,FALSE)</f>
        <v>56</v>
      </c>
      <c r="L829" s="27" t="str">
        <f>VLOOKUP(G829,'Species Data'!A$2:E$152,5,FALSE)</f>
        <v>86</v>
      </c>
      <c r="M829" s="28" t="str">
        <f t="shared" si="1"/>
        <v>8600</v>
      </c>
      <c r="N829" s="29" t="str">
        <f t="shared" si="2"/>
        <v>520128000</v>
      </c>
      <c r="O829" s="29" t="str">
        <f t="shared" si="3"/>
        <v>60480</v>
      </c>
      <c r="P829" s="30" t="str">
        <f t="shared" si="4"/>
        <v>218164800</v>
      </c>
      <c r="Q829" s="30" t="s">
        <v>263</v>
      </c>
      <c r="R829" s="32" t="str">
        <f>VLOOKUP(Q829,'Basic Moves'!B$2:H$43,3,FALSE)</f>
        <v>12</v>
      </c>
      <c r="S829" s="32" t="str">
        <f>IF(OR(VLOOKUP(Q829,'Basic Moves'!B$2:C$43,2,FALSE)=H829,VLOOKUP(Q829,'Basic Moves'!B$2:C$43,2,FALSE)=I829),1,0)</f>
        <v>0</v>
      </c>
      <c r="T829" s="32" t="str">
        <f>VLOOKUP(Q829,'Basic Moves'!B$2:H$43,5,FALSE)</f>
        <v>1100</v>
      </c>
      <c r="U829" s="32" t="str">
        <f>VLOOKUP(Q829,'Basic Moves'!B$2:H$43,7,FALSE)</f>
        <v>10</v>
      </c>
      <c r="V829" s="31" t="str">
        <f t="shared" si="5"/>
        <v>1080</v>
      </c>
      <c r="W829" s="30" t="s">
        <v>348</v>
      </c>
      <c r="X829" s="32" t="str">
        <f>VLOOKUP(W829,'Charged Moves'!B$2:I$96,3,FALSE)</f>
        <v>15</v>
      </c>
      <c r="Y829" s="32" t="str">
        <f>IF(OR(VLOOKUP(W829,'Charged Moves'!B$2:C$96,2,FALSE)=H829,VLOOKUP(W829,'Charged Moves'!B$2:C$96,2,FALSE)=I829),1,0)</f>
        <v>0</v>
      </c>
      <c r="Z829" s="32" t="str">
        <f>VLOOKUP(W829,'Charged Moves'!B$2:I$96,8,FALSE)*100</f>
        <v>0</v>
      </c>
      <c r="AA829" s="32" t="str">
        <f>VLOOKUP(W829,'Charged Moves'!B$2:I$96,6,FALSE)</f>
        <v>1695</v>
      </c>
      <c r="AB829" s="32" t="str">
        <f>VLOOKUP(W829,'Charged Moves'!B$2:J$96,9,FALSE)</f>
        <v>20</v>
      </c>
      <c r="AC829" s="32" t="str">
        <f t="shared" si="6"/>
        <v>39</v>
      </c>
      <c r="AD829" s="32" t="str">
        <f t="shared" si="7"/>
        <v>4395</v>
      </c>
      <c r="AE829" s="32" t="str">
        <f t="shared" si="8"/>
        <v>894</v>
      </c>
      <c r="AF829" t="str">
        <f t="shared" si="9"/>
        <v>8395</v>
      </c>
      <c r="AG829" t="str">
        <f t="shared" si="10"/>
        <v>453</v>
      </c>
    </row>
    <row r="830" ht="14.25" customHeight="1">
      <c r="A830" s="5">
        <v>68.0</v>
      </c>
      <c r="B830" s="20">
        <v>2.0</v>
      </c>
      <c r="C830" s="21">
        <v>0.94</v>
      </c>
      <c r="D830" s="20">
        <v>1.0</v>
      </c>
      <c r="E830" s="22">
        <v>1.0</v>
      </c>
      <c r="F830" s="5" t="str">
        <f>VLOOKUP(G830,'Species Data'!A$2:E$152,2,FALSE)</f>
        <v>14</v>
      </c>
      <c r="G830" s="5" t="s">
        <v>48</v>
      </c>
      <c r="H830" s="58" t="s">
        <v>249</v>
      </c>
      <c r="I830" s="46" t="s">
        <v>265</v>
      </c>
      <c r="J830" s="5" t="str">
        <f>VLOOKUP(G830,'Species Data'!A$2:E$152,3,FALSE)</f>
        <v>90</v>
      </c>
      <c r="K830" s="27" t="str">
        <f>VLOOKUP(G830,'Species Data'!A$2:E$152,4,FALSE)</f>
        <v>62</v>
      </c>
      <c r="L830" s="27" t="str">
        <f>VLOOKUP(G830,'Species Data'!A$2:E$152,5,FALSE)</f>
        <v>82</v>
      </c>
      <c r="M830" s="28" t="str">
        <f t="shared" si="1"/>
        <v>7380</v>
      </c>
      <c r="N830" s="29" t="str">
        <f t="shared" si="2"/>
        <v>593684100</v>
      </c>
      <c r="O830" s="29" t="str">
        <f t="shared" si="3"/>
        <v>80445</v>
      </c>
      <c r="P830" s="30" t="str">
        <f t="shared" si="4"/>
        <v>171585000</v>
      </c>
      <c r="Q830" s="30" t="s">
        <v>274</v>
      </c>
      <c r="R830" s="32" t="str">
        <f>VLOOKUP(Q830,'Basic Moves'!B$2:H$43,3,FALSE)</f>
        <v>6</v>
      </c>
      <c r="S830" s="32" t="str">
        <f>IF(OR(VLOOKUP(Q830,'Basic Moves'!B$2:C$43,2,FALSE)=H830,VLOOKUP(Q830,'Basic Moves'!B$2:C$43,2,FALSE)=I830),1,0)</f>
        <v>1</v>
      </c>
      <c r="T830" s="32" t="str">
        <f>VLOOKUP(Q830,'Basic Moves'!B$2:H$43,5,FALSE)</f>
        <v>575</v>
      </c>
      <c r="U830" s="32" t="str">
        <f>VLOOKUP(Q830,'Basic Moves'!B$2:H$43,7,FALSE)</f>
        <v>8</v>
      </c>
      <c r="V830" s="31" t="str">
        <f t="shared" si="5"/>
        <v>1297.5</v>
      </c>
      <c r="W830" s="30" t="s">
        <v>348</v>
      </c>
      <c r="X830" s="32" t="str">
        <f>VLOOKUP(W830,'Charged Moves'!B$2:I$96,3,FALSE)</f>
        <v>15</v>
      </c>
      <c r="Y830" s="32" t="str">
        <f>IF(OR(VLOOKUP(W830,'Charged Moves'!B$2:C$96,2,FALSE)=H830,VLOOKUP(W830,'Charged Moves'!B$2:C$96,2,FALSE)=I830),1,0)</f>
        <v>0</v>
      </c>
      <c r="Z830" s="32" t="str">
        <f>VLOOKUP(W830,'Charged Moves'!B$2:I$96,8,FALSE)*100</f>
        <v>0</v>
      </c>
      <c r="AA830" s="32" t="str">
        <f>VLOOKUP(W830,'Charged Moves'!B$2:I$96,6,FALSE)</f>
        <v>1695</v>
      </c>
      <c r="AB830" s="32" t="str">
        <f>VLOOKUP(W830,'Charged Moves'!B$2:J$96,9,FALSE)</f>
        <v>20</v>
      </c>
      <c r="AC830" s="32" t="str">
        <f t="shared" si="6"/>
        <v>37.5</v>
      </c>
      <c r="AD830" s="32" t="str">
        <f t="shared" si="7"/>
        <v>3920</v>
      </c>
      <c r="AE830" s="32" t="str">
        <f t="shared" si="8"/>
        <v>960</v>
      </c>
      <c r="AF830" t="str">
        <f t="shared" si="9"/>
        <v>9920</v>
      </c>
      <c r="AG830" t="str">
        <f t="shared" si="10"/>
        <v>375</v>
      </c>
    </row>
    <row r="831" ht="14.25" customHeight="1">
      <c r="A831" s="5">
        <v>56.0</v>
      </c>
      <c r="B831" s="20">
        <v>2.0</v>
      </c>
      <c r="C831" s="21">
        <v>0.78</v>
      </c>
      <c r="D831" s="20">
        <v>1.0</v>
      </c>
      <c r="E831" s="22">
        <v>1.0</v>
      </c>
      <c r="F831" s="5" t="str">
        <f>VLOOKUP(G831,'Species Data'!A$2:E$152,2,FALSE)</f>
        <v>10</v>
      </c>
      <c r="G831" s="5" t="s">
        <v>44</v>
      </c>
      <c r="H831" s="58" t="s">
        <v>249</v>
      </c>
      <c r="I831" s="61"/>
      <c r="J831" s="5" t="str">
        <f>VLOOKUP(G831,'Species Data'!A$2:E$152,3,FALSE)</f>
        <v>90</v>
      </c>
      <c r="K831" s="27" t="str">
        <f>VLOOKUP(G831,'Species Data'!A$2:E$152,4,FALSE)</f>
        <v>62</v>
      </c>
      <c r="L831" s="27" t="str">
        <f>VLOOKUP(G831,'Species Data'!A$2:E$152,5,FALSE)</f>
        <v>66</v>
      </c>
      <c r="M831" s="28" t="str">
        <f t="shared" si="1"/>
        <v>5940</v>
      </c>
      <c r="N831" s="29" t="str">
        <f t="shared" si="2"/>
        <v>397742400</v>
      </c>
      <c r="O831" s="29" t="str">
        <f t="shared" si="3"/>
        <v>66960</v>
      </c>
      <c r="P831" s="30" t="str">
        <f t="shared" si="4"/>
        <v>166830840</v>
      </c>
      <c r="Q831" s="30" t="s">
        <v>263</v>
      </c>
      <c r="R831" s="32" t="str">
        <f>VLOOKUP(Q831,'Basic Moves'!B$2:H$43,3,FALSE)</f>
        <v>12</v>
      </c>
      <c r="S831" s="32" t="str">
        <f>IF(OR(VLOOKUP(Q831,'Basic Moves'!B$2:C$43,2,FALSE)=H831,VLOOKUP(Q831,'Basic Moves'!B$2:C$43,2,FALSE)=I831),1,0)</f>
        <v>0</v>
      </c>
      <c r="T831" s="32" t="str">
        <f>VLOOKUP(Q831,'Basic Moves'!B$2:H$43,5,FALSE)</f>
        <v>1100</v>
      </c>
      <c r="U831" s="32" t="str">
        <f>VLOOKUP(Q831,'Basic Moves'!B$2:H$43,7,FALSE)</f>
        <v>10</v>
      </c>
      <c r="V831" s="31" t="str">
        <f t="shared" si="5"/>
        <v>1080</v>
      </c>
      <c r="W831" s="30" t="s">
        <v>348</v>
      </c>
      <c r="X831" s="32" t="str">
        <f>VLOOKUP(W831,'Charged Moves'!B$2:I$96,3,FALSE)</f>
        <v>15</v>
      </c>
      <c r="Y831" s="32" t="str">
        <f>IF(OR(VLOOKUP(W831,'Charged Moves'!B$2:C$96,2,FALSE)=H831,VLOOKUP(W831,'Charged Moves'!B$2:C$96,2,FALSE)=I831),1,0)</f>
        <v>0</v>
      </c>
      <c r="Z831" s="32" t="str">
        <f>VLOOKUP(W831,'Charged Moves'!B$2:I$96,8,FALSE)*100</f>
        <v>0</v>
      </c>
      <c r="AA831" s="32" t="str">
        <f>VLOOKUP(W831,'Charged Moves'!B$2:I$96,6,FALSE)</f>
        <v>1695</v>
      </c>
      <c r="AB831" s="32" t="str">
        <f>VLOOKUP(W831,'Charged Moves'!B$2:J$96,9,FALSE)</f>
        <v>20</v>
      </c>
      <c r="AC831" s="32" t="str">
        <f t="shared" si="6"/>
        <v>39</v>
      </c>
      <c r="AD831" s="32" t="str">
        <f t="shared" si="7"/>
        <v>4395</v>
      </c>
      <c r="AE831" s="32" t="str">
        <f t="shared" si="8"/>
        <v>894</v>
      </c>
      <c r="AF831" t="str">
        <f t="shared" si="9"/>
        <v>8395</v>
      </c>
      <c r="AG831" t="str">
        <f t="shared" si="10"/>
        <v>453</v>
      </c>
    </row>
    <row r="832" ht="14.25" customHeight="1">
      <c r="A832" s="5">
        <v>57.0</v>
      </c>
      <c r="B832" s="20">
        <v>1.0</v>
      </c>
      <c r="C832" s="21">
        <v>1.0</v>
      </c>
      <c r="D832" s="20">
        <v>2.0</v>
      </c>
      <c r="E832" s="22">
        <v>0.76</v>
      </c>
      <c r="F832" s="5" t="str">
        <f>VLOOKUP(G832,'Species Data'!A$2:E$152,2,FALSE)</f>
        <v>11</v>
      </c>
      <c r="G832" s="5" t="s">
        <v>45</v>
      </c>
      <c r="H832" s="58" t="s">
        <v>249</v>
      </c>
      <c r="I832" s="61"/>
      <c r="J832" s="5" t="str">
        <f>VLOOKUP(G832,'Species Data'!A$2:E$152,3,FALSE)</f>
        <v>100</v>
      </c>
      <c r="K832" s="27" t="str">
        <f>VLOOKUP(G832,'Species Data'!A$2:E$152,4,FALSE)</f>
        <v>56</v>
      </c>
      <c r="L832" s="27" t="str">
        <f>VLOOKUP(G832,'Species Data'!A$2:E$152,5,FALSE)</f>
        <v>86</v>
      </c>
      <c r="M832" s="28" t="str">
        <f t="shared" si="1"/>
        <v>8600</v>
      </c>
      <c r="N832" s="29" t="str">
        <f t="shared" si="2"/>
        <v>668220000</v>
      </c>
      <c r="O832" s="29" t="str">
        <f t="shared" si="3"/>
        <v>77700</v>
      </c>
      <c r="P832" s="30" t="str">
        <f t="shared" si="4"/>
        <v>165550000</v>
      </c>
      <c r="Q832" s="30" t="s">
        <v>234</v>
      </c>
      <c r="R832" s="32" t="str">
        <f>VLOOKUP(Q832,'Basic Moves'!B$2:H$43,3,FALSE)</f>
        <v>5</v>
      </c>
      <c r="S832" s="32" t="str">
        <f>IF(OR(VLOOKUP(Q832,'Basic Moves'!B$2:C$43,2,FALSE)=H832,VLOOKUP(Q832,'Basic Moves'!B$2:C$43,2,FALSE)=I832),1,0)</f>
        <v>1</v>
      </c>
      <c r="T832" s="32" t="str">
        <f>VLOOKUP(Q832,'Basic Moves'!B$2:H$43,5,FALSE)</f>
        <v>450</v>
      </c>
      <c r="U832" s="32" t="str">
        <f>VLOOKUP(Q832,'Basic Moves'!B$2:H$43,7,FALSE)</f>
        <v>7</v>
      </c>
      <c r="V832" s="31" t="str">
        <f t="shared" si="5"/>
        <v>1387.5</v>
      </c>
      <c r="W832" s="30" t="s">
        <v>348</v>
      </c>
      <c r="X832" s="32" t="str">
        <f>VLOOKUP(W832,'Charged Moves'!B$2:I$96,3,FALSE)</f>
        <v>15</v>
      </c>
      <c r="Y832" s="32" t="str">
        <f>IF(OR(VLOOKUP(W832,'Charged Moves'!B$2:C$96,2,FALSE)=H832,VLOOKUP(W832,'Charged Moves'!B$2:C$96,2,FALSE)=I832),1,0)</f>
        <v>0</v>
      </c>
      <c r="Z832" s="32" t="str">
        <f>VLOOKUP(W832,'Charged Moves'!B$2:I$96,8,FALSE)*100</f>
        <v>0</v>
      </c>
      <c r="AA832" s="32" t="str">
        <f>VLOOKUP(W832,'Charged Moves'!B$2:I$96,6,FALSE)</f>
        <v>1695</v>
      </c>
      <c r="AB832" s="32" t="str">
        <f>VLOOKUP(W832,'Charged Moves'!B$2:J$96,9,FALSE)</f>
        <v>20</v>
      </c>
      <c r="AC832" s="32" t="str">
        <f t="shared" si="6"/>
        <v>33.75</v>
      </c>
      <c r="AD832" s="32" t="str">
        <f t="shared" si="7"/>
        <v>3545</v>
      </c>
      <c r="AE832" s="32" t="str">
        <f t="shared" si="8"/>
        <v>951.25</v>
      </c>
      <c r="AF832" t="str">
        <f t="shared" si="9"/>
        <v>9545</v>
      </c>
      <c r="AG832" t="str">
        <f t="shared" si="10"/>
        <v>343.75</v>
      </c>
    </row>
    <row r="833" ht="14.25" customHeight="1">
      <c r="A833" s="5">
        <v>67.0</v>
      </c>
      <c r="B833" s="20">
        <v>1.0</v>
      </c>
      <c r="C833" s="21">
        <v>1.0</v>
      </c>
      <c r="D833" s="20">
        <v>2.0</v>
      </c>
      <c r="E833" s="22">
        <v>0.92</v>
      </c>
      <c r="F833" s="5" t="str">
        <f>VLOOKUP(G833,'Species Data'!A$2:E$152,2,FALSE)</f>
        <v>14</v>
      </c>
      <c r="G833" s="5" t="s">
        <v>48</v>
      </c>
      <c r="H833" s="58" t="s">
        <v>249</v>
      </c>
      <c r="I833" s="46" t="s">
        <v>265</v>
      </c>
      <c r="J833" s="5" t="str">
        <f>VLOOKUP(G833,'Species Data'!A$2:E$152,3,FALSE)</f>
        <v>90</v>
      </c>
      <c r="K833" s="27" t="str">
        <f>VLOOKUP(G833,'Species Data'!A$2:E$152,4,FALSE)</f>
        <v>62</v>
      </c>
      <c r="L833" s="27" t="str">
        <f>VLOOKUP(G833,'Species Data'!A$2:E$152,5,FALSE)</f>
        <v>82</v>
      </c>
      <c r="M833" s="28" t="str">
        <f t="shared" si="1"/>
        <v>7380</v>
      </c>
      <c r="N833" s="29" t="str">
        <f t="shared" si="2"/>
        <v>634864500</v>
      </c>
      <c r="O833" s="29" t="str">
        <f t="shared" si="3"/>
        <v>86025</v>
      </c>
      <c r="P833" s="30" t="str">
        <f t="shared" si="4"/>
        <v>157286250</v>
      </c>
      <c r="Q833" s="30" t="s">
        <v>234</v>
      </c>
      <c r="R833" s="32" t="str">
        <f>VLOOKUP(Q833,'Basic Moves'!B$2:H$43,3,FALSE)</f>
        <v>5</v>
      </c>
      <c r="S833" s="32" t="str">
        <f>IF(OR(VLOOKUP(Q833,'Basic Moves'!B$2:C$43,2,FALSE)=H833,VLOOKUP(Q833,'Basic Moves'!B$2:C$43,2,FALSE)=I833),1,0)</f>
        <v>1</v>
      </c>
      <c r="T833" s="32" t="str">
        <f>VLOOKUP(Q833,'Basic Moves'!B$2:H$43,5,FALSE)</f>
        <v>450</v>
      </c>
      <c r="U833" s="32" t="str">
        <f>VLOOKUP(Q833,'Basic Moves'!B$2:H$43,7,FALSE)</f>
        <v>7</v>
      </c>
      <c r="V833" s="31" t="str">
        <f t="shared" si="5"/>
        <v>1387.5</v>
      </c>
      <c r="W833" s="30" t="s">
        <v>348</v>
      </c>
      <c r="X833" s="32" t="str">
        <f>VLOOKUP(W833,'Charged Moves'!B$2:I$96,3,FALSE)</f>
        <v>15</v>
      </c>
      <c r="Y833" s="32" t="str">
        <f>IF(OR(VLOOKUP(W833,'Charged Moves'!B$2:C$96,2,FALSE)=H833,VLOOKUP(W833,'Charged Moves'!B$2:C$96,2,FALSE)=I833),1,0)</f>
        <v>0</v>
      </c>
      <c r="Z833" s="32" t="str">
        <f>VLOOKUP(W833,'Charged Moves'!B$2:I$96,8,FALSE)*100</f>
        <v>0</v>
      </c>
      <c r="AA833" s="32" t="str">
        <f>VLOOKUP(W833,'Charged Moves'!B$2:I$96,6,FALSE)</f>
        <v>1695</v>
      </c>
      <c r="AB833" s="32" t="str">
        <f>VLOOKUP(W833,'Charged Moves'!B$2:J$96,9,FALSE)</f>
        <v>20</v>
      </c>
      <c r="AC833" s="32" t="str">
        <f t="shared" si="6"/>
        <v>33.75</v>
      </c>
      <c r="AD833" s="32" t="str">
        <f t="shared" si="7"/>
        <v>3545</v>
      </c>
      <c r="AE833" s="32" t="str">
        <f t="shared" si="8"/>
        <v>951.25</v>
      </c>
      <c r="AF833" t="str">
        <f t="shared" si="9"/>
        <v>9545</v>
      </c>
      <c r="AG833" t="str">
        <f t="shared" si="10"/>
        <v>343.75</v>
      </c>
    </row>
    <row r="834" ht="14.25" customHeight="1">
      <c r="A834" s="5">
        <v>66.0</v>
      </c>
      <c r="B834" s="20">
        <v>2.0</v>
      </c>
      <c r="C834" s="21">
        <v>0.94</v>
      </c>
      <c r="D834" s="20">
        <v>1.0</v>
      </c>
      <c r="E834" s="22">
        <v>1.0</v>
      </c>
      <c r="F834" s="5" t="str">
        <f>VLOOKUP(G834,'Species Data'!A$2:E$152,2,FALSE)</f>
        <v>13</v>
      </c>
      <c r="G834" s="5" t="s">
        <v>47</v>
      </c>
      <c r="H834" s="58" t="s">
        <v>249</v>
      </c>
      <c r="I834" s="46" t="s">
        <v>265</v>
      </c>
      <c r="J834" s="5" t="str">
        <f>VLOOKUP(G834,'Species Data'!A$2:E$152,3,FALSE)</f>
        <v>80</v>
      </c>
      <c r="K834" s="27" t="str">
        <f>VLOOKUP(G834,'Species Data'!A$2:E$152,4,FALSE)</f>
        <v>68</v>
      </c>
      <c r="L834" s="27" t="str">
        <f>VLOOKUP(G834,'Species Data'!A$2:E$152,5,FALSE)</f>
        <v>64</v>
      </c>
      <c r="M834" s="28" t="str">
        <f t="shared" si="1"/>
        <v>5120</v>
      </c>
      <c r="N834" s="29" t="str">
        <f t="shared" si="2"/>
        <v>451737600</v>
      </c>
      <c r="O834" s="29" t="str">
        <f t="shared" si="3"/>
        <v>88230</v>
      </c>
      <c r="P834" s="30" t="str">
        <f t="shared" si="4"/>
        <v>130560000</v>
      </c>
      <c r="Q834" s="30" t="s">
        <v>274</v>
      </c>
      <c r="R834" s="32" t="str">
        <f>VLOOKUP(Q834,'Basic Moves'!B$2:H$43,3,FALSE)</f>
        <v>6</v>
      </c>
      <c r="S834" s="32" t="str">
        <f>IF(OR(VLOOKUP(Q834,'Basic Moves'!B$2:C$43,2,FALSE)=H834,VLOOKUP(Q834,'Basic Moves'!B$2:C$43,2,FALSE)=I834),1,0)</f>
        <v>1</v>
      </c>
      <c r="T834" s="32" t="str">
        <f>VLOOKUP(Q834,'Basic Moves'!B$2:H$43,5,FALSE)</f>
        <v>575</v>
      </c>
      <c r="U834" s="32" t="str">
        <f>VLOOKUP(Q834,'Basic Moves'!B$2:H$43,7,FALSE)</f>
        <v>8</v>
      </c>
      <c r="V834" s="31" t="str">
        <f t="shared" si="5"/>
        <v>1297.5</v>
      </c>
      <c r="W834" s="30" t="s">
        <v>348</v>
      </c>
      <c r="X834" s="32" t="str">
        <f>VLOOKUP(W834,'Charged Moves'!B$2:I$96,3,FALSE)</f>
        <v>15</v>
      </c>
      <c r="Y834" s="32" t="str">
        <f>IF(OR(VLOOKUP(W834,'Charged Moves'!B$2:C$96,2,FALSE)=H834,VLOOKUP(W834,'Charged Moves'!B$2:C$96,2,FALSE)=I834),1,0)</f>
        <v>0</v>
      </c>
      <c r="Z834" s="32" t="str">
        <f>VLOOKUP(W834,'Charged Moves'!B$2:I$96,8,FALSE)*100</f>
        <v>0</v>
      </c>
      <c r="AA834" s="32" t="str">
        <f>VLOOKUP(W834,'Charged Moves'!B$2:I$96,6,FALSE)</f>
        <v>1695</v>
      </c>
      <c r="AB834" s="32" t="str">
        <f>VLOOKUP(W834,'Charged Moves'!B$2:J$96,9,FALSE)</f>
        <v>20</v>
      </c>
      <c r="AC834" s="32" t="str">
        <f t="shared" si="6"/>
        <v>37.5</v>
      </c>
      <c r="AD834" s="32" t="str">
        <f t="shared" si="7"/>
        <v>3920</v>
      </c>
      <c r="AE834" s="32" t="str">
        <f t="shared" si="8"/>
        <v>960</v>
      </c>
      <c r="AF834" t="str">
        <f t="shared" si="9"/>
        <v>9920</v>
      </c>
      <c r="AG834" t="str">
        <f t="shared" si="10"/>
        <v>375</v>
      </c>
    </row>
    <row r="835" ht="14.25" customHeight="1">
      <c r="A835" s="5">
        <v>55.0</v>
      </c>
      <c r="B835" s="20">
        <v>1.0</v>
      </c>
      <c r="C835" s="21">
        <v>1.0</v>
      </c>
      <c r="D835" s="20">
        <v>2.0</v>
      </c>
      <c r="E835" s="22">
        <v>0.76</v>
      </c>
      <c r="F835" s="5" t="str">
        <f>VLOOKUP(G835,'Species Data'!A$2:E$152,2,FALSE)</f>
        <v>10</v>
      </c>
      <c r="G835" s="5" t="s">
        <v>44</v>
      </c>
      <c r="H835" s="58" t="s">
        <v>249</v>
      </c>
      <c r="I835" s="61"/>
      <c r="J835" s="5" t="str">
        <f>VLOOKUP(G835,'Species Data'!A$2:E$152,3,FALSE)</f>
        <v>90</v>
      </c>
      <c r="K835" s="27" t="str">
        <f>VLOOKUP(G835,'Species Data'!A$2:E$152,4,FALSE)</f>
        <v>62</v>
      </c>
      <c r="L835" s="27" t="str">
        <f>VLOOKUP(G835,'Species Data'!A$2:E$152,5,FALSE)</f>
        <v>66</v>
      </c>
      <c r="M835" s="28" t="str">
        <f t="shared" si="1"/>
        <v>5940</v>
      </c>
      <c r="N835" s="29" t="str">
        <f t="shared" si="2"/>
        <v>510988500</v>
      </c>
      <c r="O835" s="29" t="str">
        <f t="shared" si="3"/>
        <v>86025</v>
      </c>
      <c r="P835" s="30" t="str">
        <f t="shared" si="4"/>
        <v>126596250</v>
      </c>
      <c r="Q835" s="30" t="s">
        <v>234</v>
      </c>
      <c r="R835" s="32" t="str">
        <f>VLOOKUP(Q835,'Basic Moves'!B$2:H$43,3,FALSE)</f>
        <v>5</v>
      </c>
      <c r="S835" s="32" t="str">
        <f>IF(OR(VLOOKUP(Q835,'Basic Moves'!B$2:C$43,2,FALSE)=H835,VLOOKUP(Q835,'Basic Moves'!B$2:C$43,2,FALSE)=I835),1,0)</f>
        <v>1</v>
      </c>
      <c r="T835" s="32" t="str">
        <f>VLOOKUP(Q835,'Basic Moves'!B$2:H$43,5,FALSE)</f>
        <v>450</v>
      </c>
      <c r="U835" s="32" t="str">
        <f>VLOOKUP(Q835,'Basic Moves'!B$2:H$43,7,FALSE)</f>
        <v>7</v>
      </c>
      <c r="V835" s="31" t="str">
        <f t="shared" si="5"/>
        <v>1387.5</v>
      </c>
      <c r="W835" s="30" t="s">
        <v>348</v>
      </c>
      <c r="X835" s="32" t="str">
        <f>VLOOKUP(W835,'Charged Moves'!B$2:I$96,3,FALSE)</f>
        <v>15</v>
      </c>
      <c r="Y835" s="32" t="str">
        <f>IF(OR(VLOOKUP(W835,'Charged Moves'!B$2:C$96,2,FALSE)=H835,VLOOKUP(W835,'Charged Moves'!B$2:C$96,2,FALSE)=I835),1,0)</f>
        <v>0</v>
      </c>
      <c r="Z835" s="32" t="str">
        <f>VLOOKUP(W835,'Charged Moves'!B$2:I$96,8,FALSE)*100</f>
        <v>0</v>
      </c>
      <c r="AA835" s="32" t="str">
        <f>VLOOKUP(W835,'Charged Moves'!B$2:I$96,6,FALSE)</f>
        <v>1695</v>
      </c>
      <c r="AB835" s="32" t="str">
        <f>VLOOKUP(W835,'Charged Moves'!B$2:J$96,9,FALSE)</f>
        <v>20</v>
      </c>
      <c r="AC835" s="32" t="str">
        <f t="shared" si="6"/>
        <v>33.75</v>
      </c>
      <c r="AD835" s="32" t="str">
        <f t="shared" si="7"/>
        <v>3545</v>
      </c>
      <c r="AE835" s="32" t="str">
        <f t="shared" si="8"/>
        <v>951.25</v>
      </c>
      <c r="AF835" t="str">
        <f t="shared" si="9"/>
        <v>9545</v>
      </c>
      <c r="AG835" t="str">
        <f t="shared" si="10"/>
        <v>343.75</v>
      </c>
    </row>
    <row r="836" ht="14.25" customHeight="1">
      <c r="A836" s="5">
        <v>65.0</v>
      </c>
      <c r="B836" s="20">
        <v>1.0</v>
      </c>
      <c r="C836" s="21">
        <v>1.0</v>
      </c>
      <c r="D836" s="20">
        <v>2.0</v>
      </c>
      <c r="E836" s="22">
        <v>0.92</v>
      </c>
      <c r="F836" s="5" t="str">
        <f>VLOOKUP(G836,'Species Data'!A$2:E$152,2,FALSE)</f>
        <v>13</v>
      </c>
      <c r="G836" s="5" t="s">
        <v>47</v>
      </c>
      <c r="H836" s="58" t="s">
        <v>249</v>
      </c>
      <c r="I836" s="46" t="s">
        <v>265</v>
      </c>
      <c r="J836" s="5" t="str">
        <f>VLOOKUP(G836,'Species Data'!A$2:E$152,3,FALSE)</f>
        <v>80</v>
      </c>
      <c r="K836" s="27" t="str">
        <f>VLOOKUP(G836,'Species Data'!A$2:E$152,4,FALSE)</f>
        <v>68</v>
      </c>
      <c r="L836" s="27" t="str">
        <f>VLOOKUP(G836,'Species Data'!A$2:E$152,5,FALSE)</f>
        <v>64</v>
      </c>
      <c r="M836" s="28" t="str">
        <f t="shared" si="1"/>
        <v>5120</v>
      </c>
      <c r="N836" s="29" t="str">
        <f t="shared" si="2"/>
        <v>483072000</v>
      </c>
      <c r="O836" s="29" t="str">
        <f t="shared" si="3"/>
        <v>94350</v>
      </c>
      <c r="P836" s="30" t="str">
        <f t="shared" si="4"/>
        <v>119680000</v>
      </c>
      <c r="Q836" s="30" t="s">
        <v>234</v>
      </c>
      <c r="R836" s="32" t="str">
        <f>VLOOKUP(Q836,'Basic Moves'!B$2:H$43,3,FALSE)</f>
        <v>5</v>
      </c>
      <c r="S836" s="32" t="str">
        <f>IF(OR(VLOOKUP(Q836,'Basic Moves'!B$2:C$43,2,FALSE)=H836,VLOOKUP(Q836,'Basic Moves'!B$2:C$43,2,FALSE)=I836),1,0)</f>
        <v>1</v>
      </c>
      <c r="T836" s="32" t="str">
        <f>VLOOKUP(Q836,'Basic Moves'!B$2:H$43,5,FALSE)</f>
        <v>450</v>
      </c>
      <c r="U836" s="32" t="str">
        <f>VLOOKUP(Q836,'Basic Moves'!B$2:H$43,7,FALSE)</f>
        <v>7</v>
      </c>
      <c r="V836" s="31" t="str">
        <f t="shared" si="5"/>
        <v>1387.5</v>
      </c>
      <c r="W836" s="30" t="s">
        <v>348</v>
      </c>
      <c r="X836" s="32" t="str">
        <f>VLOOKUP(W836,'Charged Moves'!B$2:I$96,3,FALSE)</f>
        <v>15</v>
      </c>
      <c r="Y836" s="32" t="str">
        <f>IF(OR(VLOOKUP(W836,'Charged Moves'!B$2:C$96,2,FALSE)=H836,VLOOKUP(W836,'Charged Moves'!B$2:C$96,2,FALSE)=I836),1,0)</f>
        <v>0</v>
      </c>
      <c r="Z836" s="32" t="str">
        <f>VLOOKUP(W836,'Charged Moves'!B$2:I$96,8,FALSE)*100</f>
        <v>0</v>
      </c>
      <c r="AA836" s="32" t="str">
        <f>VLOOKUP(W836,'Charged Moves'!B$2:I$96,6,FALSE)</f>
        <v>1695</v>
      </c>
      <c r="AB836" s="32" t="str">
        <f>VLOOKUP(W836,'Charged Moves'!B$2:J$96,9,FALSE)</f>
        <v>20</v>
      </c>
      <c r="AC836" s="32" t="str">
        <f t="shared" si="6"/>
        <v>33.75</v>
      </c>
      <c r="AD836" s="32" t="str">
        <f t="shared" si="7"/>
        <v>3545</v>
      </c>
      <c r="AE836" s="32" t="str">
        <f t="shared" si="8"/>
        <v>951.25</v>
      </c>
      <c r="AF836" t="str">
        <f t="shared" si="9"/>
        <v>9545</v>
      </c>
      <c r="AG836" t="str">
        <f t="shared" si="10"/>
        <v>343.75</v>
      </c>
    </row>
    <row r="837" ht="14.25" customHeight="1">
      <c r="A837" s="5">
        <v>279.0</v>
      </c>
      <c r="B837" s="20">
        <v>1.0</v>
      </c>
      <c r="C837" s="21">
        <v>1.0</v>
      </c>
      <c r="D837" s="20">
        <v>1.0</v>
      </c>
      <c r="E837" s="22">
        <v>1.0</v>
      </c>
      <c r="F837" s="5" t="str">
        <f>VLOOKUP(G837,'Species Data'!A$2:E$152,2,FALSE)</f>
        <v>50</v>
      </c>
      <c r="G837" s="5" t="s">
        <v>87</v>
      </c>
      <c r="H837" s="49" t="s">
        <v>260</v>
      </c>
      <c r="I837" s="60"/>
      <c r="J837" s="5" t="str">
        <f>VLOOKUP(G837,'Species Data'!A$2:E$152,3,FALSE)</f>
        <v>20</v>
      </c>
      <c r="K837" s="27" t="str">
        <f>VLOOKUP(G837,'Species Data'!A$2:E$152,4,FALSE)</f>
        <v>108</v>
      </c>
      <c r="L837" s="27" t="str">
        <f>VLOOKUP(G837,'Species Data'!A$2:E$152,5,FALSE)</f>
        <v>86</v>
      </c>
      <c r="M837" s="28" t="str">
        <f t="shared" si="1"/>
        <v>1720</v>
      </c>
      <c r="N837" s="29" t="str">
        <f t="shared" si="2"/>
        <v>259889850</v>
      </c>
      <c r="O837" s="29" t="str">
        <f t="shared" si="3"/>
        <v>151099</v>
      </c>
      <c r="P837" s="30" t="str">
        <f t="shared" si="4"/>
        <v>119524950</v>
      </c>
      <c r="Q837" s="30" t="s">
        <v>221</v>
      </c>
      <c r="R837" s="32" t="str">
        <f>VLOOKUP(Q837,'Basic Moves'!B$2:H$43,3,FALSE)</f>
        <v>6</v>
      </c>
      <c r="S837" s="32" t="str">
        <f>IF(OR(VLOOKUP(Q837,'Basic Moves'!B$2:C$43,2,FALSE)=H837,VLOOKUP(Q837,'Basic Moves'!B$2:C$43,2,FALSE)=I837),1,0)</f>
        <v>1</v>
      </c>
      <c r="T837" s="32" t="str">
        <f>VLOOKUP(Q837,'Basic Moves'!B$2:H$43,5,FALSE)</f>
        <v>550</v>
      </c>
      <c r="U837" s="32" t="str">
        <f>VLOOKUP(Q837,'Basic Moves'!B$2:H$43,7,FALSE)</f>
        <v>7</v>
      </c>
      <c r="V837" s="31" t="str">
        <f t="shared" si="5"/>
        <v>1357.5</v>
      </c>
      <c r="W837" s="30" t="s">
        <v>288</v>
      </c>
      <c r="X837" s="32" t="str">
        <f>VLOOKUP(W837,'Charged Moves'!B$2:I$96,3,FALSE)</f>
        <v>70</v>
      </c>
      <c r="Y837" s="32" t="str">
        <f>IF(OR(VLOOKUP(W837,'Charged Moves'!B$2:C$96,2,FALSE)=H837,VLOOKUP(W837,'Charged Moves'!B$2:C$96,2,FALSE)=I837),1,0)</f>
        <v>1</v>
      </c>
      <c r="Z837" s="32" t="str">
        <f>VLOOKUP(W837,'Charged Moves'!B$2:I$96,8,FALSE)*100</f>
        <v>5</v>
      </c>
      <c r="AA837" s="32" t="str">
        <f>VLOOKUP(W837,'Charged Moves'!B$2:I$96,6,FALSE)</f>
        <v>5800</v>
      </c>
      <c r="AB837" s="32" t="str">
        <f>VLOOKUP(W837,'Charged Moves'!B$2:J$96,9,FALSE)</f>
        <v>33</v>
      </c>
      <c r="AC837" s="32" t="str">
        <f t="shared" si="6"/>
        <v>127.1875</v>
      </c>
      <c r="AD837" s="32" t="str">
        <f t="shared" si="7"/>
        <v>9050</v>
      </c>
      <c r="AE837" s="32" t="str">
        <f t="shared" si="8"/>
        <v>1399.0625</v>
      </c>
      <c r="AF837" t="str">
        <f t="shared" si="9"/>
        <v>19050</v>
      </c>
      <c r="AG837" t="str">
        <f t="shared" si="10"/>
        <v>643.4375</v>
      </c>
    </row>
    <row r="838" ht="14.25" customHeight="1">
      <c r="A838" s="5">
        <v>282.0</v>
      </c>
      <c r="B838" s="20">
        <v>4.0</v>
      </c>
      <c r="C838" s="21">
        <v>0.97</v>
      </c>
      <c r="D838" s="20">
        <v>2.0</v>
      </c>
      <c r="E838" s="22">
        <v>0.95</v>
      </c>
      <c r="F838" s="5" t="str">
        <f>VLOOKUP(G838,'Species Data'!A$2:E$152,2,FALSE)</f>
        <v>50</v>
      </c>
      <c r="G838" s="5" t="s">
        <v>87</v>
      </c>
      <c r="H838" s="49" t="s">
        <v>260</v>
      </c>
      <c r="I838" s="60"/>
      <c r="J838" s="5" t="str">
        <f>VLOOKUP(G838,'Species Data'!A$2:E$152,3,FALSE)</f>
        <v>20</v>
      </c>
      <c r="K838" s="27" t="str">
        <f>VLOOKUP(G838,'Species Data'!A$2:E$152,4,FALSE)</f>
        <v>108</v>
      </c>
      <c r="L838" s="27" t="str">
        <f>VLOOKUP(G838,'Species Data'!A$2:E$152,5,FALSE)</f>
        <v>86</v>
      </c>
      <c r="M838" s="28" t="str">
        <f t="shared" si="1"/>
        <v>1720</v>
      </c>
      <c r="N838" s="29" t="str">
        <f t="shared" si="2"/>
        <v>251252010</v>
      </c>
      <c r="O838" s="29" t="str">
        <f t="shared" si="3"/>
        <v>146077</v>
      </c>
      <c r="P838" s="30" t="str">
        <f t="shared" si="4"/>
        <v>113394870</v>
      </c>
      <c r="Q838" s="30" t="s">
        <v>262</v>
      </c>
      <c r="R838" s="32" t="str">
        <f>VLOOKUP(Q838,'Basic Moves'!B$2:H$43,3,FALSE)</f>
        <v>6</v>
      </c>
      <c r="S838" s="32" t="str">
        <f>IF(OR(VLOOKUP(Q838,'Basic Moves'!B$2:C$43,2,FALSE)=H838,VLOOKUP(Q838,'Basic Moves'!B$2:C$43,2,FALSE)=I838),1,0)</f>
        <v>0</v>
      </c>
      <c r="T838" s="32" t="str">
        <f>VLOOKUP(Q838,'Basic Moves'!B$2:H$43,5,FALSE)</f>
        <v>500</v>
      </c>
      <c r="U838" s="32" t="str">
        <f>VLOOKUP(Q838,'Basic Moves'!B$2:H$43,7,FALSE)</f>
        <v>7</v>
      </c>
      <c r="V838" s="31" t="str">
        <f t="shared" si="5"/>
        <v>1200</v>
      </c>
      <c r="W838" s="30" t="s">
        <v>288</v>
      </c>
      <c r="X838" s="32" t="str">
        <f>VLOOKUP(W838,'Charged Moves'!B$2:I$96,3,FALSE)</f>
        <v>70</v>
      </c>
      <c r="Y838" s="32" t="str">
        <f>IF(OR(VLOOKUP(W838,'Charged Moves'!B$2:C$96,2,FALSE)=H838,VLOOKUP(W838,'Charged Moves'!B$2:C$96,2,FALSE)=I838),1,0)</f>
        <v>1</v>
      </c>
      <c r="Z838" s="32" t="str">
        <f>VLOOKUP(W838,'Charged Moves'!B$2:I$96,8,FALSE)*100</f>
        <v>5</v>
      </c>
      <c r="AA838" s="32" t="str">
        <f>VLOOKUP(W838,'Charged Moves'!B$2:I$96,6,FALSE)</f>
        <v>5800</v>
      </c>
      <c r="AB838" s="32" t="str">
        <f>VLOOKUP(W838,'Charged Moves'!B$2:J$96,9,FALSE)</f>
        <v>33</v>
      </c>
      <c r="AC838" s="32" t="str">
        <f t="shared" si="6"/>
        <v>119.6875</v>
      </c>
      <c r="AD838" s="32" t="str">
        <f t="shared" si="7"/>
        <v>8800</v>
      </c>
      <c r="AE838" s="32" t="str">
        <f t="shared" si="8"/>
        <v>1352.5625</v>
      </c>
      <c r="AF838" t="str">
        <f t="shared" si="9"/>
        <v>18800</v>
      </c>
      <c r="AG838" t="str">
        <f t="shared" si="10"/>
        <v>610.4375</v>
      </c>
    </row>
    <row r="839" ht="14.25" customHeight="1">
      <c r="A839" s="5">
        <v>280.0</v>
      </c>
      <c r="B839" s="20">
        <v>2.0</v>
      </c>
      <c r="C839" s="21">
        <v>0.97</v>
      </c>
      <c r="D839" s="20">
        <v>3.0</v>
      </c>
      <c r="E839" s="22">
        <v>0.77</v>
      </c>
      <c r="F839" s="5" t="str">
        <f>VLOOKUP(G839,'Species Data'!A$2:E$152,2,FALSE)</f>
        <v>50</v>
      </c>
      <c r="G839" s="5" t="s">
        <v>87</v>
      </c>
      <c r="H839" s="49" t="s">
        <v>260</v>
      </c>
      <c r="I839" s="60"/>
      <c r="J839" s="5" t="str">
        <f>VLOOKUP(G839,'Species Data'!A$2:E$152,3,FALSE)</f>
        <v>20</v>
      </c>
      <c r="K839" s="27" t="str">
        <f>VLOOKUP(G839,'Species Data'!A$2:E$152,4,FALSE)</f>
        <v>108</v>
      </c>
      <c r="L839" s="27" t="str">
        <f>VLOOKUP(G839,'Species Data'!A$2:E$152,5,FALSE)</f>
        <v>86</v>
      </c>
      <c r="M839" s="28" t="str">
        <f t="shared" si="1"/>
        <v>1720</v>
      </c>
      <c r="N839" s="29" t="str">
        <f t="shared" si="2"/>
        <v>252169200</v>
      </c>
      <c r="O839" s="29" t="str">
        <f t="shared" si="3"/>
        <v>146610</v>
      </c>
      <c r="P839" s="30" t="str">
        <f t="shared" si="4"/>
        <v>91777050</v>
      </c>
      <c r="Q839" s="30" t="s">
        <v>221</v>
      </c>
      <c r="R839" s="32" t="str">
        <f>VLOOKUP(Q839,'Basic Moves'!B$2:H$43,3,FALSE)</f>
        <v>6</v>
      </c>
      <c r="S839" s="32" t="str">
        <f>IF(OR(VLOOKUP(Q839,'Basic Moves'!B$2:C$43,2,FALSE)=H839,VLOOKUP(Q839,'Basic Moves'!B$2:C$43,2,FALSE)=I839),1,0)</f>
        <v>1</v>
      </c>
      <c r="T839" s="32" t="str">
        <f>VLOOKUP(Q839,'Basic Moves'!B$2:H$43,5,FALSE)</f>
        <v>550</v>
      </c>
      <c r="U839" s="32" t="str">
        <f>VLOOKUP(Q839,'Basic Moves'!B$2:H$43,7,FALSE)</f>
        <v>7</v>
      </c>
      <c r="V839" s="31" t="str">
        <f t="shared" si="5"/>
        <v>1357.5</v>
      </c>
      <c r="W839" s="30" t="s">
        <v>328</v>
      </c>
      <c r="X839" s="32" t="str">
        <f>VLOOKUP(W839,'Charged Moves'!B$2:I$96,3,FALSE)</f>
        <v>30</v>
      </c>
      <c r="Y839" s="32" t="str">
        <f>IF(OR(VLOOKUP(W839,'Charged Moves'!B$2:C$96,2,FALSE)=H839,VLOOKUP(W839,'Charged Moves'!B$2:C$96,2,FALSE)=I839),1,0)</f>
        <v>1</v>
      </c>
      <c r="Z839" s="32" t="str">
        <f>VLOOKUP(W839,'Charged Moves'!B$2:I$96,8,FALSE)*100</f>
        <v>5</v>
      </c>
      <c r="AA839" s="32" t="str">
        <f>VLOOKUP(W839,'Charged Moves'!B$2:I$96,6,FALSE)</f>
        <v>2600</v>
      </c>
      <c r="AB839" s="32" t="str">
        <f>VLOOKUP(W839,'Charged Moves'!B$2:J$96,9,FALSE)</f>
        <v>25</v>
      </c>
      <c r="AC839" s="32" t="str">
        <f t="shared" si="6"/>
        <v>68.4375</v>
      </c>
      <c r="AD839" s="32" t="str">
        <f t="shared" si="7"/>
        <v>5300</v>
      </c>
      <c r="AE839" s="32" t="str">
        <f t="shared" si="8"/>
        <v>1291.875</v>
      </c>
      <c r="AF839" t="str">
        <f t="shared" si="9"/>
        <v>13300</v>
      </c>
      <c r="AG839" t="str">
        <f t="shared" si="10"/>
        <v>494.0625</v>
      </c>
    </row>
    <row r="840" ht="14.25" customHeight="1">
      <c r="A840" s="5">
        <v>283.0</v>
      </c>
      <c r="B840" s="20">
        <v>5.0</v>
      </c>
      <c r="C840" s="21">
        <v>0.87</v>
      </c>
      <c r="D840" s="20">
        <v>4.0</v>
      </c>
      <c r="E840" s="22">
        <v>0.71</v>
      </c>
      <c r="F840" s="5" t="str">
        <f>VLOOKUP(G840,'Species Data'!A$2:E$152,2,FALSE)</f>
        <v>50</v>
      </c>
      <c r="G840" s="5" t="s">
        <v>87</v>
      </c>
      <c r="H840" s="49" t="s">
        <v>260</v>
      </c>
      <c r="I840" s="60"/>
      <c r="J840" s="5" t="str">
        <f>VLOOKUP(G840,'Species Data'!A$2:E$152,3,FALSE)</f>
        <v>20</v>
      </c>
      <c r="K840" s="27" t="str">
        <f>VLOOKUP(G840,'Species Data'!A$2:E$152,4,FALSE)</f>
        <v>108</v>
      </c>
      <c r="L840" s="27" t="str">
        <f>VLOOKUP(G840,'Species Data'!A$2:E$152,5,FALSE)</f>
        <v>86</v>
      </c>
      <c r="M840" s="28" t="str">
        <f t="shared" si="1"/>
        <v>1720</v>
      </c>
      <c r="N840" s="29" t="str">
        <f t="shared" si="2"/>
        <v>227056770</v>
      </c>
      <c r="O840" s="29" t="str">
        <f t="shared" si="3"/>
        <v>132010</v>
      </c>
      <c r="P840" s="30" t="str">
        <f t="shared" si="4"/>
        <v>84532410</v>
      </c>
      <c r="Q840" s="30" t="s">
        <v>262</v>
      </c>
      <c r="R840" s="32" t="str">
        <f>VLOOKUP(Q840,'Basic Moves'!B$2:H$43,3,FALSE)</f>
        <v>6</v>
      </c>
      <c r="S840" s="32" t="str">
        <f>IF(OR(VLOOKUP(Q840,'Basic Moves'!B$2:C$43,2,FALSE)=H840,VLOOKUP(Q840,'Basic Moves'!B$2:C$43,2,FALSE)=I840),1,0)</f>
        <v>0</v>
      </c>
      <c r="T840" s="32" t="str">
        <f>VLOOKUP(Q840,'Basic Moves'!B$2:H$43,5,FALSE)</f>
        <v>500</v>
      </c>
      <c r="U840" s="32" t="str">
        <f>VLOOKUP(Q840,'Basic Moves'!B$2:H$43,7,FALSE)</f>
        <v>7</v>
      </c>
      <c r="V840" s="31" t="str">
        <f t="shared" si="5"/>
        <v>1200</v>
      </c>
      <c r="W840" s="30" t="s">
        <v>328</v>
      </c>
      <c r="X840" s="32" t="str">
        <f>VLOOKUP(W840,'Charged Moves'!B$2:I$96,3,FALSE)</f>
        <v>30</v>
      </c>
      <c r="Y840" s="32" t="str">
        <f>IF(OR(VLOOKUP(W840,'Charged Moves'!B$2:C$96,2,FALSE)=H840,VLOOKUP(W840,'Charged Moves'!B$2:C$96,2,FALSE)=I840),1,0)</f>
        <v>1</v>
      </c>
      <c r="Z840" s="32" t="str">
        <f>VLOOKUP(W840,'Charged Moves'!B$2:I$96,8,FALSE)*100</f>
        <v>5</v>
      </c>
      <c r="AA840" s="32" t="str">
        <f>VLOOKUP(W840,'Charged Moves'!B$2:I$96,6,FALSE)</f>
        <v>2600</v>
      </c>
      <c r="AB840" s="32" t="str">
        <f>VLOOKUP(W840,'Charged Moves'!B$2:J$96,9,FALSE)</f>
        <v>25</v>
      </c>
      <c r="AC840" s="32" t="str">
        <f t="shared" si="6"/>
        <v>62.4375</v>
      </c>
      <c r="AD840" s="32" t="str">
        <f t="shared" si="7"/>
        <v>5100</v>
      </c>
      <c r="AE840" s="32" t="str">
        <f t="shared" si="8"/>
        <v>1222.3125</v>
      </c>
      <c r="AF840" t="str">
        <f t="shared" si="9"/>
        <v>13100</v>
      </c>
      <c r="AG840" t="str">
        <f t="shared" si="10"/>
        <v>455.0625</v>
      </c>
    </row>
    <row r="841" ht="14.25" customHeight="1">
      <c r="A841" s="5">
        <v>281.0</v>
      </c>
      <c r="B841" s="20">
        <v>2.0</v>
      </c>
      <c r="C841" s="21">
        <v>0.97</v>
      </c>
      <c r="D841" s="20">
        <v>5.0</v>
      </c>
      <c r="E841" s="22">
        <v>0.69</v>
      </c>
      <c r="F841" s="5" t="str">
        <f>VLOOKUP(G841,'Species Data'!A$2:E$152,2,FALSE)</f>
        <v>50</v>
      </c>
      <c r="G841" s="5" t="s">
        <v>87</v>
      </c>
      <c r="H841" s="49" t="s">
        <v>260</v>
      </c>
      <c r="I841" s="60"/>
      <c r="J841" s="5" t="str">
        <f>VLOOKUP(G841,'Species Data'!A$2:E$152,3,FALSE)</f>
        <v>20</v>
      </c>
      <c r="K841" s="27" t="str">
        <f>VLOOKUP(G841,'Species Data'!A$2:E$152,4,FALSE)</f>
        <v>108</v>
      </c>
      <c r="L841" s="27" t="str">
        <f>VLOOKUP(G841,'Species Data'!A$2:E$152,5,FALSE)</f>
        <v>86</v>
      </c>
      <c r="M841" s="28" t="str">
        <f t="shared" si="1"/>
        <v>1720</v>
      </c>
      <c r="N841" s="29" t="str">
        <f t="shared" si="2"/>
        <v>252169200</v>
      </c>
      <c r="O841" s="29" t="str">
        <f t="shared" si="3"/>
        <v>146610</v>
      </c>
      <c r="P841" s="30" t="str">
        <f t="shared" si="4"/>
        <v>82895400</v>
      </c>
      <c r="Q841" s="30" t="s">
        <v>221</v>
      </c>
      <c r="R841" s="32" t="str">
        <f>VLOOKUP(Q841,'Basic Moves'!B$2:H$43,3,FALSE)</f>
        <v>6</v>
      </c>
      <c r="S841" s="32" t="str">
        <f>IF(OR(VLOOKUP(Q841,'Basic Moves'!B$2:C$43,2,FALSE)=H841,VLOOKUP(Q841,'Basic Moves'!B$2:C$43,2,FALSE)=I841),1,0)</f>
        <v>1</v>
      </c>
      <c r="T841" s="32" t="str">
        <f>VLOOKUP(Q841,'Basic Moves'!B$2:H$43,5,FALSE)</f>
        <v>550</v>
      </c>
      <c r="U841" s="32" t="str">
        <f>VLOOKUP(Q841,'Basic Moves'!B$2:H$43,7,FALSE)</f>
        <v>7</v>
      </c>
      <c r="V841" s="31" t="str">
        <f t="shared" si="5"/>
        <v>1357.5</v>
      </c>
      <c r="W841" s="30" t="s">
        <v>310</v>
      </c>
      <c r="X841" s="32" t="str">
        <f>VLOOKUP(W841,'Charged Moves'!B$2:I$96,3,FALSE)</f>
        <v>30</v>
      </c>
      <c r="Y841" s="32" t="str">
        <f>IF(OR(VLOOKUP(W841,'Charged Moves'!B$2:C$96,2,FALSE)=H841,VLOOKUP(W841,'Charged Moves'!B$2:C$96,2,FALSE)=I841),1,0)</f>
        <v>0</v>
      </c>
      <c r="Z841" s="32" t="str">
        <f>VLOOKUP(W841,'Charged Moves'!B$2:I$96,8,FALSE)*100</f>
        <v>25</v>
      </c>
      <c r="AA841" s="32" t="str">
        <f>VLOOKUP(W841,'Charged Moves'!B$2:I$96,6,FALSE)</f>
        <v>3400</v>
      </c>
      <c r="AB841" s="32" t="str">
        <f>VLOOKUP(W841,'Charged Moves'!B$2:J$96,9,FALSE)</f>
        <v>25</v>
      </c>
      <c r="AC841" s="32" t="str">
        <f t="shared" si="6"/>
        <v>63.75</v>
      </c>
      <c r="AD841" s="32" t="str">
        <f t="shared" si="7"/>
        <v>6100</v>
      </c>
      <c r="AE841" s="32" t="str">
        <f t="shared" si="8"/>
        <v>1050</v>
      </c>
      <c r="AF841" t="str">
        <f t="shared" si="9"/>
        <v>14100</v>
      </c>
      <c r="AG841" t="str">
        <f t="shared" si="10"/>
        <v>446.25</v>
      </c>
    </row>
    <row r="842" ht="14.25" customHeight="1">
      <c r="A842" s="5">
        <v>284.0</v>
      </c>
      <c r="B842" s="20">
        <v>6.0</v>
      </c>
      <c r="C842" s="21">
        <v>0.86</v>
      </c>
      <c r="D842" s="20">
        <v>6.0</v>
      </c>
      <c r="E842" s="22">
        <v>0.64</v>
      </c>
      <c r="F842" s="5" t="str">
        <f>VLOOKUP(G842,'Species Data'!A$2:E$152,2,FALSE)</f>
        <v>50</v>
      </c>
      <c r="G842" s="5" t="s">
        <v>87</v>
      </c>
      <c r="H842" s="49" t="s">
        <v>260</v>
      </c>
      <c r="I842" s="60"/>
      <c r="J842" s="5" t="str">
        <f>VLOOKUP(G842,'Species Data'!A$2:E$152,3,FALSE)</f>
        <v>20</v>
      </c>
      <c r="K842" s="27" t="str">
        <f>VLOOKUP(G842,'Species Data'!A$2:E$152,4,FALSE)</f>
        <v>108</v>
      </c>
      <c r="L842" s="27" t="str">
        <f>VLOOKUP(G842,'Species Data'!A$2:E$152,5,FALSE)</f>
        <v>86</v>
      </c>
      <c r="M842" s="28" t="str">
        <f t="shared" si="1"/>
        <v>1720</v>
      </c>
      <c r="N842" s="29" t="str">
        <f t="shared" si="2"/>
        <v>222912000</v>
      </c>
      <c r="O842" s="29" t="str">
        <f t="shared" si="3"/>
        <v>129600</v>
      </c>
      <c r="P842" s="30" t="str">
        <f t="shared" si="4"/>
        <v>76208040</v>
      </c>
      <c r="Q842" s="30" t="s">
        <v>262</v>
      </c>
      <c r="R842" s="32" t="str">
        <f>VLOOKUP(Q842,'Basic Moves'!B$2:H$43,3,FALSE)</f>
        <v>6</v>
      </c>
      <c r="S842" s="32" t="str">
        <f>IF(OR(VLOOKUP(Q842,'Basic Moves'!B$2:C$43,2,FALSE)=H842,VLOOKUP(Q842,'Basic Moves'!B$2:C$43,2,FALSE)=I842),1,0)</f>
        <v>0</v>
      </c>
      <c r="T842" s="32" t="str">
        <f>VLOOKUP(Q842,'Basic Moves'!B$2:H$43,5,FALSE)</f>
        <v>500</v>
      </c>
      <c r="U842" s="32" t="str">
        <f>VLOOKUP(Q842,'Basic Moves'!B$2:H$43,7,FALSE)</f>
        <v>7</v>
      </c>
      <c r="V842" s="31" t="str">
        <f t="shared" si="5"/>
        <v>1200</v>
      </c>
      <c r="W842" s="30" t="s">
        <v>310</v>
      </c>
      <c r="X842" s="32" t="str">
        <f>VLOOKUP(W842,'Charged Moves'!B$2:I$96,3,FALSE)</f>
        <v>30</v>
      </c>
      <c r="Y842" s="32" t="str">
        <f>IF(OR(VLOOKUP(W842,'Charged Moves'!B$2:C$96,2,FALSE)=H842,VLOOKUP(W842,'Charged Moves'!B$2:C$96,2,FALSE)=I842),1,0)</f>
        <v>0</v>
      </c>
      <c r="Z842" s="32" t="str">
        <f>VLOOKUP(W842,'Charged Moves'!B$2:I$96,8,FALSE)*100</f>
        <v>25</v>
      </c>
      <c r="AA842" s="32" t="str">
        <f>VLOOKUP(W842,'Charged Moves'!B$2:I$96,6,FALSE)</f>
        <v>3400</v>
      </c>
      <c r="AB842" s="32" t="str">
        <f>VLOOKUP(W842,'Charged Moves'!B$2:J$96,9,FALSE)</f>
        <v>25</v>
      </c>
      <c r="AC842" s="32" t="str">
        <f t="shared" si="6"/>
        <v>57.75</v>
      </c>
      <c r="AD842" s="32" t="str">
        <f t="shared" si="7"/>
        <v>5900</v>
      </c>
      <c r="AE842" s="32" t="str">
        <f t="shared" si="8"/>
        <v>990</v>
      </c>
      <c r="AF842" t="str">
        <f t="shared" si="9"/>
        <v>13900</v>
      </c>
      <c r="AG842" t="str">
        <f t="shared" si="10"/>
        <v>410.25</v>
      </c>
    </row>
    <row r="843" ht="14.25" customHeight="1">
      <c r="A843" s="5">
        <v>744.0</v>
      </c>
      <c r="B843" s="20">
        <v>1.0</v>
      </c>
      <c r="C843" s="21">
        <v>1.0</v>
      </c>
      <c r="D843" s="20">
        <v>1.0</v>
      </c>
      <c r="E843" s="22">
        <v>1.0</v>
      </c>
      <c r="F843" s="5" t="str">
        <f>VLOOKUP(G843,'Species Data'!A$2:E$152,2,FALSE)</f>
        <v>129</v>
      </c>
      <c r="G843" s="5" t="s">
        <v>203</v>
      </c>
      <c r="H843" s="33" t="s">
        <v>187</v>
      </c>
      <c r="I843" s="50"/>
      <c r="J843" s="5" t="str">
        <f>VLOOKUP(G843,'Species Data'!A$2:E$152,3,FALSE)</f>
        <v>40</v>
      </c>
      <c r="K843" s="27" t="str">
        <f>VLOOKUP(G843,'Species Data'!A$2:E$152,4,FALSE)</f>
        <v>42</v>
      </c>
      <c r="L843" s="27" t="str">
        <f>VLOOKUP(G843,'Species Data'!A$2:E$152,5,FALSE)</f>
        <v>84</v>
      </c>
      <c r="M843" s="28" t="str">
        <f t="shared" si="1"/>
        <v>3360</v>
      </c>
      <c r="N843" s="29" t="str">
        <f t="shared" si="2"/>
        <v>44452800</v>
      </c>
      <c r="O843" s="29" t="str">
        <f t="shared" si="3"/>
        <v>13230</v>
      </c>
      <c r="P843" s="30" t="str">
        <f t="shared" si="4"/>
        <v>23284800</v>
      </c>
      <c r="Q843" s="30" t="s">
        <v>271</v>
      </c>
      <c r="R843" s="32" t="str">
        <f>VLOOKUP(Q843,'Basic Moves'!B$2:H$43,3,FALSE)</f>
        <v>0</v>
      </c>
      <c r="S843" s="32" t="str">
        <f>IF(OR(VLOOKUP(Q843,'Basic Moves'!B$2:C$43,2,FALSE)=H843,VLOOKUP(Q843,'Basic Moves'!B$2:C$43,2,FALSE)=I843),1,0)</f>
        <v>1</v>
      </c>
      <c r="T843" s="32" t="str">
        <f>VLOOKUP(Q843,'Basic Moves'!B$2:H$43,5,FALSE)</f>
        <v>1230</v>
      </c>
      <c r="U843" s="32" t="str">
        <f>VLOOKUP(Q843,'Basic Moves'!B$2:H$43,7,FALSE)</f>
        <v>10</v>
      </c>
      <c r="V843" s="31" t="str">
        <f t="shared" si="5"/>
        <v>0</v>
      </c>
      <c r="W843" s="30" t="s">
        <v>348</v>
      </c>
      <c r="X843" s="32" t="str">
        <f>VLOOKUP(W843,'Charged Moves'!B$2:I$96,3,FALSE)</f>
        <v>15</v>
      </c>
      <c r="Y843" s="32" t="str">
        <f>IF(OR(VLOOKUP(W843,'Charged Moves'!B$2:C$96,2,FALSE)=H843,VLOOKUP(W843,'Charged Moves'!B$2:C$96,2,FALSE)=I843),1,0)</f>
        <v>0</v>
      </c>
      <c r="Z843" s="32" t="str">
        <f>VLOOKUP(W843,'Charged Moves'!B$2:I$96,8,FALSE)*100</f>
        <v>0</v>
      </c>
      <c r="AA843" s="32" t="str">
        <f>VLOOKUP(W843,'Charged Moves'!B$2:I$96,6,FALSE)</f>
        <v>1695</v>
      </c>
      <c r="AB843" s="32" t="str">
        <f>VLOOKUP(W843,'Charged Moves'!B$2:J$96,9,FALSE)</f>
        <v>20</v>
      </c>
      <c r="AC843" s="32" t="str">
        <f t="shared" si="6"/>
        <v>15</v>
      </c>
      <c r="AD843" s="32" t="str">
        <f t="shared" si="7"/>
        <v>4655</v>
      </c>
      <c r="AE843" s="32" t="str">
        <f t="shared" si="8"/>
        <v>315</v>
      </c>
      <c r="AF843" t="str">
        <f t="shared" si="9"/>
        <v>8655</v>
      </c>
      <c r="AG843" t="str">
        <f t="shared" si="10"/>
        <v>165</v>
      </c>
    </row>
    <row r="844" ht="14.25" customHeight="1">
      <c r="M844" s="57"/>
      <c r="N844" s="57"/>
      <c r="O844" s="57"/>
      <c r="P844" s="57"/>
      <c r="Q844" s="57"/>
      <c r="W844" s="57"/>
    </row>
    <row r="845" ht="14.25" customHeight="1">
      <c r="M845" s="57"/>
      <c r="N845" s="57"/>
      <c r="O845" s="57"/>
      <c r="P845" s="57"/>
      <c r="Q845" s="57"/>
      <c r="W845" s="57"/>
    </row>
    <row r="846" ht="14.25" customHeight="1">
      <c r="M846" s="57"/>
      <c r="N846" s="57"/>
      <c r="O846" s="57"/>
      <c r="P846" s="57"/>
      <c r="Q846" s="57"/>
      <c r="W846" s="57"/>
    </row>
    <row r="847" ht="14.25" customHeight="1">
      <c r="M847" s="57"/>
      <c r="N847" s="57"/>
      <c r="O847" s="57"/>
      <c r="P847" s="57"/>
      <c r="Q847" s="57"/>
      <c r="W847" s="57"/>
    </row>
    <row r="848" ht="14.25" customHeight="1">
      <c r="M848" s="57"/>
      <c r="N848" s="57"/>
      <c r="O848" s="57"/>
      <c r="P848" s="57"/>
      <c r="Q848" s="57"/>
      <c r="W848" s="57"/>
    </row>
    <row r="849" ht="14.25" customHeight="1">
      <c r="M849" s="57"/>
      <c r="N849" s="57"/>
      <c r="O849" s="57"/>
      <c r="P849" s="57"/>
      <c r="Q849" s="57"/>
      <c r="W849" s="57"/>
    </row>
    <row r="850" ht="14.25" customHeight="1">
      <c r="M850" s="57"/>
      <c r="N850" s="57"/>
      <c r="O850" s="57"/>
      <c r="P850" s="57"/>
      <c r="Q850" s="57"/>
      <c r="W850" s="57"/>
    </row>
    <row r="851" ht="14.25" customHeight="1">
      <c r="M851" s="57"/>
      <c r="N851" s="57"/>
      <c r="O851" s="57"/>
      <c r="P851" s="57"/>
      <c r="Q851" s="57"/>
      <c r="W851" s="57"/>
    </row>
    <row r="852" ht="14.25" customHeight="1">
      <c r="M852" s="57"/>
      <c r="N852" s="57"/>
      <c r="O852" s="57"/>
      <c r="P852" s="57"/>
      <c r="Q852" s="57"/>
      <c r="W852" s="57"/>
    </row>
    <row r="853" ht="14.25" customHeight="1">
      <c r="M853" s="57"/>
      <c r="N853" s="57"/>
      <c r="O853" s="57"/>
      <c r="P853" s="57"/>
      <c r="Q853" s="57"/>
      <c r="W853" s="57"/>
    </row>
    <row r="854" ht="14.25" customHeight="1">
      <c r="M854" s="57"/>
      <c r="N854" s="57"/>
      <c r="O854" s="57"/>
      <c r="P854" s="57"/>
      <c r="Q854" s="57"/>
      <c r="W854" s="57"/>
    </row>
    <row r="855" ht="14.25" customHeight="1">
      <c r="M855" s="57"/>
      <c r="N855" s="57"/>
      <c r="O855" s="57"/>
      <c r="P855" s="57"/>
      <c r="Q855" s="57"/>
      <c r="W855" s="57"/>
    </row>
    <row r="856" ht="14.25" customHeight="1">
      <c r="M856" s="57"/>
      <c r="N856" s="57"/>
      <c r="O856" s="57"/>
      <c r="P856" s="57"/>
      <c r="Q856" s="57"/>
      <c r="W856" s="57"/>
    </row>
    <row r="857" ht="14.25" customHeight="1">
      <c r="M857" s="57"/>
      <c r="N857" s="57"/>
      <c r="O857" s="57"/>
      <c r="P857" s="57"/>
      <c r="Q857" s="57"/>
      <c r="W857" s="57"/>
    </row>
    <row r="858" ht="14.25" customHeight="1">
      <c r="M858" s="57"/>
      <c r="N858" s="57"/>
      <c r="O858" s="57"/>
      <c r="P858" s="57"/>
      <c r="Q858" s="57"/>
      <c r="W858" s="57"/>
    </row>
    <row r="859" ht="14.25" customHeight="1">
      <c r="M859" s="57"/>
      <c r="N859" s="57"/>
      <c r="O859" s="57"/>
      <c r="P859" s="57"/>
      <c r="Q859" s="57"/>
      <c r="W859" s="57"/>
    </row>
    <row r="860" ht="14.25" customHeight="1">
      <c r="M860" s="57"/>
      <c r="N860" s="57"/>
      <c r="O860" s="57"/>
      <c r="P860" s="57"/>
      <c r="Q860" s="57"/>
      <c r="W860" s="57"/>
    </row>
    <row r="861" ht="14.25" customHeight="1">
      <c r="M861" s="57"/>
      <c r="N861" s="57"/>
      <c r="O861" s="57"/>
      <c r="P861" s="57"/>
      <c r="Q861" s="57"/>
      <c r="W861" s="57"/>
    </row>
    <row r="862" ht="14.25" customHeight="1">
      <c r="M862" s="57"/>
      <c r="N862" s="57"/>
      <c r="O862" s="57"/>
      <c r="P862" s="57"/>
      <c r="Q862" s="57"/>
      <c r="W862" s="57"/>
    </row>
    <row r="863" ht="14.25" customHeight="1">
      <c r="M863" s="57"/>
      <c r="N863" s="57"/>
      <c r="O863" s="57"/>
      <c r="P863" s="57"/>
      <c r="Q863" s="57"/>
      <c r="W863" s="57"/>
    </row>
    <row r="864" ht="14.25" customHeight="1">
      <c r="M864" s="57"/>
      <c r="N864" s="57"/>
      <c r="O864" s="57"/>
      <c r="P864" s="57"/>
      <c r="Q864" s="57"/>
      <c r="W864" s="57"/>
    </row>
    <row r="865" ht="14.25" customHeight="1">
      <c r="M865" s="57"/>
      <c r="N865" s="57"/>
      <c r="O865" s="57"/>
      <c r="P865" s="57"/>
      <c r="Q865" s="57"/>
      <c r="W865" s="57"/>
    </row>
    <row r="866" ht="14.25" customHeight="1">
      <c r="M866" s="57"/>
      <c r="N866" s="57"/>
      <c r="O866" s="57"/>
      <c r="P866" s="57"/>
      <c r="Q866" s="57"/>
      <c r="W866" s="57"/>
    </row>
    <row r="867" ht="14.25" customHeight="1">
      <c r="M867" s="57"/>
      <c r="N867" s="57"/>
      <c r="O867" s="57"/>
      <c r="P867" s="57"/>
      <c r="Q867" s="57"/>
      <c r="W867" s="57"/>
    </row>
    <row r="868" ht="14.25" customHeight="1">
      <c r="M868" s="57"/>
      <c r="N868" s="57"/>
      <c r="O868" s="57"/>
      <c r="P868" s="57"/>
      <c r="Q868" s="57"/>
      <c r="W868" s="57"/>
    </row>
    <row r="869" ht="14.25" customHeight="1">
      <c r="M869" s="57"/>
      <c r="N869" s="57"/>
      <c r="O869" s="57"/>
      <c r="P869" s="57"/>
      <c r="Q869" s="57"/>
      <c r="W869" s="57"/>
    </row>
    <row r="870" ht="14.25" customHeight="1">
      <c r="M870" s="57"/>
      <c r="N870" s="57"/>
      <c r="O870" s="57"/>
      <c r="P870" s="57"/>
      <c r="Q870" s="57"/>
      <c r="W870" s="57"/>
    </row>
    <row r="871" ht="14.25" customHeight="1">
      <c r="M871" s="57"/>
      <c r="N871" s="57"/>
      <c r="O871" s="57"/>
      <c r="P871" s="57"/>
      <c r="Q871" s="57"/>
      <c r="W871" s="57"/>
    </row>
    <row r="872" ht="14.25" customHeight="1">
      <c r="M872" s="57"/>
      <c r="N872" s="57"/>
      <c r="O872" s="57"/>
      <c r="P872" s="57"/>
      <c r="Q872" s="57"/>
      <c r="W872" s="57"/>
    </row>
    <row r="873" ht="14.25" customHeight="1">
      <c r="M873" s="57"/>
      <c r="N873" s="57"/>
      <c r="O873" s="57"/>
      <c r="P873" s="57"/>
      <c r="Q873" s="57"/>
      <c r="W873" s="57"/>
    </row>
    <row r="874" ht="14.25" customHeight="1">
      <c r="M874" s="57"/>
      <c r="N874" s="57"/>
      <c r="O874" s="57"/>
      <c r="P874" s="57"/>
      <c r="Q874" s="57"/>
      <c r="W874" s="57"/>
    </row>
    <row r="875" ht="14.25" customHeight="1">
      <c r="M875" s="57"/>
      <c r="N875" s="57"/>
      <c r="O875" s="57"/>
      <c r="P875" s="57"/>
      <c r="Q875" s="57"/>
      <c r="W875" s="57"/>
    </row>
    <row r="876" ht="14.25" customHeight="1">
      <c r="M876" s="57"/>
      <c r="N876" s="57"/>
      <c r="O876" s="57"/>
      <c r="P876" s="57"/>
      <c r="Q876" s="57"/>
      <c r="W876" s="57"/>
    </row>
    <row r="877" ht="14.25" customHeight="1">
      <c r="M877" s="57"/>
      <c r="N877" s="57"/>
      <c r="O877" s="57"/>
      <c r="P877" s="57"/>
      <c r="Q877" s="57"/>
      <c r="W877" s="57"/>
    </row>
    <row r="878" ht="14.25" customHeight="1">
      <c r="M878" s="57"/>
      <c r="N878" s="57"/>
      <c r="O878" s="57"/>
      <c r="P878" s="57"/>
      <c r="Q878" s="57"/>
      <c r="W878" s="57"/>
    </row>
    <row r="879" ht="14.25" customHeight="1">
      <c r="M879" s="57"/>
      <c r="N879" s="57"/>
      <c r="O879" s="57"/>
      <c r="P879" s="57"/>
      <c r="Q879" s="57"/>
      <c r="W879" s="57"/>
    </row>
    <row r="880" ht="14.25" customHeight="1">
      <c r="M880" s="57"/>
      <c r="N880" s="57"/>
      <c r="O880" s="57"/>
      <c r="P880" s="57"/>
      <c r="Q880" s="57"/>
      <c r="W880" s="57"/>
    </row>
    <row r="881" ht="14.25" customHeight="1">
      <c r="M881" s="57"/>
      <c r="N881" s="57"/>
      <c r="O881" s="57"/>
      <c r="P881" s="57"/>
      <c r="Q881" s="57"/>
      <c r="W881" s="57"/>
    </row>
    <row r="882" ht="14.25" customHeight="1">
      <c r="M882" s="57"/>
      <c r="N882" s="57"/>
      <c r="O882" s="57"/>
      <c r="P882" s="57"/>
      <c r="Q882" s="57"/>
      <c r="W882" s="57"/>
    </row>
    <row r="883" ht="14.25" customHeight="1">
      <c r="M883" s="57"/>
      <c r="N883" s="57"/>
      <c r="O883" s="57"/>
      <c r="P883" s="57"/>
      <c r="Q883" s="57"/>
      <c r="W883" s="57"/>
    </row>
    <row r="884" ht="14.25" customHeight="1">
      <c r="M884" s="57"/>
      <c r="N884" s="57"/>
      <c r="O884" s="57"/>
      <c r="P884" s="57"/>
      <c r="Q884" s="57"/>
      <c r="W884" s="57"/>
    </row>
    <row r="885" ht="14.25" customHeight="1">
      <c r="M885" s="57"/>
      <c r="N885" s="57"/>
      <c r="O885" s="57"/>
      <c r="P885" s="57"/>
      <c r="Q885" s="57"/>
      <c r="W885" s="57"/>
    </row>
    <row r="886" ht="14.25" customHeight="1">
      <c r="M886" s="57"/>
      <c r="N886" s="57"/>
      <c r="O886" s="57"/>
      <c r="P886" s="57"/>
      <c r="Q886" s="57"/>
      <c r="W886" s="57"/>
    </row>
    <row r="887" ht="14.25" customHeight="1">
      <c r="M887" s="57"/>
      <c r="N887" s="57"/>
      <c r="O887" s="57"/>
      <c r="P887" s="57"/>
      <c r="Q887" s="57"/>
      <c r="W887" s="57"/>
    </row>
    <row r="888" ht="14.25" customHeight="1">
      <c r="M888" s="57"/>
      <c r="N888" s="57"/>
      <c r="O888" s="57"/>
      <c r="P888" s="57"/>
      <c r="Q888" s="57"/>
      <c r="W888" s="57"/>
    </row>
    <row r="889" ht="14.25" customHeight="1">
      <c r="M889" s="57"/>
      <c r="N889" s="57"/>
      <c r="O889" s="57"/>
      <c r="P889" s="57"/>
      <c r="Q889" s="57"/>
      <c r="W889" s="57"/>
    </row>
    <row r="890" ht="14.25" customHeight="1">
      <c r="M890" s="57"/>
      <c r="N890" s="57"/>
      <c r="O890" s="57"/>
      <c r="P890" s="57"/>
      <c r="Q890" s="57"/>
      <c r="W890" s="57"/>
    </row>
    <row r="891" ht="14.25" customHeight="1">
      <c r="M891" s="57"/>
      <c r="N891" s="57"/>
      <c r="O891" s="57"/>
      <c r="P891" s="57"/>
      <c r="Q891" s="57"/>
      <c r="W891" s="57"/>
    </row>
    <row r="892" ht="14.25" customHeight="1">
      <c r="M892" s="57"/>
      <c r="N892" s="57"/>
      <c r="O892" s="57"/>
      <c r="P892" s="57"/>
      <c r="Q892" s="57"/>
      <c r="W892" s="57"/>
    </row>
    <row r="893" ht="14.25" customHeight="1">
      <c r="M893" s="57"/>
      <c r="N893" s="57"/>
      <c r="O893" s="57"/>
      <c r="P893" s="57"/>
      <c r="Q893" s="57"/>
      <c r="W893" s="57"/>
    </row>
    <row r="894" ht="14.25" customHeight="1">
      <c r="M894" s="57"/>
      <c r="N894" s="57"/>
      <c r="O894" s="57"/>
      <c r="P894" s="57"/>
      <c r="Q894" s="57"/>
      <c r="W894" s="57"/>
    </row>
    <row r="895" ht="14.25" customHeight="1">
      <c r="M895" s="57"/>
      <c r="N895" s="57"/>
      <c r="O895" s="57"/>
      <c r="P895" s="57"/>
      <c r="Q895" s="57"/>
      <c r="W895" s="57"/>
    </row>
    <row r="896" ht="14.25" customHeight="1">
      <c r="M896" s="57"/>
      <c r="N896" s="57"/>
      <c r="O896" s="57"/>
      <c r="P896" s="57"/>
      <c r="Q896" s="57"/>
      <c r="W896" s="57"/>
    </row>
    <row r="897" ht="14.25" customHeight="1">
      <c r="M897" s="57"/>
      <c r="N897" s="57"/>
      <c r="O897" s="57"/>
      <c r="P897" s="57"/>
      <c r="Q897" s="57"/>
      <c r="W897" s="57"/>
    </row>
    <row r="898" ht="14.25" customHeight="1">
      <c r="M898" s="57"/>
      <c r="N898" s="57"/>
      <c r="O898" s="57"/>
      <c r="P898" s="57"/>
      <c r="Q898" s="57"/>
      <c r="W898" s="57"/>
    </row>
    <row r="899" ht="14.25" customHeight="1">
      <c r="M899" s="57"/>
      <c r="N899" s="57"/>
      <c r="O899" s="57"/>
      <c r="P899" s="57"/>
      <c r="Q899" s="57"/>
      <c r="W899" s="57"/>
    </row>
    <row r="900" ht="14.25" customHeight="1">
      <c r="M900" s="57"/>
      <c r="N900" s="57"/>
      <c r="O900" s="57"/>
      <c r="P900" s="57"/>
      <c r="Q900" s="57"/>
      <c r="W900" s="57"/>
    </row>
    <row r="901" ht="14.25" customHeight="1">
      <c r="M901" s="57"/>
      <c r="N901" s="57"/>
      <c r="O901" s="57"/>
      <c r="P901" s="57"/>
      <c r="Q901" s="57"/>
      <c r="W901" s="57"/>
    </row>
    <row r="902" ht="14.25" customHeight="1">
      <c r="M902" s="57"/>
      <c r="N902" s="57"/>
      <c r="O902" s="57"/>
      <c r="P902" s="57"/>
      <c r="Q902" s="57"/>
      <c r="W902" s="57"/>
    </row>
    <row r="903" ht="14.25" customHeight="1">
      <c r="M903" s="57"/>
      <c r="N903" s="57"/>
      <c r="O903" s="57"/>
      <c r="P903" s="57"/>
      <c r="Q903" s="57"/>
      <c r="W903" s="57"/>
    </row>
    <row r="904" ht="14.25" customHeight="1">
      <c r="M904" s="57"/>
      <c r="N904" s="57"/>
      <c r="O904" s="57"/>
      <c r="P904" s="57"/>
      <c r="Q904" s="57"/>
      <c r="W904" s="57"/>
    </row>
    <row r="905" ht="14.25" customHeight="1">
      <c r="M905" s="57"/>
      <c r="N905" s="57"/>
      <c r="O905" s="57"/>
      <c r="P905" s="57"/>
      <c r="Q905" s="57"/>
      <c r="W905" s="57"/>
    </row>
    <row r="906" ht="14.25" customHeight="1">
      <c r="M906" s="57"/>
      <c r="N906" s="57"/>
      <c r="O906" s="57"/>
      <c r="P906" s="57"/>
      <c r="Q906" s="57"/>
      <c r="W906" s="57"/>
    </row>
    <row r="907" ht="14.25" customHeight="1">
      <c r="M907" s="57"/>
      <c r="N907" s="57"/>
      <c r="O907" s="57"/>
      <c r="P907" s="57"/>
      <c r="Q907" s="57"/>
      <c r="W907" s="57"/>
    </row>
    <row r="908" ht="14.25" customHeight="1">
      <c r="M908" s="57"/>
      <c r="N908" s="57"/>
      <c r="O908" s="57"/>
      <c r="P908" s="57"/>
      <c r="Q908" s="57"/>
      <c r="W908" s="57"/>
    </row>
    <row r="909" ht="14.25" customHeight="1">
      <c r="M909" s="57"/>
      <c r="N909" s="57"/>
      <c r="O909" s="57"/>
      <c r="P909" s="57"/>
      <c r="Q909" s="57"/>
      <c r="W909" s="57"/>
    </row>
    <row r="910" ht="14.25" customHeight="1">
      <c r="M910" s="57"/>
      <c r="N910" s="57"/>
      <c r="O910" s="57"/>
      <c r="P910" s="57"/>
      <c r="Q910" s="57"/>
      <c r="W910" s="57"/>
    </row>
    <row r="911" ht="14.25" customHeight="1">
      <c r="M911" s="57"/>
      <c r="N911" s="57"/>
      <c r="O911" s="57"/>
      <c r="P911" s="57"/>
      <c r="Q911" s="57"/>
      <c r="W911" s="57"/>
    </row>
    <row r="912" ht="14.25" customHeight="1">
      <c r="M912" s="57"/>
      <c r="N912" s="57"/>
      <c r="O912" s="57"/>
      <c r="P912" s="57"/>
      <c r="Q912" s="57"/>
      <c r="W912" s="57"/>
    </row>
    <row r="913" ht="14.25" customHeight="1">
      <c r="M913" s="57"/>
      <c r="N913" s="57"/>
      <c r="O913" s="57"/>
      <c r="P913" s="57"/>
      <c r="Q913" s="57"/>
      <c r="W913" s="57"/>
    </row>
    <row r="914" ht="14.25" customHeight="1">
      <c r="M914" s="57"/>
      <c r="N914" s="57"/>
      <c r="O914" s="57"/>
      <c r="P914" s="57"/>
      <c r="Q914" s="57"/>
      <c r="W914" s="57"/>
    </row>
    <row r="915" ht="14.25" customHeight="1">
      <c r="M915" s="57"/>
      <c r="N915" s="57"/>
      <c r="O915" s="57"/>
      <c r="P915" s="57"/>
      <c r="Q915" s="57"/>
      <c r="W915" s="57"/>
    </row>
    <row r="916" ht="14.25" customHeight="1">
      <c r="M916" s="57"/>
      <c r="N916" s="57"/>
      <c r="O916" s="57"/>
      <c r="P916" s="57"/>
      <c r="Q916" s="57"/>
      <c r="W916" s="57"/>
    </row>
    <row r="917" ht="14.25" customHeight="1">
      <c r="M917" s="57"/>
      <c r="N917" s="57"/>
      <c r="O917" s="57"/>
      <c r="P917" s="57"/>
      <c r="Q917" s="57"/>
      <c r="W917" s="57"/>
    </row>
    <row r="918" ht="14.25" customHeight="1">
      <c r="M918" s="57"/>
      <c r="N918" s="57"/>
      <c r="O918" s="57"/>
      <c r="P918" s="57"/>
      <c r="Q918" s="57"/>
      <c r="W918" s="57"/>
    </row>
    <row r="919" ht="14.25" customHeight="1">
      <c r="M919" s="57"/>
      <c r="N919" s="57"/>
      <c r="O919" s="57"/>
      <c r="P919" s="57"/>
      <c r="Q919" s="57"/>
      <c r="W919" s="57"/>
    </row>
    <row r="920" ht="14.25" customHeight="1">
      <c r="M920" s="57"/>
      <c r="N920" s="57"/>
      <c r="O920" s="57"/>
      <c r="P920" s="57"/>
      <c r="Q920" s="57"/>
      <c r="W920" s="57"/>
    </row>
    <row r="921" ht="14.25" customHeight="1">
      <c r="M921" s="57"/>
      <c r="N921" s="57"/>
      <c r="O921" s="57"/>
      <c r="P921" s="57"/>
      <c r="Q921" s="57"/>
      <c r="W921" s="57"/>
    </row>
    <row r="922" ht="14.25" customHeight="1">
      <c r="M922" s="57"/>
      <c r="N922" s="57"/>
      <c r="O922" s="57"/>
      <c r="P922" s="57"/>
      <c r="Q922" s="57"/>
      <c r="W922" s="57"/>
    </row>
    <row r="923" ht="14.25" customHeight="1">
      <c r="M923" s="57"/>
      <c r="N923" s="57"/>
      <c r="O923" s="57"/>
      <c r="P923" s="57"/>
      <c r="Q923" s="57"/>
      <c r="W923" s="57"/>
    </row>
    <row r="924" ht="14.25" customHeight="1">
      <c r="M924" s="57"/>
      <c r="N924" s="57"/>
      <c r="O924" s="57"/>
      <c r="P924" s="57"/>
      <c r="Q924" s="57"/>
      <c r="W924" s="57"/>
    </row>
    <row r="925" ht="14.25" customHeight="1">
      <c r="M925" s="57"/>
      <c r="N925" s="57"/>
      <c r="O925" s="57"/>
      <c r="P925" s="57"/>
      <c r="Q925" s="57"/>
      <c r="W925" s="57"/>
    </row>
    <row r="926" ht="14.25" customHeight="1">
      <c r="M926" s="57"/>
      <c r="N926" s="57"/>
      <c r="O926" s="57"/>
      <c r="P926" s="57"/>
      <c r="Q926" s="57"/>
      <c r="W926" s="57"/>
    </row>
    <row r="927" ht="14.25" customHeight="1">
      <c r="M927" s="57"/>
      <c r="N927" s="57"/>
      <c r="O927" s="57"/>
      <c r="P927" s="57"/>
      <c r="Q927" s="57"/>
      <c r="W927" s="57"/>
    </row>
    <row r="928" ht="14.25" customHeight="1">
      <c r="M928" s="57"/>
      <c r="N928" s="57"/>
      <c r="O928" s="57"/>
      <c r="P928" s="57"/>
      <c r="Q928" s="57"/>
      <c r="W928" s="57"/>
    </row>
    <row r="929" ht="14.25" customHeight="1">
      <c r="M929" s="57"/>
      <c r="N929" s="57"/>
      <c r="O929" s="57"/>
      <c r="P929" s="57"/>
      <c r="Q929" s="57"/>
      <c r="W929" s="57"/>
    </row>
    <row r="930" ht="14.25" customHeight="1">
      <c r="M930" s="57"/>
      <c r="N930" s="57"/>
      <c r="O930" s="57"/>
      <c r="P930" s="57"/>
      <c r="Q930" s="57"/>
      <c r="W930" s="57"/>
    </row>
    <row r="931" ht="14.25" customHeight="1">
      <c r="M931" s="57"/>
      <c r="N931" s="57"/>
      <c r="O931" s="57"/>
      <c r="P931" s="57"/>
      <c r="Q931" s="57"/>
      <c r="W931" s="57"/>
    </row>
    <row r="932" ht="14.25" customHeight="1">
      <c r="M932" s="57"/>
      <c r="N932" s="57"/>
      <c r="O932" s="57"/>
      <c r="P932" s="57"/>
      <c r="Q932" s="57"/>
      <c r="W932" s="57"/>
    </row>
    <row r="933" ht="14.25" customHeight="1">
      <c r="M933" s="57"/>
      <c r="N933" s="57"/>
      <c r="O933" s="57"/>
      <c r="P933" s="57"/>
      <c r="Q933" s="57"/>
      <c r="W933" s="57"/>
    </row>
    <row r="934" ht="14.25" customHeight="1">
      <c r="M934" s="57"/>
      <c r="N934" s="57"/>
      <c r="O934" s="57"/>
      <c r="P934" s="57"/>
      <c r="Q934" s="57"/>
      <c r="W934" s="57"/>
    </row>
    <row r="935" ht="14.25" customHeight="1">
      <c r="M935" s="57"/>
      <c r="N935" s="57"/>
      <c r="O935" s="57"/>
      <c r="P935" s="57"/>
      <c r="Q935" s="57"/>
      <c r="W935" s="57"/>
    </row>
    <row r="936" ht="14.25" customHeight="1">
      <c r="M936" s="57"/>
      <c r="N936" s="57"/>
      <c r="O936" s="57"/>
      <c r="P936" s="57"/>
      <c r="Q936" s="57"/>
      <c r="W936" s="57"/>
    </row>
    <row r="937" ht="14.25" customHeight="1">
      <c r="M937" s="57"/>
      <c r="N937" s="57"/>
      <c r="O937" s="57"/>
      <c r="P937" s="57"/>
      <c r="Q937" s="57"/>
      <c r="W937" s="57"/>
    </row>
    <row r="938" ht="14.25" customHeight="1">
      <c r="M938" s="57"/>
      <c r="N938" s="57"/>
      <c r="O938" s="57"/>
      <c r="P938" s="57"/>
      <c r="Q938" s="57"/>
      <c r="W938" s="57"/>
    </row>
    <row r="939" ht="14.25" customHeight="1">
      <c r="M939" s="57"/>
      <c r="N939" s="57"/>
      <c r="O939" s="57"/>
      <c r="P939" s="57"/>
      <c r="Q939" s="57"/>
      <c r="W939" s="57"/>
    </row>
    <row r="940" ht="14.25" customHeight="1">
      <c r="M940" s="57"/>
      <c r="N940" s="57"/>
      <c r="O940" s="57"/>
      <c r="P940" s="57"/>
      <c r="Q940" s="57"/>
      <c r="W940" s="57"/>
    </row>
    <row r="941" ht="14.25" customHeight="1">
      <c r="M941" s="57"/>
      <c r="N941" s="57"/>
      <c r="O941" s="57"/>
      <c r="P941" s="57"/>
      <c r="Q941" s="57"/>
      <c r="W941" s="57"/>
    </row>
    <row r="942" ht="14.25" customHeight="1">
      <c r="M942" s="57"/>
      <c r="N942" s="57"/>
      <c r="O942" s="57"/>
      <c r="P942" s="57"/>
      <c r="Q942" s="57"/>
      <c r="W942" s="57"/>
    </row>
    <row r="943" ht="14.25" customHeight="1">
      <c r="M943" s="57"/>
      <c r="N943" s="57"/>
      <c r="O943" s="57"/>
      <c r="P943" s="57"/>
      <c r="Q943" s="57"/>
      <c r="W943" s="57"/>
    </row>
    <row r="944" ht="14.25" customHeight="1">
      <c r="M944" s="57"/>
      <c r="N944" s="57"/>
      <c r="O944" s="57"/>
      <c r="P944" s="57"/>
      <c r="Q944" s="57"/>
      <c r="W944" s="57"/>
    </row>
    <row r="945" ht="14.25" customHeight="1">
      <c r="M945" s="57"/>
      <c r="N945" s="57"/>
      <c r="O945" s="57"/>
      <c r="P945" s="57"/>
      <c r="Q945" s="57"/>
      <c r="W945" s="57"/>
    </row>
    <row r="946" ht="14.25" customHeight="1">
      <c r="M946" s="57"/>
      <c r="N946" s="57"/>
      <c r="O946" s="57"/>
      <c r="P946" s="57"/>
      <c r="Q946" s="57"/>
      <c r="W946" s="57"/>
    </row>
    <row r="947" ht="14.25" customHeight="1">
      <c r="M947" s="57"/>
      <c r="N947" s="57"/>
      <c r="O947" s="57"/>
      <c r="P947" s="57"/>
      <c r="Q947" s="57"/>
      <c r="W947" s="57"/>
    </row>
    <row r="948" ht="14.25" customHeight="1">
      <c r="M948" s="57"/>
      <c r="N948" s="57"/>
      <c r="O948" s="57"/>
      <c r="P948" s="57"/>
      <c r="Q948" s="57"/>
      <c r="W948" s="57"/>
    </row>
    <row r="949" ht="14.25" customHeight="1">
      <c r="M949" s="57"/>
      <c r="N949" s="57"/>
      <c r="O949" s="57"/>
      <c r="P949" s="57"/>
      <c r="Q949" s="57"/>
      <c r="W949" s="57"/>
    </row>
    <row r="950" ht="14.25" customHeight="1">
      <c r="M950" s="57"/>
      <c r="N950" s="57"/>
      <c r="O950" s="57"/>
      <c r="P950" s="57"/>
      <c r="Q950" s="57"/>
      <c r="W950" s="57"/>
    </row>
    <row r="951" ht="14.25" customHeight="1">
      <c r="M951" s="57"/>
      <c r="N951" s="57"/>
      <c r="O951" s="57"/>
      <c r="P951" s="57"/>
      <c r="Q951" s="57"/>
      <c r="W951" s="57"/>
    </row>
    <row r="952" ht="14.25" customHeight="1">
      <c r="M952" s="57"/>
      <c r="N952" s="57"/>
      <c r="O952" s="57"/>
      <c r="P952" s="57"/>
      <c r="Q952" s="57"/>
      <c r="W952" s="57"/>
    </row>
    <row r="953" ht="14.25" customHeight="1">
      <c r="M953" s="57"/>
      <c r="N953" s="57"/>
      <c r="O953" s="57"/>
      <c r="P953" s="57"/>
      <c r="Q953" s="57"/>
      <c r="W953" s="57"/>
    </row>
    <row r="954" ht="14.25" customHeight="1">
      <c r="M954" s="57"/>
      <c r="N954" s="57"/>
      <c r="O954" s="57"/>
      <c r="P954" s="57"/>
      <c r="Q954" s="57"/>
      <c r="W954" s="57"/>
    </row>
    <row r="955" ht="14.25" customHeight="1">
      <c r="M955" s="57"/>
      <c r="N955" s="57"/>
      <c r="O955" s="57"/>
      <c r="P955" s="57"/>
      <c r="Q955" s="57"/>
      <c r="W955" s="57"/>
    </row>
    <row r="956" ht="14.25" customHeight="1">
      <c r="M956" s="57"/>
      <c r="N956" s="57"/>
      <c r="O956" s="57"/>
      <c r="P956" s="57"/>
      <c r="Q956" s="57"/>
      <c r="W956" s="57"/>
    </row>
    <row r="957" ht="14.25" customHeight="1">
      <c r="M957" s="57"/>
      <c r="N957" s="57"/>
      <c r="O957" s="57"/>
      <c r="P957" s="57"/>
      <c r="Q957" s="57"/>
      <c r="W957" s="57"/>
    </row>
    <row r="958" ht="14.25" customHeight="1">
      <c r="M958" s="57"/>
      <c r="N958" s="57"/>
      <c r="O958" s="57"/>
      <c r="P958" s="57"/>
      <c r="Q958" s="57"/>
      <c r="W958" s="57"/>
    </row>
    <row r="959" ht="14.25" customHeight="1">
      <c r="M959" s="57"/>
      <c r="N959" s="57"/>
      <c r="O959" s="57"/>
      <c r="P959" s="57"/>
      <c r="Q959" s="57"/>
      <c r="W959" s="57"/>
    </row>
    <row r="960" ht="14.25" customHeight="1">
      <c r="M960" s="57"/>
      <c r="N960" s="57"/>
      <c r="O960" s="57"/>
      <c r="P960" s="57"/>
      <c r="Q960" s="57"/>
      <c r="W960" s="57"/>
    </row>
    <row r="961" ht="14.25" customHeight="1">
      <c r="M961" s="57"/>
      <c r="N961" s="57"/>
      <c r="O961" s="57"/>
      <c r="P961" s="57"/>
      <c r="Q961" s="57"/>
      <c r="W961" s="57"/>
    </row>
    <row r="962" ht="14.25" customHeight="1">
      <c r="M962" s="57"/>
      <c r="N962" s="57"/>
      <c r="O962" s="57"/>
      <c r="P962" s="57"/>
      <c r="Q962" s="57"/>
      <c r="W962" s="57"/>
    </row>
    <row r="963" ht="14.25" customHeight="1">
      <c r="M963" s="57"/>
      <c r="N963" s="57"/>
      <c r="O963" s="57"/>
      <c r="P963" s="57"/>
      <c r="Q963" s="57"/>
      <c r="W963" s="57"/>
    </row>
    <row r="964" ht="14.25" customHeight="1">
      <c r="M964" s="57"/>
      <c r="N964" s="57"/>
      <c r="O964" s="57"/>
      <c r="P964" s="57"/>
      <c r="Q964" s="57"/>
      <c r="W964" s="57"/>
    </row>
    <row r="965" ht="14.25" customHeight="1">
      <c r="M965" s="57"/>
      <c r="N965" s="57"/>
      <c r="O965" s="57"/>
      <c r="P965" s="57"/>
      <c r="Q965" s="57"/>
      <c r="W965" s="57"/>
    </row>
    <row r="966" ht="14.25" customHeight="1">
      <c r="M966" s="57"/>
      <c r="N966" s="57"/>
      <c r="O966" s="57"/>
      <c r="P966" s="57"/>
      <c r="Q966" s="57"/>
      <c r="W966" s="57"/>
    </row>
    <row r="967" ht="14.25" customHeight="1">
      <c r="M967" s="57"/>
      <c r="N967" s="57"/>
      <c r="O967" s="57"/>
      <c r="P967" s="57"/>
      <c r="Q967" s="57"/>
      <c r="W967" s="57"/>
    </row>
    <row r="968" ht="14.25" customHeight="1">
      <c r="M968" s="57"/>
      <c r="N968" s="57"/>
      <c r="O968" s="57"/>
      <c r="P968" s="57"/>
      <c r="Q968" s="57"/>
      <c r="W968" s="57"/>
    </row>
    <row r="969" ht="14.25" customHeight="1">
      <c r="M969" s="57"/>
      <c r="N969" s="57"/>
      <c r="O969" s="57"/>
      <c r="P969" s="57"/>
      <c r="Q969" s="57"/>
      <c r="W969" s="57"/>
    </row>
    <row r="970" ht="14.25" customHeight="1">
      <c r="M970" s="57"/>
      <c r="N970" s="57"/>
      <c r="O970" s="57"/>
      <c r="P970" s="57"/>
      <c r="Q970" s="57"/>
      <c r="W970" s="57"/>
    </row>
    <row r="971" ht="14.25" customHeight="1">
      <c r="M971" s="57"/>
      <c r="N971" s="57"/>
      <c r="O971" s="57"/>
      <c r="P971" s="57"/>
      <c r="Q971" s="57"/>
      <c r="W971" s="57"/>
    </row>
    <row r="972" ht="14.25" customHeight="1">
      <c r="M972" s="57"/>
      <c r="N972" s="57"/>
      <c r="O972" s="57"/>
      <c r="P972" s="57"/>
      <c r="Q972" s="57"/>
      <c r="W972" s="57"/>
    </row>
    <row r="973" ht="14.25" customHeight="1">
      <c r="M973" s="57"/>
      <c r="N973" s="57"/>
      <c r="O973" s="57"/>
      <c r="P973" s="57"/>
      <c r="Q973" s="57"/>
      <c r="W973" s="57"/>
    </row>
    <row r="974" ht="14.25" customHeight="1">
      <c r="M974" s="57"/>
      <c r="N974" s="57"/>
      <c r="O974" s="57"/>
      <c r="P974" s="57"/>
      <c r="Q974" s="57"/>
      <c r="W974" s="57"/>
    </row>
    <row r="975" ht="14.25" customHeight="1">
      <c r="M975" s="57"/>
      <c r="N975" s="57"/>
      <c r="O975" s="57"/>
      <c r="P975" s="57"/>
      <c r="Q975" s="57"/>
      <c r="W975" s="57"/>
    </row>
    <row r="976" ht="14.25" customHeight="1">
      <c r="M976" s="57"/>
      <c r="N976" s="57"/>
      <c r="O976" s="57"/>
      <c r="P976" s="57"/>
      <c r="Q976" s="57"/>
      <c r="W976" s="57"/>
    </row>
    <row r="977" ht="14.25" customHeight="1">
      <c r="M977" s="57"/>
      <c r="N977" s="57"/>
      <c r="O977" s="57"/>
      <c r="P977" s="57"/>
      <c r="Q977" s="57"/>
      <c r="W977" s="57"/>
    </row>
    <row r="978" ht="14.25" customHeight="1">
      <c r="M978" s="57"/>
      <c r="N978" s="57"/>
      <c r="O978" s="57"/>
      <c r="P978" s="57"/>
      <c r="Q978" s="57"/>
      <c r="W978" s="57"/>
    </row>
    <row r="979" ht="14.25" customHeight="1">
      <c r="M979" s="57"/>
      <c r="N979" s="57"/>
      <c r="O979" s="57"/>
      <c r="P979" s="57"/>
      <c r="Q979" s="57"/>
      <c r="W979" s="57"/>
    </row>
    <row r="980" ht="14.25" customHeight="1">
      <c r="M980" s="57"/>
      <c r="N980" s="57"/>
      <c r="O980" s="57"/>
      <c r="P980" s="57"/>
      <c r="Q980" s="57"/>
      <c r="W980" s="57"/>
    </row>
    <row r="981" ht="14.25" customHeight="1">
      <c r="M981" s="57"/>
      <c r="N981" s="57"/>
      <c r="O981" s="57"/>
      <c r="P981" s="57"/>
      <c r="Q981" s="57"/>
      <c r="W981" s="57"/>
    </row>
    <row r="982" ht="14.25" customHeight="1">
      <c r="M982" s="57"/>
      <c r="N982" s="57"/>
      <c r="O982" s="57"/>
      <c r="P982" s="57"/>
      <c r="Q982" s="57"/>
      <c r="W982" s="57"/>
    </row>
    <row r="983" ht="14.25" customHeight="1">
      <c r="M983" s="57"/>
      <c r="N983" s="57"/>
      <c r="O983" s="57"/>
      <c r="P983" s="57"/>
      <c r="Q983" s="57"/>
      <c r="W983" s="57"/>
    </row>
    <row r="984" ht="14.25" customHeight="1">
      <c r="M984" s="57"/>
      <c r="N984" s="57"/>
      <c r="O984" s="57"/>
      <c r="P984" s="57"/>
      <c r="Q984" s="57"/>
      <c r="W984" s="57"/>
    </row>
    <row r="985" ht="14.25" customHeight="1">
      <c r="M985" s="57"/>
      <c r="N985" s="57"/>
      <c r="O985" s="57"/>
      <c r="P985" s="57"/>
      <c r="Q985" s="57"/>
      <c r="W985" s="57"/>
    </row>
    <row r="986" ht="14.25" customHeight="1">
      <c r="M986" s="57"/>
      <c r="N986" s="57"/>
      <c r="O986" s="57"/>
      <c r="P986" s="57"/>
      <c r="Q986" s="57"/>
      <c r="W986" s="57"/>
    </row>
    <row r="987" ht="14.25" customHeight="1">
      <c r="M987" s="57"/>
      <c r="N987" s="57"/>
      <c r="O987" s="57"/>
      <c r="P987" s="57"/>
      <c r="Q987" s="57"/>
      <c r="W987" s="57"/>
    </row>
    <row r="988" ht="14.25" customHeight="1">
      <c r="M988" s="57"/>
      <c r="N988" s="57"/>
      <c r="O988" s="57"/>
      <c r="P988" s="57"/>
      <c r="Q988" s="57"/>
      <c r="W988" s="57"/>
    </row>
    <row r="989" ht="14.25" customHeight="1">
      <c r="M989" s="57"/>
      <c r="N989" s="57"/>
      <c r="O989" s="57"/>
      <c r="P989" s="57"/>
      <c r="Q989" s="57"/>
      <c r="W989" s="57"/>
    </row>
    <row r="990" ht="14.25" customHeight="1">
      <c r="M990" s="57"/>
      <c r="N990" s="57"/>
      <c r="O990" s="57"/>
      <c r="P990" s="57"/>
      <c r="Q990" s="57"/>
      <c r="W990" s="57"/>
    </row>
    <row r="991" ht="14.25" customHeight="1">
      <c r="M991" s="57"/>
      <c r="N991" s="57"/>
      <c r="O991" s="57"/>
      <c r="P991" s="57"/>
      <c r="Q991" s="57"/>
      <c r="W991" s="57"/>
    </row>
    <row r="992" ht="14.25" customHeight="1">
      <c r="M992" s="57"/>
      <c r="N992" s="57"/>
      <c r="O992" s="57"/>
      <c r="P992" s="57"/>
      <c r="Q992" s="57"/>
      <c r="W992" s="57"/>
    </row>
    <row r="993" ht="14.25" customHeight="1">
      <c r="M993" s="57"/>
      <c r="N993" s="57"/>
      <c r="O993" s="57"/>
      <c r="P993" s="57"/>
      <c r="Q993" s="57"/>
      <c r="W993" s="57"/>
    </row>
    <row r="994" ht="14.25" customHeight="1">
      <c r="M994" s="57"/>
      <c r="N994" s="57"/>
      <c r="O994" s="57"/>
      <c r="P994" s="57"/>
      <c r="Q994" s="57"/>
      <c r="W994" s="57"/>
    </row>
    <row r="995" ht="14.25" customHeight="1">
      <c r="M995" s="57"/>
      <c r="N995" s="57"/>
      <c r="O995" s="57"/>
      <c r="P995" s="57"/>
      <c r="Q995" s="57"/>
      <c r="W995" s="57"/>
    </row>
    <row r="996" ht="14.25" customHeight="1">
      <c r="M996" s="57"/>
      <c r="N996" s="57"/>
      <c r="O996" s="57"/>
      <c r="P996" s="57"/>
      <c r="Q996" s="57"/>
      <c r="W996" s="57"/>
    </row>
    <row r="997" ht="14.25" customHeight="1">
      <c r="M997" s="57"/>
      <c r="N997" s="57"/>
      <c r="O997" s="57"/>
      <c r="P997" s="57"/>
      <c r="Q997" s="57"/>
      <c r="W997" s="57"/>
    </row>
    <row r="998" ht="14.25" customHeight="1">
      <c r="M998" s="57"/>
      <c r="N998" s="57"/>
      <c r="O998" s="57"/>
      <c r="P998" s="57"/>
      <c r="Q998" s="57"/>
      <c r="W998" s="57"/>
    </row>
    <row r="999" ht="14.25" customHeight="1">
      <c r="M999" s="57"/>
      <c r="N999" s="57"/>
      <c r="O999" s="57"/>
      <c r="P999" s="57"/>
      <c r="Q999" s="57"/>
      <c r="W999" s="57"/>
    </row>
    <row r="1000" ht="14.25" customHeight="1">
      <c r="M1000" s="57"/>
      <c r="N1000" s="57"/>
      <c r="O1000" s="57"/>
      <c r="P1000" s="57"/>
      <c r="Q1000" s="57"/>
      <c r="W1000" s="57"/>
    </row>
    <row r="1001" ht="14.25" customHeight="1">
      <c r="M1001" s="57"/>
      <c r="N1001" s="57"/>
      <c r="O1001" s="57"/>
      <c r="P1001" s="57"/>
      <c r="Q1001" s="57"/>
      <c r="W1001" s="57"/>
    </row>
    <row r="1002" ht="14.25" customHeight="1">
      <c r="M1002" s="57"/>
      <c r="N1002" s="57"/>
      <c r="O1002" s="57"/>
      <c r="P1002" s="57"/>
      <c r="Q1002" s="57"/>
      <c r="W1002" s="57"/>
    </row>
    <row r="1003" ht="14.25" customHeight="1">
      <c r="M1003" s="57"/>
      <c r="N1003" s="57"/>
      <c r="O1003" s="57"/>
      <c r="P1003" s="57"/>
      <c r="Q1003" s="57"/>
      <c r="W1003" s="57"/>
    </row>
    <row r="1004" ht="14.25" customHeight="1">
      <c r="M1004" s="57"/>
      <c r="N1004" s="57"/>
      <c r="O1004" s="57"/>
      <c r="P1004" s="57"/>
      <c r="Q1004" s="57"/>
      <c r="W1004" s="57"/>
    </row>
    <row r="1005" ht="14.25" customHeight="1">
      <c r="M1005" s="57"/>
      <c r="N1005" s="57"/>
      <c r="O1005" s="57"/>
      <c r="P1005" s="57"/>
      <c r="Q1005" s="57"/>
      <c r="W1005" s="57"/>
    </row>
    <row r="1006" ht="14.25" customHeight="1">
      <c r="M1006" s="57"/>
      <c r="N1006" s="57"/>
      <c r="O1006" s="57"/>
      <c r="P1006" s="57"/>
      <c r="Q1006" s="57"/>
      <c r="W1006" s="57"/>
    </row>
    <row r="1007" ht="14.25" customHeight="1">
      <c r="M1007" s="57"/>
      <c r="N1007" s="57"/>
      <c r="O1007" s="57"/>
      <c r="P1007" s="57"/>
      <c r="Q1007" s="57"/>
      <c r="W1007" s="57"/>
    </row>
    <row r="1008" ht="14.25" customHeight="1">
      <c r="M1008" s="57"/>
      <c r="N1008" s="57"/>
      <c r="O1008" s="57"/>
      <c r="P1008" s="57"/>
      <c r="Q1008" s="57"/>
      <c r="W1008" s="57"/>
    </row>
    <row r="1009" ht="14.25" customHeight="1">
      <c r="M1009" s="57"/>
      <c r="N1009" s="57"/>
      <c r="O1009" s="57"/>
      <c r="P1009" s="57"/>
      <c r="Q1009" s="57"/>
      <c r="W1009" s="57"/>
    </row>
    <row r="1010" ht="14.25" customHeight="1">
      <c r="M1010" s="57"/>
      <c r="N1010" s="57"/>
      <c r="O1010" s="57"/>
      <c r="P1010" s="57"/>
      <c r="Q1010" s="57"/>
      <c r="W1010" s="57"/>
    </row>
    <row r="1011" ht="14.25" customHeight="1">
      <c r="M1011" s="57"/>
      <c r="N1011" s="57"/>
      <c r="O1011" s="57"/>
      <c r="P1011" s="57"/>
      <c r="Q1011" s="57"/>
      <c r="W1011" s="57"/>
    </row>
    <row r="1012" ht="14.25" customHeight="1">
      <c r="M1012" s="57"/>
      <c r="N1012" s="57"/>
      <c r="O1012" s="57"/>
      <c r="P1012" s="57"/>
      <c r="Q1012" s="57"/>
      <c r="W1012" s="57"/>
    </row>
    <row r="1013" ht="14.25" customHeight="1">
      <c r="M1013" s="57"/>
      <c r="N1013" s="57"/>
      <c r="O1013" s="57"/>
      <c r="P1013" s="57"/>
      <c r="Q1013" s="57"/>
      <c r="W1013" s="57"/>
    </row>
    <row r="1014" ht="14.25" customHeight="1">
      <c r="M1014" s="57"/>
      <c r="N1014" s="57"/>
      <c r="O1014" s="57"/>
      <c r="P1014" s="57"/>
      <c r="Q1014" s="57"/>
      <c r="W1014" s="57"/>
    </row>
    <row r="1015" ht="14.25" customHeight="1">
      <c r="M1015" s="57"/>
      <c r="N1015" s="57"/>
      <c r="O1015" s="57"/>
      <c r="P1015" s="57"/>
      <c r="Q1015" s="57"/>
      <c r="W1015" s="57"/>
    </row>
    <row r="1016" ht="14.25" customHeight="1">
      <c r="M1016" s="57"/>
      <c r="N1016" s="57"/>
      <c r="O1016" s="57"/>
      <c r="P1016" s="57"/>
      <c r="Q1016" s="57"/>
      <c r="W1016" s="57"/>
    </row>
    <row r="1017" ht="14.25" customHeight="1">
      <c r="M1017" s="57"/>
      <c r="N1017" s="57"/>
      <c r="O1017" s="57"/>
      <c r="P1017" s="57"/>
      <c r="Q1017" s="57"/>
      <c r="W1017" s="57"/>
    </row>
    <row r="1018" ht="14.25" customHeight="1">
      <c r="M1018" s="57"/>
      <c r="N1018" s="57"/>
      <c r="O1018" s="57"/>
      <c r="P1018" s="57"/>
      <c r="Q1018" s="57"/>
      <c r="W1018" s="57"/>
    </row>
    <row r="1019" ht="14.25" customHeight="1">
      <c r="M1019" s="57"/>
      <c r="N1019" s="57"/>
      <c r="O1019" s="57"/>
      <c r="P1019" s="57"/>
      <c r="Q1019" s="57"/>
      <c r="W1019" s="57"/>
    </row>
    <row r="1020" ht="14.25" customHeight="1">
      <c r="M1020" s="57"/>
      <c r="N1020" s="57"/>
      <c r="O1020" s="57"/>
      <c r="P1020" s="57"/>
      <c r="Q1020" s="57"/>
      <c r="W1020" s="57"/>
    </row>
    <row r="1021" ht="14.25" customHeight="1">
      <c r="M1021" s="57"/>
      <c r="N1021" s="57"/>
      <c r="O1021" s="57"/>
      <c r="P1021" s="57"/>
      <c r="Q1021" s="57"/>
      <c r="W1021" s="57"/>
    </row>
    <row r="1022" ht="14.25" customHeight="1">
      <c r="M1022" s="57"/>
      <c r="N1022" s="57"/>
      <c r="O1022" s="57"/>
      <c r="P1022" s="57"/>
      <c r="Q1022" s="57"/>
      <c r="W1022" s="57"/>
    </row>
    <row r="1023" ht="14.25" customHeight="1">
      <c r="M1023" s="57"/>
      <c r="N1023" s="57"/>
      <c r="O1023" s="57"/>
      <c r="P1023" s="57"/>
      <c r="Q1023" s="57"/>
      <c r="W1023" s="57"/>
    </row>
    <row r="1024" ht="14.25" customHeight="1">
      <c r="M1024" s="57"/>
      <c r="N1024" s="57"/>
      <c r="O1024" s="57"/>
      <c r="P1024" s="57"/>
      <c r="Q1024" s="57"/>
      <c r="W1024" s="57"/>
    </row>
    <row r="1025" ht="14.25" customHeight="1">
      <c r="M1025" s="57"/>
      <c r="N1025" s="57"/>
      <c r="O1025" s="57"/>
      <c r="P1025" s="57"/>
      <c r="Q1025" s="57"/>
      <c r="W1025" s="57"/>
    </row>
    <row r="1026" ht="14.25" customHeight="1">
      <c r="M1026" s="57"/>
      <c r="N1026" s="57"/>
      <c r="O1026" s="57"/>
      <c r="P1026" s="57"/>
      <c r="Q1026" s="57"/>
      <c r="W1026" s="57"/>
    </row>
    <row r="1027" ht="14.25" customHeight="1">
      <c r="M1027" s="57"/>
      <c r="N1027" s="57"/>
      <c r="O1027" s="57"/>
      <c r="P1027" s="57"/>
      <c r="Q1027" s="57"/>
      <c r="W1027" s="57"/>
    </row>
    <row r="1028" ht="14.25" customHeight="1">
      <c r="M1028" s="57"/>
      <c r="N1028" s="57"/>
      <c r="O1028" s="57"/>
      <c r="P1028" s="57"/>
      <c r="Q1028" s="57"/>
      <c r="W1028" s="57"/>
    </row>
    <row r="1029" ht="14.25" customHeight="1">
      <c r="M1029" s="57"/>
      <c r="N1029" s="57"/>
      <c r="O1029" s="57"/>
      <c r="P1029" s="57"/>
      <c r="Q1029" s="57"/>
      <c r="W1029" s="57"/>
    </row>
    <row r="1030" ht="14.25" customHeight="1">
      <c r="M1030" s="57"/>
      <c r="N1030" s="57"/>
      <c r="O1030" s="57"/>
      <c r="P1030" s="57"/>
      <c r="Q1030" s="57"/>
      <c r="W1030" s="57"/>
    </row>
    <row r="1031" ht="14.25" customHeight="1">
      <c r="M1031" s="57"/>
      <c r="N1031" s="57"/>
      <c r="O1031" s="57"/>
      <c r="P1031" s="57"/>
      <c r="Q1031" s="57"/>
      <c r="W1031" s="57"/>
    </row>
    <row r="1032" ht="14.25" customHeight="1">
      <c r="M1032" s="57"/>
      <c r="N1032" s="57"/>
      <c r="O1032" s="57"/>
      <c r="P1032" s="57"/>
      <c r="Q1032" s="57"/>
      <c r="W1032" s="57"/>
    </row>
    <row r="1033" ht="14.25" customHeight="1">
      <c r="M1033" s="57"/>
      <c r="N1033" s="57"/>
      <c r="O1033" s="57"/>
      <c r="P1033" s="57"/>
      <c r="Q1033" s="57"/>
      <c r="W1033" s="57"/>
    </row>
    <row r="1034" ht="14.25" customHeight="1">
      <c r="M1034" s="57"/>
      <c r="N1034" s="57"/>
      <c r="O1034" s="57"/>
      <c r="P1034" s="57"/>
      <c r="Q1034" s="57"/>
      <c r="W1034" s="57"/>
    </row>
    <row r="1035" ht="14.25" customHeight="1">
      <c r="M1035" s="57"/>
      <c r="N1035" s="57"/>
      <c r="O1035" s="57"/>
      <c r="P1035" s="57"/>
      <c r="Q1035" s="57"/>
      <c r="W1035" s="57"/>
    </row>
    <row r="1036" ht="14.25" customHeight="1">
      <c r="M1036" s="57"/>
      <c r="N1036" s="57"/>
      <c r="O1036" s="57"/>
      <c r="P1036" s="57"/>
      <c r="Q1036" s="57"/>
      <c r="W1036" s="57"/>
    </row>
    <row r="1037" ht="14.25" customHeight="1">
      <c r="M1037" s="57"/>
      <c r="N1037" s="57"/>
      <c r="O1037" s="57"/>
      <c r="P1037" s="57"/>
      <c r="Q1037" s="57"/>
      <c r="W1037" s="57"/>
    </row>
    <row r="1038" ht="14.25" customHeight="1">
      <c r="M1038" s="57"/>
      <c r="N1038" s="57"/>
      <c r="O1038" s="57"/>
      <c r="P1038" s="57"/>
      <c r="Q1038" s="57"/>
      <c r="W1038" s="57"/>
    </row>
    <row r="1039" ht="14.25" customHeight="1">
      <c r="M1039" s="57"/>
      <c r="N1039" s="57"/>
      <c r="O1039" s="57"/>
      <c r="P1039" s="57"/>
      <c r="Q1039" s="57"/>
      <c r="W1039" s="57"/>
    </row>
    <row r="1040" ht="14.25" customHeight="1">
      <c r="M1040" s="57"/>
      <c r="N1040" s="57"/>
      <c r="O1040" s="57"/>
      <c r="P1040" s="57"/>
      <c r="Q1040" s="57"/>
      <c r="W1040" s="57"/>
    </row>
    <row r="1041" ht="14.25" customHeight="1">
      <c r="M1041" s="57"/>
      <c r="N1041" s="57"/>
      <c r="O1041" s="57"/>
      <c r="P1041" s="57"/>
      <c r="Q1041" s="57"/>
      <c r="W1041" s="57"/>
    </row>
    <row r="1042" ht="14.25" customHeight="1">
      <c r="M1042" s="57"/>
      <c r="N1042" s="57"/>
      <c r="O1042" s="57"/>
      <c r="P1042" s="57"/>
      <c r="Q1042" s="57"/>
      <c r="W1042" s="57"/>
    </row>
    <row r="1043" ht="14.25" customHeight="1">
      <c r="M1043" s="57"/>
      <c r="N1043" s="57"/>
      <c r="O1043" s="57"/>
      <c r="P1043" s="57"/>
      <c r="Q1043" s="57"/>
      <c r="W1043" s="57"/>
    </row>
    <row r="1044" ht="14.25" customHeight="1">
      <c r="M1044" s="57"/>
      <c r="N1044" s="57"/>
      <c r="O1044" s="57"/>
      <c r="P1044" s="57"/>
      <c r="Q1044" s="57"/>
      <c r="W1044" s="57"/>
    </row>
    <row r="1045" ht="14.25" customHeight="1">
      <c r="M1045" s="57"/>
      <c r="N1045" s="57"/>
      <c r="O1045" s="57"/>
      <c r="P1045" s="57"/>
      <c r="Q1045" s="57"/>
      <c r="W1045" s="57"/>
    </row>
    <row r="1046" ht="14.25" customHeight="1">
      <c r="M1046" s="57"/>
      <c r="N1046" s="57"/>
      <c r="O1046" s="57"/>
      <c r="P1046" s="57"/>
      <c r="Q1046" s="57"/>
      <c r="W1046" s="57"/>
    </row>
    <row r="1047" ht="14.25" customHeight="1">
      <c r="M1047" s="57"/>
      <c r="N1047" s="57"/>
      <c r="O1047" s="57"/>
      <c r="P1047" s="57"/>
      <c r="Q1047" s="57"/>
      <c r="W1047" s="57"/>
    </row>
    <row r="1048" ht="14.25" customHeight="1">
      <c r="M1048" s="57"/>
      <c r="N1048" s="57"/>
      <c r="O1048" s="57"/>
      <c r="P1048" s="57"/>
      <c r="Q1048" s="57"/>
      <c r="W1048" s="57"/>
    </row>
    <row r="1049" ht="14.25" customHeight="1">
      <c r="M1049" s="57"/>
      <c r="N1049" s="57"/>
      <c r="O1049" s="57"/>
      <c r="P1049" s="57"/>
      <c r="Q1049" s="57"/>
      <c r="W1049" s="57"/>
    </row>
    <row r="1050" ht="14.25" customHeight="1">
      <c r="M1050" s="57"/>
      <c r="N1050" s="57"/>
      <c r="O1050" s="57"/>
      <c r="P1050" s="57"/>
      <c r="Q1050" s="57"/>
      <c r="W1050" s="57"/>
    </row>
    <row r="1051" ht="14.25" customHeight="1">
      <c r="M1051" s="57"/>
      <c r="N1051" s="57"/>
      <c r="O1051" s="57"/>
      <c r="P1051" s="57"/>
      <c r="Q1051" s="57"/>
      <c r="W1051" s="57"/>
    </row>
    <row r="1052" ht="14.25" customHeight="1">
      <c r="M1052" s="57"/>
      <c r="N1052" s="57"/>
      <c r="O1052" s="57"/>
      <c r="P1052" s="57"/>
      <c r="Q1052" s="57"/>
      <c r="W1052" s="57"/>
    </row>
    <row r="1053" ht="14.25" customHeight="1">
      <c r="M1053" s="57"/>
      <c r="N1053" s="57"/>
      <c r="O1053" s="57"/>
      <c r="P1053" s="57"/>
      <c r="Q1053" s="57"/>
      <c r="W1053" s="57"/>
    </row>
    <row r="1054" ht="14.25" customHeight="1">
      <c r="M1054" s="57"/>
      <c r="N1054" s="57"/>
      <c r="O1054" s="57"/>
      <c r="P1054" s="57"/>
      <c r="Q1054" s="57"/>
      <c r="W1054" s="57"/>
    </row>
    <row r="1055" ht="14.25" customHeight="1">
      <c r="M1055" s="57"/>
      <c r="N1055" s="57"/>
      <c r="O1055" s="57"/>
      <c r="P1055" s="57"/>
      <c r="Q1055" s="57"/>
      <c r="W1055" s="57"/>
    </row>
    <row r="1056" ht="14.25" customHeight="1">
      <c r="M1056" s="57"/>
      <c r="N1056" s="57"/>
      <c r="O1056" s="57"/>
      <c r="P1056" s="57"/>
      <c r="Q1056" s="57"/>
      <c r="W1056" s="57"/>
    </row>
    <row r="1057" ht="14.25" customHeight="1">
      <c r="M1057" s="57"/>
      <c r="N1057" s="57"/>
      <c r="O1057" s="57"/>
      <c r="P1057" s="57"/>
      <c r="Q1057" s="57"/>
      <c r="W1057" s="57"/>
    </row>
    <row r="1058" ht="14.25" customHeight="1">
      <c r="M1058" s="57"/>
      <c r="N1058" s="57"/>
      <c r="O1058" s="57"/>
      <c r="P1058" s="57"/>
      <c r="Q1058" s="57"/>
      <c r="W1058" s="57"/>
    </row>
    <row r="1059" ht="14.25" customHeight="1">
      <c r="M1059" s="57"/>
      <c r="N1059" s="57"/>
      <c r="O1059" s="57"/>
      <c r="P1059" s="57"/>
      <c r="Q1059" s="57"/>
      <c r="W1059" s="57"/>
    </row>
    <row r="1060" ht="14.25" customHeight="1">
      <c r="M1060" s="57"/>
      <c r="N1060" s="57"/>
      <c r="O1060" s="57"/>
      <c r="P1060" s="57"/>
      <c r="Q1060" s="57"/>
      <c r="W1060" s="57"/>
    </row>
    <row r="1061" ht="14.25" customHeight="1">
      <c r="M1061" s="57"/>
      <c r="N1061" s="57"/>
      <c r="O1061" s="57"/>
      <c r="P1061" s="57"/>
      <c r="Q1061" s="57"/>
      <c r="W1061" s="57"/>
    </row>
    <row r="1062" ht="14.25" customHeight="1">
      <c r="M1062" s="57"/>
      <c r="N1062" s="57"/>
      <c r="O1062" s="57"/>
      <c r="P1062" s="57"/>
      <c r="Q1062" s="57"/>
      <c r="W1062" s="57"/>
    </row>
    <row r="1063" ht="14.25" customHeight="1">
      <c r="M1063" s="57"/>
      <c r="N1063" s="57"/>
      <c r="O1063" s="57"/>
      <c r="P1063" s="57"/>
      <c r="Q1063" s="57"/>
      <c r="W1063" s="57"/>
    </row>
    <row r="1064" ht="14.25" customHeight="1">
      <c r="M1064" s="57"/>
      <c r="N1064" s="57"/>
      <c r="O1064" s="57"/>
      <c r="P1064" s="57"/>
      <c r="Q1064" s="57"/>
      <c r="W1064" s="57"/>
    </row>
    <row r="1065" ht="14.25" customHeight="1">
      <c r="M1065" s="57"/>
      <c r="N1065" s="57"/>
      <c r="O1065" s="57"/>
      <c r="P1065" s="57"/>
      <c r="Q1065" s="57"/>
      <c r="W1065" s="57"/>
    </row>
    <row r="1066" ht="14.25" customHeight="1">
      <c r="M1066" s="57"/>
      <c r="N1066" s="57"/>
      <c r="O1066" s="57"/>
      <c r="P1066" s="57"/>
      <c r="Q1066" s="57"/>
      <c r="W1066" s="57"/>
    </row>
    <row r="1067" ht="14.25" customHeight="1">
      <c r="M1067" s="57"/>
      <c r="N1067" s="57"/>
      <c r="O1067" s="57"/>
      <c r="P1067" s="57"/>
      <c r="Q1067" s="57"/>
      <c r="W1067" s="57"/>
    </row>
    <row r="1068" ht="14.25" customHeight="1">
      <c r="M1068" s="57"/>
      <c r="N1068" s="57"/>
      <c r="O1068" s="57"/>
      <c r="P1068" s="57"/>
      <c r="Q1068" s="57"/>
      <c r="W1068" s="57"/>
    </row>
    <row r="1069" ht="14.25" customHeight="1">
      <c r="M1069" s="57"/>
      <c r="N1069" s="57"/>
      <c r="O1069" s="57"/>
      <c r="P1069" s="57"/>
      <c r="Q1069" s="57"/>
      <c r="W1069" s="57"/>
    </row>
    <row r="1070" ht="14.25" customHeight="1">
      <c r="M1070" s="57"/>
      <c r="N1070" s="57"/>
      <c r="O1070" s="57"/>
      <c r="P1070" s="57"/>
      <c r="Q1070" s="57"/>
      <c r="W1070" s="57"/>
    </row>
    <row r="1071" ht="14.25" customHeight="1">
      <c r="M1071" s="57"/>
      <c r="N1071" s="57"/>
      <c r="O1071" s="57"/>
      <c r="P1071" s="57"/>
      <c r="Q1071" s="57"/>
      <c r="W1071" s="57"/>
    </row>
    <row r="1072" ht="14.25" customHeight="1">
      <c r="M1072" s="57"/>
      <c r="N1072" s="57"/>
      <c r="O1072" s="57"/>
      <c r="P1072" s="57"/>
      <c r="Q1072" s="57"/>
      <c r="W1072" s="57"/>
    </row>
    <row r="1073" ht="14.25" customHeight="1">
      <c r="M1073" s="57"/>
      <c r="N1073" s="57"/>
      <c r="O1073" s="57"/>
      <c r="P1073" s="57"/>
      <c r="Q1073" s="57"/>
      <c r="W1073" s="57"/>
    </row>
    <row r="1074" ht="14.25" customHeight="1">
      <c r="M1074" s="57"/>
      <c r="N1074" s="57"/>
      <c r="O1074" s="57"/>
      <c r="P1074" s="57"/>
      <c r="Q1074" s="57"/>
      <c r="W1074" s="57"/>
    </row>
    <row r="1075" ht="14.25" customHeight="1">
      <c r="M1075" s="57"/>
      <c r="N1075" s="57"/>
      <c r="O1075" s="57"/>
      <c r="P1075" s="57"/>
      <c r="Q1075" s="57"/>
      <c r="W1075" s="57"/>
    </row>
    <row r="1076" ht="14.25" customHeight="1">
      <c r="M1076" s="57"/>
      <c r="N1076" s="57"/>
      <c r="O1076" s="57"/>
      <c r="P1076" s="57"/>
      <c r="Q1076" s="57"/>
      <c r="W1076" s="57"/>
    </row>
    <row r="1077" ht="14.25" customHeight="1">
      <c r="M1077" s="57"/>
      <c r="N1077" s="57"/>
      <c r="O1077" s="57"/>
      <c r="P1077" s="57"/>
      <c r="Q1077" s="57"/>
      <c r="W1077" s="57"/>
    </row>
    <row r="1078" ht="14.25" customHeight="1">
      <c r="M1078" s="57"/>
      <c r="N1078" s="57"/>
      <c r="O1078" s="57"/>
      <c r="P1078" s="57"/>
      <c r="Q1078" s="57"/>
      <c r="W1078" s="57"/>
    </row>
    <row r="1079" ht="14.25" customHeight="1">
      <c r="M1079" s="57"/>
      <c r="N1079" s="57"/>
      <c r="O1079" s="57"/>
      <c r="P1079" s="57"/>
      <c r="Q1079" s="57"/>
      <c r="W1079" s="57"/>
    </row>
    <row r="1080" ht="14.25" customHeight="1">
      <c r="M1080" s="57"/>
      <c r="N1080" s="57"/>
      <c r="O1080" s="57"/>
      <c r="P1080" s="57"/>
      <c r="Q1080" s="57"/>
      <c r="W1080" s="57"/>
    </row>
    <row r="1081" ht="14.25" customHeight="1">
      <c r="M1081" s="57"/>
      <c r="N1081" s="57"/>
      <c r="O1081" s="57"/>
      <c r="P1081" s="57"/>
      <c r="Q1081" s="57"/>
      <c r="W1081" s="57"/>
    </row>
    <row r="1082" ht="14.25" customHeight="1">
      <c r="M1082" s="57"/>
      <c r="N1082" s="57"/>
      <c r="O1082" s="57"/>
      <c r="P1082" s="57"/>
      <c r="Q1082" s="57"/>
      <c r="W1082" s="57"/>
    </row>
    <row r="1083" ht="14.25" customHeight="1">
      <c r="M1083" s="57"/>
      <c r="N1083" s="57"/>
      <c r="O1083" s="57"/>
      <c r="P1083" s="57"/>
      <c r="Q1083" s="57"/>
      <c r="W1083" s="57"/>
    </row>
    <row r="1084" ht="14.25" customHeight="1">
      <c r="M1084" s="57"/>
      <c r="N1084" s="57"/>
      <c r="O1084" s="57"/>
      <c r="P1084" s="57"/>
      <c r="Q1084" s="57"/>
      <c r="W1084" s="57"/>
    </row>
    <row r="1085" ht="14.25" customHeight="1">
      <c r="M1085" s="57"/>
      <c r="N1085" s="57"/>
      <c r="O1085" s="57"/>
      <c r="P1085" s="57"/>
      <c r="Q1085" s="57"/>
      <c r="W1085" s="57"/>
    </row>
    <row r="1086" ht="14.25" customHeight="1">
      <c r="M1086" s="57"/>
      <c r="N1086" s="57"/>
      <c r="O1086" s="57"/>
      <c r="P1086" s="57"/>
      <c r="Q1086" s="57"/>
      <c r="W1086" s="57"/>
    </row>
    <row r="1087" ht="14.25" customHeight="1">
      <c r="M1087" s="57"/>
      <c r="N1087" s="57"/>
      <c r="O1087" s="57"/>
      <c r="P1087" s="57"/>
      <c r="Q1087" s="57"/>
      <c r="W1087" s="57"/>
    </row>
    <row r="1088" ht="14.25" customHeight="1">
      <c r="M1088" s="57"/>
      <c r="N1088" s="57"/>
      <c r="O1088" s="57"/>
      <c r="P1088" s="57"/>
      <c r="Q1088" s="57"/>
      <c r="W1088" s="57"/>
    </row>
    <row r="1089" ht="14.25" customHeight="1">
      <c r="M1089" s="57"/>
      <c r="N1089" s="57"/>
      <c r="O1089" s="57"/>
      <c r="P1089" s="57"/>
      <c r="Q1089" s="57"/>
      <c r="W1089" s="57"/>
    </row>
    <row r="1090" ht="14.25" customHeight="1">
      <c r="M1090" s="57"/>
      <c r="N1090" s="57"/>
      <c r="O1090" s="57"/>
      <c r="P1090" s="57"/>
      <c r="Q1090" s="57"/>
      <c r="W1090" s="57"/>
    </row>
    <row r="1091" ht="14.25" customHeight="1">
      <c r="M1091" s="57"/>
      <c r="N1091" s="57"/>
      <c r="O1091" s="57"/>
      <c r="P1091" s="57"/>
      <c r="Q1091" s="57"/>
      <c r="W1091" s="57"/>
    </row>
    <row r="1092" ht="14.25" customHeight="1">
      <c r="M1092" s="57"/>
      <c r="N1092" s="57"/>
      <c r="O1092" s="57"/>
      <c r="P1092" s="57"/>
      <c r="Q1092" s="57"/>
      <c r="W1092" s="57"/>
    </row>
    <row r="1093" ht="14.25" customHeight="1">
      <c r="M1093" s="57"/>
      <c r="N1093" s="57"/>
      <c r="O1093" s="57"/>
      <c r="P1093" s="57"/>
      <c r="Q1093" s="57"/>
      <c r="W1093" s="57"/>
    </row>
    <row r="1094" ht="14.25" customHeight="1">
      <c r="M1094" s="57"/>
      <c r="N1094" s="57"/>
      <c r="O1094" s="57"/>
      <c r="P1094" s="57"/>
      <c r="Q1094" s="57"/>
      <c r="W1094" s="57"/>
    </row>
    <row r="1095" ht="14.25" customHeight="1">
      <c r="M1095" s="57"/>
      <c r="N1095" s="57"/>
      <c r="O1095" s="57"/>
      <c r="P1095" s="57"/>
      <c r="Q1095" s="57"/>
      <c r="W1095" s="57"/>
    </row>
    <row r="1096" ht="14.25" customHeight="1">
      <c r="M1096" s="57"/>
      <c r="N1096" s="57"/>
      <c r="O1096" s="57"/>
      <c r="P1096" s="57"/>
      <c r="Q1096" s="57"/>
      <c r="W1096" s="57"/>
    </row>
    <row r="1097" ht="14.25" customHeight="1">
      <c r="M1097" s="57"/>
      <c r="N1097" s="57"/>
      <c r="O1097" s="57"/>
      <c r="P1097" s="57"/>
      <c r="Q1097" s="57"/>
      <c r="W1097" s="57"/>
    </row>
    <row r="1098" ht="14.25" customHeight="1">
      <c r="M1098" s="57"/>
      <c r="N1098" s="57"/>
      <c r="O1098" s="57"/>
      <c r="P1098" s="57"/>
      <c r="Q1098" s="57"/>
      <c r="W1098" s="57"/>
    </row>
    <row r="1099" ht="14.25" customHeight="1">
      <c r="M1099" s="57"/>
      <c r="N1099" s="57"/>
      <c r="O1099" s="57"/>
      <c r="P1099" s="57"/>
      <c r="Q1099" s="57"/>
      <c r="W1099" s="57"/>
    </row>
    <row r="1100" ht="14.25" customHeight="1">
      <c r="M1100" s="57"/>
      <c r="N1100" s="57"/>
      <c r="O1100" s="57"/>
      <c r="P1100" s="57"/>
      <c r="Q1100" s="57"/>
      <c r="W1100" s="57"/>
    </row>
    <row r="1101" ht="14.25" customHeight="1">
      <c r="M1101" s="57"/>
      <c r="N1101" s="57"/>
      <c r="O1101" s="57"/>
      <c r="P1101" s="57"/>
      <c r="Q1101" s="57"/>
      <c r="W1101" s="57"/>
    </row>
    <row r="1102" ht="14.25" customHeight="1">
      <c r="M1102" s="57"/>
      <c r="N1102" s="57"/>
      <c r="O1102" s="57"/>
      <c r="P1102" s="57"/>
      <c r="Q1102" s="57"/>
      <c r="W1102" s="57"/>
    </row>
    <row r="1103" ht="14.25" customHeight="1">
      <c r="M1103" s="57"/>
      <c r="N1103" s="57"/>
      <c r="O1103" s="57"/>
      <c r="P1103" s="57"/>
      <c r="Q1103" s="57"/>
      <c r="W1103" s="57"/>
    </row>
    <row r="1104" ht="14.25" customHeight="1">
      <c r="M1104" s="57"/>
      <c r="N1104" s="57"/>
      <c r="O1104" s="57"/>
      <c r="P1104" s="57"/>
      <c r="Q1104" s="57"/>
      <c r="W1104" s="57"/>
    </row>
    <row r="1105" ht="14.25" customHeight="1">
      <c r="M1105" s="57"/>
      <c r="N1105" s="57"/>
      <c r="O1105" s="57"/>
      <c r="P1105" s="57"/>
      <c r="Q1105" s="57"/>
      <c r="W1105" s="57"/>
    </row>
    <row r="1106" ht="14.25" customHeight="1">
      <c r="M1106" s="57"/>
      <c r="N1106" s="57"/>
      <c r="O1106" s="57"/>
      <c r="P1106" s="57"/>
      <c r="Q1106" s="57"/>
      <c r="W1106" s="57"/>
    </row>
    <row r="1107" ht="14.25" customHeight="1">
      <c r="M1107" s="57"/>
      <c r="N1107" s="57"/>
      <c r="O1107" s="57"/>
      <c r="P1107" s="57"/>
      <c r="Q1107" s="57"/>
      <c r="W1107" s="57"/>
    </row>
    <row r="1108" ht="14.25" customHeight="1">
      <c r="M1108" s="57"/>
      <c r="N1108" s="57"/>
      <c r="O1108" s="57"/>
      <c r="P1108" s="57"/>
      <c r="Q1108" s="57"/>
      <c r="W1108" s="57"/>
    </row>
    <row r="1109" ht="14.25" customHeight="1">
      <c r="M1109" s="57"/>
      <c r="N1109" s="57"/>
      <c r="O1109" s="57"/>
      <c r="P1109" s="57"/>
      <c r="Q1109" s="57"/>
      <c r="W1109" s="57"/>
    </row>
    <row r="1110" ht="14.25" customHeight="1">
      <c r="M1110" s="57"/>
      <c r="N1110" s="57"/>
      <c r="O1110" s="57"/>
      <c r="P1110" s="57"/>
      <c r="Q1110" s="57"/>
      <c r="W1110" s="57"/>
    </row>
    <row r="1111" ht="14.25" customHeight="1">
      <c r="M1111" s="57"/>
      <c r="N1111" s="57"/>
      <c r="O1111" s="57"/>
      <c r="P1111" s="57"/>
      <c r="Q1111" s="57"/>
      <c r="W1111" s="57"/>
    </row>
    <row r="1112" ht="14.25" customHeight="1">
      <c r="M1112" s="57"/>
      <c r="N1112" s="57"/>
      <c r="O1112" s="57"/>
      <c r="P1112" s="57"/>
      <c r="Q1112" s="57"/>
      <c r="W1112" s="57"/>
    </row>
    <row r="1113" ht="14.25" customHeight="1">
      <c r="M1113" s="57"/>
      <c r="N1113" s="57"/>
      <c r="O1113" s="57"/>
      <c r="P1113" s="57"/>
      <c r="Q1113" s="57"/>
      <c r="W1113" s="57"/>
    </row>
    <row r="1114" ht="14.25" customHeight="1">
      <c r="M1114" s="57"/>
      <c r="N1114" s="57"/>
      <c r="O1114" s="57"/>
      <c r="P1114" s="57"/>
      <c r="Q1114" s="57"/>
      <c r="W1114" s="57"/>
    </row>
    <row r="1115" ht="14.25" customHeight="1">
      <c r="M1115" s="57"/>
      <c r="N1115" s="57"/>
      <c r="O1115" s="57"/>
      <c r="P1115" s="57"/>
      <c r="Q1115" s="57"/>
      <c r="W1115" s="57"/>
    </row>
    <row r="1116" ht="14.25" customHeight="1">
      <c r="M1116" s="57"/>
      <c r="N1116" s="57"/>
      <c r="O1116" s="57"/>
      <c r="P1116" s="57"/>
      <c r="Q1116" s="57"/>
      <c r="W1116" s="57"/>
    </row>
    <row r="1117" ht="14.25" customHeight="1">
      <c r="M1117" s="57"/>
      <c r="N1117" s="57"/>
      <c r="O1117" s="57"/>
      <c r="P1117" s="57"/>
      <c r="Q1117" s="57"/>
      <c r="W1117" s="57"/>
    </row>
    <row r="1118" ht="14.25" customHeight="1">
      <c r="M1118" s="57"/>
      <c r="N1118" s="57"/>
      <c r="O1118" s="57"/>
      <c r="P1118" s="57"/>
      <c r="Q1118" s="57"/>
      <c r="W1118" s="57"/>
    </row>
    <row r="1119" ht="14.25" customHeight="1">
      <c r="M1119" s="57"/>
      <c r="N1119" s="57"/>
      <c r="O1119" s="57"/>
      <c r="P1119" s="57"/>
      <c r="Q1119" s="57"/>
      <c r="W1119" s="57"/>
    </row>
    <row r="1120" ht="14.25" customHeight="1">
      <c r="M1120" s="57"/>
      <c r="N1120" s="57"/>
      <c r="O1120" s="57"/>
      <c r="P1120" s="57"/>
      <c r="Q1120" s="57"/>
      <c r="W1120" s="57"/>
    </row>
    <row r="1121" ht="14.25" customHeight="1">
      <c r="M1121" s="57"/>
      <c r="N1121" s="57"/>
      <c r="O1121" s="57"/>
      <c r="P1121" s="57"/>
      <c r="Q1121" s="57"/>
      <c r="W1121" s="57"/>
    </row>
    <row r="1122" ht="14.25" customHeight="1">
      <c r="M1122" s="57"/>
      <c r="N1122" s="57"/>
      <c r="O1122" s="57"/>
      <c r="P1122" s="57"/>
      <c r="Q1122" s="57"/>
      <c r="W1122" s="57"/>
    </row>
    <row r="1123" ht="14.25" customHeight="1">
      <c r="M1123" s="57"/>
      <c r="N1123" s="57"/>
      <c r="O1123" s="57"/>
      <c r="P1123" s="57"/>
      <c r="Q1123" s="57"/>
      <c r="W1123" s="57"/>
    </row>
    <row r="1124" ht="14.25" customHeight="1">
      <c r="M1124" s="57"/>
      <c r="N1124" s="57"/>
      <c r="O1124" s="57"/>
      <c r="P1124" s="57"/>
      <c r="Q1124" s="57"/>
      <c r="W1124" s="57"/>
    </row>
    <row r="1125" ht="14.25" customHeight="1">
      <c r="M1125" s="57"/>
      <c r="N1125" s="57"/>
      <c r="O1125" s="57"/>
      <c r="P1125" s="57"/>
      <c r="Q1125" s="57"/>
      <c r="W1125" s="57"/>
    </row>
    <row r="1126" ht="14.25" customHeight="1">
      <c r="M1126" s="57"/>
      <c r="N1126" s="57"/>
      <c r="O1126" s="57"/>
      <c r="P1126" s="57"/>
      <c r="Q1126" s="57"/>
      <c r="W1126" s="57"/>
    </row>
    <row r="1127" ht="14.25" customHeight="1">
      <c r="M1127" s="57"/>
      <c r="N1127" s="57"/>
      <c r="O1127" s="57"/>
      <c r="P1127" s="57"/>
      <c r="Q1127" s="57"/>
      <c r="W1127" s="57"/>
    </row>
    <row r="1128" ht="14.25" customHeight="1">
      <c r="M1128" s="57"/>
      <c r="N1128" s="57"/>
      <c r="O1128" s="57"/>
      <c r="P1128" s="57"/>
      <c r="Q1128" s="57"/>
      <c r="W1128" s="57"/>
    </row>
    <row r="1129" ht="14.25" customHeight="1">
      <c r="M1129" s="57"/>
      <c r="N1129" s="57"/>
      <c r="O1129" s="57"/>
      <c r="P1129" s="57"/>
      <c r="Q1129" s="57"/>
      <c r="W1129" s="57"/>
    </row>
    <row r="1130" ht="14.25" customHeight="1">
      <c r="M1130" s="57"/>
      <c r="N1130" s="57"/>
      <c r="O1130" s="57"/>
      <c r="P1130" s="57"/>
      <c r="Q1130" s="57"/>
      <c r="W1130" s="57"/>
    </row>
    <row r="1131" ht="14.25" customHeight="1">
      <c r="M1131" s="57"/>
      <c r="N1131" s="57"/>
      <c r="O1131" s="57"/>
      <c r="P1131" s="57"/>
      <c r="Q1131" s="57"/>
      <c r="W1131" s="57"/>
    </row>
    <row r="1132" ht="14.25" customHeight="1">
      <c r="M1132" s="57"/>
      <c r="N1132" s="57"/>
      <c r="O1132" s="57"/>
      <c r="P1132" s="57"/>
      <c r="Q1132" s="57"/>
      <c r="W1132" s="57"/>
    </row>
    <row r="1133" ht="14.25" customHeight="1">
      <c r="M1133" s="57"/>
      <c r="N1133" s="57"/>
      <c r="O1133" s="57"/>
      <c r="P1133" s="57"/>
      <c r="Q1133" s="57"/>
      <c r="W1133" s="57"/>
    </row>
    <row r="1134" ht="14.25" customHeight="1">
      <c r="M1134" s="57"/>
      <c r="N1134" s="57"/>
      <c r="O1134" s="57"/>
      <c r="P1134" s="57"/>
      <c r="Q1134" s="57"/>
      <c r="W1134" s="57"/>
    </row>
    <row r="1135" ht="14.25" customHeight="1">
      <c r="M1135" s="57"/>
      <c r="N1135" s="57"/>
      <c r="O1135" s="57"/>
      <c r="P1135" s="57"/>
      <c r="Q1135" s="57"/>
      <c r="W1135" s="57"/>
    </row>
    <row r="1136" ht="14.25" customHeight="1">
      <c r="M1136" s="57"/>
      <c r="N1136" s="57"/>
      <c r="O1136" s="57"/>
      <c r="P1136" s="57"/>
      <c r="Q1136" s="57"/>
      <c r="W1136" s="57"/>
    </row>
    <row r="1137" ht="14.25" customHeight="1">
      <c r="M1137" s="57"/>
      <c r="N1137" s="57"/>
      <c r="O1137" s="57"/>
      <c r="P1137" s="57"/>
      <c r="Q1137" s="57"/>
      <c r="W1137" s="57"/>
    </row>
    <row r="1138" ht="14.25" customHeight="1">
      <c r="M1138" s="57"/>
      <c r="N1138" s="57"/>
      <c r="O1138" s="57"/>
      <c r="P1138" s="57"/>
      <c r="Q1138" s="57"/>
      <c r="W1138" s="57"/>
    </row>
    <row r="1139" ht="14.25" customHeight="1">
      <c r="M1139" s="57"/>
      <c r="N1139" s="57"/>
      <c r="O1139" s="57"/>
      <c r="P1139" s="57"/>
      <c r="Q1139" s="57"/>
      <c r="W1139" s="57"/>
    </row>
    <row r="1140" ht="14.25" customHeight="1">
      <c r="M1140" s="57"/>
      <c r="N1140" s="57"/>
      <c r="O1140" s="57"/>
      <c r="P1140" s="57"/>
      <c r="Q1140" s="57"/>
      <c r="W1140" s="57"/>
    </row>
    <row r="1141" ht="14.25" customHeight="1">
      <c r="M1141" s="57"/>
      <c r="N1141" s="57"/>
      <c r="O1141" s="57"/>
      <c r="P1141" s="57"/>
      <c r="Q1141" s="57"/>
      <c r="W1141" s="57"/>
    </row>
    <row r="1142" ht="14.25" customHeight="1">
      <c r="M1142" s="57"/>
      <c r="N1142" s="57"/>
      <c r="O1142" s="57"/>
      <c r="P1142" s="57"/>
      <c r="Q1142" s="57"/>
      <c r="W1142" s="57"/>
    </row>
    <row r="1143" ht="14.25" customHeight="1">
      <c r="M1143" s="57"/>
      <c r="N1143" s="57"/>
      <c r="O1143" s="57"/>
      <c r="P1143" s="57"/>
      <c r="Q1143" s="57"/>
      <c r="W1143" s="57"/>
    </row>
    <row r="1144" ht="14.25" customHeight="1">
      <c r="M1144" s="57"/>
      <c r="N1144" s="57"/>
      <c r="O1144" s="57"/>
      <c r="P1144" s="57"/>
      <c r="Q1144" s="57"/>
      <c r="W1144" s="57"/>
    </row>
    <row r="1145" ht="14.25" customHeight="1">
      <c r="M1145" s="57"/>
      <c r="N1145" s="57"/>
      <c r="O1145" s="57"/>
      <c r="P1145" s="57"/>
      <c r="Q1145" s="57"/>
      <c r="W1145" s="57"/>
    </row>
    <row r="1146" ht="14.25" customHeight="1">
      <c r="M1146" s="57"/>
      <c r="N1146" s="57"/>
      <c r="O1146" s="57"/>
      <c r="P1146" s="57"/>
      <c r="Q1146" s="57"/>
      <c r="W1146" s="57"/>
    </row>
    <row r="1147" ht="14.25" customHeight="1">
      <c r="M1147" s="57"/>
      <c r="N1147" s="57"/>
      <c r="O1147" s="57"/>
      <c r="P1147" s="57"/>
      <c r="Q1147" s="57"/>
      <c r="W1147" s="57"/>
    </row>
    <row r="1148" ht="14.25" customHeight="1">
      <c r="M1148" s="57"/>
      <c r="N1148" s="57"/>
      <c r="O1148" s="57"/>
      <c r="P1148" s="57"/>
      <c r="Q1148" s="57"/>
      <c r="W1148" s="57"/>
    </row>
    <row r="1149" ht="14.25" customHeight="1">
      <c r="M1149" s="57"/>
      <c r="N1149" s="57"/>
      <c r="O1149" s="57"/>
      <c r="P1149" s="57"/>
      <c r="Q1149" s="57"/>
      <c r="W1149" s="57"/>
    </row>
    <row r="1150" ht="14.25" customHeight="1">
      <c r="M1150" s="57"/>
      <c r="N1150" s="57"/>
      <c r="O1150" s="57"/>
      <c r="P1150" s="57"/>
      <c r="Q1150" s="57"/>
      <c r="W1150" s="57"/>
    </row>
    <row r="1151" ht="14.25" customHeight="1">
      <c r="M1151" s="57"/>
      <c r="N1151" s="57"/>
      <c r="O1151" s="57"/>
      <c r="P1151" s="57"/>
      <c r="Q1151" s="57"/>
      <c r="W1151" s="57"/>
    </row>
    <row r="1152" ht="14.25" customHeight="1">
      <c r="M1152" s="57"/>
      <c r="N1152" s="57"/>
      <c r="O1152" s="57"/>
      <c r="P1152" s="57"/>
      <c r="Q1152" s="57"/>
      <c r="W1152" s="57"/>
    </row>
    <row r="1153" ht="14.25" customHeight="1">
      <c r="M1153" s="57"/>
      <c r="N1153" s="57"/>
      <c r="O1153" s="57"/>
      <c r="P1153" s="57"/>
      <c r="Q1153" s="57"/>
      <c r="W1153" s="57"/>
    </row>
    <row r="1154" ht="14.25" customHeight="1">
      <c r="M1154" s="57"/>
      <c r="N1154" s="57"/>
      <c r="O1154" s="57"/>
      <c r="P1154" s="57"/>
      <c r="Q1154" s="57"/>
      <c r="W1154" s="57"/>
    </row>
    <row r="1155" ht="14.25" customHeight="1">
      <c r="M1155" s="57"/>
      <c r="N1155" s="57"/>
      <c r="O1155" s="57"/>
      <c r="P1155" s="57"/>
      <c r="Q1155" s="57"/>
      <c r="W1155" s="57"/>
    </row>
    <row r="1156" ht="14.25" customHeight="1">
      <c r="M1156" s="57"/>
      <c r="N1156" s="57"/>
      <c r="O1156" s="57"/>
      <c r="P1156" s="57"/>
      <c r="Q1156" s="57"/>
      <c r="W1156" s="57"/>
    </row>
    <row r="1157" ht="14.25" customHeight="1">
      <c r="M1157" s="57"/>
      <c r="N1157" s="57"/>
      <c r="O1157" s="57"/>
      <c r="P1157" s="57"/>
      <c r="Q1157" s="57"/>
      <c r="W1157" s="57"/>
    </row>
    <row r="1158" ht="14.25" customHeight="1">
      <c r="M1158" s="57"/>
      <c r="N1158" s="57"/>
      <c r="O1158" s="57"/>
      <c r="P1158" s="57"/>
      <c r="Q1158" s="57"/>
      <c r="W1158" s="57"/>
    </row>
    <row r="1159" ht="14.25" customHeight="1">
      <c r="M1159" s="57"/>
      <c r="N1159" s="57"/>
      <c r="O1159" s="57"/>
      <c r="P1159" s="57"/>
      <c r="Q1159" s="57"/>
      <c r="W1159" s="57"/>
    </row>
    <row r="1160" ht="14.25" customHeight="1">
      <c r="M1160" s="57"/>
      <c r="N1160" s="57"/>
      <c r="O1160" s="57"/>
      <c r="P1160" s="57"/>
      <c r="Q1160" s="57"/>
      <c r="W1160" s="57"/>
    </row>
    <row r="1161" ht="14.25" customHeight="1">
      <c r="M1161" s="57"/>
      <c r="N1161" s="57"/>
      <c r="O1161" s="57"/>
      <c r="P1161" s="57"/>
      <c r="Q1161" s="57"/>
      <c r="W1161" s="57"/>
    </row>
    <row r="1162" ht="14.25" customHeight="1">
      <c r="M1162" s="57"/>
      <c r="N1162" s="57"/>
      <c r="O1162" s="57"/>
      <c r="P1162" s="57"/>
      <c r="Q1162" s="57"/>
      <c r="W1162" s="57"/>
    </row>
    <row r="1163" ht="14.25" customHeight="1">
      <c r="M1163" s="57"/>
      <c r="N1163" s="57"/>
      <c r="O1163" s="57"/>
      <c r="P1163" s="57"/>
      <c r="Q1163" s="57"/>
      <c r="W1163" s="57"/>
    </row>
    <row r="1164" ht="14.25" customHeight="1">
      <c r="M1164" s="57"/>
      <c r="N1164" s="57"/>
      <c r="O1164" s="57"/>
      <c r="P1164" s="57"/>
      <c r="Q1164" s="57"/>
      <c r="W1164" s="57"/>
    </row>
    <row r="1165" ht="14.25" customHeight="1">
      <c r="M1165" s="57"/>
      <c r="N1165" s="57"/>
      <c r="O1165" s="57"/>
      <c r="P1165" s="57"/>
      <c r="Q1165" s="57"/>
      <c r="W1165" s="57"/>
    </row>
    <row r="1166" ht="14.25" customHeight="1">
      <c r="M1166" s="57"/>
      <c r="N1166" s="57"/>
      <c r="O1166" s="57"/>
      <c r="P1166" s="57"/>
      <c r="Q1166" s="57"/>
      <c r="W1166" s="57"/>
    </row>
    <row r="1167" ht="14.25" customHeight="1">
      <c r="M1167" s="57"/>
      <c r="N1167" s="57"/>
      <c r="O1167" s="57"/>
      <c r="P1167" s="57"/>
      <c r="Q1167" s="57"/>
      <c r="W1167" s="57"/>
    </row>
    <row r="1168" ht="14.25" customHeight="1">
      <c r="M1168" s="57"/>
      <c r="N1168" s="57"/>
      <c r="O1168" s="57"/>
      <c r="P1168" s="57"/>
      <c r="Q1168" s="57"/>
      <c r="W1168" s="57"/>
    </row>
    <row r="1169" ht="14.25" customHeight="1">
      <c r="M1169" s="57"/>
      <c r="N1169" s="57"/>
      <c r="O1169" s="57"/>
      <c r="P1169" s="57"/>
      <c r="Q1169" s="57"/>
      <c r="W1169" s="57"/>
    </row>
    <row r="1170" ht="14.25" customHeight="1">
      <c r="M1170" s="57"/>
      <c r="N1170" s="57"/>
      <c r="O1170" s="57"/>
      <c r="P1170" s="57"/>
      <c r="Q1170" s="57"/>
      <c r="W1170" s="57"/>
    </row>
    <row r="1171" ht="14.25" customHeight="1">
      <c r="M1171" s="57"/>
      <c r="N1171" s="57"/>
      <c r="O1171" s="57"/>
      <c r="P1171" s="57"/>
      <c r="Q1171" s="57"/>
      <c r="W1171" s="57"/>
    </row>
    <row r="1172" ht="14.25" customHeight="1">
      <c r="M1172" s="57"/>
      <c r="N1172" s="57"/>
      <c r="O1172" s="57"/>
      <c r="P1172" s="57"/>
      <c r="Q1172" s="57"/>
      <c r="W1172" s="57"/>
    </row>
    <row r="1173" ht="14.25" customHeight="1">
      <c r="M1173" s="57"/>
      <c r="N1173" s="57"/>
      <c r="O1173" s="57"/>
      <c r="P1173" s="57"/>
      <c r="Q1173" s="57"/>
      <c r="W1173" s="57"/>
    </row>
    <row r="1174" ht="14.25" customHeight="1">
      <c r="M1174" s="57"/>
      <c r="N1174" s="57"/>
      <c r="O1174" s="57"/>
      <c r="P1174" s="57"/>
      <c r="Q1174" s="57"/>
      <c r="W1174" s="57"/>
    </row>
    <row r="1175" ht="14.25" customHeight="1">
      <c r="M1175" s="57"/>
      <c r="N1175" s="57"/>
      <c r="O1175" s="57"/>
      <c r="P1175" s="57"/>
      <c r="Q1175" s="57"/>
      <c r="W1175" s="57"/>
    </row>
    <row r="1176" ht="14.25" customHeight="1">
      <c r="M1176" s="57"/>
      <c r="N1176" s="57"/>
      <c r="O1176" s="57"/>
      <c r="P1176" s="57"/>
      <c r="Q1176" s="57"/>
      <c r="W1176" s="57"/>
    </row>
    <row r="1177" ht="14.25" customHeight="1">
      <c r="M1177" s="57"/>
      <c r="N1177" s="57"/>
      <c r="O1177" s="57"/>
      <c r="P1177" s="57"/>
      <c r="Q1177" s="57"/>
      <c r="W1177" s="57"/>
    </row>
    <row r="1178" ht="14.25" customHeight="1">
      <c r="M1178" s="57"/>
      <c r="N1178" s="57"/>
      <c r="O1178" s="57"/>
      <c r="P1178" s="57"/>
      <c r="Q1178" s="57"/>
      <c r="W1178" s="57"/>
    </row>
    <row r="1179" ht="14.25" customHeight="1">
      <c r="M1179" s="57"/>
      <c r="N1179" s="57"/>
      <c r="O1179" s="57"/>
      <c r="P1179" s="57"/>
      <c r="Q1179" s="57"/>
      <c r="W1179" s="57"/>
    </row>
    <row r="1180" ht="14.25" customHeight="1">
      <c r="M1180" s="57"/>
      <c r="N1180" s="57"/>
      <c r="O1180" s="57"/>
      <c r="P1180" s="57"/>
      <c r="Q1180" s="57"/>
      <c r="W1180" s="57"/>
    </row>
    <row r="1181" ht="14.25" customHeight="1">
      <c r="M1181" s="57"/>
      <c r="N1181" s="57"/>
      <c r="O1181" s="57"/>
      <c r="P1181" s="57"/>
      <c r="Q1181" s="57"/>
      <c r="W1181" s="57"/>
    </row>
    <row r="1182" ht="14.25" customHeight="1">
      <c r="M1182" s="57"/>
      <c r="N1182" s="57"/>
      <c r="O1182" s="57"/>
      <c r="P1182" s="57"/>
      <c r="Q1182" s="57"/>
      <c r="W1182" s="57"/>
    </row>
    <row r="1183" ht="14.25" customHeight="1">
      <c r="M1183" s="57"/>
      <c r="N1183" s="57"/>
      <c r="O1183" s="57"/>
      <c r="P1183" s="57"/>
      <c r="Q1183" s="57"/>
      <c r="W1183" s="57"/>
    </row>
    <row r="1184" ht="14.25" customHeight="1">
      <c r="M1184" s="57"/>
      <c r="N1184" s="57"/>
      <c r="O1184" s="57"/>
      <c r="P1184" s="57"/>
      <c r="Q1184" s="57"/>
      <c r="W1184" s="57"/>
    </row>
    <row r="1185" ht="14.25" customHeight="1">
      <c r="M1185" s="57"/>
      <c r="N1185" s="57"/>
      <c r="O1185" s="57"/>
      <c r="P1185" s="57"/>
      <c r="Q1185" s="57"/>
      <c r="W1185" s="57"/>
    </row>
    <row r="1186" ht="14.25" customHeight="1">
      <c r="M1186" s="57"/>
      <c r="N1186" s="57"/>
      <c r="O1186" s="57"/>
      <c r="P1186" s="57"/>
      <c r="Q1186" s="57"/>
      <c r="W1186" s="57"/>
    </row>
    <row r="1187" ht="14.25" customHeight="1">
      <c r="M1187" s="57"/>
      <c r="N1187" s="57"/>
      <c r="O1187" s="57"/>
      <c r="P1187" s="57"/>
      <c r="Q1187" s="57"/>
      <c r="W1187" s="57"/>
    </row>
    <row r="1188" ht="14.25" customHeight="1">
      <c r="M1188" s="57"/>
      <c r="N1188" s="57"/>
      <c r="O1188" s="57"/>
      <c r="P1188" s="57"/>
      <c r="Q1188" s="57"/>
      <c r="W1188" s="57"/>
    </row>
    <row r="1189" ht="14.25" customHeight="1">
      <c r="M1189" s="57"/>
      <c r="N1189" s="57"/>
      <c r="O1189" s="57"/>
      <c r="P1189" s="57"/>
      <c r="Q1189" s="57"/>
      <c r="W1189" s="57"/>
    </row>
    <row r="1190" ht="14.25" customHeight="1">
      <c r="M1190" s="57"/>
      <c r="N1190" s="57"/>
      <c r="O1190" s="57"/>
      <c r="P1190" s="57"/>
      <c r="Q1190" s="57"/>
      <c r="W1190" s="57"/>
    </row>
    <row r="1191" ht="14.25" customHeight="1">
      <c r="M1191" s="57"/>
      <c r="N1191" s="57"/>
      <c r="O1191" s="57"/>
      <c r="P1191" s="57"/>
      <c r="Q1191" s="57"/>
      <c r="W1191" s="57"/>
    </row>
    <row r="1192" ht="14.25" customHeight="1">
      <c r="M1192" s="57"/>
      <c r="N1192" s="57"/>
      <c r="O1192" s="57"/>
      <c r="P1192" s="57"/>
      <c r="Q1192" s="57"/>
      <c r="W1192" s="57"/>
    </row>
    <row r="1193" ht="14.25" customHeight="1">
      <c r="M1193" s="57"/>
      <c r="N1193" s="57"/>
      <c r="O1193" s="57"/>
      <c r="P1193" s="57"/>
      <c r="Q1193" s="57"/>
      <c r="W1193" s="57"/>
    </row>
    <row r="1194" ht="14.25" customHeight="1">
      <c r="M1194" s="57"/>
      <c r="N1194" s="57"/>
      <c r="O1194" s="57"/>
      <c r="P1194" s="57"/>
      <c r="Q1194" s="57"/>
      <c r="W1194" s="57"/>
    </row>
    <row r="1195" ht="14.25" customHeight="1">
      <c r="M1195" s="57"/>
      <c r="N1195" s="57"/>
      <c r="O1195" s="57"/>
      <c r="P1195" s="57"/>
      <c r="Q1195" s="57"/>
      <c r="W1195" s="57"/>
    </row>
    <row r="1196" ht="14.25" customHeight="1">
      <c r="M1196" s="57"/>
      <c r="N1196" s="57"/>
      <c r="O1196" s="57"/>
      <c r="P1196" s="57"/>
      <c r="Q1196" s="57"/>
      <c r="W1196" s="57"/>
    </row>
    <row r="1197" ht="14.25" customHeight="1">
      <c r="M1197" s="57"/>
      <c r="N1197" s="57"/>
      <c r="O1197" s="57"/>
      <c r="P1197" s="57"/>
      <c r="Q1197" s="57"/>
      <c r="W1197" s="57"/>
    </row>
    <row r="1198" ht="14.25" customHeight="1">
      <c r="M1198" s="57"/>
      <c r="N1198" s="57"/>
      <c r="O1198" s="57"/>
      <c r="P1198" s="57"/>
      <c r="Q1198" s="57"/>
      <c r="W1198" s="57"/>
    </row>
    <row r="1199" ht="14.25" customHeight="1">
      <c r="M1199" s="57"/>
      <c r="N1199" s="57"/>
      <c r="O1199" s="57"/>
      <c r="P1199" s="57"/>
      <c r="Q1199" s="57"/>
      <c r="W1199" s="57"/>
    </row>
    <row r="1200" ht="14.25" customHeight="1">
      <c r="M1200" s="57"/>
      <c r="N1200" s="57"/>
      <c r="O1200" s="57"/>
      <c r="P1200" s="57"/>
      <c r="Q1200" s="57"/>
      <c r="W1200" s="57"/>
    </row>
    <row r="1201" ht="14.25" customHeight="1">
      <c r="M1201" s="57"/>
      <c r="N1201" s="57"/>
      <c r="O1201" s="57"/>
      <c r="P1201" s="57"/>
      <c r="Q1201" s="57"/>
      <c r="W1201" s="57"/>
    </row>
    <row r="1202" ht="14.25" customHeight="1">
      <c r="M1202" s="57"/>
      <c r="N1202" s="57"/>
      <c r="O1202" s="57"/>
      <c r="P1202" s="57"/>
      <c r="Q1202" s="57"/>
      <c r="W1202" s="57"/>
    </row>
    <row r="1203" ht="14.25" customHeight="1">
      <c r="M1203" s="57"/>
      <c r="N1203" s="57"/>
      <c r="O1203" s="57"/>
      <c r="P1203" s="57"/>
      <c r="Q1203" s="57"/>
      <c r="W1203" s="57"/>
    </row>
    <row r="1204" ht="14.25" customHeight="1">
      <c r="M1204" s="57"/>
      <c r="N1204" s="57"/>
      <c r="O1204" s="57"/>
      <c r="P1204" s="57"/>
      <c r="Q1204" s="57"/>
      <c r="W1204" s="57"/>
    </row>
    <row r="1205" ht="14.25" customHeight="1">
      <c r="M1205" s="57"/>
      <c r="N1205" s="57"/>
      <c r="O1205" s="57"/>
      <c r="P1205" s="57"/>
      <c r="Q1205" s="57"/>
      <c r="W1205" s="57"/>
    </row>
    <row r="1206" ht="14.25" customHeight="1">
      <c r="M1206" s="57"/>
      <c r="N1206" s="57"/>
      <c r="O1206" s="57"/>
      <c r="P1206" s="57"/>
      <c r="Q1206" s="57"/>
      <c r="W1206" s="57"/>
    </row>
    <row r="1207" ht="14.25" customHeight="1">
      <c r="M1207" s="57"/>
      <c r="N1207" s="57"/>
      <c r="O1207" s="57"/>
      <c r="P1207" s="57"/>
      <c r="Q1207" s="57"/>
      <c r="W1207" s="57"/>
    </row>
    <row r="1208" ht="14.25" customHeight="1">
      <c r="M1208" s="57"/>
      <c r="N1208" s="57"/>
      <c r="O1208" s="57"/>
      <c r="P1208" s="57"/>
      <c r="Q1208" s="57"/>
      <c r="W1208" s="57"/>
    </row>
    <row r="1209" ht="14.25" customHeight="1">
      <c r="M1209" s="57"/>
      <c r="N1209" s="57"/>
      <c r="O1209" s="57"/>
      <c r="P1209" s="57"/>
      <c r="Q1209" s="57"/>
      <c r="W1209" s="57"/>
    </row>
    <row r="1210" ht="14.25" customHeight="1">
      <c r="M1210" s="57"/>
      <c r="N1210" s="57"/>
      <c r="O1210" s="57"/>
      <c r="P1210" s="57"/>
      <c r="Q1210" s="57"/>
      <c r="W1210" s="57"/>
    </row>
    <row r="1211" ht="14.25" customHeight="1">
      <c r="M1211" s="57"/>
      <c r="N1211" s="57"/>
      <c r="O1211" s="57"/>
      <c r="P1211" s="57"/>
      <c r="Q1211" s="57"/>
      <c r="W1211" s="57"/>
    </row>
    <row r="1212" ht="14.25" customHeight="1">
      <c r="M1212" s="57"/>
      <c r="N1212" s="57"/>
      <c r="O1212" s="57"/>
      <c r="P1212" s="57"/>
      <c r="Q1212" s="57"/>
      <c r="W1212" s="57"/>
    </row>
    <row r="1213" ht="14.25" customHeight="1">
      <c r="M1213" s="57"/>
      <c r="N1213" s="57"/>
      <c r="O1213" s="57"/>
      <c r="P1213" s="57"/>
      <c r="Q1213" s="57"/>
      <c r="W1213" s="57"/>
    </row>
    <row r="1214" ht="14.25" customHeight="1">
      <c r="M1214" s="57"/>
      <c r="N1214" s="57"/>
      <c r="O1214" s="57"/>
      <c r="P1214" s="57"/>
      <c r="Q1214" s="57"/>
      <c r="W1214" s="57"/>
    </row>
    <row r="1215" ht="14.25" customHeight="1">
      <c r="M1215" s="57"/>
      <c r="N1215" s="57"/>
      <c r="O1215" s="57"/>
      <c r="P1215" s="57"/>
      <c r="Q1215" s="57"/>
      <c r="W1215" s="57"/>
    </row>
    <row r="1216" ht="14.25" customHeight="1">
      <c r="M1216" s="57"/>
      <c r="N1216" s="57"/>
      <c r="O1216" s="57"/>
      <c r="P1216" s="57"/>
      <c r="Q1216" s="57"/>
      <c r="W1216" s="57"/>
    </row>
    <row r="1217" ht="14.25" customHeight="1">
      <c r="M1217" s="57"/>
      <c r="N1217" s="57"/>
      <c r="O1217" s="57"/>
      <c r="P1217" s="57"/>
      <c r="Q1217" s="57"/>
      <c r="W1217" s="57"/>
    </row>
    <row r="1218" ht="14.25" customHeight="1">
      <c r="M1218" s="57"/>
      <c r="N1218" s="57"/>
      <c r="O1218" s="57"/>
      <c r="P1218" s="57"/>
      <c r="Q1218" s="57"/>
      <c r="W1218" s="57"/>
    </row>
    <row r="1219" ht="14.25" customHeight="1">
      <c r="M1219" s="57"/>
      <c r="N1219" s="57"/>
      <c r="O1219" s="57"/>
      <c r="P1219" s="57"/>
      <c r="Q1219" s="57"/>
      <c r="W1219" s="57"/>
    </row>
    <row r="1220" ht="14.25" customHeight="1">
      <c r="M1220" s="57"/>
      <c r="N1220" s="57"/>
      <c r="O1220" s="57"/>
      <c r="P1220" s="57"/>
      <c r="Q1220" s="57"/>
      <c r="W1220" s="57"/>
    </row>
    <row r="1221" ht="14.25" customHeight="1">
      <c r="M1221" s="57"/>
      <c r="N1221" s="57"/>
      <c r="O1221" s="57"/>
      <c r="P1221" s="57"/>
      <c r="Q1221" s="57"/>
      <c r="W1221" s="57"/>
    </row>
    <row r="1222" ht="14.25" customHeight="1">
      <c r="M1222" s="57"/>
      <c r="N1222" s="57"/>
      <c r="O1222" s="57"/>
      <c r="P1222" s="57"/>
      <c r="Q1222" s="57"/>
      <c r="W1222" s="57"/>
    </row>
    <row r="1223" ht="14.25" customHeight="1">
      <c r="M1223" s="57"/>
      <c r="N1223" s="57"/>
      <c r="O1223" s="57"/>
      <c r="P1223" s="57"/>
      <c r="Q1223" s="57"/>
      <c r="W1223" s="57"/>
    </row>
    <row r="1224" ht="14.25" customHeight="1">
      <c r="M1224" s="57"/>
      <c r="N1224" s="57"/>
      <c r="O1224" s="57"/>
      <c r="P1224" s="57"/>
      <c r="Q1224" s="57"/>
      <c r="W1224" s="57"/>
    </row>
    <row r="1225" ht="14.25" customHeight="1">
      <c r="M1225" s="57"/>
      <c r="N1225" s="57"/>
      <c r="O1225" s="57"/>
      <c r="P1225" s="57"/>
      <c r="Q1225" s="57"/>
      <c r="W1225" s="57"/>
    </row>
    <row r="1226" ht="14.25" customHeight="1">
      <c r="M1226" s="57"/>
      <c r="N1226" s="57"/>
      <c r="O1226" s="57"/>
      <c r="P1226" s="57"/>
      <c r="Q1226" s="57"/>
      <c r="W1226" s="57"/>
    </row>
    <row r="1227" ht="14.25" customHeight="1">
      <c r="M1227" s="57"/>
      <c r="N1227" s="57"/>
      <c r="O1227" s="57"/>
      <c r="P1227" s="57"/>
      <c r="Q1227" s="57"/>
      <c r="W1227" s="57"/>
    </row>
    <row r="1228" ht="14.25" customHeight="1">
      <c r="M1228" s="57"/>
      <c r="N1228" s="57"/>
      <c r="O1228" s="57"/>
      <c r="P1228" s="57"/>
      <c r="Q1228" s="57"/>
      <c r="W1228" s="57"/>
    </row>
    <row r="1229" ht="14.25" customHeight="1">
      <c r="M1229" s="57"/>
      <c r="N1229" s="57"/>
      <c r="O1229" s="57"/>
      <c r="P1229" s="57"/>
      <c r="Q1229" s="57"/>
      <c r="W1229" s="57"/>
    </row>
    <row r="1230" ht="14.25" customHeight="1">
      <c r="M1230" s="57"/>
      <c r="N1230" s="57"/>
      <c r="O1230" s="57"/>
      <c r="P1230" s="57"/>
      <c r="Q1230" s="57"/>
      <c r="W1230" s="57"/>
    </row>
    <row r="1231" ht="14.25" customHeight="1">
      <c r="M1231" s="57"/>
      <c r="N1231" s="57"/>
      <c r="O1231" s="57"/>
      <c r="P1231" s="57"/>
      <c r="Q1231" s="57"/>
      <c r="W1231" s="57"/>
    </row>
    <row r="1232" ht="14.25" customHeight="1">
      <c r="M1232" s="57"/>
      <c r="N1232" s="57"/>
      <c r="O1232" s="57"/>
      <c r="P1232" s="57"/>
      <c r="Q1232" s="57"/>
      <c r="W1232" s="57"/>
    </row>
    <row r="1233" ht="14.25" customHeight="1">
      <c r="M1233" s="57"/>
      <c r="N1233" s="57"/>
      <c r="O1233" s="57"/>
      <c r="P1233" s="57"/>
      <c r="Q1233" s="57"/>
      <c r="W1233" s="57"/>
    </row>
    <row r="1234" ht="14.25" customHeight="1">
      <c r="M1234" s="57"/>
      <c r="N1234" s="57"/>
      <c r="O1234" s="57"/>
      <c r="P1234" s="57"/>
      <c r="Q1234" s="57"/>
      <c r="W1234" s="57"/>
    </row>
    <row r="1235" ht="14.25" customHeight="1">
      <c r="M1235" s="57"/>
      <c r="N1235" s="57"/>
      <c r="O1235" s="57"/>
      <c r="P1235" s="57"/>
      <c r="Q1235" s="57"/>
      <c r="W1235" s="57"/>
    </row>
    <row r="1236" ht="14.25" customHeight="1">
      <c r="M1236" s="57"/>
      <c r="N1236" s="57"/>
      <c r="O1236" s="57"/>
      <c r="P1236" s="57"/>
      <c r="Q1236" s="57"/>
      <c r="W1236" s="57"/>
    </row>
    <row r="1237" ht="14.25" customHeight="1">
      <c r="M1237" s="57"/>
      <c r="N1237" s="57"/>
      <c r="O1237" s="57"/>
      <c r="P1237" s="57"/>
      <c r="Q1237" s="57"/>
      <c r="W1237" s="57"/>
    </row>
    <row r="1238" ht="14.25" customHeight="1">
      <c r="M1238" s="57"/>
      <c r="N1238" s="57"/>
      <c r="O1238" s="57"/>
      <c r="P1238" s="57"/>
      <c r="Q1238" s="57"/>
      <c r="W1238" s="57"/>
    </row>
    <row r="1239" ht="14.25" customHeight="1">
      <c r="M1239" s="57"/>
      <c r="N1239" s="57"/>
      <c r="O1239" s="57"/>
      <c r="P1239" s="57"/>
      <c r="Q1239" s="57"/>
      <c r="W1239" s="57"/>
    </row>
    <row r="1240" ht="14.25" customHeight="1">
      <c r="M1240" s="57"/>
      <c r="N1240" s="57"/>
      <c r="O1240" s="57"/>
      <c r="P1240" s="57"/>
      <c r="Q1240" s="57"/>
      <c r="W1240" s="57"/>
    </row>
    <row r="1241" ht="14.25" customHeight="1">
      <c r="M1241" s="57"/>
      <c r="N1241" s="57"/>
      <c r="O1241" s="57"/>
      <c r="P1241" s="57"/>
      <c r="Q1241" s="57"/>
      <c r="W1241" s="57"/>
    </row>
    <row r="1242" ht="14.25" customHeight="1">
      <c r="M1242" s="57"/>
      <c r="N1242" s="57"/>
      <c r="O1242" s="57"/>
      <c r="P1242" s="57"/>
      <c r="Q1242" s="57"/>
      <c r="W1242" s="57"/>
    </row>
    <row r="1243" ht="14.25" customHeight="1">
      <c r="M1243" s="57"/>
      <c r="N1243" s="57"/>
      <c r="O1243" s="57"/>
      <c r="P1243" s="57"/>
      <c r="Q1243" s="57"/>
      <c r="W1243" s="57"/>
    </row>
    <row r="1244" ht="14.25" customHeight="1">
      <c r="M1244" s="57"/>
      <c r="N1244" s="57"/>
      <c r="O1244" s="57"/>
      <c r="P1244" s="57"/>
      <c r="Q1244" s="57"/>
      <c r="W1244" s="57"/>
    </row>
    <row r="1245" ht="14.25" customHeight="1">
      <c r="M1245" s="57"/>
      <c r="N1245" s="57"/>
      <c r="O1245" s="57"/>
      <c r="P1245" s="57"/>
      <c r="Q1245" s="57"/>
      <c r="W1245" s="57"/>
    </row>
    <row r="1246" ht="14.25" customHeight="1">
      <c r="M1246" s="57"/>
      <c r="N1246" s="57"/>
      <c r="O1246" s="57"/>
      <c r="P1246" s="57"/>
      <c r="Q1246" s="57"/>
      <c r="W1246" s="57"/>
    </row>
    <row r="1247" ht="14.25" customHeight="1">
      <c r="M1247" s="57"/>
      <c r="N1247" s="57"/>
      <c r="O1247" s="57"/>
      <c r="P1247" s="57"/>
      <c r="Q1247" s="57"/>
      <c r="W1247" s="57"/>
    </row>
    <row r="1248" ht="14.25" customHeight="1">
      <c r="M1248" s="57"/>
      <c r="N1248" s="57"/>
      <c r="O1248" s="57"/>
      <c r="P1248" s="57"/>
      <c r="Q1248" s="57"/>
      <c r="W1248" s="57"/>
    </row>
    <row r="1249" ht="14.25" customHeight="1">
      <c r="M1249" s="57"/>
      <c r="N1249" s="57"/>
      <c r="O1249" s="57"/>
      <c r="P1249" s="57"/>
      <c r="Q1249" s="57"/>
      <c r="W1249" s="57"/>
    </row>
    <row r="1250" ht="14.25" customHeight="1">
      <c r="M1250" s="57"/>
      <c r="N1250" s="57"/>
      <c r="O1250" s="57"/>
      <c r="P1250" s="57"/>
      <c r="Q1250" s="57"/>
      <c r="W1250" s="57"/>
    </row>
    <row r="1251" ht="14.25" customHeight="1">
      <c r="M1251" s="57"/>
      <c r="N1251" s="57"/>
      <c r="O1251" s="57"/>
      <c r="P1251" s="57"/>
      <c r="Q1251" s="57"/>
      <c r="W1251" s="57"/>
    </row>
    <row r="1252" ht="14.25" customHeight="1">
      <c r="M1252" s="57"/>
      <c r="N1252" s="57"/>
      <c r="O1252" s="57"/>
      <c r="P1252" s="57"/>
      <c r="Q1252" s="57"/>
      <c r="W1252" s="57"/>
    </row>
    <row r="1253" ht="14.25" customHeight="1">
      <c r="M1253" s="57"/>
      <c r="N1253" s="57"/>
      <c r="O1253" s="57"/>
      <c r="P1253" s="57"/>
      <c r="Q1253" s="57"/>
      <c r="W1253" s="57"/>
    </row>
    <row r="1254" ht="14.25" customHeight="1">
      <c r="M1254" s="57"/>
      <c r="N1254" s="57"/>
      <c r="O1254" s="57"/>
      <c r="P1254" s="57"/>
      <c r="Q1254" s="57"/>
      <c r="W1254" s="57"/>
    </row>
    <row r="1255" ht="14.25" customHeight="1">
      <c r="M1255" s="57"/>
      <c r="N1255" s="57"/>
      <c r="O1255" s="57"/>
      <c r="P1255" s="57"/>
      <c r="Q1255" s="57"/>
      <c r="W1255" s="57"/>
    </row>
    <row r="1256" ht="14.25" customHeight="1">
      <c r="M1256" s="57"/>
      <c r="N1256" s="57"/>
      <c r="O1256" s="57"/>
      <c r="P1256" s="57"/>
      <c r="Q1256" s="57"/>
      <c r="W1256" s="57"/>
    </row>
    <row r="1257" ht="14.25" customHeight="1">
      <c r="M1257" s="57"/>
      <c r="N1257" s="57"/>
      <c r="O1257" s="57"/>
      <c r="P1257" s="57"/>
      <c r="Q1257" s="57"/>
      <c r="W1257" s="57"/>
    </row>
    <row r="1258" ht="14.25" customHeight="1">
      <c r="M1258" s="57"/>
      <c r="N1258" s="57"/>
      <c r="O1258" s="57"/>
      <c r="P1258" s="57"/>
      <c r="Q1258" s="57"/>
      <c r="W1258" s="57"/>
    </row>
    <row r="1259" ht="14.25" customHeight="1">
      <c r="M1259" s="57"/>
      <c r="N1259" s="57"/>
      <c r="O1259" s="57"/>
      <c r="P1259" s="57"/>
      <c r="Q1259" s="57"/>
      <c r="W1259" s="57"/>
    </row>
    <row r="1260" ht="14.25" customHeight="1">
      <c r="M1260" s="57"/>
      <c r="N1260" s="57"/>
      <c r="O1260" s="57"/>
      <c r="P1260" s="57"/>
      <c r="Q1260" s="57"/>
      <c r="W1260" s="57"/>
    </row>
    <row r="1261" ht="14.25" customHeight="1">
      <c r="M1261" s="57"/>
      <c r="N1261" s="57"/>
      <c r="O1261" s="57"/>
      <c r="P1261" s="57"/>
      <c r="Q1261" s="57"/>
      <c r="W1261" s="57"/>
    </row>
    <row r="1262" ht="14.25" customHeight="1">
      <c r="M1262" s="57"/>
      <c r="N1262" s="57"/>
      <c r="O1262" s="57"/>
      <c r="P1262" s="57"/>
      <c r="Q1262" s="57"/>
      <c r="W1262" s="57"/>
    </row>
    <row r="1263" ht="14.25" customHeight="1">
      <c r="M1263" s="57"/>
      <c r="N1263" s="57"/>
      <c r="O1263" s="57"/>
      <c r="P1263" s="57"/>
      <c r="Q1263" s="57"/>
      <c r="W1263" s="57"/>
    </row>
    <row r="1264" ht="14.25" customHeight="1">
      <c r="M1264" s="57"/>
      <c r="N1264" s="57"/>
      <c r="O1264" s="57"/>
      <c r="P1264" s="57"/>
      <c r="Q1264" s="57"/>
      <c r="W1264" s="57"/>
    </row>
    <row r="1265" ht="14.25" customHeight="1">
      <c r="M1265" s="57"/>
      <c r="N1265" s="57"/>
      <c r="O1265" s="57"/>
      <c r="P1265" s="57"/>
      <c r="Q1265" s="57"/>
      <c r="W1265" s="57"/>
    </row>
    <row r="1266" ht="14.25" customHeight="1">
      <c r="M1266" s="57"/>
      <c r="N1266" s="57"/>
      <c r="O1266" s="57"/>
      <c r="P1266" s="57"/>
      <c r="Q1266" s="57"/>
      <c r="W1266" s="57"/>
    </row>
    <row r="1267" ht="14.25" customHeight="1">
      <c r="M1267" s="57"/>
      <c r="N1267" s="57"/>
      <c r="O1267" s="57"/>
      <c r="P1267" s="57"/>
      <c r="Q1267" s="57"/>
      <c r="W1267" s="57"/>
    </row>
    <row r="1268" ht="14.25" customHeight="1">
      <c r="M1268" s="57"/>
      <c r="N1268" s="57"/>
      <c r="O1268" s="57"/>
      <c r="P1268" s="57"/>
      <c r="Q1268" s="57"/>
      <c r="W1268" s="57"/>
    </row>
    <row r="1269" ht="14.25" customHeight="1">
      <c r="M1269" s="57"/>
      <c r="N1269" s="57"/>
      <c r="O1269" s="57"/>
      <c r="P1269" s="57"/>
      <c r="Q1269" s="57"/>
      <c r="W1269" s="57"/>
    </row>
    <row r="1270" ht="14.25" customHeight="1">
      <c r="M1270" s="57"/>
      <c r="N1270" s="57"/>
      <c r="O1270" s="57"/>
      <c r="P1270" s="57"/>
      <c r="Q1270" s="57"/>
      <c r="W1270" s="57"/>
    </row>
    <row r="1271" ht="14.25" customHeight="1">
      <c r="M1271" s="57"/>
      <c r="N1271" s="57"/>
      <c r="O1271" s="57"/>
      <c r="P1271" s="57"/>
      <c r="Q1271" s="57"/>
      <c r="W1271" s="57"/>
    </row>
    <row r="1272" ht="14.25" customHeight="1">
      <c r="M1272" s="57"/>
      <c r="N1272" s="57"/>
      <c r="O1272" s="57"/>
      <c r="P1272" s="57"/>
      <c r="Q1272" s="57"/>
      <c r="W1272" s="57"/>
    </row>
    <row r="1273" ht="14.25" customHeight="1">
      <c r="M1273" s="57"/>
      <c r="N1273" s="57"/>
      <c r="O1273" s="57"/>
      <c r="P1273" s="57"/>
      <c r="Q1273" s="57"/>
      <c r="W1273" s="57"/>
    </row>
    <row r="1274" ht="14.25" customHeight="1">
      <c r="M1274" s="57"/>
      <c r="N1274" s="57"/>
      <c r="O1274" s="57"/>
      <c r="P1274" s="57"/>
      <c r="Q1274" s="57"/>
      <c r="W1274" s="57"/>
    </row>
    <row r="1275" ht="14.25" customHeight="1">
      <c r="M1275" s="57"/>
      <c r="N1275" s="57"/>
      <c r="O1275" s="57"/>
      <c r="P1275" s="57"/>
      <c r="Q1275" s="57"/>
      <c r="W1275" s="57"/>
    </row>
    <row r="1276" ht="14.25" customHeight="1">
      <c r="M1276" s="57"/>
      <c r="N1276" s="57"/>
      <c r="O1276" s="57"/>
      <c r="P1276" s="57"/>
      <c r="Q1276" s="57"/>
      <c r="W1276" s="57"/>
    </row>
    <row r="1277" ht="14.25" customHeight="1">
      <c r="M1277" s="57"/>
      <c r="N1277" s="57"/>
      <c r="O1277" s="57"/>
      <c r="P1277" s="57"/>
      <c r="Q1277" s="57"/>
      <c r="W1277" s="57"/>
    </row>
    <row r="1278" ht="14.25" customHeight="1">
      <c r="M1278" s="57"/>
      <c r="N1278" s="57"/>
      <c r="O1278" s="57"/>
      <c r="P1278" s="57"/>
      <c r="Q1278" s="57"/>
      <c r="W1278" s="57"/>
    </row>
    <row r="1279" ht="14.25" customHeight="1">
      <c r="M1279" s="57"/>
      <c r="N1279" s="57"/>
      <c r="O1279" s="57"/>
      <c r="P1279" s="57"/>
      <c r="Q1279" s="57"/>
      <c r="W1279" s="57"/>
    </row>
    <row r="1280" ht="14.25" customHeight="1">
      <c r="M1280" s="57"/>
      <c r="N1280" s="57"/>
      <c r="O1280" s="57"/>
      <c r="P1280" s="57"/>
      <c r="Q1280" s="57"/>
      <c r="W1280" s="57"/>
    </row>
    <row r="1281" ht="14.25" customHeight="1">
      <c r="M1281" s="57"/>
      <c r="N1281" s="57"/>
      <c r="O1281" s="57"/>
      <c r="P1281" s="57"/>
      <c r="Q1281" s="57"/>
      <c r="W1281" s="57"/>
    </row>
    <row r="1282" ht="14.25" customHeight="1">
      <c r="M1282" s="57"/>
      <c r="N1282" s="57"/>
      <c r="O1282" s="57"/>
      <c r="P1282" s="57"/>
      <c r="Q1282" s="57"/>
      <c r="W1282" s="57"/>
    </row>
    <row r="1283" ht="14.25" customHeight="1">
      <c r="M1283" s="57"/>
      <c r="N1283" s="57"/>
      <c r="O1283" s="57"/>
      <c r="P1283" s="57"/>
      <c r="Q1283" s="57"/>
      <c r="W1283" s="57"/>
    </row>
    <row r="1284" ht="14.25" customHeight="1">
      <c r="M1284" s="57"/>
      <c r="N1284" s="57"/>
      <c r="O1284" s="57"/>
      <c r="P1284" s="57"/>
      <c r="Q1284" s="57"/>
      <c r="W1284" s="57"/>
    </row>
    <row r="1285" ht="14.25" customHeight="1">
      <c r="M1285" s="57"/>
      <c r="N1285" s="57"/>
      <c r="O1285" s="57"/>
      <c r="P1285" s="57"/>
      <c r="Q1285" s="57"/>
      <c r="W1285" s="57"/>
    </row>
    <row r="1286" ht="14.25" customHeight="1">
      <c r="M1286" s="57"/>
      <c r="N1286" s="57"/>
      <c r="O1286" s="57"/>
      <c r="P1286" s="57"/>
      <c r="Q1286" s="57"/>
      <c r="W1286" s="57"/>
    </row>
    <row r="1287" ht="14.25" customHeight="1">
      <c r="M1287" s="57"/>
      <c r="N1287" s="57"/>
      <c r="O1287" s="57"/>
      <c r="P1287" s="57"/>
      <c r="Q1287" s="57"/>
      <c r="W1287" s="57"/>
    </row>
    <row r="1288" ht="14.25" customHeight="1">
      <c r="M1288" s="57"/>
      <c r="N1288" s="57"/>
      <c r="O1288" s="57"/>
      <c r="P1288" s="57"/>
      <c r="Q1288" s="57"/>
      <c r="W1288" s="57"/>
    </row>
    <row r="1289" ht="14.25" customHeight="1">
      <c r="M1289" s="57"/>
      <c r="N1289" s="57"/>
      <c r="O1289" s="57"/>
      <c r="P1289" s="57"/>
      <c r="Q1289" s="57"/>
      <c r="W1289" s="57"/>
    </row>
    <row r="1290" ht="14.25" customHeight="1">
      <c r="M1290" s="57"/>
      <c r="N1290" s="57"/>
      <c r="O1290" s="57"/>
      <c r="P1290" s="57"/>
      <c r="Q1290" s="57"/>
      <c r="W1290" s="57"/>
    </row>
    <row r="1291" ht="14.25" customHeight="1">
      <c r="M1291" s="57"/>
      <c r="N1291" s="57"/>
      <c r="O1291" s="57"/>
      <c r="P1291" s="57"/>
      <c r="Q1291" s="57"/>
      <c r="W1291" s="57"/>
    </row>
    <row r="1292" ht="14.25" customHeight="1">
      <c r="M1292" s="57"/>
      <c r="N1292" s="57"/>
      <c r="O1292" s="57"/>
      <c r="P1292" s="57"/>
      <c r="Q1292" s="57"/>
      <c r="W1292" s="57"/>
    </row>
    <row r="1293" ht="14.25" customHeight="1">
      <c r="M1293" s="57"/>
      <c r="N1293" s="57"/>
      <c r="O1293" s="57"/>
      <c r="P1293" s="57"/>
      <c r="Q1293" s="57"/>
      <c r="W1293" s="57"/>
    </row>
    <row r="1294" ht="14.25" customHeight="1">
      <c r="M1294" s="57"/>
      <c r="N1294" s="57"/>
      <c r="O1294" s="57"/>
      <c r="P1294" s="57"/>
      <c r="Q1294" s="57"/>
      <c r="W1294" s="57"/>
    </row>
    <row r="1295" ht="14.25" customHeight="1">
      <c r="M1295" s="57"/>
      <c r="N1295" s="57"/>
      <c r="O1295" s="57"/>
      <c r="P1295" s="57"/>
      <c r="Q1295" s="57"/>
      <c r="W1295" s="57"/>
    </row>
    <row r="1296" ht="14.25" customHeight="1">
      <c r="M1296" s="57"/>
      <c r="N1296" s="57"/>
      <c r="O1296" s="57"/>
      <c r="P1296" s="57"/>
      <c r="Q1296" s="57"/>
      <c r="W1296" s="57"/>
    </row>
    <row r="1297" ht="14.25" customHeight="1">
      <c r="M1297" s="57"/>
      <c r="N1297" s="57"/>
      <c r="O1297" s="57"/>
      <c r="P1297" s="57"/>
      <c r="Q1297" s="57"/>
      <c r="W1297" s="57"/>
    </row>
    <row r="1298" ht="14.25" customHeight="1">
      <c r="M1298" s="57"/>
      <c r="N1298" s="57"/>
      <c r="O1298" s="57"/>
      <c r="P1298" s="57"/>
      <c r="Q1298" s="57"/>
      <c r="W1298" s="57"/>
    </row>
    <row r="1299" ht="14.25" customHeight="1">
      <c r="M1299" s="57"/>
      <c r="N1299" s="57"/>
      <c r="O1299" s="57"/>
      <c r="P1299" s="57"/>
      <c r="Q1299" s="57"/>
      <c r="W1299" s="57"/>
    </row>
    <row r="1300" ht="14.25" customHeight="1">
      <c r="M1300" s="57"/>
      <c r="N1300" s="57"/>
      <c r="O1300" s="57"/>
      <c r="P1300" s="57"/>
      <c r="Q1300" s="57"/>
      <c r="W1300" s="57"/>
    </row>
    <row r="1301" ht="14.25" customHeight="1">
      <c r="M1301" s="57"/>
      <c r="N1301" s="57"/>
      <c r="O1301" s="57"/>
      <c r="P1301" s="57"/>
      <c r="Q1301" s="57"/>
      <c r="W1301" s="57"/>
    </row>
    <row r="1302" ht="14.25" customHeight="1">
      <c r="M1302" s="57"/>
      <c r="N1302" s="57"/>
      <c r="O1302" s="57"/>
      <c r="P1302" s="57"/>
      <c r="Q1302" s="57"/>
      <c r="W1302" s="57"/>
    </row>
    <row r="1303" ht="14.25" customHeight="1">
      <c r="M1303" s="57"/>
      <c r="N1303" s="57"/>
      <c r="O1303" s="57"/>
      <c r="P1303" s="57"/>
      <c r="Q1303" s="57"/>
      <c r="W1303" s="57"/>
    </row>
    <row r="1304" ht="14.25" customHeight="1">
      <c r="M1304" s="57"/>
      <c r="N1304" s="57"/>
      <c r="O1304" s="57"/>
      <c r="P1304" s="57"/>
      <c r="Q1304" s="57"/>
      <c r="W1304" s="57"/>
    </row>
    <row r="1305" ht="14.25" customHeight="1">
      <c r="M1305" s="57"/>
      <c r="N1305" s="57"/>
      <c r="O1305" s="57"/>
      <c r="P1305" s="57"/>
      <c r="Q1305" s="57"/>
      <c r="W1305" s="57"/>
    </row>
    <row r="1306" ht="14.25" customHeight="1">
      <c r="M1306" s="57"/>
      <c r="N1306" s="57"/>
      <c r="O1306" s="57"/>
      <c r="P1306" s="57"/>
      <c r="Q1306" s="57"/>
      <c r="W1306" s="57"/>
    </row>
    <row r="1307" ht="14.25" customHeight="1">
      <c r="M1307" s="57"/>
      <c r="N1307" s="57"/>
      <c r="O1307" s="57"/>
      <c r="P1307" s="57"/>
      <c r="Q1307" s="57"/>
      <c r="W1307" s="57"/>
    </row>
    <row r="1308" ht="14.25" customHeight="1">
      <c r="M1308" s="57"/>
      <c r="N1308" s="57"/>
      <c r="O1308" s="57"/>
      <c r="P1308" s="57"/>
      <c r="Q1308" s="57"/>
      <c r="W1308" s="57"/>
    </row>
    <row r="1309" ht="14.25" customHeight="1">
      <c r="M1309" s="57"/>
      <c r="N1309" s="57"/>
      <c r="O1309" s="57"/>
      <c r="P1309" s="57"/>
      <c r="Q1309" s="57"/>
      <c r="W1309" s="57"/>
    </row>
    <row r="1310" ht="14.25" customHeight="1">
      <c r="M1310" s="57"/>
      <c r="N1310" s="57"/>
      <c r="O1310" s="57"/>
      <c r="P1310" s="57"/>
      <c r="Q1310" s="57"/>
      <c r="W1310" s="57"/>
    </row>
    <row r="1311" ht="14.25" customHeight="1">
      <c r="M1311" s="57"/>
      <c r="N1311" s="57"/>
      <c r="O1311" s="57"/>
      <c r="P1311" s="57"/>
      <c r="Q1311" s="57"/>
      <c r="W1311" s="57"/>
    </row>
    <row r="1312" ht="14.25" customHeight="1">
      <c r="M1312" s="57"/>
      <c r="N1312" s="57"/>
      <c r="O1312" s="57"/>
      <c r="P1312" s="57"/>
      <c r="Q1312" s="57"/>
      <c r="W1312" s="57"/>
    </row>
    <row r="1313" ht="14.25" customHeight="1">
      <c r="M1313" s="57"/>
      <c r="N1313" s="57"/>
      <c r="O1313" s="57"/>
      <c r="P1313" s="57"/>
      <c r="Q1313" s="57"/>
      <c r="W1313" s="57"/>
    </row>
    <row r="1314" ht="14.25" customHeight="1">
      <c r="M1314" s="57"/>
      <c r="N1314" s="57"/>
      <c r="O1314" s="57"/>
      <c r="P1314" s="57"/>
      <c r="Q1314" s="57"/>
      <c r="W1314" s="57"/>
    </row>
    <row r="1315" ht="14.25" customHeight="1">
      <c r="M1315" s="57"/>
      <c r="N1315" s="57"/>
      <c r="O1315" s="57"/>
      <c r="P1315" s="57"/>
      <c r="Q1315" s="57"/>
      <c r="W1315" s="57"/>
    </row>
    <row r="1316" ht="14.25" customHeight="1">
      <c r="M1316" s="57"/>
      <c r="N1316" s="57"/>
      <c r="O1316" s="57"/>
      <c r="P1316" s="57"/>
      <c r="Q1316" s="57"/>
      <c r="W1316" s="57"/>
    </row>
    <row r="1317" ht="14.25" customHeight="1">
      <c r="M1317" s="57"/>
      <c r="N1317" s="57"/>
      <c r="O1317" s="57"/>
      <c r="P1317" s="57"/>
      <c r="Q1317" s="57"/>
      <c r="W1317" s="57"/>
    </row>
    <row r="1318" ht="14.25" customHeight="1">
      <c r="M1318" s="57"/>
      <c r="N1318" s="57"/>
      <c r="O1318" s="57"/>
      <c r="P1318" s="57"/>
      <c r="Q1318" s="57"/>
      <c r="W1318" s="57"/>
    </row>
    <row r="1319" ht="14.25" customHeight="1">
      <c r="M1319" s="57"/>
      <c r="N1319" s="57"/>
      <c r="O1319" s="57"/>
      <c r="P1319" s="57"/>
      <c r="Q1319" s="57"/>
      <c r="W1319" s="57"/>
    </row>
    <row r="1320" ht="14.25" customHeight="1">
      <c r="M1320" s="57"/>
      <c r="N1320" s="57"/>
      <c r="O1320" s="57"/>
      <c r="P1320" s="57"/>
      <c r="Q1320" s="57"/>
      <c r="W1320" s="57"/>
    </row>
    <row r="1321" ht="14.25" customHeight="1">
      <c r="M1321" s="57"/>
      <c r="N1321" s="57"/>
      <c r="O1321" s="57"/>
      <c r="P1321" s="57"/>
      <c r="Q1321" s="57"/>
      <c r="W1321" s="57"/>
    </row>
    <row r="1322" ht="14.25" customHeight="1">
      <c r="M1322" s="57"/>
      <c r="N1322" s="57"/>
      <c r="O1322" s="57"/>
      <c r="P1322" s="57"/>
      <c r="Q1322" s="57"/>
      <c r="W1322" s="57"/>
    </row>
    <row r="1323" ht="14.25" customHeight="1">
      <c r="M1323" s="57"/>
      <c r="N1323" s="57"/>
      <c r="O1323" s="57"/>
      <c r="P1323" s="57"/>
      <c r="Q1323" s="57"/>
      <c r="W1323" s="57"/>
    </row>
    <row r="1324" ht="14.25" customHeight="1">
      <c r="M1324" s="57"/>
      <c r="N1324" s="57"/>
      <c r="O1324" s="57"/>
      <c r="P1324" s="57"/>
      <c r="Q1324" s="57"/>
      <c r="W1324" s="57"/>
    </row>
    <row r="1325" ht="14.25" customHeight="1">
      <c r="M1325" s="57"/>
      <c r="N1325" s="57"/>
      <c r="O1325" s="57"/>
      <c r="P1325" s="57"/>
      <c r="Q1325" s="57"/>
      <c r="W1325" s="57"/>
    </row>
    <row r="1326" ht="14.25" customHeight="1">
      <c r="M1326" s="57"/>
      <c r="N1326" s="57"/>
      <c r="O1326" s="57"/>
      <c r="P1326" s="57"/>
      <c r="Q1326" s="57"/>
      <c r="W1326" s="57"/>
    </row>
    <row r="1327" ht="14.25" customHeight="1">
      <c r="M1327" s="57"/>
      <c r="N1327" s="57"/>
      <c r="O1327" s="57"/>
      <c r="P1327" s="57"/>
      <c r="Q1327" s="57"/>
      <c r="W1327" s="57"/>
    </row>
    <row r="1328" ht="14.25" customHeight="1">
      <c r="M1328" s="57"/>
      <c r="N1328" s="57"/>
      <c r="O1328" s="57"/>
      <c r="P1328" s="57"/>
      <c r="Q1328" s="57"/>
      <c r="W1328" s="57"/>
    </row>
    <row r="1329" ht="14.25" customHeight="1">
      <c r="M1329" s="57"/>
      <c r="N1329" s="57"/>
      <c r="O1329" s="57"/>
      <c r="P1329" s="57"/>
      <c r="Q1329" s="57"/>
      <c r="W1329" s="57"/>
    </row>
    <row r="1330" ht="14.25" customHeight="1">
      <c r="M1330" s="57"/>
      <c r="N1330" s="57"/>
      <c r="O1330" s="57"/>
      <c r="P1330" s="57"/>
      <c r="Q1330" s="57"/>
      <c r="W1330" s="57"/>
    </row>
    <row r="1331" ht="14.25" customHeight="1">
      <c r="M1331" s="57"/>
      <c r="N1331" s="57"/>
      <c r="O1331" s="57"/>
      <c r="P1331" s="57"/>
      <c r="Q1331" s="57"/>
      <c r="W1331" s="57"/>
    </row>
    <row r="1332" ht="14.25" customHeight="1">
      <c r="M1332" s="57"/>
      <c r="N1332" s="57"/>
      <c r="O1332" s="57"/>
      <c r="P1332" s="57"/>
      <c r="Q1332" s="57"/>
      <c r="W1332" s="57"/>
    </row>
    <row r="1333" ht="14.25" customHeight="1">
      <c r="M1333" s="57"/>
      <c r="N1333" s="57"/>
      <c r="O1333" s="57"/>
      <c r="P1333" s="57"/>
      <c r="Q1333" s="57"/>
      <c r="W1333" s="57"/>
    </row>
    <row r="1334" ht="14.25" customHeight="1">
      <c r="M1334" s="57"/>
      <c r="N1334" s="57"/>
      <c r="O1334" s="57"/>
      <c r="P1334" s="57"/>
      <c r="Q1334" s="57"/>
      <c r="W1334" s="57"/>
    </row>
    <row r="1335" ht="14.25" customHeight="1">
      <c r="M1335" s="57"/>
      <c r="N1335" s="57"/>
      <c r="O1335" s="57"/>
      <c r="P1335" s="57"/>
      <c r="Q1335" s="57"/>
      <c r="W1335" s="57"/>
    </row>
    <row r="1336" ht="14.25" customHeight="1">
      <c r="M1336" s="57"/>
      <c r="N1336" s="57"/>
      <c r="O1336" s="57"/>
      <c r="P1336" s="57"/>
      <c r="Q1336" s="57"/>
      <c r="W1336" s="57"/>
    </row>
    <row r="1337" ht="14.25" customHeight="1">
      <c r="M1337" s="57"/>
      <c r="N1337" s="57"/>
      <c r="O1337" s="57"/>
      <c r="P1337" s="57"/>
      <c r="Q1337" s="57"/>
      <c r="W1337" s="57"/>
    </row>
    <row r="1338" ht="14.25" customHeight="1">
      <c r="M1338" s="57"/>
      <c r="N1338" s="57"/>
      <c r="O1338" s="57"/>
      <c r="P1338" s="57"/>
      <c r="Q1338" s="57"/>
      <c r="W1338" s="57"/>
    </row>
    <row r="1339" ht="14.25" customHeight="1">
      <c r="M1339" s="57"/>
      <c r="N1339" s="57"/>
      <c r="O1339" s="57"/>
      <c r="P1339" s="57"/>
      <c r="Q1339" s="57"/>
      <c r="W1339" s="57"/>
    </row>
    <row r="1340" ht="14.25" customHeight="1">
      <c r="M1340" s="57"/>
      <c r="N1340" s="57"/>
      <c r="O1340" s="57"/>
      <c r="P1340" s="57"/>
      <c r="Q1340" s="57"/>
      <c r="W1340" s="57"/>
    </row>
    <row r="1341" ht="14.25" customHeight="1">
      <c r="M1341" s="57"/>
      <c r="N1341" s="57"/>
      <c r="O1341" s="57"/>
      <c r="P1341" s="57"/>
      <c r="Q1341" s="57"/>
      <c r="W1341" s="57"/>
    </row>
    <row r="1342" ht="14.25" customHeight="1">
      <c r="M1342" s="57"/>
      <c r="N1342" s="57"/>
      <c r="O1342" s="57"/>
      <c r="P1342" s="57"/>
      <c r="Q1342" s="57"/>
      <c r="W1342" s="57"/>
    </row>
    <row r="1343" ht="14.25" customHeight="1">
      <c r="M1343" s="57"/>
      <c r="N1343" s="57"/>
      <c r="O1343" s="57"/>
      <c r="P1343" s="57"/>
      <c r="Q1343" s="57"/>
      <c r="W1343" s="57"/>
    </row>
    <row r="1344" ht="14.25" customHeight="1">
      <c r="M1344" s="57"/>
      <c r="N1344" s="57"/>
      <c r="O1344" s="57"/>
      <c r="P1344" s="57"/>
      <c r="Q1344" s="57"/>
      <c r="W1344" s="57"/>
    </row>
    <row r="1345" ht="14.25" customHeight="1">
      <c r="M1345" s="57"/>
      <c r="N1345" s="57"/>
      <c r="O1345" s="57"/>
      <c r="P1345" s="57"/>
      <c r="Q1345" s="57"/>
      <c r="W1345" s="57"/>
    </row>
    <row r="1346" ht="14.25" customHeight="1">
      <c r="M1346" s="57"/>
      <c r="N1346" s="57"/>
      <c r="O1346" s="57"/>
      <c r="P1346" s="57"/>
      <c r="Q1346" s="57"/>
      <c r="W1346" s="57"/>
    </row>
    <row r="1347" ht="14.25" customHeight="1">
      <c r="M1347" s="57"/>
      <c r="N1347" s="57"/>
      <c r="O1347" s="57"/>
      <c r="P1347" s="57"/>
      <c r="Q1347" s="57"/>
      <c r="W1347" s="57"/>
    </row>
    <row r="1348" ht="14.25" customHeight="1">
      <c r="M1348" s="57"/>
      <c r="N1348" s="57"/>
      <c r="O1348" s="57"/>
      <c r="P1348" s="57"/>
      <c r="Q1348" s="57"/>
      <c r="W1348" s="57"/>
    </row>
    <row r="1349" ht="14.25" customHeight="1">
      <c r="M1349" s="57"/>
      <c r="N1349" s="57"/>
      <c r="O1349" s="57"/>
      <c r="P1349" s="57"/>
      <c r="Q1349" s="57"/>
      <c r="W1349" s="57"/>
    </row>
    <row r="1350" ht="14.25" customHeight="1">
      <c r="M1350" s="57"/>
      <c r="N1350" s="57"/>
      <c r="O1350" s="57"/>
      <c r="P1350" s="57"/>
      <c r="Q1350" s="57"/>
      <c r="W1350" s="57"/>
    </row>
    <row r="1351" ht="14.25" customHeight="1">
      <c r="M1351" s="57"/>
      <c r="N1351" s="57"/>
      <c r="O1351" s="57"/>
      <c r="P1351" s="57"/>
      <c r="Q1351" s="57"/>
      <c r="W1351" s="57"/>
    </row>
    <row r="1352" ht="14.25" customHeight="1">
      <c r="M1352" s="57"/>
      <c r="N1352" s="57"/>
      <c r="O1352" s="57"/>
      <c r="P1352" s="57"/>
      <c r="Q1352" s="57"/>
      <c r="W1352" s="57"/>
    </row>
    <row r="1353" ht="14.25" customHeight="1">
      <c r="M1353" s="57"/>
      <c r="N1353" s="57"/>
      <c r="O1353" s="57"/>
      <c r="P1353" s="57"/>
      <c r="Q1353" s="57"/>
      <c r="W1353" s="57"/>
    </row>
    <row r="1354" ht="14.25" customHeight="1">
      <c r="M1354" s="57"/>
      <c r="N1354" s="57"/>
      <c r="O1354" s="57"/>
      <c r="P1354" s="57"/>
      <c r="Q1354" s="57"/>
      <c r="W1354" s="57"/>
    </row>
    <row r="1355" ht="14.25" customHeight="1">
      <c r="M1355" s="57"/>
      <c r="N1355" s="57"/>
      <c r="O1355" s="57"/>
      <c r="P1355" s="57"/>
      <c r="Q1355" s="57"/>
      <c r="W1355" s="57"/>
    </row>
    <row r="1356" ht="14.25" customHeight="1">
      <c r="M1356" s="57"/>
      <c r="N1356" s="57"/>
      <c r="O1356" s="57"/>
      <c r="P1356" s="57"/>
      <c r="Q1356" s="57"/>
      <c r="W1356" s="57"/>
    </row>
    <row r="1357" ht="14.25" customHeight="1">
      <c r="M1357" s="57"/>
      <c r="N1357" s="57"/>
      <c r="O1357" s="57"/>
      <c r="P1357" s="57"/>
      <c r="Q1357" s="57"/>
      <c r="W1357" s="57"/>
    </row>
    <row r="1358" ht="14.25" customHeight="1">
      <c r="M1358" s="57"/>
      <c r="N1358" s="57"/>
      <c r="O1358" s="57"/>
      <c r="P1358" s="57"/>
      <c r="Q1358" s="57"/>
      <c r="W1358" s="57"/>
    </row>
    <row r="1359" ht="14.25" customHeight="1">
      <c r="M1359" s="57"/>
      <c r="N1359" s="57"/>
      <c r="O1359" s="57"/>
      <c r="P1359" s="57"/>
      <c r="Q1359" s="57"/>
      <c r="W1359" s="57"/>
    </row>
    <row r="1360" ht="14.25" customHeight="1">
      <c r="M1360" s="57"/>
      <c r="N1360" s="57"/>
      <c r="O1360" s="57"/>
      <c r="P1360" s="57"/>
      <c r="Q1360" s="57"/>
      <c r="W1360" s="57"/>
    </row>
    <row r="1361" ht="14.25" customHeight="1">
      <c r="M1361" s="57"/>
      <c r="N1361" s="57"/>
      <c r="O1361" s="57"/>
      <c r="P1361" s="57"/>
      <c r="Q1361" s="57"/>
      <c r="W1361" s="57"/>
    </row>
    <row r="1362" ht="14.25" customHeight="1">
      <c r="M1362" s="57"/>
      <c r="N1362" s="57"/>
      <c r="O1362" s="57"/>
      <c r="P1362" s="57"/>
      <c r="Q1362" s="57"/>
      <c r="W1362" s="57"/>
    </row>
    <row r="1363" ht="14.25" customHeight="1">
      <c r="M1363" s="57"/>
      <c r="N1363" s="57"/>
      <c r="O1363" s="57"/>
      <c r="P1363" s="57"/>
      <c r="Q1363" s="57"/>
      <c r="W1363" s="57"/>
    </row>
    <row r="1364" ht="14.25" customHeight="1">
      <c r="M1364" s="57"/>
      <c r="N1364" s="57"/>
      <c r="O1364" s="57"/>
      <c r="P1364" s="57"/>
      <c r="Q1364" s="57"/>
      <c r="W1364" s="57"/>
    </row>
    <row r="1365" ht="14.25" customHeight="1">
      <c r="M1365" s="57"/>
      <c r="N1365" s="57"/>
      <c r="O1365" s="57"/>
      <c r="P1365" s="57"/>
      <c r="Q1365" s="57"/>
      <c r="W1365" s="57"/>
    </row>
    <row r="1366" ht="14.25" customHeight="1">
      <c r="M1366" s="57"/>
      <c r="N1366" s="57"/>
      <c r="O1366" s="57"/>
      <c r="P1366" s="57"/>
      <c r="Q1366" s="57"/>
      <c r="W1366" s="57"/>
    </row>
    <row r="1367" ht="14.25" customHeight="1">
      <c r="M1367" s="57"/>
      <c r="N1367" s="57"/>
      <c r="O1367" s="57"/>
      <c r="P1367" s="57"/>
      <c r="Q1367" s="57"/>
      <c r="W1367" s="57"/>
    </row>
    <row r="1368" ht="14.25" customHeight="1">
      <c r="M1368" s="57"/>
      <c r="N1368" s="57"/>
      <c r="O1368" s="57"/>
      <c r="P1368" s="57"/>
      <c r="Q1368" s="57"/>
      <c r="W1368" s="57"/>
    </row>
    <row r="1369" ht="14.25" customHeight="1">
      <c r="M1369" s="57"/>
      <c r="N1369" s="57"/>
      <c r="O1369" s="57"/>
      <c r="P1369" s="57"/>
      <c r="Q1369" s="57"/>
      <c r="W1369" s="57"/>
    </row>
    <row r="1370" ht="14.25" customHeight="1">
      <c r="M1370" s="57"/>
      <c r="N1370" s="57"/>
      <c r="O1370" s="57"/>
      <c r="P1370" s="57"/>
      <c r="Q1370" s="57"/>
      <c r="W1370" s="57"/>
    </row>
    <row r="1371" ht="14.25" customHeight="1">
      <c r="M1371" s="57"/>
      <c r="N1371" s="57"/>
      <c r="O1371" s="57"/>
      <c r="P1371" s="57"/>
      <c r="Q1371" s="57"/>
      <c r="W1371" s="57"/>
    </row>
    <row r="1372" ht="14.25" customHeight="1">
      <c r="M1372" s="57"/>
      <c r="N1372" s="57"/>
      <c r="O1372" s="57"/>
      <c r="P1372" s="57"/>
      <c r="Q1372" s="57"/>
      <c r="W1372" s="57"/>
    </row>
    <row r="1373" ht="14.25" customHeight="1">
      <c r="M1373" s="57"/>
      <c r="N1373" s="57"/>
      <c r="O1373" s="57"/>
      <c r="P1373" s="57"/>
      <c r="Q1373" s="57"/>
      <c r="W1373" s="57"/>
    </row>
    <row r="1374" ht="14.25" customHeight="1">
      <c r="M1374" s="57"/>
      <c r="N1374" s="57"/>
      <c r="O1374" s="57"/>
      <c r="P1374" s="57"/>
      <c r="Q1374" s="57"/>
      <c r="W1374" s="57"/>
    </row>
    <row r="1375" ht="14.25" customHeight="1">
      <c r="M1375" s="57"/>
      <c r="N1375" s="57"/>
      <c r="O1375" s="57"/>
      <c r="P1375" s="57"/>
      <c r="Q1375" s="57"/>
      <c r="W1375" s="57"/>
    </row>
    <row r="1376" ht="14.25" customHeight="1">
      <c r="M1376" s="57"/>
      <c r="N1376" s="57"/>
      <c r="O1376" s="57"/>
      <c r="P1376" s="57"/>
      <c r="Q1376" s="57"/>
      <c r="W1376" s="57"/>
    </row>
    <row r="1377" ht="14.25" customHeight="1">
      <c r="M1377" s="57"/>
      <c r="N1377" s="57"/>
      <c r="O1377" s="57"/>
      <c r="P1377" s="57"/>
      <c r="Q1377" s="57"/>
      <c r="W1377" s="57"/>
    </row>
    <row r="1378" ht="14.25" customHeight="1">
      <c r="M1378" s="57"/>
      <c r="N1378" s="57"/>
      <c r="O1378" s="57"/>
      <c r="P1378" s="57"/>
      <c r="Q1378" s="57"/>
      <c r="W1378" s="57"/>
    </row>
    <row r="1379" ht="14.25" customHeight="1">
      <c r="M1379" s="57"/>
      <c r="N1379" s="57"/>
      <c r="O1379" s="57"/>
      <c r="P1379" s="57"/>
      <c r="Q1379" s="57"/>
      <c r="W1379" s="57"/>
    </row>
    <row r="1380" ht="14.25" customHeight="1">
      <c r="M1380" s="57"/>
      <c r="N1380" s="57"/>
      <c r="O1380" s="57"/>
      <c r="P1380" s="57"/>
      <c r="Q1380" s="57"/>
      <c r="W1380" s="57"/>
    </row>
    <row r="1381" ht="14.25" customHeight="1">
      <c r="M1381" s="57"/>
      <c r="N1381" s="57"/>
      <c r="O1381" s="57"/>
      <c r="P1381" s="57"/>
      <c r="Q1381" s="57"/>
      <c r="W1381" s="57"/>
    </row>
    <row r="1382" ht="14.25" customHeight="1">
      <c r="M1382" s="57"/>
      <c r="N1382" s="57"/>
      <c r="O1382" s="57"/>
      <c r="P1382" s="57"/>
      <c r="Q1382" s="57"/>
      <c r="W1382" s="57"/>
    </row>
    <row r="1383" ht="14.25" customHeight="1">
      <c r="M1383" s="57"/>
      <c r="N1383" s="57"/>
      <c r="O1383" s="57"/>
      <c r="P1383" s="57"/>
      <c r="Q1383" s="57"/>
      <c r="W1383" s="57"/>
    </row>
    <row r="1384" ht="14.25" customHeight="1">
      <c r="M1384" s="57"/>
      <c r="N1384" s="57"/>
      <c r="O1384" s="57"/>
      <c r="P1384" s="57"/>
      <c r="Q1384" s="57"/>
      <c r="W1384" s="57"/>
    </row>
    <row r="1385" ht="14.25" customHeight="1">
      <c r="M1385" s="57"/>
      <c r="N1385" s="57"/>
      <c r="O1385" s="57"/>
      <c r="P1385" s="57"/>
      <c r="Q1385" s="57"/>
      <c r="W1385" s="57"/>
    </row>
    <row r="1386" ht="14.25" customHeight="1">
      <c r="M1386" s="57"/>
      <c r="N1386" s="57"/>
      <c r="O1386" s="57"/>
      <c r="P1386" s="57"/>
      <c r="Q1386" s="57"/>
      <c r="W1386" s="57"/>
    </row>
    <row r="1387" ht="14.25" customHeight="1">
      <c r="M1387" s="57"/>
      <c r="N1387" s="57"/>
      <c r="O1387" s="57"/>
      <c r="P1387" s="57"/>
      <c r="Q1387" s="57"/>
      <c r="W1387" s="57"/>
    </row>
    <row r="1388" ht="14.25" customHeight="1">
      <c r="M1388" s="57"/>
      <c r="N1388" s="57"/>
      <c r="O1388" s="57"/>
      <c r="P1388" s="57"/>
      <c r="Q1388" s="57"/>
      <c r="W1388" s="57"/>
    </row>
    <row r="1389" ht="14.25" customHeight="1">
      <c r="M1389" s="57"/>
      <c r="N1389" s="57"/>
      <c r="O1389" s="57"/>
      <c r="P1389" s="57"/>
      <c r="Q1389" s="57"/>
      <c r="W1389" s="57"/>
    </row>
    <row r="1390" ht="14.25" customHeight="1">
      <c r="M1390" s="57"/>
      <c r="N1390" s="57"/>
      <c r="O1390" s="57"/>
      <c r="P1390" s="57"/>
      <c r="Q1390" s="57"/>
      <c r="W1390" s="57"/>
    </row>
    <row r="1391" ht="14.25" customHeight="1">
      <c r="M1391" s="57"/>
      <c r="N1391" s="57"/>
      <c r="O1391" s="57"/>
      <c r="P1391" s="57"/>
      <c r="Q1391" s="57"/>
      <c r="W1391" s="57"/>
    </row>
    <row r="1392" ht="14.25" customHeight="1">
      <c r="M1392" s="57"/>
      <c r="N1392" s="57"/>
      <c r="O1392" s="57"/>
      <c r="P1392" s="57"/>
      <c r="Q1392" s="57"/>
      <c r="W1392" s="57"/>
    </row>
    <row r="1393" ht="14.25" customHeight="1">
      <c r="M1393" s="57"/>
      <c r="N1393" s="57"/>
      <c r="O1393" s="57"/>
      <c r="P1393" s="57"/>
      <c r="Q1393" s="57"/>
      <c r="W1393" s="57"/>
    </row>
    <row r="1394" ht="14.25" customHeight="1">
      <c r="M1394" s="57"/>
      <c r="N1394" s="57"/>
      <c r="O1394" s="57"/>
      <c r="P1394" s="57"/>
      <c r="Q1394" s="57"/>
      <c r="W1394" s="57"/>
    </row>
    <row r="1395" ht="14.25" customHeight="1">
      <c r="M1395" s="57"/>
      <c r="N1395" s="57"/>
      <c r="O1395" s="57"/>
      <c r="P1395" s="57"/>
      <c r="Q1395" s="57"/>
      <c r="W1395" s="57"/>
    </row>
    <row r="1396" ht="14.25" customHeight="1">
      <c r="M1396" s="57"/>
      <c r="N1396" s="57"/>
      <c r="O1396" s="57"/>
      <c r="P1396" s="57"/>
      <c r="Q1396" s="57"/>
      <c r="W1396" s="57"/>
    </row>
    <row r="1397" ht="14.25" customHeight="1">
      <c r="M1397" s="57"/>
      <c r="N1397" s="57"/>
      <c r="O1397" s="57"/>
      <c r="P1397" s="57"/>
      <c r="Q1397" s="57"/>
      <c r="W1397" s="57"/>
    </row>
    <row r="1398" ht="14.25" customHeight="1">
      <c r="M1398" s="57"/>
      <c r="N1398" s="57"/>
      <c r="O1398" s="57"/>
      <c r="P1398" s="57"/>
      <c r="Q1398" s="57"/>
      <c r="W1398" s="57"/>
    </row>
    <row r="1399" ht="14.25" customHeight="1">
      <c r="M1399" s="57"/>
      <c r="N1399" s="57"/>
      <c r="O1399" s="57"/>
      <c r="P1399" s="57"/>
      <c r="Q1399" s="57"/>
      <c r="W1399" s="57"/>
    </row>
    <row r="1400" ht="14.25" customHeight="1">
      <c r="M1400" s="57"/>
      <c r="N1400" s="57"/>
      <c r="O1400" s="57"/>
      <c r="P1400" s="57"/>
      <c r="Q1400" s="57"/>
      <c r="W1400" s="57"/>
    </row>
    <row r="1401" ht="14.25" customHeight="1">
      <c r="M1401" s="57"/>
      <c r="N1401" s="57"/>
      <c r="O1401" s="57"/>
      <c r="P1401" s="57"/>
      <c r="Q1401" s="57"/>
      <c r="W1401" s="57"/>
    </row>
    <row r="1402" ht="14.25" customHeight="1">
      <c r="M1402" s="57"/>
      <c r="N1402" s="57"/>
      <c r="O1402" s="57"/>
      <c r="P1402" s="57"/>
      <c r="Q1402" s="57"/>
      <c r="W1402" s="57"/>
    </row>
    <row r="1403" ht="14.25" customHeight="1">
      <c r="M1403" s="57"/>
      <c r="N1403" s="57"/>
      <c r="O1403" s="57"/>
      <c r="P1403" s="57"/>
      <c r="Q1403" s="57"/>
      <c r="W1403" s="57"/>
    </row>
    <row r="1404" ht="14.25" customHeight="1">
      <c r="M1404" s="57"/>
      <c r="N1404" s="57"/>
      <c r="O1404" s="57"/>
      <c r="P1404" s="57"/>
      <c r="Q1404" s="57"/>
      <c r="W1404" s="57"/>
    </row>
    <row r="1405" ht="14.25" customHeight="1">
      <c r="M1405" s="57"/>
      <c r="N1405" s="57"/>
      <c r="O1405" s="57"/>
      <c r="P1405" s="57"/>
      <c r="Q1405" s="57"/>
      <c r="W1405" s="57"/>
    </row>
    <row r="1406" ht="14.25" customHeight="1">
      <c r="M1406" s="57"/>
      <c r="N1406" s="57"/>
      <c r="O1406" s="57"/>
      <c r="P1406" s="57"/>
      <c r="Q1406" s="57"/>
      <c r="W1406" s="57"/>
    </row>
    <row r="1407" ht="14.25" customHeight="1">
      <c r="M1407" s="57"/>
      <c r="N1407" s="57"/>
      <c r="O1407" s="57"/>
      <c r="P1407" s="57"/>
      <c r="Q1407" s="57"/>
      <c r="W1407" s="57"/>
    </row>
    <row r="1408" ht="14.25" customHeight="1">
      <c r="M1408" s="57"/>
      <c r="N1408" s="57"/>
      <c r="O1408" s="57"/>
      <c r="P1408" s="57"/>
      <c r="Q1408" s="57"/>
      <c r="W1408" s="57"/>
    </row>
    <row r="1409" ht="14.25" customHeight="1">
      <c r="M1409" s="57"/>
      <c r="N1409" s="57"/>
      <c r="O1409" s="57"/>
      <c r="P1409" s="57"/>
      <c r="Q1409" s="57"/>
      <c r="W1409" s="57"/>
    </row>
    <row r="1410" ht="14.25" customHeight="1">
      <c r="M1410" s="57"/>
      <c r="N1410" s="57"/>
      <c r="O1410" s="57"/>
      <c r="P1410" s="57"/>
      <c r="Q1410" s="57"/>
      <c r="W1410" s="57"/>
    </row>
    <row r="1411" ht="14.25" customHeight="1">
      <c r="M1411" s="57"/>
      <c r="N1411" s="57"/>
      <c r="O1411" s="57"/>
      <c r="P1411" s="57"/>
      <c r="Q1411" s="57"/>
      <c r="W1411" s="57"/>
    </row>
    <row r="1412" ht="14.25" customHeight="1">
      <c r="M1412" s="57"/>
      <c r="N1412" s="57"/>
      <c r="O1412" s="57"/>
      <c r="P1412" s="57"/>
      <c r="Q1412" s="57"/>
      <c r="W1412" s="57"/>
    </row>
    <row r="1413" ht="14.25" customHeight="1">
      <c r="M1413" s="57"/>
      <c r="N1413" s="57"/>
      <c r="O1413" s="57"/>
      <c r="P1413" s="57"/>
      <c r="Q1413" s="57"/>
      <c r="W1413" s="57"/>
    </row>
    <row r="1414" ht="14.25" customHeight="1">
      <c r="M1414" s="57"/>
      <c r="N1414" s="57"/>
      <c r="O1414" s="57"/>
      <c r="P1414" s="57"/>
      <c r="Q1414" s="57"/>
      <c r="W1414" s="57"/>
    </row>
    <row r="1415" ht="14.25" customHeight="1">
      <c r="M1415" s="57"/>
      <c r="N1415" s="57"/>
      <c r="O1415" s="57"/>
      <c r="P1415" s="57"/>
      <c r="Q1415" s="57"/>
      <c r="W1415" s="57"/>
    </row>
    <row r="1416" ht="14.25" customHeight="1">
      <c r="M1416" s="57"/>
      <c r="N1416" s="57"/>
      <c r="O1416" s="57"/>
      <c r="P1416" s="57"/>
      <c r="Q1416" s="57"/>
      <c r="W1416" s="57"/>
    </row>
    <row r="1417" ht="14.25" customHeight="1">
      <c r="M1417" s="57"/>
      <c r="N1417" s="57"/>
      <c r="O1417" s="57"/>
      <c r="P1417" s="57"/>
      <c r="Q1417" s="57"/>
      <c r="W1417" s="57"/>
    </row>
    <row r="1418" ht="14.25" customHeight="1">
      <c r="M1418" s="57"/>
      <c r="N1418" s="57"/>
      <c r="O1418" s="57"/>
      <c r="P1418" s="57"/>
      <c r="Q1418" s="57"/>
      <c r="W1418" s="57"/>
    </row>
    <row r="1419" ht="14.25" customHeight="1">
      <c r="M1419" s="57"/>
      <c r="N1419" s="57"/>
      <c r="O1419" s="57"/>
      <c r="P1419" s="57"/>
      <c r="Q1419" s="57"/>
      <c r="W1419" s="57"/>
    </row>
    <row r="1420" ht="14.25" customHeight="1">
      <c r="M1420" s="57"/>
      <c r="N1420" s="57"/>
      <c r="O1420" s="57"/>
      <c r="P1420" s="57"/>
      <c r="Q1420" s="57"/>
      <c r="W1420" s="57"/>
    </row>
    <row r="1421" ht="14.25" customHeight="1">
      <c r="M1421" s="57"/>
      <c r="N1421" s="57"/>
      <c r="O1421" s="57"/>
      <c r="P1421" s="57"/>
      <c r="Q1421" s="57"/>
      <c r="W1421" s="57"/>
    </row>
    <row r="1422" ht="14.25" customHeight="1">
      <c r="M1422" s="57"/>
      <c r="N1422" s="57"/>
      <c r="O1422" s="57"/>
      <c r="P1422" s="57"/>
      <c r="Q1422" s="57"/>
      <c r="W1422" s="57"/>
    </row>
    <row r="1423" ht="14.25" customHeight="1">
      <c r="M1423" s="57"/>
      <c r="N1423" s="57"/>
      <c r="O1423" s="57"/>
      <c r="P1423" s="57"/>
      <c r="Q1423" s="57"/>
      <c r="W1423" s="57"/>
    </row>
    <row r="1424" ht="14.25" customHeight="1">
      <c r="M1424" s="57"/>
      <c r="N1424" s="57"/>
      <c r="O1424" s="57"/>
      <c r="P1424" s="57"/>
      <c r="Q1424" s="57"/>
      <c r="W1424" s="57"/>
    </row>
    <row r="1425" ht="14.25" customHeight="1">
      <c r="M1425" s="57"/>
      <c r="N1425" s="57"/>
      <c r="O1425" s="57"/>
      <c r="P1425" s="57"/>
      <c r="Q1425" s="57"/>
      <c r="W1425" s="57"/>
    </row>
    <row r="1426" ht="14.25" customHeight="1">
      <c r="M1426" s="57"/>
      <c r="N1426" s="57"/>
      <c r="O1426" s="57"/>
      <c r="P1426" s="57"/>
      <c r="Q1426" s="57"/>
      <c r="W1426" s="57"/>
    </row>
    <row r="1427" ht="14.25" customHeight="1">
      <c r="M1427" s="57"/>
      <c r="N1427" s="57"/>
      <c r="O1427" s="57"/>
      <c r="P1427" s="57"/>
      <c r="Q1427" s="57"/>
      <c r="W1427" s="57"/>
    </row>
    <row r="1428" ht="14.25" customHeight="1">
      <c r="M1428" s="57"/>
      <c r="N1428" s="57"/>
      <c r="O1428" s="57"/>
      <c r="P1428" s="57"/>
      <c r="Q1428" s="57"/>
      <c r="W1428" s="57"/>
    </row>
    <row r="1429" ht="14.25" customHeight="1">
      <c r="M1429" s="57"/>
      <c r="N1429" s="57"/>
      <c r="O1429" s="57"/>
      <c r="P1429" s="57"/>
      <c r="Q1429" s="57"/>
      <c r="W1429" s="57"/>
    </row>
    <row r="1430" ht="14.25" customHeight="1">
      <c r="M1430" s="57"/>
      <c r="N1430" s="57"/>
      <c r="O1430" s="57"/>
      <c r="P1430" s="57"/>
      <c r="Q1430" s="57"/>
      <c r="W1430" s="57"/>
    </row>
    <row r="1431" ht="14.25" customHeight="1">
      <c r="M1431" s="57"/>
      <c r="N1431" s="57"/>
      <c r="O1431" s="57"/>
      <c r="P1431" s="57"/>
      <c r="Q1431" s="57"/>
      <c r="W1431" s="57"/>
    </row>
    <row r="1432" ht="14.25" customHeight="1">
      <c r="M1432" s="57"/>
      <c r="N1432" s="57"/>
      <c r="O1432" s="57"/>
      <c r="P1432" s="57"/>
      <c r="Q1432" s="57"/>
      <c r="W1432" s="57"/>
    </row>
    <row r="1433" ht="14.25" customHeight="1">
      <c r="M1433" s="57"/>
      <c r="N1433" s="57"/>
      <c r="O1433" s="57"/>
      <c r="P1433" s="57"/>
      <c r="Q1433" s="57"/>
      <c r="W1433" s="57"/>
    </row>
    <row r="1434" ht="14.25" customHeight="1">
      <c r="M1434" s="57"/>
      <c r="N1434" s="57"/>
      <c r="O1434" s="57"/>
      <c r="P1434" s="57"/>
      <c r="Q1434" s="57"/>
      <c r="W1434" s="57"/>
    </row>
    <row r="1435" ht="14.25" customHeight="1">
      <c r="M1435" s="57"/>
      <c r="N1435" s="57"/>
      <c r="O1435" s="57"/>
      <c r="P1435" s="57"/>
      <c r="Q1435" s="57"/>
      <c r="W1435" s="57"/>
    </row>
    <row r="1436" ht="14.25" customHeight="1">
      <c r="M1436" s="57"/>
      <c r="N1436" s="57"/>
      <c r="O1436" s="57"/>
      <c r="P1436" s="57"/>
      <c r="Q1436" s="57"/>
      <c r="W1436" s="57"/>
    </row>
    <row r="1437" ht="14.25" customHeight="1">
      <c r="M1437" s="57"/>
      <c r="N1437" s="57"/>
      <c r="O1437" s="57"/>
      <c r="P1437" s="57"/>
      <c r="Q1437" s="57"/>
      <c r="W1437" s="57"/>
    </row>
    <row r="1438" ht="14.25" customHeight="1">
      <c r="M1438" s="57"/>
      <c r="N1438" s="57"/>
      <c r="O1438" s="57"/>
      <c r="P1438" s="57"/>
      <c r="Q1438" s="57"/>
      <c r="W1438" s="57"/>
    </row>
    <row r="1439" ht="14.25" customHeight="1">
      <c r="M1439" s="57"/>
      <c r="N1439" s="57"/>
      <c r="O1439" s="57"/>
      <c r="P1439" s="57"/>
      <c r="Q1439" s="57"/>
      <c r="W1439" s="57"/>
    </row>
    <row r="1440" ht="14.25" customHeight="1">
      <c r="M1440" s="57"/>
      <c r="N1440" s="57"/>
      <c r="O1440" s="57"/>
      <c r="P1440" s="57"/>
      <c r="Q1440" s="57"/>
      <c r="W1440" s="57"/>
    </row>
    <row r="1441" ht="14.25" customHeight="1">
      <c r="M1441" s="57"/>
      <c r="N1441" s="57"/>
      <c r="O1441" s="57"/>
      <c r="P1441" s="57"/>
      <c r="Q1441" s="57"/>
      <c r="W1441" s="57"/>
    </row>
    <row r="1442" ht="14.25" customHeight="1">
      <c r="M1442" s="57"/>
      <c r="N1442" s="57"/>
      <c r="O1442" s="57"/>
      <c r="P1442" s="57"/>
      <c r="Q1442" s="57"/>
      <c r="W1442" s="57"/>
    </row>
    <row r="1443" ht="14.25" customHeight="1">
      <c r="M1443" s="57"/>
      <c r="N1443" s="57"/>
      <c r="O1443" s="57"/>
      <c r="P1443" s="57"/>
      <c r="Q1443" s="57"/>
      <c r="W1443" s="57"/>
    </row>
    <row r="1444" ht="14.25" customHeight="1">
      <c r="M1444" s="57"/>
      <c r="N1444" s="57"/>
      <c r="O1444" s="57"/>
      <c r="P1444" s="57"/>
      <c r="Q1444" s="57"/>
      <c r="W1444" s="57"/>
    </row>
    <row r="1445" ht="14.25" customHeight="1">
      <c r="M1445" s="57"/>
      <c r="N1445" s="57"/>
      <c r="O1445" s="57"/>
      <c r="P1445" s="57"/>
      <c r="Q1445" s="57"/>
      <c r="W1445" s="57"/>
    </row>
    <row r="1446" ht="14.25" customHeight="1">
      <c r="M1446" s="57"/>
      <c r="N1446" s="57"/>
      <c r="O1446" s="57"/>
      <c r="P1446" s="57"/>
      <c r="Q1446" s="57"/>
      <c r="W1446" s="57"/>
    </row>
    <row r="1447" ht="14.25" customHeight="1">
      <c r="M1447" s="57"/>
      <c r="N1447" s="57"/>
      <c r="O1447" s="57"/>
      <c r="P1447" s="57"/>
      <c r="Q1447" s="57"/>
      <c r="W1447" s="57"/>
    </row>
    <row r="1448" ht="14.25" customHeight="1">
      <c r="M1448" s="57"/>
      <c r="N1448" s="57"/>
      <c r="O1448" s="57"/>
      <c r="P1448" s="57"/>
      <c r="Q1448" s="57"/>
      <c r="W1448" s="57"/>
    </row>
    <row r="1449" ht="14.25" customHeight="1">
      <c r="M1449" s="57"/>
      <c r="N1449" s="57"/>
      <c r="O1449" s="57"/>
      <c r="P1449" s="57"/>
      <c r="Q1449" s="57"/>
      <c r="W1449" s="57"/>
    </row>
    <row r="1450" ht="14.25" customHeight="1">
      <c r="M1450" s="57"/>
      <c r="N1450" s="57"/>
      <c r="O1450" s="57"/>
      <c r="P1450" s="57"/>
      <c r="Q1450" s="57"/>
      <c r="W1450" s="57"/>
    </row>
    <row r="1451" ht="14.25" customHeight="1">
      <c r="M1451" s="57"/>
      <c r="N1451" s="57"/>
      <c r="O1451" s="57"/>
      <c r="P1451" s="57"/>
      <c r="Q1451" s="57"/>
      <c r="W1451" s="57"/>
    </row>
    <row r="1452" ht="14.25" customHeight="1">
      <c r="M1452" s="57"/>
      <c r="N1452" s="57"/>
      <c r="O1452" s="57"/>
      <c r="P1452" s="57"/>
      <c r="Q1452" s="57"/>
      <c r="W1452" s="57"/>
    </row>
    <row r="1453" ht="14.25" customHeight="1">
      <c r="M1453" s="57"/>
      <c r="N1453" s="57"/>
      <c r="O1453" s="57"/>
      <c r="P1453" s="57"/>
      <c r="Q1453" s="57"/>
      <c r="W1453" s="57"/>
    </row>
    <row r="1454" ht="14.25" customHeight="1">
      <c r="M1454" s="57"/>
      <c r="N1454" s="57"/>
      <c r="O1454" s="57"/>
      <c r="P1454" s="57"/>
      <c r="Q1454" s="57"/>
      <c r="W1454" s="57"/>
    </row>
    <row r="1455" ht="14.25" customHeight="1">
      <c r="M1455" s="57"/>
      <c r="N1455" s="57"/>
      <c r="O1455" s="57"/>
      <c r="P1455" s="57"/>
      <c r="Q1455" s="57"/>
      <c r="W1455" s="57"/>
    </row>
    <row r="1456" ht="14.25" customHeight="1">
      <c r="M1456" s="57"/>
      <c r="N1456" s="57"/>
      <c r="O1456" s="57"/>
      <c r="P1456" s="57"/>
      <c r="Q1456" s="57"/>
      <c r="W1456" s="57"/>
    </row>
    <row r="1457" ht="14.25" customHeight="1">
      <c r="M1457" s="57"/>
      <c r="N1457" s="57"/>
      <c r="O1457" s="57"/>
      <c r="P1457" s="57"/>
      <c r="Q1457" s="57"/>
      <c r="W1457" s="57"/>
    </row>
    <row r="1458" ht="14.25" customHeight="1">
      <c r="M1458" s="57"/>
      <c r="N1458" s="57"/>
      <c r="O1458" s="57"/>
      <c r="P1458" s="57"/>
      <c r="Q1458" s="57"/>
      <c r="W1458" s="57"/>
    </row>
    <row r="1459" ht="14.25" customHeight="1">
      <c r="M1459" s="57"/>
      <c r="N1459" s="57"/>
      <c r="O1459" s="57"/>
      <c r="P1459" s="57"/>
      <c r="Q1459" s="57"/>
      <c r="W1459" s="57"/>
    </row>
    <row r="1460" ht="14.25" customHeight="1">
      <c r="M1460" s="57"/>
      <c r="N1460" s="57"/>
      <c r="O1460" s="57"/>
      <c r="P1460" s="57"/>
      <c r="Q1460" s="57"/>
      <c r="W1460" s="57"/>
    </row>
    <row r="1461" ht="14.25" customHeight="1">
      <c r="M1461" s="57"/>
      <c r="N1461" s="57"/>
      <c r="O1461" s="57"/>
      <c r="P1461" s="57"/>
      <c r="Q1461" s="57"/>
      <c r="W1461" s="57"/>
    </row>
    <row r="1462" ht="14.25" customHeight="1">
      <c r="M1462" s="57"/>
      <c r="N1462" s="57"/>
      <c r="O1462" s="57"/>
      <c r="P1462" s="57"/>
      <c r="Q1462" s="57"/>
      <c r="W1462" s="57"/>
    </row>
    <row r="1463" ht="14.25" customHeight="1">
      <c r="M1463" s="57"/>
      <c r="N1463" s="57"/>
      <c r="O1463" s="57"/>
      <c r="P1463" s="57"/>
      <c r="Q1463" s="57"/>
      <c r="W1463" s="57"/>
    </row>
    <row r="1464" ht="14.25" customHeight="1">
      <c r="M1464" s="57"/>
      <c r="N1464" s="57"/>
      <c r="O1464" s="57"/>
      <c r="P1464" s="57"/>
      <c r="Q1464" s="57"/>
      <c r="W1464" s="57"/>
    </row>
    <row r="1465" ht="14.25" customHeight="1">
      <c r="M1465" s="57"/>
      <c r="N1465" s="57"/>
      <c r="O1465" s="57"/>
      <c r="P1465" s="57"/>
      <c r="Q1465" s="57"/>
      <c r="W1465" s="57"/>
    </row>
    <row r="1466" ht="14.25" customHeight="1">
      <c r="M1466" s="57"/>
      <c r="N1466" s="57"/>
      <c r="O1466" s="57"/>
      <c r="P1466" s="57"/>
      <c r="Q1466" s="57"/>
      <c r="W1466" s="57"/>
    </row>
    <row r="1467" ht="14.25" customHeight="1">
      <c r="M1467" s="57"/>
      <c r="N1467" s="57"/>
      <c r="O1467" s="57"/>
      <c r="P1467" s="57"/>
      <c r="Q1467" s="57"/>
      <c r="W1467" s="57"/>
    </row>
    <row r="1468" ht="14.25" customHeight="1">
      <c r="M1468" s="57"/>
      <c r="N1468" s="57"/>
      <c r="O1468" s="57"/>
      <c r="P1468" s="57"/>
      <c r="Q1468" s="57"/>
      <c r="W1468" s="57"/>
    </row>
    <row r="1469" ht="14.25" customHeight="1">
      <c r="M1469" s="57"/>
      <c r="N1469" s="57"/>
      <c r="O1469" s="57"/>
      <c r="P1469" s="57"/>
      <c r="Q1469" s="57"/>
      <c r="W1469" s="57"/>
    </row>
    <row r="1470" ht="14.25" customHeight="1">
      <c r="M1470" s="57"/>
      <c r="N1470" s="57"/>
      <c r="O1470" s="57"/>
      <c r="P1470" s="57"/>
      <c r="Q1470" s="57"/>
      <c r="W1470" s="57"/>
    </row>
    <row r="1471" ht="14.25" customHeight="1">
      <c r="M1471" s="57"/>
      <c r="N1471" s="57"/>
      <c r="O1471" s="57"/>
      <c r="P1471" s="57"/>
      <c r="Q1471" s="57"/>
      <c r="W1471" s="57"/>
    </row>
    <row r="1472" ht="14.25" customHeight="1">
      <c r="M1472" s="57"/>
      <c r="N1472" s="57"/>
      <c r="O1472" s="57"/>
      <c r="P1472" s="57"/>
      <c r="Q1472" s="57"/>
      <c r="W1472" s="57"/>
    </row>
    <row r="1473" ht="14.25" customHeight="1">
      <c r="M1473" s="57"/>
      <c r="N1473" s="57"/>
      <c r="O1473" s="57"/>
      <c r="P1473" s="57"/>
      <c r="Q1473" s="57"/>
      <c r="W1473" s="57"/>
    </row>
    <row r="1474" ht="14.25" customHeight="1">
      <c r="M1474" s="57"/>
      <c r="N1474" s="57"/>
      <c r="O1474" s="57"/>
      <c r="P1474" s="57"/>
      <c r="Q1474" s="57"/>
      <c r="W1474" s="57"/>
    </row>
    <row r="1475" ht="14.25" customHeight="1">
      <c r="M1475" s="57"/>
      <c r="N1475" s="57"/>
      <c r="O1475" s="57"/>
      <c r="P1475" s="57"/>
      <c r="Q1475" s="57"/>
      <c r="W1475" s="57"/>
    </row>
    <row r="1476" ht="14.25" customHeight="1">
      <c r="M1476" s="57"/>
      <c r="N1476" s="57"/>
      <c r="O1476" s="57"/>
      <c r="P1476" s="57"/>
      <c r="Q1476" s="57"/>
      <c r="W1476" s="57"/>
    </row>
    <row r="1477" ht="14.25" customHeight="1">
      <c r="M1477" s="57"/>
      <c r="N1477" s="57"/>
      <c r="O1477" s="57"/>
      <c r="P1477" s="57"/>
      <c r="Q1477" s="57"/>
      <c r="W1477" s="57"/>
    </row>
    <row r="1478" ht="14.25" customHeight="1">
      <c r="M1478" s="57"/>
      <c r="N1478" s="57"/>
      <c r="O1478" s="57"/>
      <c r="P1478" s="57"/>
      <c r="Q1478" s="57"/>
      <c r="W1478" s="57"/>
    </row>
    <row r="1479" ht="14.25" customHeight="1">
      <c r="M1479" s="57"/>
      <c r="N1479" s="57"/>
      <c r="O1479" s="57"/>
      <c r="P1479" s="57"/>
      <c r="Q1479" s="57"/>
      <c r="W1479" s="57"/>
    </row>
    <row r="1480" ht="14.25" customHeight="1">
      <c r="M1480" s="57"/>
      <c r="N1480" s="57"/>
      <c r="O1480" s="57"/>
      <c r="P1480" s="57"/>
      <c r="Q1480" s="57"/>
      <c r="W1480" s="57"/>
    </row>
    <row r="1481" ht="14.25" customHeight="1">
      <c r="M1481" s="57"/>
      <c r="N1481" s="57"/>
      <c r="O1481" s="57"/>
      <c r="P1481" s="57"/>
      <c r="Q1481" s="57"/>
      <c r="W1481" s="57"/>
    </row>
    <row r="1482" ht="14.25" customHeight="1">
      <c r="M1482" s="57"/>
      <c r="N1482" s="57"/>
      <c r="O1482" s="57"/>
      <c r="P1482" s="57"/>
      <c r="Q1482" s="57"/>
      <c r="W1482" s="57"/>
    </row>
    <row r="1483" ht="14.25" customHeight="1">
      <c r="M1483" s="57"/>
      <c r="N1483" s="57"/>
      <c r="O1483" s="57"/>
      <c r="P1483" s="57"/>
      <c r="Q1483" s="57"/>
      <c r="W1483" s="57"/>
    </row>
    <row r="1484" ht="14.25" customHeight="1">
      <c r="M1484" s="57"/>
      <c r="N1484" s="57"/>
      <c r="O1484" s="57"/>
      <c r="P1484" s="57"/>
      <c r="Q1484" s="57"/>
      <c r="W1484" s="57"/>
    </row>
    <row r="1485" ht="14.25" customHeight="1">
      <c r="M1485" s="57"/>
      <c r="N1485" s="57"/>
      <c r="O1485" s="57"/>
      <c r="P1485" s="57"/>
      <c r="Q1485" s="57"/>
      <c r="W1485" s="57"/>
    </row>
    <row r="1486" ht="14.25" customHeight="1">
      <c r="M1486" s="57"/>
      <c r="N1486" s="57"/>
      <c r="O1486" s="57"/>
      <c r="P1486" s="57"/>
      <c r="Q1486" s="57"/>
      <c r="W1486" s="57"/>
    </row>
    <row r="1487" ht="14.25" customHeight="1">
      <c r="M1487" s="57"/>
      <c r="N1487" s="57"/>
      <c r="O1487" s="57"/>
      <c r="P1487" s="57"/>
      <c r="Q1487" s="57"/>
      <c r="W1487" s="57"/>
    </row>
    <row r="1488" ht="14.25" customHeight="1">
      <c r="M1488" s="57"/>
      <c r="N1488" s="57"/>
      <c r="O1488" s="57"/>
      <c r="P1488" s="57"/>
      <c r="Q1488" s="57"/>
      <c r="W1488" s="57"/>
    </row>
    <row r="1489" ht="14.25" customHeight="1">
      <c r="M1489" s="57"/>
      <c r="N1489" s="57"/>
      <c r="O1489" s="57"/>
      <c r="P1489" s="57"/>
      <c r="Q1489" s="57"/>
      <c r="W1489" s="57"/>
    </row>
    <row r="1490" ht="14.25" customHeight="1">
      <c r="M1490" s="57"/>
      <c r="N1490" s="57"/>
      <c r="O1490" s="57"/>
      <c r="P1490" s="57"/>
      <c r="Q1490" s="57"/>
      <c r="W1490" s="57"/>
    </row>
    <row r="1491" ht="14.25" customHeight="1">
      <c r="M1491" s="57"/>
      <c r="N1491" s="57"/>
      <c r="O1491" s="57"/>
      <c r="P1491" s="57"/>
      <c r="Q1491" s="57"/>
      <c r="W1491" s="57"/>
    </row>
    <row r="1492" ht="14.25" customHeight="1">
      <c r="M1492" s="57"/>
      <c r="N1492" s="57"/>
      <c r="O1492" s="57"/>
      <c r="P1492" s="57"/>
      <c r="Q1492" s="57"/>
      <c r="W1492" s="57"/>
    </row>
    <row r="1493" ht="14.25" customHeight="1">
      <c r="M1493" s="57"/>
      <c r="N1493" s="57"/>
      <c r="O1493" s="57"/>
      <c r="P1493" s="57"/>
      <c r="Q1493" s="57"/>
      <c r="W1493" s="57"/>
    </row>
    <row r="1494" ht="14.25" customHeight="1">
      <c r="M1494" s="57"/>
      <c r="N1494" s="57"/>
      <c r="O1494" s="57"/>
      <c r="P1494" s="57"/>
      <c r="Q1494" s="57"/>
      <c r="W1494" s="57"/>
    </row>
    <row r="1495" ht="14.25" customHeight="1">
      <c r="M1495" s="57"/>
      <c r="N1495" s="57"/>
      <c r="O1495" s="57"/>
      <c r="P1495" s="57"/>
      <c r="Q1495" s="57"/>
      <c r="W1495" s="57"/>
    </row>
    <row r="1496" ht="14.25" customHeight="1">
      <c r="M1496" s="57"/>
      <c r="N1496" s="57"/>
      <c r="O1496" s="57"/>
      <c r="P1496" s="57"/>
      <c r="Q1496" s="57"/>
      <c r="W1496" s="57"/>
    </row>
    <row r="1497" ht="14.25" customHeight="1">
      <c r="M1497" s="57"/>
      <c r="N1497" s="57"/>
      <c r="O1497" s="57"/>
      <c r="P1497" s="57"/>
      <c r="Q1497" s="57"/>
      <c r="W1497" s="57"/>
    </row>
    <row r="1498" ht="14.25" customHeight="1">
      <c r="M1498" s="57"/>
      <c r="N1498" s="57"/>
      <c r="O1498" s="57"/>
      <c r="P1498" s="57"/>
      <c r="Q1498" s="57"/>
      <c r="W1498" s="57"/>
    </row>
    <row r="1499" ht="14.25" customHeight="1">
      <c r="M1499" s="57"/>
      <c r="N1499" s="57"/>
      <c r="O1499" s="57"/>
      <c r="P1499" s="57"/>
      <c r="Q1499" s="57"/>
      <c r="W1499" s="57"/>
    </row>
  </sheetData>
  <autoFilter ref="$A$1:$AG$1499"/>
  <conditionalFormatting sqref="AE2:AE843">
    <cfRule type="cellIs" dxfId="0" priority="1" operator="greaterThan">
      <formula>V2:V843</formula>
    </cfRule>
  </conditionalFormatting>
  <conditionalFormatting sqref="V2:V843">
    <cfRule type="cellIs" dxfId="0" priority="2" operator="greaterThan">
      <formula>AE2:AE843</formula>
    </cfRule>
  </conditionalFormatting>
  <conditionalFormatting sqref="B1:B1499 D1:D1499">
    <cfRule type="cellIs" dxfId="1" priority="3" operator="equal">
      <formula>1</formula>
    </cfRule>
  </conditionalFormatting>
  <conditionalFormatting sqref="C2:C1499 E2:E1499">
    <cfRule type="colorScale" priority="4">
      <colorScale>
        <cfvo type="min"/>
        <cfvo type="percentile" val="25"/>
        <cfvo type="max"/>
        <color rgb="FFFF0000"/>
        <color rgb="FFFFFF00"/>
        <color rgb="FF34BC3B"/>
      </colorScale>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0.43"/>
    <col customWidth="1" min="3" max="3" width="8.43"/>
    <col customWidth="1" min="4" max="4" width="11.29"/>
    <col customWidth="1" min="5" max="5" width="12.71"/>
    <col customWidth="1" min="6" max="7" width="10.14"/>
  </cols>
  <sheetData>
    <row r="1">
      <c r="A1" s="1" t="s">
        <v>0</v>
      </c>
      <c r="B1" s="2" t="s">
        <v>1</v>
      </c>
      <c r="C1" s="4" t="s">
        <v>2</v>
      </c>
      <c r="D1" s="4" t="s">
        <v>4</v>
      </c>
      <c r="E1" s="1" t="s">
        <v>5</v>
      </c>
      <c r="F1" s="6" t="s">
        <v>6</v>
      </c>
      <c r="G1" s="2" t="s">
        <v>9</v>
      </c>
      <c r="H1" s="7"/>
      <c r="I1" s="7"/>
      <c r="J1" s="7"/>
      <c r="K1" s="7"/>
      <c r="L1" s="7"/>
      <c r="M1" s="7"/>
      <c r="N1" s="7"/>
      <c r="O1" s="7"/>
      <c r="P1" s="7"/>
      <c r="Q1" s="7"/>
      <c r="R1" s="7"/>
      <c r="S1" s="7"/>
      <c r="T1" s="7"/>
      <c r="U1" s="7"/>
      <c r="V1" s="7"/>
      <c r="W1" s="7"/>
    </row>
    <row r="2">
      <c r="A2" t="s">
        <v>10</v>
      </c>
      <c r="B2">
        <v>1.0</v>
      </c>
      <c r="C2">
        <v>90.0</v>
      </c>
      <c r="D2">
        <v>126.0</v>
      </c>
      <c r="E2">
        <v>126.0</v>
      </c>
      <c r="F2" s="11" t="str">
        <f t="shared" ref="F2:F152" si="1">C2^0.5*D2*E2^0.5*0.7903001^2/10</f>
        <v>838</v>
      </c>
      <c r="G2" s="17" t="str">
        <f t="shared" ref="G2:G152" si="2">(C2+15)^0.5*(D2+15)*(E2+15)^0.5*0.7903001^2/10</f>
        <v>1072</v>
      </c>
    </row>
    <row r="3">
      <c r="A3" t="s">
        <v>35</v>
      </c>
      <c r="B3">
        <v>2.0</v>
      </c>
      <c r="C3">
        <v>120.0</v>
      </c>
      <c r="D3">
        <v>156.0</v>
      </c>
      <c r="E3">
        <v>158.0</v>
      </c>
      <c r="F3" s="11" t="str">
        <f t="shared" si="1"/>
        <v>1342</v>
      </c>
      <c r="G3" s="17" t="str">
        <f t="shared" si="2"/>
        <v>1632</v>
      </c>
    </row>
    <row r="4">
      <c r="A4" t="s">
        <v>37</v>
      </c>
      <c r="B4">
        <v>3.0</v>
      </c>
      <c r="C4">
        <v>160.0</v>
      </c>
      <c r="D4">
        <v>198.0</v>
      </c>
      <c r="E4">
        <v>200.0</v>
      </c>
      <c r="F4" s="11" t="str">
        <f t="shared" si="1"/>
        <v>2212</v>
      </c>
      <c r="G4" s="17" t="str">
        <f t="shared" si="2"/>
        <v>2580</v>
      </c>
    </row>
    <row r="5">
      <c r="A5" t="s">
        <v>38</v>
      </c>
      <c r="B5">
        <v>4.0</v>
      </c>
      <c r="C5">
        <v>78.0</v>
      </c>
      <c r="D5">
        <v>128.0</v>
      </c>
      <c r="E5">
        <v>108.0</v>
      </c>
      <c r="F5" s="11" t="str">
        <f t="shared" si="1"/>
        <v>734</v>
      </c>
      <c r="G5" s="17" t="str">
        <f t="shared" si="2"/>
        <v>955</v>
      </c>
    </row>
    <row r="6">
      <c r="A6" t="s">
        <v>39</v>
      </c>
      <c r="B6">
        <v>5.0</v>
      </c>
      <c r="C6">
        <v>116.0</v>
      </c>
      <c r="D6">
        <v>160.0</v>
      </c>
      <c r="E6">
        <v>140.0</v>
      </c>
      <c r="F6" s="11" t="str">
        <f t="shared" si="1"/>
        <v>1273</v>
      </c>
      <c r="G6" s="17" t="str">
        <f t="shared" si="2"/>
        <v>1557</v>
      </c>
    </row>
    <row r="7">
      <c r="A7" t="s">
        <v>40</v>
      </c>
      <c r="B7">
        <v>6.0</v>
      </c>
      <c r="C7">
        <v>156.0</v>
      </c>
      <c r="D7">
        <v>212.0</v>
      </c>
      <c r="E7">
        <v>182.0</v>
      </c>
      <c r="F7" s="11" t="str">
        <f t="shared" si="1"/>
        <v>2231</v>
      </c>
      <c r="G7" s="17" t="str">
        <f t="shared" si="2"/>
        <v>2602</v>
      </c>
    </row>
    <row r="8">
      <c r="A8" t="s">
        <v>41</v>
      </c>
      <c r="B8">
        <v>7.0</v>
      </c>
      <c r="C8">
        <v>88.0</v>
      </c>
      <c r="D8">
        <v>112.0</v>
      </c>
      <c r="E8">
        <v>142.0</v>
      </c>
      <c r="F8" s="11" t="str">
        <f t="shared" si="1"/>
        <v>782</v>
      </c>
      <c r="G8" s="17" t="str">
        <f t="shared" si="2"/>
        <v>1009</v>
      </c>
    </row>
    <row r="9">
      <c r="A9" t="s">
        <v>42</v>
      </c>
      <c r="B9">
        <v>8.0</v>
      </c>
      <c r="C9">
        <v>118.0</v>
      </c>
      <c r="D9">
        <v>144.0</v>
      </c>
      <c r="E9">
        <v>176.0</v>
      </c>
      <c r="F9" s="11" t="str">
        <f t="shared" si="1"/>
        <v>1296</v>
      </c>
      <c r="G9" s="17" t="str">
        <f t="shared" si="2"/>
        <v>1583</v>
      </c>
    </row>
    <row r="10">
      <c r="A10" t="s">
        <v>43</v>
      </c>
      <c r="B10">
        <v>9.0</v>
      </c>
      <c r="C10">
        <v>158.0</v>
      </c>
      <c r="D10">
        <v>186.0</v>
      </c>
      <c r="E10">
        <v>222.0</v>
      </c>
      <c r="F10" s="11" t="str">
        <f t="shared" si="1"/>
        <v>2176</v>
      </c>
      <c r="G10" s="17" t="str">
        <f t="shared" si="2"/>
        <v>2542</v>
      </c>
    </row>
    <row r="11">
      <c r="A11" t="s">
        <v>44</v>
      </c>
      <c r="B11">
        <v>10.0</v>
      </c>
      <c r="C11">
        <v>90.0</v>
      </c>
      <c r="D11">
        <v>62.0</v>
      </c>
      <c r="E11">
        <v>66.0</v>
      </c>
      <c r="F11" s="11" t="str">
        <f t="shared" si="1"/>
        <v>298</v>
      </c>
      <c r="G11" s="17" t="str">
        <f t="shared" si="2"/>
        <v>444</v>
      </c>
    </row>
    <row r="12">
      <c r="A12" t="s">
        <v>45</v>
      </c>
      <c r="B12">
        <v>11.0</v>
      </c>
      <c r="C12">
        <v>100.0</v>
      </c>
      <c r="D12">
        <v>56.0</v>
      </c>
      <c r="E12">
        <v>86.0</v>
      </c>
      <c r="F12" s="11" t="str">
        <f t="shared" si="1"/>
        <v>324</v>
      </c>
      <c r="G12" s="17" t="str">
        <f t="shared" si="2"/>
        <v>478</v>
      </c>
    </row>
    <row r="13">
      <c r="A13" t="s">
        <v>46</v>
      </c>
      <c r="B13">
        <v>12.0</v>
      </c>
      <c r="C13">
        <v>120.0</v>
      </c>
      <c r="D13">
        <v>144.0</v>
      </c>
      <c r="E13">
        <v>144.0</v>
      </c>
      <c r="F13" s="11" t="str">
        <f t="shared" si="1"/>
        <v>1182</v>
      </c>
      <c r="G13" s="17" t="str">
        <f t="shared" si="2"/>
        <v>1455</v>
      </c>
    </row>
    <row r="14">
      <c r="A14" t="s">
        <v>47</v>
      </c>
      <c r="B14">
        <v>13.0</v>
      </c>
      <c r="C14">
        <v>80.0</v>
      </c>
      <c r="D14">
        <v>68.0</v>
      </c>
      <c r="E14">
        <v>64.0</v>
      </c>
      <c r="F14" s="11" t="str">
        <f t="shared" si="1"/>
        <v>304</v>
      </c>
      <c r="G14" s="17" t="str">
        <f t="shared" si="2"/>
        <v>449</v>
      </c>
    </row>
    <row r="15">
      <c r="A15" t="s">
        <v>48</v>
      </c>
      <c r="B15">
        <v>14.0</v>
      </c>
      <c r="C15">
        <v>90.0</v>
      </c>
      <c r="D15">
        <v>62.0</v>
      </c>
      <c r="E15">
        <v>82.0</v>
      </c>
      <c r="F15" s="11" t="str">
        <f t="shared" si="1"/>
        <v>333</v>
      </c>
      <c r="G15" s="17" t="str">
        <f t="shared" si="2"/>
        <v>485</v>
      </c>
    </row>
    <row r="16">
      <c r="A16" t="s">
        <v>51</v>
      </c>
      <c r="B16">
        <v>15.0</v>
      </c>
      <c r="C16">
        <v>130.0</v>
      </c>
      <c r="D16">
        <v>144.0</v>
      </c>
      <c r="E16">
        <v>130.0</v>
      </c>
      <c r="F16" s="11" t="str">
        <f t="shared" si="1"/>
        <v>1169</v>
      </c>
      <c r="G16" s="17" t="str">
        <f t="shared" si="2"/>
        <v>1440</v>
      </c>
    </row>
    <row r="17">
      <c r="A17" t="s">
        <v>52</v>
      </c>
      <c r="B17">
        <v>16.0</v>
      </c>
      <c r="C17">
        <v>80.0</v>
      </c>
      <c r="D17">
        <v>94.0</v>
      </c>
      <c r="E17">
        <v>90.0</v>
      </c>
      <c r="F17" s="11" t="str">
        <f t="shared" si="1"/>
        <v>498</v>
      </c>
      <c r="G17" s="17" t="str">
        <f t="shared" si="2"/>
        <v>680</v>
      </c>
    </row>
    <row r="18">
      <c r="A18" t="s">
        <v>53</v>
      </c>
      <c r="B18">
        <v>17.0</v>
      </c>
      <c r="C18">
        <v>126.0</v>
      </c>
      <c r="D18">
        <v>126.0</v>
      </c>
      <c r="E18">
        <v>122.0</v>
      </c>
      <c r="F18" s="11" t="str">
        <f t="shared" si="1"/>
        <v>976</v>
      </c>
      <c r="G18" s="17" t="str">
        <f t="shared" si="2"/>
        <v>1224</v>
      </c>
    </row>
    <row r="19">
      <c r="A19" t="s">
        <v>54</v>
      </c>
      <c r="B19">
        <v>18.0</v>
      </c>
      <c r="C19">
        <v>166.0</v>
      </c>
      <c r="D19">
        <v>170.0</v>
      </c>
      <c r="E19">
        <v>166.0</v>
      </c>
      <c r="F19" s="11" t="str">
        <f t="shared" si="1"/>
        <v>1763</v>
      </c>
      <c r="G19" s="17" t="str">
        <f t="shared" si="2"/>
        <v>2091</v>
      </c>
    </row>
    <row r="20">
      <c r="A20" t="s">
        <v>55</v>
      </c>
      <c r="B20">
        <v>19.0</v>
      </c>
      <c r="C20">
        <v>60.0</v>
      </c>
      <c r="D20">
        <v>92.0</v>
      </c>
      <c r="E20">
        <v>86.0</v>
      </c>
      <c r="F20" s="11" t="str">
        <f t="shared" si="1"/>
        <v>413</v>
      </c>
      <c r="G20" s="17" t="str">
        <f t="shared" si="2"/>
        <v>582</v>
      </c>
    </row>
    <row r="21">
      <c r="A21" t="s">
        <v>56</v>
      </c>
      <c r="B21">
        <v>20.0</v>
      </c>
      <c r="C21">
        <v>110.0</v>
      </c>
      <c r="D21">
        <v>146.0</v>
      </c>
      <c r="E21">
        <v>150.0</v>
      </c>
      <c r="F21" s="11" t="str">
        <f t="shared" si="1"/>
        <v>1171</v>
      </c>
      <c r="G21" s="17" t="str">
        <f t="shared" si="2"/>
        <v>1444</v>
      </c>
    </row>
    <row r="22">
      <c r="A22" t="s">
        <v>57</v>
      </c>
      <c r="B22">
        <v>21.0</v>
      </c>
      <c r="C22">
        <v>80.0</v>
      </c>
      <c r="D22">
        <v>102.0</v>
      </c>
      <c r="E22">
        <v>78.0</v>
      </c>
      <c r="F22" s="11" t="str">
        <f t="shared" si="1"/>
        <v>503</v>
      </c>
      <c r="G22" s="17" t="str">
        <f t="shared" si="2"/>
        <v>687</v>
      </c>
    </row>
    <row r="23">
      <c r="A23" t="s">
        <v>58</v>
      </c>
      <c r="B23">
        <v>22.0</v>
      </c>
      <c r="C23">
        <v>130.0</v>
      </c>
      <c r="D23">
        <v>168.0</v>
      </c>
      <c r="E23">
        <v>146.0</v>
      </c>
      <c r="F23" s="11" t="str">
        <f t="shared" si="1"/>
        <v>1446</v>
      </c>
      <c r="G23" s="17" t="str">
        <f t="shared" si="2"/>
        <v>1746</v>
      </c>
    </row>
    <row r="24">
      <c r="A24" t="s">
        <v>59</v>
      </c>
      <c r="B24">
        <v>23.0</v>
      </c>
      <c r="C24">
        <v>70.0</v>
      </c>
      <c r="D24">
        <v>112.0</v>
      </c>
      <c r="E24">
        <v>112.0</v>
      </c>
      <c r="F24" s="11" t="str">
        <f t="shared" si="1"/>
        <v>619</v>
      </c>
      <c r="G24" s="17" t="str">
        <f t="shared" si="2"/>
        <v>824</v>
      </c>
    </row>
    <row r="25">
      <c r="A25" t="s">
        <v>60</v>
      </c>
      <c r="B25">
        <v>24.0</v>
      </c>
      <c r="C25">
        <v>120.0</v>
      </c>
      <c r="D25">
        <v>166.0</v>
      </c>
      <c r="E25">
        <v>166.0</v>
      </c>
      <c r="F25" s="11" t="str">
        <f t="shared" si="1"/>
        <v>1463</v>
      </c>
      <c r="G25" s="17" t="str">
        <f t="shared" si="2"/>
        <v>1767</v>
      </c>
    </row>
    <row r="26">
      <c r="A26" t="s">
        <v>61</v>
      </c>
      <c r="B26">
        <v>25.0</v>
      </c>
      <c r="C26">
        <v>70.0</v>
      </c>
      <c r="D26">
        <v>124.0</v>
      </c>
      <c r="E26">
        <v>108.0</v>
      </c>
      <c r="F26" s="11" t="str">
        <f t="shared" si="1"/>
        <v>673</v>
      </c>
      <c r="G26" s="17" t="str">
        <f t="shared" si="2"/>
        <v>888</v>
      </c>
    </row>
    <row r="27">
      <c r="A27" t="s">
        <v>62</v>
      </c>
      <c r="B27">
        <v>26.0</v>
      </c>
      <c r="C27">
        <v>120.0</v>
      </c>
      <c r="D27">
        <v>200.0</v>
      </c>
      <c r="E27">
        <v>154.0</v>
      </c>
      <c r="F27" s="11" t="str">
        <f t="shared" si="1"/>
        <v>1698</v>
      </c>
      <c r="G27" s="17" t="str">
        <f t="shared" si="2"/>
        <v>2028</v>
      </c>
    </row>
    <row r="28">
      <c r="A28" t="s">
        <v>63</v>
      </c>
      <c r="B28">
        <v>27.0</v>
      </c>
      <c r="C28">
        <v>100.0</v>
      </c>
      <c r="D28">
        <v>90.0</v>
      </c>
      <c r="E28">
        <v>114.0</v>
      </c>
      <c r="F28" s="11" t="str">
        <f t="shared" si="1"/>
        <v>600</v>
      </c>
      <c r="G28" s="17" t="str">
        <f t="shared" si="2"/>
        <v>799</v>
      </c>
    </row>
    <row r="29">
      <c r="A29" t="s">
        <v>64</v>
      </c>
      <c r="B29">
        <v>28.0</v>
      </c>
      <c r="C29">
        <v>150.0</v>
      </c>
      <c r="D29">
        <v>150.0</v>
      </c>
      <c r="E29">
        <v>172.0</v>
      </c>
      <c r="F29" s="11" t="str">
        <f t="shared" si="1"/>
        <v>1505</v>
      </c>
      <c r="G29" s="17" t="str">
        <f t="shared" si="2"/>
        <v>1810</v>
      </c>
    </row>
    <row r="30">
      <c r="A30" t="s">
        <v>65</v>
      </c>
      <c r="B30">
        <v>29.0</v>
      </c>
      <c r="C30">
        <v>110.0</v>
      </c>
      <c r="D30">
        <v>100.0</v>
      </c>
      <c r="E30">
        <v>104.0</v>
      </c>
      <c r="F30" s="11" t="str">
        <f t="shared" si="1"/>
        <v>668</v>
      </c>
      <c r="G30" s="17" t="str">
        <f t="shared" si="2"/>
        <v>876</v>
      </c>
    </row>
    <row r="31">
      <c r="A31" t="s">
        <v>66</v>
      </c>
      <c r="B31">
        <v>30.0</v>
      </c>
      <c r="C31">
        <v>140.0</v>
      </c>
      <c r="D31">
        <v>132.0</v>
      </c>
      <c r="E31">
        <v>136.0</v>
      </c>
      <c r="F31" s="11" t="str">
        <f t="shared" si="1"/>
        <v>1138</v>
      </c>
      <c r="G31" s="17" t="str">
        <f t="shared" si="2"/>
        <v>1405</v>
      </c>
    </row>
    <row r="32">
      <c r="A32" t="s">
        <v>67</v>
      </c>
      <c r="B32">
        <v>31.0</v>
      </c>
      <c r="C32">
        <v>180.0</v>
      </c>
      <c r="D32">
        <v>184.0</v>
      </c>
      <c r="E32">
        <v>190.0</v>
      </c>
      <c r="F32" s="11" t="str">
        <f t="shared" si="1"/>
        <v>2125</v>
      </c>
      <c r="G32" s="17" t="str">
        <f t="shared" si="2"/>
        <v>2485</v>
      </c>
    </row>
    <row r="33">
      <c r="A33" t="s">
        <v>68</v>
      </c>
      <c r="B33">
        <v>32.0</v>
      </c>
      <c r="C33">
        <v>92.0</v>
      </c>
      <c r="D33">
        <v>110.0</v>
      </c>
      <c r="E33">
        <v>94.0</v>
      </c>
      <c r="F33" s="11" t="str">
        <f t="shared" si="1"/>
        <v>639</v>
      </c>
      <c r="G33" s="17" t="str">
        <f t="shared" si="2"/>
        <v>843</v>
      </c>
    </row>
    <row r="34">
      <c r="A34" t="s">
        <v>69</v>
      </c>
      <c r="B34">
        <v>33.0</v>
      </c>
      <c r="C34">
        <v>122.0</v>
      </c>
      <c r="D34">
        <v>142.0</v>
      </c>
      <c r="E34">
        <v>128.0</v>
      </c>
      <c r="F34" s="11" t="str">
        <f t="shared" si="1"/>
        <v>1108</v>
      </c>
      <c r="G34" s="17" t="str">
        <f t="shared" si="2"/>
        <v>1372</v>
      </c>
    </row>
    <row r="35">
      <c r="A35" t="s">
        <v>70</v>
      </c>
      <c r="B35">
        <v>34.0</v>
      </c>
      <c r="C35">
        <v>162.0</v>
      </c>
      <c r="D35">
        <v>204.0</v>
      </c>
      <c r="E35">
        <v>170.0</v>
      </c>
      <c r="F35" s="11" t="str">
        <f t="shared" si="1"/>
        <v>2114</v>
      </c>
      <c r="G35" s="17" t="str">
        <f t="shared" si="2"/>
        <v>2475</v>
      </c>
    </row>
    <row r="36">
      <c r="A36" t="s">
        <v>71</v>
      </c>
      <c r="B36">
        <v>35.0</v>
      </c>
      <c r="C36">
        <v>140.0</v>
      </c>
      <c r="D36">
        <v>116.0</v>
      </c>
      <c r="E36">
        <v>124.0</v>
      </c>
      <c r="F36" s="11" t="str">
        <f t="shared" si="1"/>
        <v>955</v>
      </c>
      <c r="G36" s="17" t="str">
        <f t="shared" si="2"/>
        <v>1201</v>
      </c>
    </row>
    <row r="37">
      <c r="A37" t="s">
        <v>72</v>
      </c>
      <c r="B37">
        <v>36.0</v>
      </c>
      <c r="C37">
        <v>190.0</v>
      </c>
      <c r="D37">
        <v>178.0</v>
      </c>
      <c r="E37">
        <v>178.0</v>
      </c>
      <c r="F37" s="11" t="str">
        <f t="shared" si="1"/>
        <v>2045</v>
      </c>
      <c r="G37" s="17" t="str">
        <f t="shared" si="2"/>
        <v>2398</v>
      </c>
    </row>
    <row r="38">
      <c r="A38" t="s">
        <v>73</v>
      </c>
      <c r="B38">
        <v>37.0</v>
      </c>
      <c r="C38">
        <v>76.0</v>
      </c>
      <c r="D38">
        <v>106.0</v>
      </c>
      <c r="E38">
        <v>118.0</v>
      </c>
      <c r="F38" s="11" t="str">
        <f t="shared" si="1"/>
        <v>627</v>
      </c>
      <c r="G38" s="17" t="str">
        <f t="shared" si="2"/>
        <v>831</v>
      </c>
    </row>
    <row r="39">
      <c r="A39" t="s">
        <v>74</v>
      </c>
      <c r="B39">
        <v>38.0</v>
      </c>
      <c r="C39">
        <v>146.0</v>
      </c>
      <c r="D39">
        <v>176.0</v>
      </c>
      <c r="E39">
        <v>194.0</v>
      </c>
      <c r="F39" s="11" t="str">
        <f t="shared" si="1"/>
        <v>1850</v>
      </c>
      <c r="G39" s="17" t="str">
        <f t="shared" si="2"/>
        <v>2188</v>
      </c>
    </row>
    <row r="40">
      <c r="A40" t="s">
        <v>75</v>
      </c>
      <c r="B40">
        <v>39.0</v>
      </c>
      <c r="C40">
        <v>230.0</v>
      </c>
      <c r="D40">
        <v>98.0</v>
      </c>
      <c r="E40">
        <v>54.0</v>
      </c>
      <c r="F40" s="11" t="str">
        <f t="shared" si="1"/>
        <v>682</v>
      </c>
      <c r="G40" s="17" t="str">
        <f t="shared" si="2"/>
        <v>918</v>
      </c>
    </row>
    <row r="41">
      <c r="A41" t="s">
        <v>76</v>
      </c>
      <c r="B41">
        <v>40.0</v>
      </c>
      <c r="C41">
        <v>280.0</v>
      </c>
      <c r="D41">
        <v>168.0</v>
      </c>
      <c r="E41">
        <v>108.0</v>
      </c>
      <c r="F41" s="11" t="str">
        <f t="shared" si="1"/>
        <v>1825</v>
      </c>
      <c r="G41" s="17" t="str">
        <f t="shared" si="2"/>
        <v>2177</v>
      </c>
    </row>
    <row r="42">
      <c r="A42" t="s">
        <v>77</v>
      </c>
      <c r="B42">
        <v>41.0</v>
      </c>
      <c r="C42">
        <v>80.0</v>
      </c>
      <c r="D42">
        <v>88.0</v>
      </c>
      <c r="E42">
        <v>90.0</v>
      </c>
      <c r="F42" s="11" t="str">
        <f t="shared" si="1"/>
        <v>466</v>
      </c>
      <c r="G42" s="17" t="str">
        <f t="shared" si="2"/>
        <v>643</v>
      </c>
    </row>
    <row r="43">
      <c r="A43" t="s">
        <v>78</v>
      </c>
      <c r="B43">
        <v>42.0</v>
      </c>
      <c r="C43">
        <v>150.0</v>
      </c>
      <c r="D43">
        <v>164.0</v>
      </c>
      <c r="E43">
        <v>164.0</v>
      </c>
      <c r="F43" s="11" t="str">
        <f t="shared" si="1"/>
        <v>1607</v>
      </c>
      <c r="G43" s="17" t="str">
        <f t="shared" si="2"/>
        <v>1921</v>
      </c>
    </row>
    <row r="44">
      <c r="A44" t="s">
        <v>79</v>
      </c>
      <c r="B44">
        <v>43.0</v>
      </c>
      <c r="C44">
        <v>90.0</v>
      </c>
      <c r="D44">
        <v>134.0</v>
      </c>
      <c r="E44">
        <v>130.0</v>
      </c>
      <c r="F44" s="11" t="str">
        <f t="shared" si="1"/>
        <v>905</v>
      </c>
      <c r="G44" s="17" t="str">
        <f t="shared" si="2"/>
        <v>1148</v>
      </c>
    </row>
    <row r="45">
      <c r="A45" t="s">
        <v>80</v>
      </c>
      <c r="B45">
        <v>44.0</v>
      </c>
      <c r="C45">
        <v>120.0</v>
      </c>
      <c r="D45">
        <v>162.0</v>
      </c>
      <c r="E45">
        <v>158.0</v>
      </c>
      <c r="F45" s="11" t="str">
        <f t="shared" si="1"/>
        <v>1393</v>
      </c>
      <c r="G45" s="17" t="str">
        <f t="shared" si="2"/>
        <v>1689</v>
      </c>
    </row>
    <row r="46">
      <c r="A46" t="s">
        <v>81</v>
      </c>
      <c r="B46">
        <v>45.0</v>
      </c>
      <c r="C46">
        <v>150.0</v>
      </c>
      <c r="D46">
        <v>202.0</v>
      </c>
      <c r="E46">
        <v>190.0</v>
      </c>
      <c r="F46" s="11" t="str">
        <f t="shared" si="1"/>
        <v>2130</v>
      </c>
      <c r="G46" s="17" t="str">
        <f t="shared" si="2"/>
        <v>2493</v>
      </c>
    </row>
    <row r="47">
      <c r="A47" t="s">
        <v>83</v>
      </c>
      <c r="B47">
        <v>46.0</v>
      </c>
      <c r="C47">
        <v>70.0</v>
      </c>
      <c r="D47">
        <v>122.0</v>
      </c>
      <c r="E47">
        <v>120.0</v>
      </c>
      <c r="F47" s="11" t="str">
        <f t="shared" si="1"/>
        <v>698</v>
      </c>
      <c r="G47" s="17" t="str">
        <f t="shared" si="2"/>
        <v>917</v>
      </c>
    </row>
    <row r="48">
      <c r="A48" t="s">
        <v>84</v>
      </c>
      <c r="B48">
        <v>47.0</v>
      </c>
      <c r="C48">
        <v>120.0</v>
      </c>
      <c r="D48">
        <v>162.0</v>
      </c>
      <c r="E48">
        <v>170.0</v>
      </c>
      <c r="F48" s="11" t="str">
        <f t="shared" si="1"/>
        <v>1445</v>
      </c>
      <c r="G48" s="17" t="str">
        <f t="shared" si="2"/>
        <v>1747</v>
      </c>
    </row>
    <row r="49">
      <c r="A49" t="s">
        <v>85</v>
      </c>
      <c r="B49">
        <v>48.0</v>
      </c>
      <c r="C49">
        <v>120.0</v>
      </c>
      <c r="D49">
        <v>108.0</v>
      </c>
      <c r="E49">
        <v>118.0</v>
      </c>
      <c r="F49" s="11" t="str">
        <f t="shared" si="1"/>
        <v>803</v>
      </c>
      <c r="G49" s="17" t="str">
        <f t="shared" si="2"/>
        <v>1029</v>
      </c>
    </row>
    <row r="50">
      <c r="A50" t="s">
        <v>86</v>
      </c>
      <c r="B50">
        <v>49.0</v>
      </c>
      <c r="C50">
        <v>140.0</v>
      </c>
      <c r="D50">
        <v>172.0</v>
      </c>
      <c r="E50">
        <v>154.0</v>
      </c>
      <c r="F50" s="11" t="str">
        <f t="shared" si="1"/>
        <v>1577</v>
      </c>
      <c r="G50" s="17" t="str">
        <f t="shared" si="2"/>
        <v>1890</v>
      </c>
    </row>
    <row r="51">
      <c r="A51" t="s">
        <v>87</v>
      </c>
      <c r="B51">
        <v>50.0</v>
      </c>
      <c r="C51">
        <v>20.0</v>
      </c>
      <c r="D51">
        <v>108.0</v>
      </c>
      <c r="E51">
        <v>86.0</v>
      </c>
      <c r="F51" s="11" t="str">
        <f t="shared" si="1"/>
        <v>280</v>
      </c>
      <c r="G51" s="17" t="str">
        <f t="shared" si="2"/>
        <v>457</v>
      </c>
    </row>
    <row r="52">
      <c r="A52" t="s">
        <v>89</v>
      </c>
      <c r="B52">
        <v>51.0</v>
      </c>
      <c r="C52">
        <v>70.0</v>
      </c>
      <c r="D52">
        <v>148.0</v>
      </c>
      <c r="E52">
        <v>140.0</v>
      </c>
      <c r="F52" s="11" t="str">
        <f t="shared" si="1"/>
        <v>915</v>
      </c>
      <c r="G52" s="17" t="str">
        <f t="shared" si="2"/>
        <v>1169</v>
      </c>
    </row>
    <row r="53">
      <c r="A53" t="s">
        <v>90</v>
      </c>
      <c r="B53">
        <v>52.0</v>
      </c>
      <c r="C53">
        <v>80.0</v>
      </c>
      <c r="D53">
        <v>104.0</v>
      </c>
      <c r="E53">
        <v>94.0</v>
      </c>
      <c r="F53" s="11" t="str">
        <f t="shared" si="1"/>
        <v>563</v>
      </c>
      <c r="G53" s="17" t="str">
        <f t="shared" si="2"/>
        <v>756</v>
      </c>
    </row>
    <row r="54">
      <c r="A54" t="s">
        <v>92</v>
      </c>
      <c r="B54">
        <v>53.0</v>
      </c>
      <c r="C54">
        <v>130.0</v>
      </c>
      <c r="D54">
        <v>156.0</v>
      </c>
      <c r="E54">
        <v>146.0</v>
      </c>
      <c r="F54" s="11" t="str">
        <f t="shared" si="1"/>
        <v>1342</v>
      </c>
      <c r="G54" s="17" t="str">
        <f t="shared" si="2"/>
        <v>1632</v>
      </c>
    </row>
    <row r="55">
      <c r="A55" t="s">
        <v>93</v>
      </c>
      <c r="B55">
        <v>54.0</v>
      </c>
      <c r="C55">
        <v>100.0</v>
      </c>
      <c r="D55">
        <v>132.0</v>
      </c>
      <c r="E55">
        <v>112.0</v>
      </c>
      <c r="F55" s="11" t="str">
        <f t="shared" si="1"/>
        <v>873</v>
      </c>
      <c r="G55" s="17" t="str">
        <f t="shared" si="2"/>
        <v>1110</v>
      </c>
    </row>
    <row r="56">
      <c r="A56" t="s">
        <v>94</v>
      </c>
      <c r="B56">
        <v>55.0</v>
      </c>
      <c r="C56">
        <v>160.0</v>
      </c>
      <c r="D56">
        <v>194.0</v>
      </c>
      <c r="E56">
        <v>176.0</v>
      </c>
      <c r="F56" s="11" t="str">
        <f t="shared" si="1"/>
        <v>2033</v>
      </c>
      <c r="G56" s="17" t="str">
        <f t="shared" si="2"/>
        <v>2387</v>
      </c>
    </row>
    <row r="57">
      <c r="A57" t="s">
        <v>95</v>
      </c>
      <c r="B57">
        <v>56.0</v>
      </c>
      <c r="C57">
        <v>80.0</v>
      </c>
      <c r="D57">
        <v>122.0</v>
      </c>
      <c r="E57">
        <v>96.0</v>
      </c>
      <c r="F57" s="11" t="str">
        <f t="shared" si="1"/>
        <v>668</v>
      </c>
      <c r="G57" s="17" t="str">
        <f t="shared" si="2"/>
        <v>879</v>
      </c>
    </row>
    <row r="58">
      <c r="A58" t="s">
        <v>96</v>
      </c>
      <c r="B58">
        <v>57.0</v>
      </c>
      <c r="C58">
        <v>130.0</v>
      </c>
      <c r="D58">
        <v>178.0</v>
      </c>
      <c r="E58">
        <v>150.0</v>
      </c>
      <c r="F58" s="11" t="str">
        <f t="shared" si="1"/>
        <v>1552</v>
      </c>
      <c r="G58" s="17" t="str">
        <f t="shared" si="2"/>
        <v>1865</v>
      </c>
    </row>
    <row r="59">
      <c r="A59" t="s">
        <v>97</v>
      </c>
      <c r="B59">
        <v>58.0</v>
      </c>
      <c r="C59">
        <v>110.0</v>
      </c>
      <c r="D59">
        <v>156.0</v>
      </c>
      <c r="E59">
        <v>110.0</v>
      </c>
      <c r="F59" s="11" t="str">
        <f t="shared" si="1"/>
        <v>1072</v>
      </c>
      <c r="G59" s="17" t="str">
        <f t="shared" si="2"/>
        <v>1335</v>
      </c>
    </row>
    <row r="60">
      <c r="A60" t="s">
        <v>99</v>
      </c>
      <c r="B60">
        <v>59.0</v>
      </c>
      <c r="C60">
        <v>180.0</v>
      </c>
      <c r="D60">
        <v>230.0</v>
      </c>
      <c r="E60">
        <v>180.0</v>
      </c>
      <c r="F60" s="11" t="str">
        <f t="shared" si="1"/>
        <v>2586</v>
      </c>
      <c r="G60" s="17" t="str">
        <f t="shared" si="2"/>
        <v>2984</v>
      </c>
    </row>
    <row r="61">
      <c r="A61" t="s">
        <v>102</v>
      </c>
      <c r="B61">
        <v>60.0</v>
      </c>
      <c r="C61">
        <v>80.0</v>
      </c>
      <c r="D61">
        <v>108.0</v>
      </c>
      <c r="E61">
        <v>98.0</v>
      </c>
      <c r="F61" s="11" t="str">
        <f t="shared" si="1"/>
        <v>597</v>
      </c>
      <c r="G61" s="17" t="str">
        <f t="shared" si="2"/>
        <v>796</v>
      </c>
    </row>
    <row r="62">
      <c r="A62" t="s">
        <v>103</v>
      </c>
      <c r="B62">
        <v>61.0</v>
      </c>
      <c r="C62">
        <v>130.0</v>
      </c>
      <c r="D62">
        <v>132.0</v>
      </c>
      <c r="E62">
        <v>132.0</v>
      </c>
      <c r="F62" s="11" t="str">
        <f t="shared" si="1"/>
        <v>1080</v>
      </c>
      <c r="G62" s="17" t="str">
        <f t="shared" si="2"/>
        <v>1340</v>
      </c>
    </row>
    <row r="63">
      <c r="A63" t="s">
        <v>104</v>
      </c>
      <c r="B63">
        <v>62.0</v>
      </c>
      <c r="C63">
        <v>180.0</v>
      </c>
      <c r="D63">
        <v>180.0</v>
      </c>
      <c r="E63">
        <v>202.0</v>
      </c>
      <c r="F63" s="11" t="str">
        <f t="shared" si="1"/>
        <v>2144</v>
      </c>
      <c r="G63" s="17" t="str">
        <f t="shared" si="2"/>
        <v>2505</v>
      </c>
    </row>
    <row r="64">
      <c r="A64" t="s">
        <v>105</v>
      </c>
      <c r="B64">
        <v>63.0</v>
      </c>
      <c r="C64">
        <v>50.0</v>
      </c>
      <c r="D64">
        <v>110.0</v>
      </c>
      <c r="E64">
        <v>76.0</v>
      </c>
      <c r="F64" s="11" t="str">
        <f t="shared" si="1"/>
        <v>424</v>
      </c>
      <c r="G64" s="17" t="str">
        <f t="shared" si="2"/>
        <v>600</v>
      </c>
    </row>
    <row r="65">
      <c r="A65" t="s">
        <v>106</v>
      </c>
      <c r="B65">
        <v>64.0</v>
      </c>
      <c r="C65">
        <v>80.0</v>
      </c>
      <c r="D65">
        <v>150.0</v>
      </c>
      <c r="E65">
        <v>112.0</v>
      </c>
      <c r="F65" s="11" t="str">
        <f t="shared" si="1"/>
        <v>887</v>
      </c>
      <c r="G65" s="17" t="str">
        <f t="shared" si="2"/>
        <v>1132</v>
      </c>
    </row>
    <row r="66">
      <c r="A66" t="s">
        <v>108</v>
      </c>
      <c r="B66">
        <v>65.0</v>
      </c>
      <c r="C66">
        <v>110.0</v>
      </c>
      <c r="D66">
        <v>186.0</v>
      </c>
      <c r="E66">
        <v>152.0</v>
      </c>
      <c r="F66" s="11" t="str">
        <f t="shared" si="1"/>
        <v>1502</v>
      </c>
      <c r="G66" s="17" t="str">
        <f t="shared" si="2"/>
        <v>1814</v>
      </c>
    </row>
    <row r="67">
      <c r="A67" t="s">
        <v>109</v>
      </c>
      <c r="B67">
        <v>66.0</v>
      </c>
      <c r="C67">
        <v>140.0</v>
      </c>
      <c r="D67">
        <v>118.0</v>
      </c>
      <c r="E67">
        <v>96.0</v>
      </c>
      <c r="F67" s="11" t="str">
        <f t="shared" si="1"/>
        <v>854</v>
      </c>
      <c r="G67" s="17" t="str">
        <f t="shared" si="2"/>
        <v>1090</v>
      </c>
    </row>
    <row r="68">
      <c r="A68" t="s">
        <v>111</v>
      </c>
      <c r="B68">
        <v>67.0</v>
      </c>
      <c r="C68">
        <v>160.0</v>
      </c>
      <c r="D68">
        <v>154.0</v>
      </c>
      <c r="E68">
        <v>144.0</v>
      </c>
      <c r="F68" s="11" t="str">
        <f t="shared" si="1"/>
        <v>1460</v>
      </c>
      <c r="G68" s="17" t="str">
        <f t="shared" si="2"/>
        <v>1761</v>
      </c>
    </row>
    <row r="69">
      <c r="A69" t="s">
        <v>112</v>
      </c>
      <c r="B69">
        <v>68.0</v>
      </c>
      <c r="C69">
        <v>180.0</v>
      </c>
      <c r="D69">
        <v>198.0</v>
      </c>
      <c r="E69">
        <v>180.0</v>
      </c>
      <c r="F69" s="11" t="str">
        <f t="shared" si="1"/>
        <v>2226</v>
      </c>
      <c r="G69" s="17" t="str">
        <f t="shared" si="2"/>
        <v>2594</v>
      </c>
    </row>
    <row r="70">
      <c r="A70" t="s">
        <v>113</v>
      </c>
      <c r="B70">
        <v>69.0</v>
      </c>
      <c r="C70">
        <v>100.0</v>
      </c>
      <c r="D70">
        <v>158.0</v>
      </c>
      <c r="E70">
        <v>78.0</v>
      </c>
      <c r="F70" s="11" t="str">
        <f t="shared" si="1"/>
        <v>872</v>
      </c>
      <c r="G70" s="17" t="str">
        <f t="shared" si="2"/>
        <v>1117</v>
      </c>
    </row>
    <row r="71">
      <c r="A71" t="s">
        <v>114</v>
      </c>
      <c r="B71">
        <v>70.0</v>
      </c>
      <c r="C71">
        <v>130.0</v>
      </c>
      <c r="D71">
        <v>190.0</v>
      </c>
      <c r="E71">
        <v>110.0</v>
      </c>
      <c r="F71" s="11" t="str">
        <f t="shared" si="1"/>
        <v>1419</v>
      </c>
      <c r="G71" s="17" t="str">
        <f t="shared" si="2"/>
        <v>1724</v>
      </c>
    </row>
    <row r="72">
      <c r="A72" t="s">
        <v>115</v>
      </c>
      <c r="B72">
        <v>71.0</v>
      </c>
      <c r="C72">
        <v>160.0</v>
      </c>
      <c r="D72">
        <v>222.0</v>
      </c>
      <c r="E72">
        <v>152.0</v>
      </c>
      <c r="F72" s="11" t="str">
        <f t="shared" si="1"/>
        <v>2162</v>
      </c>
      <c r="G72" s="17" t="str">
        <f t="shared" si="2"/>
        <v>2531</v>
      </c>
    </row>
    <row r="73">
      <c r="A73" t="s">
        <v>118</v>
      </c>
      <c r="B73">
        <v>72.0</v>
      </c>
      <c r="C73">
        <v>80.0</v>
      </c>
      <c r="D73">
        <v>106.0</v>
      </c>
      <c r="E73">
        <v>136.0</v>
      </c>
      <c r="F73" s="11" t="str">
        <f t="shared" si="1"/>
        <v>691</v>
      </c>
      <c r="G73" s="17" t="str">
        <f t="shared" si="2"/>
        <v>905</v>
      </c>
    </row>
    <row r="74">
      <c r="A74" t="s">
        <v>119</v>
      </c>
      <c r="B74">
        <v>73.0</v>
      </c>
      <c r="C74">
        <v>160.0</v>
      </c>
      <c r="D74">
        <v>170.0</v>
      </c>
      <c r="E74">
        <v>196.0</v>
      </c>
      <c r="F74" s="11" t="str">
        <f t="shared" si="1"/>
        <v>1880</v>
      </c>
      <c r="G74" s="17" t="str">
        <f t="shared" si="2"/>
        <v>2220</v>
      </c>
    </row>
    <row r="75">
      <c r="A75" t="s">
        <v>123</v>
      </c>
      <c r="B75">
        <v>74.0</v>
      </c>
      <c r="C75">
        <v>80.0</v>
      </c>
      <c r="D75">
        <v>106.0</v>
      </c>
      <c r="E75">
        <v>118.0</v>
      </c>
      <c r="F75" s="11" t="str">
        <f t="shared" si="1"/>
        <v>643</v>
      </c>
      <c r="G75" s="17" t="str">
        <f t="shared" si="2"/>
        <v>849</v>
      </c>
    </row>
    <row r="76">
      <c r="A76" t="s">
        <v>124</v>
      </c>
      <c r="B76">
        <v>75.0</v>
      </c>
      <c r="C76">
        <v>110.0</v>
      </c>
      <c r="D76">
        <v>142.0</v>
      </c>
      <c r="E76">
        <v>156.0</v>
      </c>
      <c r="F76" s="11" t="str">
        <f t="shared" si="1"/>
        <v>1162</v>
      </c>
      <c r="G76" s="17" t="str">
        <f t="shared" si="2"/>
        <v>1434</v>
      </c>
    </row>
    <row r="77">
      <c r="A77" t="s">
        <v>125</v>
      </c>
      <c r="B77">
        <v>76.0</v>
      </c>
      <c r="C77">
        <v>160.0</v>
      </c>
      <c r="D77">
        <v>176.0</v>
      </c>
      <c r="E77">
        <v>198.0</v>
      </c>
      <c r="F77" s="11" t="str">
        <f t="shared" si="1"/>
        <v>1957</v>
      </c>
      <c r="G77" s="17" t="str">
        <f t="shared" si="2"/>
        <v>2303</v>
      </c>
    </row>
    <row r="78">
      <c r="A78" t="s">
        <v>127</v>
      </c>
      <c r="B78">
        <v>77.0</v>
      </c>
      <c r="C78">
        <v>100.0</v>
      </c>
      <c r="D78">
        <v>168.0</v>
      </c>
      <c r="E78">
        <v>138.0</v>
      </c>
      <c r="F78" s="11" t="str">
        <f t="shared" si="1"/>
        <v>1233</v>
      </c>
      <c r="G78" s="17" t="str">
        <f t="shared" si="2"/>
        <v>1516</v>
      </c>
    </row>
    <row r="79">
      <c r="A79" t="s">
        <v>128</v>
      </c>
      <c r="B79">
        <v>78.0</v>
      </c>
      <c r="C79">
        <v>130.0</v>
      </c>
      <c r="D79">
        <v>200.0</v>
      </c>
      <c r="E79">
        <v>170.0</v>
      </c>
      <c r="F79" s="11" t="str">
        <f t="shared" si="1"/>
        <v>1857</v>
      </c>
      <c r="G79" s="17" t="str">
        <f t="shared" si="2"/>
        <v>2199</v>
      </c>
    </row>
    <row r="80">
      <c r="A80" t="s">
        <v>130</v>
      </c>
      <c r="B80">
        <v>79.0</v>
      </c>
      <c r="C80">
        <v>180.0</v>
      </c>
      <c r="D80">
        <v>110.0</v>
      </c>
      <c r="E80">
        <v>110.0</v>
      </c>
      <c r="F80" s="11" t="str">
        <f t="shared" si="1"/>
        <v>967</v>
      </c>
      <c r="G80" s="17" t="str">
        <f t="shared" si="2"/>
        <v>1219</v>
      </c>
    </row>
    <row r="81">
      <c r="A81" t="s">
        <v>133</v>
      </c>
      <c r="B81">
        <v>80.0</v>
      </c>
      <c r="C81">
        <v>190.0</v>
      </c>
      <c r="D81">
        <v>184.0</v>
      </c>
      <c r="E81">
        <v>198.0</v>
      </c>
      <c r="F81" s="11" t="str">
        <f t="shared" si="1"/>
        <v>2229</v>
      </c>
      <c r="G81" s="17" t="str">
        <f t="shared" si="2"/>
        <v>2597</v>
      </c>
    </row>
    <row r="82">
      <c r="A82" t="s">
        <v>134</v>
      </c>
      <c r="B82">
        <v>81.0</v>
      </c>
      <c r="C82">
        <v>50.0</v>
      </c>
      <c r="D82">
        <v>128.0</v>
      </c>
      <c r="E82">
        <v>138.0</v>
      </c>
      <c r="F82" s="11" t="str">
        <f t="shared" si="1"/>
        <v>664</v>
      </c>
      <c r="G82" s="17" t="str">
        <f t="shared" si="2"/>
        <v>891</v>
      </c>
    </row>
    <row r="83">
      <c r="A83" t="s">
        <v>136</v>
      </c>
      <c r="B83">
        <v>82.0</v>
      </c>
      <c r="C83">
        <v>100.0</v>
      </c>
      <c r="D83">
        <v>186.0</v>
      </c>
      <c r="E83">
        <v>180.0</v>
      </c>
      <c r="F83" s="11" t="str">
        <f t="shared" si="1"/>
        <v>1559</v>
      </c>
      <c r="G83" s="17" t="str">
        <f t="shared" si="2"/>
        <v>1880</v>
      </c>
    </row>
    <row r="84">
      <c r="A84" t="s">
        <v>137</v>
      </c>
      <c r="B84">
        <v>83.0</v>
      </c>
      <c r="C84">
        <v>104.0</v>
      </c>
      <c r="D84">
        <v>138.0</v>
      </c>
      <c r="E84">
        <v>132.0</v>
      </c>
      <c r="F84" s="11" t="str">
        <f t="shared" si="1"/>
        <v>1010</v>
      </c>
      <c r="G84" s="17" t="str">
        <f t="shared" si="2"/>
        <v>1264</v>
      </c>
    </row>
    <row r="85">
      <c r="A85" t="s">
        <v>139</v>
      </c>
      <c r="B85">
        <v>84.0</v>
      </c>
      <c r="C85">
        <v>70.0</v>
      </c>
      <c r="D85">
        <v>126.0</v>
      </c>
      <c r="E85">
        <v>96.0</v>
      </c>
      <c r="F85" s="11" t="str">
        <f t="shared" si="1"/>
        <v>645</v>
      </c>
      <c r="G85" s="17" t="str">
        <f t="shared" si="2"/>
        <v>855</v>
      </c>
    </row>
    <row r="86">
      <c r="A86" t="s">
        <v>140</v>
      </c>
      <c r="B86">
        <v>85.0</v>
      </c>
      <c r="C86">
        <v>120.0</v>
      </c>
      <c r="D86">
        <v>182.0</v>
      </c>
      <c r="E86">
        <v>150.0</v>
      </c>
      <c r="F86" s="11" t="str">
        <f t="shared" si="1"/>
        <v>1525</v>
      </c>
      <c r="G86" s="17" t="str">
        <f t="shared" si="2"/>
        <v>1836</v>
      </c>
    </row>
    <row r="87">
      <c r="A87" t="s">
        <v>141</v>
      </c>
      <c r="B87">
        <v>86.0</v>
      </c>
      <c r="C87">
        <v>130.0</v>
      </c>
      <c r="D87">
        <v>104.0</v>
      </c>
      <c r="E87">
        <v>138.0</v>
      </c>
      <c r="F87" s="11" t="str">
        <f t="shared" si="1"/>
        <v>870</v>
      </c>
      <c r="G87" s="17" t="str">
        <f t="shared" si="2"/>
        <v>1107</v>
      </c>
    </row>
    <row r="88">
      <c r="A88" t="s">
        <v>142</v>
      </c>
      <c r="B88">
        <v>87.0</v>
      </c>
      <c r="C88">
        <v>180.0</v>
      </c>
      <c r="D88">
        <v>156.0</v>
      </c>
      <c r="E88">
        <v>192.0</v>
      </c>
      <c r="F88" s="11" t="str">
        <f t="shared" si="1"/>
        <v>1811</v>
      </c>
      <c r="G88" s="17" t="str">
        <f t="shared" si="2"/>
        <v>2146</v>
      </c>
    </row>
    <row r="89">
      <c r="A89" t="s">
        <v>143</v>
      </c>
      <c r="B89">
        <v>88.0</v>
      </c>
      <c r="C89">
        <v>160.0</v>
      </c>
      <c r="D89">
        <v>124.0</v>
      </c>
      <c r="E89">
        <v>110.0</v>
      </c>
      <c r="F89" s="11" t="str">
        <f t="shared" si="1"/>
        <v>1027</v>
      </c>
      <c r="G89" s="17" t="str">
        <f t="shared" si="2"/>
        <v>1284</v>
      </c>
    </row>
    <row r="90">
      <c r="A90" t="s">
        <v>145</v>
      </c>
      <c r="B90">
        <v>89.0</v>
      </c>
      <c r="C90">
        <v>210.0</v>
      </c>
      <c r="D90">
        <v>180.0</v>
      </c>
      <c r="E90">
        <v>188.0</v>
      </c>
      <c r="F90" s="11" t="str">
        <f t="shared" si="1"/>
        <v>2234</v>
      </c>
      <c r="G90" s="17" t="str">
        <f t="shared" si="2"/>
        <v>2603</v>
      </c>
    </row>
    <row r="91">
      <c r="A91" t="s">
        <v>146</v>
      </c>
      <c r="B91">
        <v>90.0</v>
      </c>
      <c r="C91">
        <v>60.0</v>
      </c>
      <c r="D91">
        <v>120.0</v>
      </c>
      <c r="E91">
        <v>112.0</v>
      </c>
      <c r="F91" s="11" t="str">
        <f t="shared" si="1"/>
        <v>614</v>
      </c>
      <c r="G91" s="17" t="str">
        <f t="shared" si="2"/>
        <v>823</v>
      </c>
    </row>
    <row r="92">
      <c r="A92" t="s">
        <v>148</v>
      </c>
      <c r="B92">
        <v>91.0</v>
      </c>
      <c r="C92">
        <v>100.0</v>
      </c>
      <c r="D92">
        <v>196.0</v>
      </c>
      <c r="E92">
        <v>196.0</v>
      </c>
      <c r="F92" s="11" t="str">
        <f t="shared" si="1"/>
        <v>1714</v>
      </c>
      <c r="G92" s="17" t="str">
        <f t="shared" si="2"/>
        <v>2053</v>
      </c>
    </row>
    <row r="93">
      <c r="A93" t="s">
        <v>149</v>
      </c>
      <c r="B93">
        <v>92.0</v>
      </c>
      <c r="C93">
        <v>60.0</v>
      </c>
      <c r="D93">
        <v>136.0</v>
      </c>
      <c r="E93">
        <v>82.0</v>
      </c>
      <c r="F93" s="11" t="str">
        <f t="shared" si="1"/>
        <v>596</v>
      </c>
      <c r="G93" s="17" t="str">
        <f t="shared" si="2"/>
        <v>804</v>
      </c>
    </row>
    <row r="94">
      <c r="A94" t="s">
        <v>150</v>
      </c>
      <c r="B94">
        <v>93.0</v>
      </c>
      <c r="C94">
        <v>90.0</v>
      </c>
      <c r="D94">
        <v>172.0</v>
      </c>
      <c r="E94">
        <v>118.0</v>
      </c>
      <c r="F94" s="11" t="str">
        <f t="shared" si="1"/>
        <v>1107</v>
      </c>
      <c r="G94" s="17" t="str">
        <f t="shared" si="2"/>
        <v>1380</v>
      </c>
    </row>
    <row r="95">
      <c r="A95" t="s">
        <v>153</v>
      </c>
      <c r="B95">
        <v>94.0</v>
      </c>
      <c r="C95">
        <v>120.0</v>
      </c>
      <c r="D95">
        <v>204.0</v>
      </c>
      <c r="E95">
        <v>156.0</v>
      </c>
      <c r="F95" s="11" t="str">
        <f t="shared" si="1"/>
        <v>1743</v>
      </c>
      <c r="G95" s="17" t="str">
        <f t="shared" si="2"/>
        <v>2078</v>
      </c>
    </row>
    <row r="96">
      <c r="A96" t="s">
        <v>155</v>
      </c>
      <c r="B96">
        <v>95.0</v>
      </c>
      <c r="C96">
        <v>70.0</v>
      </c>
      <c r="D96">
        <v>90.0</v>
      </c>
      <c r="E96">
        <v>186.0</v>
      </c>
      <c r="F96" s="11" t="str">
        <f t="shared" si="1"/>
        <v>641</v>
      </c>
      <c r="G96" s="17" t="str">
        <f t="shared" si="2"/>
        <v>857</v>
      </c>
    </row>
    <row r="97">
      <c r="A97" t="s">
        <v>156</v>
      </c>
      <c r="B97">
        <v>96.0</v>
      </c>
      <c r="C97">
        <v>120.0</v>
      </c>
      <c r="D97">
        <v>104.0</v>
      </c>
      <c r="E97">
        <v>140.0</v>
      </c>
      <c r="F97" s="11" t="str">
        <f t="shared" si="1"/>
        <v>842</v>
      </c>
      <c r="G97" s="17" t="str">
        <f t="shared" si="2"/>
        <v>1075</v>
      </c>
    </row>
    <row r="98">
      <c r="A98" t="s">
        <v>157</v>
      </c>
      <c r="B98">
        <v>97.0</v>
      </c>
      <c r="C98">
        <v>170.0</v>
      </c>
      <c r="D98">
        <v>162.0</v>
      </c>
      <c r="E98">
        <v>196.0</v>
      </c>
      <c r="F98" s="11" t="str">
        <f t="shared" si="1"/>
        <v>1847</v>
      </c>
      <c r="G98" s="17" t="str">
        <f t="shared" si="2"/>
        <v>2184</v>
      </c>
    </row>
    <row r="99">
      <c r="A99" t="s">
        <v>161</v>
      </c>
      <c r="B99">
        <v>98.0</v>
      </c>
      <c r="C99">
        <v>60.0</v>
      </c>
      <c r="D99">
        <v>116.0</v>
      </c>
      <c r="E99">
        <v>110.0</v>
      </c>
      <c r="F99" s="11" t="str">
        <f t="shared" si="1"/>
        <v>589</v>
      </c>
      <c r="G99" s="17" t="str">
        <f t="shared" si="2"/>
        <v>792</v>
      </c>
    </row>
    <row r="100">
      <c r="A100" t="s">
        <v>162</v>
      </c>
      <c r="B100">
        <v>99.0</v>
      </c>
      <c r="C100">
        <v>110.0</v>
      </c>
      <c r="D100">
        <v>178.0</v>
      </c>
      <c r="E100">
        <v>168.0</v>
      </c>
      <c r="F100" s="11" t="str">
        <f t="shared" si="1"/>
        <v>1511</v>
      </c>
      <c r="G100" s="17" t="str">
        <f t="shared" si="2"/>
        <v>1823</v>
      </c>
    </row>
    <row r="101">
      <c r="A101" t="s">
        <v>165</v>
      </c>
      <c r="B101">
        <v>100.0</v>
      </c>
      <c r="C101">
        <v>80.0</v>
      </c>
      <c r="D101">
        <v>102.0</v>
      </c>
      <c r="E101">
        <v>124.0</v>
      </c>
      <c r="F101" s="11" t="str">
        <f t="shared" si="1"/>
        <v>635</v>
      </c>
      <c r="G101" s="17" t="str">
        <f t="shared" si="2"/>
        <v>840</v>
      </c>
    </row>
    <row r="102">
      <c r="A102" t="s">
        <v>166</v>
      </c>
      <c r="B102">
        <v>101.0</v>
      </c>
      <c r="C102">
        <v>120.0</v>
      </c>
      <c r="D102">
        <v>150.0</v>
      </c>
      <c r="E102">
        <v>174.0</v>
      </c>
      <c r="F102" s="11" t="str">
        <f t="shared" si="1"/>
        <v>1354</v>
      </c>
      <c r="G102" s="17" t="str">
        <f t="shared" si="2"/>
        <v>1646</v>
      </c>
    </row>
    <row r="103">
      <c r="A103" t="s">
        <v>167</v>
      </c>
      <c r="B103">
        <v>102.0</v>
      </c>
      <c r="C103">
        <v>120.0</v>
      </c>
      <c r="D103">
        <v>110.0</v>
      </c>
      <c r="E103">
        <v>132.0</v>
      </c>
      <c r="F103" s="11" t="str">
        <f t="shared" si="1"/>
        <v>865</v>
      </c>
      <c r="G103" s="17" t="str">
        <f t="shared" si="2"/>
        <v>1100</v>
      </c>
    </row>
    <row r="104">
      <c r="A104" t="s">
        <v>120</v>
      </c>
      <c r="B104">
        <v>103.0</v>
      </c>
      <c r="C104">
        <v>190.0</v>
      </c>
      <c r="D104">
        <v>232.0</v>
      </c>
      <c r="E104">
        <v>164.0</v>
      </c>
      <c r="F104" s="11" t="str">
        <f t="shared" si="1"/>
        <v>2558</v>
      </c>
      <c r="G104" s="17" t="str">
        <f t="shared" si="2"/>
        <v>2955</v>
      </c>
    </row>
    <row r="105">
      <c r="A105" t="s">
        <v>168</v>
      </c>
      <c r="B105">
        <v>104.0</v>
      </c>
      <c r="C105">
        <v>100.0</v>
      </c>
      <c r="D105">
        <v>102.0</v>
      </c>
      <c r="E105">
        <v>150.0</v>
      </c>
      <c r="F105" s="11" t="str">
        <f t="shared" si="1"/>
        <v>780</v>
      </c>
      <c r="G105" s="17" t="str">
        <f t="shared" si="2"/>
        <v>1007</v>
      </c>
    </row>
    <row r="106">
      <c r="A106" t="s">
        <v>170</v>
      </c>
      <c r="B106">
        <v>105.0</v>
      </c>
      <c r="C106">
        <v>120.0</v>
      </c>
      <c r="D106">
        <v>140.0</v>
      </c>
      <c r="E106">
        <v>202.0</v>
      </c>
      <c r="F106" s="11" t="str">
        <f t="shared" si="1"/>
        <v>1361</v>
      </c>
      <c r="G106" s="17" t="str">
        <f t="shared" si="2"/>
        <v>1657</v>
      </c>
    </row>
    <row r="107">
      <c r="A107" t="s">
        <v>171</v>
      </c>
      <c r="B107">
        <v>106.0</v>
      </c>
      <c r="C107">
        <v>100.0</v>
      </c>
      <c r="D107">
        <v>148.0</v>
      </c>
      <c r="E107">
        <v>172.0</v>
      </c>
      <c r="F107" s="11" t="str">
        <f t="shared" si="1"/>
        <v>1212</v>
      </c>
      <c r="G107" s="17" t="str">
        <f t="shared" si="2"/>
        <v>1493</v>
      </c>
    </row>
    <row r="108">
      <c r="A108" t="s">
        <v>174</v>
      </c>
      <c r="B108">
        <v>107.0</v>
      </c>
      <c r="C108">
        <v>100.0</v>
      </c>
      <c r="D108">
        <v>138.0</v>
      </c>
      <c r="E108">
        <v>204.0</v>
      </c>
      <c r="F108" s="11" t="str">
        <f t="shared" si="1"/>
        <v>1231</v>
      </c>
      <c r="G108" s="17" t="str">
        <f t="shared" si="2"/>
        <v>1517</v>
      </c>
    </row>
    <row r="109">
      <c r="A109" t="s">
        <v>175</v>
      </c>
      <c r="B109">
        <v>108.0</v>
      </c>
      <c r="C109">
        <v>180.0</v>
      </c>
      <c r="D109">
        <v>126.0</v>
      </c>
      <c r="E109">
        <v>160.0</v>
      </c>
      <c r="F109" s="11" t="str">
        <f t="shared" si="1"/>
        <v>1336</v>
      </c>
      <c r="G109" s="17" t="str">
        <f t="shared" si="2"/>
        <v>1627</v>
      </c>
    </row>
    <row r="110">
      <c r="A110" t="s">
        <v>177</v>
      </c>
      <c r="B110">
        <v>109.0</v>
      </c>
      <c r="C110">
        <v>80.0</v>
      </c>
      <c r="D110">
        <v>136.0</v>
      </c>
      <c r="E110">
        <v>142.0</v>
      </c>
      <c r="F110" s="11" t="str">
        <f t="shared" si="1"/>
        <v>905</v>
      </c>
      <c r="G110" s="17" t="str">
        <f t="shared" si="2"/>
        <v>1152</v>
      </c>
    </row>
    <row r="111">
      <c r="A111" t="s">
        <v>178</v>
      </c>
      <c r="B111">
        <v>110.0</v>
      </c>
      <c r="C111">
        <v>130.0</v>
      </c>
      <c r="D111">
        <v>190.0</v>
      </c>
      <c r="E111">
        <v>198.0</v>
      </c>
      <c r="F111" s="11" t="str">
        <f t="shared" si="1"/>
        <v>1904</v>
      </c>
      <c r="G111" s="17" t="str">
        <f t="shared" si="2"/>
        <v>2250</v>
      </c>
    </row>
    <row r="112">
      <c r="A112" t="s">
        <v>179</v>
      </c>
      <c r="B112">
        <v>111.0</v>
      </c>
      <c r="C112">
        <v>160.0</v>
      </c>
      <c r="D112">
        <v>110.0</v>
      </c>
      <c r="E112">
        <v>116.0</v>
      </c>
      <c r="F112" s="11" t="str">
        <f t="shared" si="1"/>
        <v>936</v>
      </c>
      <c r="G112" s="17" t="str">
        <f t="shared" si="2"/>
        <v>1182</v>
      </c>
    </row>
    <row r="113">
      <c r="A113" t="s">
        <v>181</v>
      </c>
      <c r="B113">
        <v>112.0</v>
      </c>
      <c r="C113">
        <v>210.0</v>
      </c>
      <c r="D113">
        <v>166.0</v>
      </c>
      <c r="E113">
        <v>160.0</v>
      </c>
      <c r="F113" s="11" t="str">
        <f t="shared" si="1"/>
        <v>1900</v>
      </c>
      <c r="G113" s="17" t="str">
        <f t="shared" si="2"/>
        <v>2243</v>
      </c>
    </row>
    <row r="114">
      <c r="A114" t="s">
        <v>182</v>
      </c>
      <c r="B114">
        <v>113.0</v>
      </c>
      <c r="C114">
        <v>500.0</v>
      </c>
      <c r="D114">
        <v>40.0</v>
      </c>
      <c r="E114">
        <v>60.0</v>
      </c>
      <c r="F114" s="11" t="str">
        <f t="shared" si="1"/>
        <v>433</v>
      </c>
      <c r="G114" s="17" t="str">
        <f t="shared" si="2"/>
        <v>675</v>
      </c>
    </row>
    <row r="115">
      <c r="A115" t="s">
        <v>184</v>
      </c>
      <c r="B115">
        <v>114.0</v>
      </c>
      <c r="C115">
        <v>130.0</v>
      </c>
      <c r="D115">
        <v>164.0</v>
      </c>
      <c r="E115">
        <v>152.0</v>
      </c>
      <c r="F115" s="11" t="str">
        <f t="shared" si="1"/>
        <v>1440</v>
      </c>
      <c r="G115" s="17" t="str">
        <f t="shared" si="2"/>
        <v>1740</v>
      </c>
    </row>
    <row r="116">
      <c r="A116" t="s">
        <v>185</v>
      </c>
      <c r="B116">
        <v>115.0</v>
      </c>
      <c r="C116">
        <v>210.0</v>
      </c>
      <c r="D116">
        <v>142.0</v>
      </c>
      <c r="E116">
        <v>178.0</v>
      </c>
      <c r="F116" s="11" t="str">
        <f t="shared" si="1"/>
        <v>1715</v>
      </c>
      <c r="G116" s="17" t="str">
        <f t="shared" si="2"/>
        <v>2043</v>
      </c>
    </row>
    <row r="117">
      <c r="A117" t="s">
        <v>188</v>
      </c>
      <c r="B117">
        <v>116.0</v>
      </c>
      <c r="C117">
        <v>60.0</v>
      </c>
      <c r="D117">
        <v>122.0</v>
      </c>
      <c r="E117">
        <v>100.0</v>
      </c>
      <c r="F117" s="11" t="str">
        <f t="shared" si="1"/>
        <v>590</v>
      </c>
      <c r="G117" s="17" t="str">
        <f t="shared" si="2"/>
        <v>795</v>
      </c>
    </row>
    <row r="118">
      <c r="A118" t="s">
        <v>189</v>
      </c>
      <c r="B118">
        <v>117.0</v>
      </c>
      <c r="C118">
        <v>110.0</v>
      </c>
      <c r="D118">
        <v>176.0</v>
      </c>
      <c r="E118">
        <v>150.0</v>
      </c>
      <c r="F118" s="11" t="str">
        <f t="shared" si="1"/>
        <v>1412</v>
      </c>
      <c r="G118" s="17" t="str">
        <f t="shared" si="2"/>
        <v>1713</v>
      </c>
    </row>
    <row r="119">
      <c r="A119" t="s">
        <v>190</v>
      </c>
      <c r="B119">
        <v>118.0</v>
      </c>
      <c r="C119">
        <v>90.0</v>
      </c>
      <c r="D119">
        <v>112.0</v>
      </c>
      <c r="E119">
        <v>126.0</v>
      </c>
      <c r="F119" s="11" t="str">
        <f t="shared" si="1"/>
        <v>745</v>
      </c>
      <c r="G119" s="17" t="str">
        <f t="shared" si="2"/>
        <v>965</v>
      </c>
    </row>
    <row r="120">
      <c r="A120" t="s">
        <v>192</v>
      </c>
      <c r="B120">
        <v>119.0</v>
      </c>
      <c r="C120">
        <v>160.0</v>
      </c>
      <c r="D120">
        <v>172.0</v>
      </c>
      <c r="E120">
        <v>160.0</v>
      </c>
      <c r="F120" s="11" t="str">
        <f t="shared" si="1"/>
        <v>1719</v>
      </c>
      <c r="G120" s="17" t="str">
        <f t="shared" si="2"/>
        <v>2044</v>
      </c>
    </row>
    <row r="121">
      <c r="A121" t="s">
        <v>193</v>
      </c>
      <c r="B121">
        <v>120.0</v>
      </c>
      <c r="C121">
        <v>60.0</v>
      </c>
      <c r="D121">
        <v>130.0</v>
      </c>
      <c r="E121">
        <v>128.0</v>
      </c>
      <c r="F121" s="11" t="str">
        <f t="shared" si="1"/>
        <v>712</v>
      </c>
      <c r="G121" s="17" t="str">
        <f t="shared" si="2"/>
        <v>938</v>
      </c>
    </row>
    <row r="122">
      <c r="A122" t="s">
        <v>154</v>
      </c>
      <c r="B122">
        <v>121.0</v>
      </c>
      <c r="C122">
        <v>120.0</v>
      </c>
      <c r="D122">
        <v>194.0</v>
      </c>
      <c r="E122">
        <v>192.0</v>
      </c>
      <c r="F122" s="11" t="str">
        <f t="shared" si="1"/>
        <v>1839</v>
      </c>
      <c r="G122" s="17" t="str">
        <f t="shared" si="2"/>
        <v>2182</v>
      </c>
    </row>
    <row r="123">
      <c r="A123" t="s">
        <v>194</v>
      </c>
      <c r="B123">
        <v>122.0</v>
      </c>
      <c r="C123">
        <v>80.0</v>
      </c>
      <c r="D123">
        <v>154.0</v>
      </c>
      <c r="E123">
        <v>196.0</v>
      </c>
      <c r="F123" s="11" t="str">
        <f t="shared" si="1"/>
        <v>1204</v>
      </c>
      <c r="G123" s="17" t="str">
        <f t="shared" si="2"/>
        <v>1494</v>
      </c>
    </row>
    <row r="124">
      <c r="A124" t="s">
        <v>195</v>
      </c>
      <c r="B124">
        <v>123.0</v>
      </c>
      <c r="C124">
        <v>140.0</v>
      </c>
      <c r="D124">
        <v>176.0</v>
      </c>
      <c r="E124">
        <v>180.0</v>
      </c>
      <c r="F124" s="11" t="str">
        <f t="shared" si="1"/>
        <v>1745</v>
      </c>
      <c r="G124" s="17" t="str">
        <f t="shared" si="2"/>
        <v>2074</v>
      </c>
    </row>
    <row r="125">
      <c r="A125" t="s">
        <v>196</v>
      </c>
      <c r="B125">
        <v>124.0</v>
      </c>
      <c r="C125">
        <v>130.0</v>
      </c>
      <c r="D125">
        <v>172.0</v>
      </c>
      <c r="E125">
        <v>134.0</v>
      </c>
      <c r="F125" s="11" t="str">
        <f t="shared" si="1"/>
        <v>1418</v>
      </c>
      <c r="G125" s="17" t="str">
        <f t="shared" si="2"/>
        <v>1717</v>
      </c>
    </row>
    <row r="126">
      <c r="A126" t="s">
        <v>198</v>
      </c>
      <c r="B126">
        <v>125.0</v>
      </c>
      <c r="C126">
        <v>130.0</v>
      </c>
      <c r="D126">
        <v>198.0</v>
      </c>
      <c r="E126">
        <v>160.0</v>
      </c>
      <c r="F126" s="11" t="str">
        <f t="shared" si="1"/>
        <v>1784</v>
      </c>
      <c r="G126" s="17" t="str">
        <f t="shared" si="2"/>
        <v>2119</v>
      </c>
    </row>
    <row r="127">
      <c r="A127" t="s">
        <v>200</v>
      </c>
      <c r="B127">
        <v>126.0</v>
      </c>
      <c r="C127">
        <v>130.0</v>
      </c>
      <c r="D127">
        <v>214.0</v>
      </c>
      <c r="E127">
        <v>158.0</v>
      </c>
      <c r="F127" s="11" t="str">
        <f t="shared" si="1"/>
        <v>1916</v>
      </c>
      <c r="G127" s="17" t="str">
        <f t="shared" si="2"/>
        <v>2265</v>
      </c>
    </row>
    <row r="128">
      <c r="A128" t="s">
        <v>201</v>
      </c>
      <c r="B128">
        <v>127.0</v>
      </c>
      <c r="C128">
        <v>130.0</v>
      </c>
      <c r="D128">
        <v>184.0</v>
      </c>
      <c r="E128">
        <v>186.0</v>
      </c>
      <c r="F128" s="11" t="str">
        <f t="shared" si="1"/>
        <v>1787</v>
      </c>
      <c r="G128" s="17" t="str">
        <f t="shared" si="2"/>
        <v>2122</v>
      </c>
    </row>
    <row r="129">
      <c r="A129" t="s">
        <v>202</v>
      </c>
      <c r="B129">
        <v>128.0</v>
      </c>
      <c r="C129">
        <v>150.0</v>
      </c>
      <c r="D129">
        <v>148.0</v>
      </c>
      <c r="E129">
        <v>184.0</v>
      </c>
      <c r="F129" s="11" t="str">
        <f t="shared" si="1"/>
        <v>1536</v>
      </c>
      <c r="G129" s="17" t="str">
        <f t="shared" si="2"/>
        <v>1845</v>
      </c>
    </row>
    <row r="130">
      <c r="A130" t="s">
        <v>203</v>
      </c>
      <c r="B130">
        <v>129.0</v>
      </c>
      <c r="C130">
        <v>40.0</v>
      </c>
      <c r="D130">
        <v>42.0</v>
      </c>
      <c r="E130">
        <v>84.0</v>
      </c>
      <c r="F130" s="11" t="str">
        <f t="shared" si="1"/>
        <v>152</v>
      </c>
      <c r="G130" s="17" t="str">
        <f t="shared" si="2"/>
        <v>263</v>
      </c>
    </row>
    <row r="131">
      <c r="A131" t="s">
        <v>204</v>
      </c>
      <c r="B131">
        <v>130.0</v>
      </c>
      <c r="C131">
        <v>190.0</v>
      </c>
      <c r="D131">
        <v>192.0</v>
      </c>
      <c r="E131">
        <v>196.0</v>
      </c>
      <c r="F131" s="11" t="str">
        <f t="shared" si="1"/>
        <v>2314</v>
      </c>
      <c r="G131" s="17" t="str">
        <f t="shared" si="2"/>
        <v>2689</v>
      </c>
    </row>
    <row r="132">
      <c r="A132" t="s">
        <v>186</v>
      </c>
      <c r="B132">
        <v>131.0</v>
      </c>
      <c r="C132">
        <v>260.0</v>
      </c>
      <c r="D132">
        <v>186.0</v>
      </c>
      <c r="E132">
        <v>190.0</v>
      </c>
      <c r="F132" s="11" t="str">
        <f t="shared" si="1"/>
        <v>2582</v>
      </c>
      <c r="G132" s="17" t="str">
        <f t="shared" si="2"/>
        <v>2981</v>
      </c>
    </row>
    <row r="133">
      <c r="A133" t="s">
        <v>205</v>
      </c>
      <c r="B133">
        <v>132.0</v>
      </c>
      <c r="C133">
        <v>96.0</v>
      </c>
      <c r="D133">
        <v>110.0</v>
      </c>
      <c r="E133">
        <v>110.0</v>
      </c>
      <c r="F133" s="11" t="str">
        <f t="shared" si="1"/>
        <v>706</v>
      </c>
      <c r="G133" s="17" t="str">
        <f t="shared" si="2"/>
        <v>920</v>
      </c>
    </row>
    <row r="134">
      <c r="A134" t="s">
        <v>207</v>
      </c>
      <c r="B134">
        <v>133.0</v>
      </c>
      <c r="C134">
        <v>110.0</v>
      </c>
      <c r="D134">
        <v>114.0</v>
      </c>
      <c r="E134">
        <v>128.0</v>
      </c>
      <c r="F134" s="11" t="str">
        <f t="shared" si="1"/>
        <v>845</v>
      </c>
      <c r="G134" s="17" t="str">
        <f t="shared" si="2"/>
        <v>1077</v>
      </c>
    </row>
    <row r="135">
      <c r="A135" t="s">
        <v>208</v>
      </c>
      <c r="B135">
        <v>134.0</v>
      </c>
      <c r="C135">
        <v>260.0</v>
      </c>
      <c r="D135">
        <v>186.0</v>
      </c>
      <c r="E135">
        <v>168.0</v>
      </c>
      <c r="F135" s="11" t="str">
        <f t="shared" si="1"/>
        <v>2428</v>
      </c>
      <c r="G135" s="17" t="str">
        <f t="shared" si="2"/>
        <v>2816</v>
      </c>
    </row>
    <row r="136">
      <c r="A136" t="s">
        <v>209</v>
      </c>
      <c r="B136">
        <v>135.0</v>
      </c>
      <c r="C136">
        <v>130.0</v>
      </c>
      <c r="D136">
        <v>192.0</v>
      </c>
      <c r="E136">
        <v>174.0</v>
      </c>
      <c r="F136" s="11" t="str">
        <f t="shared" si="1"/>
        <v>1804</v>
      </c>
      <c r="G136" s="17" t="str">
        <f t="shared" si="2"/>
        <v>2140</v>
      </c>
    </row>
    <row r="137">
      <c r="A137" t="s">
        <v>138</v>
      </c>
      <c r="B137">
        <v>136.0</v>
      </c>
      <c r="C137">
        <v>130.0</v>
      </c>
      <c r="D137">
        <v>238.0</v>
      </c>
      <c r="E137">
        <v>178.0</v>
      </c>
      <c r="F137" s="11" t="str">
        <f t="shared" si="1"/>
        <v>2261</v>
      </c>
      <c r="G137" s="17" t="str">
        <f t="shared" si="2"/>
        <v>2643</v>
      </c>
    </row>
    <row r="138">
      <c r="A138" t="s">
        <v>211</v>
      </c>
      <c r="B138">
        <v>137.0</v>
      </c>
      <c r="C138">
        <v>130.0</v>
      </c>
      <c r="D138">
        <v>156.0</v>
      </c>
      <c r="E138">
        <v>158.0</v>
      </c>
      <c r="F138" s="11" t="str">
        <f t="shared" si="1"/>
        <v>1396</v>
      </c>
      <c r="G138" s="17" t="str">
        <f t="shared" si="2"/>
        <v>1692</v>
      </c>
    </row>
    <row r="139">
      <c r="A139" t="s">
        <v>212</v>
      </c>
      <c r="B139">
        <v>138.0</v>
      </c>
      <c r="C139">
        <v>70.0</v>
      </c>
      <c r="D139">
        <v>132.0</v>
      </c>
      <c r="E139">
        <v>160.0</v>
      </c>
      <c r="F139" s="11" t="str">
        <f t="shared" si="1"/>
        <v>873</v>
      </c>
      <c r="G139" s="17" t="str">
        <f t="shared" si="2"/>
        <v>1120</v>
      </c>
    </row>
    <row r="140">
      <c r="A140" t="s">
        <v>216</v>
      </c>
      <c r="B140">
        <v>139.0</v>
      </c>
      <c r="C140">
        <v>140.0</v>
      </c>
      <c r="D140">
        <v>180.0</v>
      </c>
      <c r="E140">
        <v>202.0</v>
      </c>
      <c r="F140" s="11" t="str">
        <f t="shared" si="1"/>
        <v>1891</v>
      </c>
      <c r="G140" s="17" t="str">
        <f t="shared" si="2"/>
        <v>2234</v>
      </c>
    </row>
    <row r="141">
      <c r="A141" t="s">
        <v>217</v>
      </c>
      <c r="B141">
        <v>140.0</v>
      </c>
      <c r="C141">
        <v>60.0</v>
      </c>
      <c r="D141">
        <v>148.0</v>
      </c>
      <c r="E141">
        <v>142.0</v>
      </c>
      <c r="F141" s="11" t="str">
        <f t="shared" si="1"/>
        <v>853</v>
      </c>
      <c r="G141" s="17" t="str">
        <f t="shared" si="2"/>
        <v>1105</v>
      </c>
    </row>
    <row r="142">
      <c r="A142" t="s">
        <v>218</v>
      </c>
      <c r="B142">
        <v>141.0</v>
      </c>
      <c r="C142">
        <v>120.0</v>
      </c>
      <c r="D142">
        <v>190.0</v>
      </c>
      <c r="E142">
        <v>190.0</v>
      </c>
      <c r="F142" s="11" t="str">
        <f t="shared" si="1"/>
        <v>1792</v>
      </c>
      <c r="G142" s="17" t="str">
        <f t="shared" si="2"/>
        <v>2130</v>
      </c>
    </row>
    <row r="143">
      <c r="A143" t="s">
        <v>219</v>
      </c>
      <c r="B143">
        <v>142.0</v>
      </c>
      <c r="C143">
        <v>160.0</v>
      </c>
      <c r="D143">
        <v>182.0</v>
      </c>
      <c r="E143">
        <v>162.0</v>
      </c>
      <c r="F143" s="11" t="str">
        <f t="shared" si="1"/>
        <v>1830</v>
      </c>
      <c r="G143" s="17" t="str">
        <f t="shared" si="2"/>
        <v>2165</v>
      </c>
    </row>
    <row r="144">
      <c r="A144" t="s">
        <v>220</v>
      </c>
      <c r="B144">
        <v>143.0</v>
      </c>
      <c r="C144">
        <v>320.0</v>
      </c>
      <c r="D144">
        <v>180.0</v>
      </c>
      <c r="E144">
        <v>180.0</v>
      </c>
      <c r="F144" s="11" t="str">
        <f t="shared" si="1"/>
        <v>2698</v>
      </c>
      <c r="G144" s="17" t="str">
        <f t="shared" si="2"/>
        <v>3113</v>
      </c>
    </row>
    <row r="145">
      <c r="A145" t="s">
        <v>213</v>
      </c>
      <c r="B145">
        <v>144.0</v>
      </c>
      <c r="C145">
        <v>180.0</v>
      </c>
      <c r="D145">
        <v>198.0</v>
      </c>
      <c r="E145">
        <v>242.0</v>
      </c>
      <c r="F145" s="11" t="str">
        <f t="shared" si="1"/>
        <v>2581</v>
      </c>
      <c r="G145" s="17" t="str">
        <f t="shared" si="2"/>
        <v>2978</v>
      </c>
    </row>
    <row r="146">
      <c r="A146" t="s">
        <v>158</v>
      </c>
      <c r="B146">
        <v>145.0</v>
      </c>
      <c r="C146">
        <v>180.0</v>
      </c>
      <c r="D146">
        <v>232.0</v>
      </c>
      <c r="E146">
        <v>194.0</v>
      </c>
      <c r="F146" s="11" t="str">
        <f t="shared" si="1"/>
        <v>2708</v>
      </c>
      <c r="G146" s="17" t="str">
        <f t="shared" si="2"/>
        <v>3114</v>
      </c>
    </row>
    <row r="147">
      <c r="A147" t="s">
        <v>131</v>
      </c>
      <c r="B147">
        <v>146.0</v>
      </c>
      <c r="C147">
        <v>180.0</v>
      </c>
      <c r="D147">
        <v>242.0</v>
      </c>
      <c r="E147">
        <v>194.0</v>
      </c>
      <c r="F147" s="11" t="str">
        <f t="shared" si="1"/>
        <v>2824</v>
      </c>
      <c r="G147" s="17" t="str">
        <f t="shared" si="2"/>
        <v>3240</v>
      </c>
    </row>
    <row r="148">
      <c r="A148" t="s">
        <v>223</v>
      </c>
      <c r="B148">
        <v>147.0</v>
      </c>
      <c r="C148">
        <v>82.0</v>
      </c>
      <c r="D148">
        <v>128.0</v>
      </c>
      <c r="E148">
        <v>110.0</v>
      </c>
      <c r="F148" s="11" t="str">
        <f t="shared" si="1"/>
        <v>759</v>
      </c>
      <c r="G148" s="17" t="str">
        <f t="shared" si="2"/>
        <v>983</v>
      </c>
    </row>
    <row r="149">
      <c r="A149" t="s">
        <v>225</v>
      </c>
      <c r="B149">
        <v>148.0</v>
      </c>
      <c r="C149">
        <v>122.0</v>
      </c>
      <c r="D149">
        <v>170.0</v>
      </c>
      <c r="E149">
        <v>152.0</v>
      </c>
      <c r="F149" s="11" t="str">
        <f t="shared" si="1"/>
        <v>1446</v>
      </c>
      <c r="G149" s="17" t="str">
        <f t="shared" si="2"/>
        <v>1748</v>
      </c>
    </row>
    <row r="150">
      <c r="A150" t="s">
        <v>98</v>
      </c>
      <c r="B150">
        <v>149.0</v>
      </c>
      <c r="C150">
        <v>182.0</v>
      </c>
      <c r="D150">
        <v>250.0</v>
      </c>
      <c r="E150">
        <v>212.0</v>
      </c>
      <c r="F150" s="11" t="str">
        <f t="shared" si="1"/>
        <v>3067</v>
      </c>
      <c r="G150" s="17" t="str">
        <f t="shared" si="2"/>
        <v>3500</v>
      </c>
    </row>
    <row r="151">
      <c r="A151" t="s">
        <v>49</v>
      </c>
      <c r="B151">
        <v>150.0</v>
      </c>
      <c r="C151">
        <v>212.0</v>
      </c>
      <c r="D151">
        <v>284.0</v>
      </c>
      <c r="E151">
        <v>202.0</v>
      </c>
      <c r="F151" s="11" t="str">
        <f t="shared" si="1"/>
        <v>3671</v>
      </c>
      <c r="G151" s="17" t="str">
        <f t="shared" si="2"/>
        <v>4145</v>
      </c>
    </row>
    <row r="152">
      <c r="A152" t="s">
        <v>172</v>
      </c>
      <c r="B152">
        <v>151.0</v>
      </c>
      <c r="C152">
        <v>200.0</v>
      </c>
      <c r="D152">
        <v>220.0</v>
      </c>
      <c r="E152">
        <v>220.0</v>
      </c>
      <c r="F152" s="11" t="str">
        <f t="shared" si="1"/>
        <v>2882</v>
      </c>
      <c r="G152" s="17" t="str">
        <f t="shared" si="2"/>
        <v>3299</v>
      </c>
    </row>
    <row r="153">
      <c r="F153" s="35"/>
    </row>
    <row r="154">
      <c r="F154" s="35"/>
    </row>
    <row r="155">
      <c r="F155" s="35"/>
    </row>
    <row r="156">
      <c r="F156" s="35"/>
    </row>
    <row r="157">
      <c r="F157" s="35"/>
    </row>
    <row r="158">
      <c r="F158" s="35"/>
    </row>
    <row r="159">
      <c r="F159" s="35"/>
    </row>
    <row r="160">
      <c r="F160" s="35"/>
    </row>
    <row r="161">
      <c r="F161" s="35"/>
    </row>
    <row r="162">
      <c r="F162" s="35"/>
    </row>
    <row r="163">
      <c r="F163" s="35"/>
    </row>
    <row r="164">
      <c r="F164" s="35"/>
    </row>
    <row r="165">
      <c r="F165" s="35"/>
    </row>
    <row r="166">
      <c r="F166" s="35"/>
    </row>
    <row r="167">
      <c r="F167" s="35"/>
    </row>
    <row r="168">
      <c r="F168" s="35"/>
    </row>
    <row r="169">
      <c r="F169" s="35"/>
    </row>
    <row r="170">
      <c r="F170" s="35"/>
    </row>
    <row r="171">
      <c r="F171" s="35"/>
    </row>
    <row r="172">
      <c r="F172" s="35"/>
    </row>
    <row r="173">
      <c r="F173" s="35"/>
    </row>
    <row r="174">
      <c r="F174" s="35"/>
    </row>
    <row r="175">
      <c r="F175" s="35"/>
    </row>
    <row r="176">
      <c r="F176" s="35"/>
    </row>
    <row r="177">
      <c r="F177" s="35"/>
    </row>
    <row r="178">
      <c r="F178" s="35"/>
    </row>
    <row r="179">
      <c r="F179" s="35"/>
    </row>
    <row r="180">
      <c r="F180" s="35"/>
    </row>
    <row r="181">
      <c r="F181" s="35"/>
    </row>
    <row r="182">
      <c r="F182" s="35"/>
    </row>
    <row r="183">
      <c r="F183" s="35"/>
    </row>
    <row r="184">
      <c r="F184" s="35"/>
    </row>
    <row r="185">
      <c r="F185" s="35"/>
    </row>
    <row r="186">
      <c r="F186" s="35"/>
    </row>
    <row r="187">
      <c r="F187" s="35"/>
    </row>
    <row r="188">
      <c r="F188" s="35"/>
    </row>
    <row r="189">
      <c r="F189" s="35"/>
    </row>
    <row r="190">
      <c r="F190" s="35"/>
    </row>
    <row r="191">
      <c r="F191" s="35"/>
    </row>
    <row r="192">
      <c r="F192" s="35"/>
    </row>
    <row r="193">
      <c r="F193" s="35"/>
    </row>
    <row r="194">
      <c r="F194" s="35"/>
    </row>
    <row r="195">
      <c r="F195" s="35"/>
    </row>
    <row r="196">
      <c r="F196" s="35"/>
    </row>
    <row r="197">
      <c r="F197" s="35"/>
    </row>
    <row r="198">
      <c r="F198" s="35"/>
    </row>
    <row r="199">
      <c r="F199" s="35"/>
    </row>
    <row r="200">
      <c r="F200" s="35"/>
    </row>
    <row r="201">
      <c r="F201" s="35"/>
    </row>
    <row r="202">
      <c r="F202" s="35"/>
    </row>
    <row r="203">
      <c r="F203" s="35"/>
    </row>
    <row r="204">
      <c r="F204" s="35"/>
    </row>
    <row r="205">
      <c r="F205" s="35"/>
    </row>
    <row r="206">
      <c r="F206" s="35"/>
    </row>
    <row r="207">
      <c r="F207" s="35"/>
    </row>
    <row r="208">
      <c r="F208" s="35"/>
    </row>
    <row r="209">
      <c r="F209" s="35"/>
    </row>
    <row r="210">
      <c r="F210" s="35"/>
    </row>
    <row r="211">
      <c r="F211" s="35"/>
    </row>
    <row r="212">
      <c r="F212" s="35"/>
    </row>
    <row r="213">
      <c r="F213" s="35"/>
    </row>
    <row r="214">
      <c r="F214" s="35"/>
    </row>
    <row r="215">
      <c r="F215" s="35"/>
    </row>
    <row r="216">
      <c r="F216" s="35"/>
    </row>
    <row r="217">
      <c r="F217" s="35"/>
    </row>
    <row r="218">
      <c r="F218" s="35"/>
    </row>
    <row r="219">
      <c r="F219" s="35"/>
    </row>
    <row r="220">
      <c r="F220" s="35"/>
    </row>
    <row r="221">
      <c r="F221" s="35"/>
    </row>
    <row r="222">
      <c r="F222" s="35"/>
    </row>
    <row r="223">
      <c r="F223" s="35"/>
    </row>
    <row r="224">
      <c r="F224" s="35"/>
    </row>
    <row r="225">
      <c r="F225" s="35"/>
    </row>
    <row r="226">
      <c r="F226" s="35"/>
    </row>
    <row r="227">
      <c r="F227" s="35"/>
    </row>
    <row r="228">
      <c r="F228" s="35"/>
    </row>
    <row r="229">
      <c r="F229" s="35"/>
    </row>
    <row r="230">
      <c r="F230" s="35"/>
    </row>
    <row r="231">
      <c r="F231" s="35"/>
    </row>
    <row r="232">
      <c r="F232" s="35"/>
    </row>
    <row r="233">
      <c r="F233" s="35"/>
    </row>
    <row r="234">
      <c r="F234" s="35"/>
    </row>
    <row r="235">
      <c r="F235" s="35"/>
    </row>
    <row r="236">
      <c r="F236" s="35"/>
    </row>
    <row r="237">
      <c r="F237" s="35"/>
    </row>
    <row r="238">
      <c r="F238" s="35"/>
    </row>
    <row r="239">
      <c r="F239" s="35"/>
    </row>
    <row r="240">
      <c r="F240" s="35"/>
    </row>
    <row r="241">
      <c r="F241" s="35"/>
    </row>
    <row r="242">
      <c r="F242" s="35"/>
    </row>
    <row r="243">
      <c r="F243" s="35"/>
    </row>
    <row r="244">
      <c r="F244" s="35"/>
    </row>
    <row r="245">
      <c r="F245" s="35"/>
    </row>
    <row r="246">
      <c r="F246" s="35"/>
    </row>
    <row r="247">
      <c r="F247" s="35"/>
    </row>
    <row r="248">
      <c r="F248" s="35"/>
    </row>
    <row r="249">
      <c r="F249" s="35"/>
    </row>
    <row r="250">
      <c r="F250" s="35"/>
    </row>
    <row r="251">
      <c r="F251" s="35"/>
    </row>
    <row r="252">
      <c r="F252" s="35"/>
    </row>
    <row r="253">
      <c r="F253" s="35"/>
    </row>
    <row r="254">
      <c r="F254" s="35"/>
    </row>
    <row r="255">
      <c r="F255" s="35"/>
    </row>
    <row r="256">
      <c r="F256" s="35"/>
    </row>
    <row r="257">
      <c r="F257" s="35"/>
    </row>
    <row r="258">
      <c r="F258" s="35"/>
    </row>
    <row r="259">
      <c r="F259" s="35"/>
    </row>
    <row r="260">
      <c r="F260" s="35"/>
    </row>
    <row r="261">
      <c r="F261" s="35"/>
    </row>
    <row r="262">
      <c r="F262" s="35"/>
    </row>
    <row r="263">
      <c r="F263" s="35"/>
    </row>
    <row r="264">
      <c r="F264" s="35"/>
    </row>
    <row r="265">
      <c r="F265" s="35"/>
    </row>
    <row r="266">
      <c r="F266" s="35"/>
    </row>
    <row r="267">
      <c r="F267" s="35"/>
    </row>
    <row r="268">
      <c r="F268" s="35"/>
    </row>
    <row r="269">
      <c r="F269" s="35"/>
    </row>
    <row r="270">
      <c r="F270" s="35"/>
    </row>
    <row r="271">
      <c r="F271" s="35"/>
    </row>
    <row r="272">
      <c r="F272" s="35"/>
    </row>
    <row r="273">
      <c r="F273" s="35"/>
    </row>
    <row r="274">
      <c r="F274" s="35"/>
    </row>
    <row r="275">
      <c r="F275" s="35"/>
    </row>
    <row r="276">
      <c r="F276" s="35"/>
    </row>
    <row r="277">
      <c r="F277" s="35"/>
    </row>
    <row r="278">
      <c r="F278" s="35"/>
    </row>
    <row r="279">
      <c r="F279" s="35"/>
    </row>
    <row r="280">
      <c r="F280" s="35"/>
    </row>
    <row r="281">
      <c r="F281" s="35"/>
    </row>
    <row r="282">
      <c r="F282" s="35"/>
    </row>
    <row r="283">
      <c r="F283" s="35"/>
    </row>
    <row r="284">
      <c r="F284" s="35"/>
    </row>
    <row r="285">
      <c r="F285" s="35"/>
    </row>
    <row r="286">
      <c r="F286" s="35"/>
    </row>
    <row r="287">
      <c r="F287" s="35"/>
    </row>
    <row r="288">
      <c r="F288" s="35"/>
    </row>
    <row r="289">
      <c r="F289" s="35"/>
    </row>
    <row r="290">
      <c r="F290" s="35"/>
    </row>
    <row r="291">
      <c r="F291" s="35"/>
    </row>
    <row r="292">
      <c r="F292" s="35"/>
    </row>
    <row r="293">
      <c r="F293" s="35"/>
    </row>
    <row r="294">
      <c r="F294" s="35"/>
    </row>
    <row r="295">
      <c r="F295" s="35"/>
    </row>
    <row r="296">
      <c r="F296" s="35"/>
    </row>
    <row r="297">
      <c r="F297" s="35"/>
    </row>
    <row r="298">
      <c r="F298" s="35"/>
    </row>
    <row r="299">
      <c r="F299" s="35"/>
    </row>
    <row r="300">
      <c r="F300" s="35"/>
    </row>
    <row r="301">
      <c r="F301" s="35"/>
    </row>
    <row r="302">
      <c r="F302" s="35"/>
    </row>
    <row r="303">
      <c r="F303" s="35"/>
    </row>
    <row r="304">
      <c r="F304" s="35"/>
    </row>
    <row r="305">
      <c r="F305" s="35"/>
    </row>
    <row r="306">
      <c r="F306" s="35"/>
    </row>
    <row r="307">
      <c r="F307" s="35"/>
    </row>
    <row r="308">
      <c r="F308" s="35"/>
    </row>
    <row r="309">
      <c r="F309" s="35"/>
    </row>
    <row r="310">
      <c r="F310" s="35"/>
    </row>
    <row r="311">
      <c r="F311" s="35"/>
    </row>
    <row r="312">
      <c r="F312" s="35"/>
    </row>
    <row r="313">
      <c r="F313" s="35"/>
    </row>
    <row r="314">
      <c r="F314" s="35"/>
    </row>
    <row r="315">
      <c r="F315" s="35"/>
    </row>
    <row r="316">
      <c r="F316" s="35"/>
    </row>
    <row r="317">
      <c r="F317" s="35"/>
    </row>
    <row r="318">
      <c r="F318" s="35"/>
    </row>
    <row r="319">
      <c r="F319" s="35"/>
    </row>
    <row r="320">
      <c r="F320" s="35"/>
    </row>
    <row r="321">
      <c r="F321" s="35"/>
    </row>
    <row r="322">
      <c r="F322" s="35"/>
    </row>
    <row r="323">
      <c r="F323" s="35"/>
    </row>
    <row r="324">
      <c r="F324" s="35"/>
    </row>
    <row r="325">
      <c r="F325" s="35"/>
    </row>
    <row r="326">
      <c r="F326" s="35"/>
    </row>
    <row r="327">
      <c r="F327" s="35"/>
    </row>
    <row r="328">
      <c r="F328" s="35"/>
    </row>
    <row r="329">
      <c r="F329" s="35"/>
    </row>
    <row r="330">
      <c r="F330" s="35"/>
    </row>
    <row r="331">
      <c r="F331" s="35"/>
    </row>
    <row r="332">
      <c r="F332" s="35"/>
    </row>
    <row r="333">
      <c r="F333" s="35"/>
    </row>
    <row r="334">
      <c r="F334" s="35"/>
    </row>
    <row r="335">
      <c r="F335" s="35"/>
    </row>
    <row r="336">
      <c r="F336" s="35"/>
    </row>
    <row r="337">
      <c r="F337" s="35"/>
    </row>
    <row r="338">
      <c r="F338" s="35"/>
    </row>
    <row r="339">
      <c r="F339" s="35"/>
    </row>
    <row r="340">
      <c r="F340" s="35"/>
    </row>
    <row r="341">
      <c r="F341" s="35"/>
    </row>
    <row r="342">
      <c r="F342" s="35"/>
    </row>
    <row r="343">
      <c r="F343" s="35"/>
    </row>
    <row r="344">
      <c r="F344" s="35"/>
    </row>
    <row r="345">
      <c r="F345" s="35"/>
    </row>
    <row r="346">
      <c r="F346" s="35"/>
    </row>
    <row r="347">
      <c r="F347" s="35"/>
    </row>
    <row r="348">
      <c r="F348" s="35"/>
    </row>
    <row r="349">
      <c r="F349" s="35"/>
    </row>
    <row r="350">
      <c r="F350" s="35"/>
    </row>
    <row r="351">
      <c r="F351" s="35"/>
    </row>
    <row r="352">
      <c r="F352" s="35"/>
    </row>
    <row r="353">
      <c r="F353" s="35"/>
    </row>
    <row r="354">
      <c r="F354" s="35"/>
    </row>
    <row r="355">
      <c r="F355" s="35"/>
    </row>
    <row r="356">
      <c r="F356" s="35"/>
    </row>
    <row r="357">
      <c r="F357" s="35"/>
    </row>
    <row r="358">
      <c r="F358" s="35"/>
    </row>
    <row r="359">
      <c r="F359" s="35"/>
    </row>
    <row r="360">
      <c r="F360" s="35"/>
    </row>
    <row r="361">
      <c r="F361" s="35"/>
    </row>
    <row r="362">
      <c r="F362" s="35"/>
    </row>
    <row r="363">
      <c r="F363" s="35"/>
    </row>
    <row r="364">
      <c r="F364" s="35"/>
    </row>
    <row r="365">
      <c r="F365" s="35"/>
    </row>
    <row r="366">
      <c r="F366" s="35"/>
    </row>
    <row r="367">
      <c r="F367" s="35"/>
    </row>
    <row r="368">
      <c r="F368" s="35"/>
    </row>
    <row r="369">
      <c r="F369" s="35"/>
    </row>
    <row r="370">
      <c r="F370" s="35"/>
    </row>
    <row r="371">
      <c r="F371" s="35"/>
    </row>
    <row r="372">
      <c r="F372" s="35"/>
    </row>
    <row r="373">
      <c r="F373" s="35"/>
    </row>
    <row r="374">
      <c r="F374" s="35"/>
    </row>
    <row r="375">
      <c r="F375" s="35"/>
    </row>
    <row r="376">
      <c r="F376" s="35"/>
    </row>
    <row r="377">
      <c r="F377" s="35"/>
    </row>
    <row r="378">
      <c r="F378" s="35"/>
    </row>
    <row r="379">
      <c r="F379" s="35"/>
    </row>
    <row r="380">
      <c r="F380" s="35"/>
    </row>
    <row r="381">
      <c r="F381" s="35"/>
    </row>
    <row r="382">
      <c r="F382" s="35"/>
    </row>
    <row r="383">
      <c r="F383" s="35"/>
    </row>
    <row r="384">
      <c r="F384" s="35"/>
    </row>
    <row r="385">
      <c r="F385" s="35"/>
    </row>
    <row r="386">
      <c r="F386" s="35"/>
    </row>
    <row r="387">
      <c r="F387" s="35"/>
    </row>
    <row r="388">
      <c r="F388" s="35"/>
    </row>
    <row r="389">
      <c r="F389" s="35"/>
    </row>
    <row r="390">
      <c r="F390" s="35"/>
    </row>
    <row r="391">
      <c r="F391" s="35"/>
    </row>
    <row r="392">
      <c r="F392" s="35"/>
    </row>
    <row r="393">
      <c r="F393" s="35"/>
    </row>
    <row r="394">
      <c r="F394" s="35"/>
    </row>
    <row r="395">
      <c r="F395" s="35"/>
    </row>
    <row r="396">
      <c r="F396" s="35"/>
    </row>
    <row r="397">
      <c r="F397" s="35"/>
    </row>
    <row r="398">
      <c r="F398" s="35"/>
    </row>
    <row r="399">
      <c r="F399" s="35"/>
    </row>
    <row r="400">
      <c r="F400" s="35"/>
    </row>
    <row r="401">
      <c r="F401" s="35"/>
    </row>
    <row r="402">
      <c r="F402" s="35"/>
    </row>
    <row r="403">
      <c r="F403" s="35"/>
    </row>
    <row r="404">
      <c r="F404" s="35"/>
    </row>
    <row r="405">
      <c r="F405" s="35"/>
    </row>
    <row r="406">
      <c r="F406" s="35"/>
    </row>
    <row r="407">
      <c r="F407" s="35"/>
    </row>
    <row r="408">
      <c r="F408" s="35"/>
    </row>
    <row r="409">
      <c r="F409" s="35"/>
    </row>
    <row r="410">
      <c r="F410" s="35"/>
    </row>
    <row r="411">
      <c r="F411" s="35"/>
    </row>
    <row r="412">
      <c r="F412" s="35"/>
    </row>
    <row r="413">
      <c r="F413" s="35"/>
    </row>
    <row r="414">
      <c r="F414" s="35"/>
    </row>
    <row r="415">
      <c r="F415" s="35"/>
    </row>
    <row r="416">
      <c r="F416" s="35"/>
    </row>
    <row r="417">
      <c r="F417" s="35"/>
    </row>
    <row r="418">
      <c r="F418" s="35"/>
    </row>
    <row r="419">
      <c r="F419" s="35"/>
    </row>
    <row r="420">
      <c r="F420" s="35"/>
    </row>
    <row r="421">
      <c r="F421" s="35"/>
    </row>
    <row r="422">
      <c r="F422" s="35"/>
    </row>
    <row r="423">
      <c r="F423" s="35"/>
    </row>
    <row r="424">
      <c r="F424" s="35"/>
    </row>
    <row r="425">
      <c r="F425" s="35"/>
    </row>
    <row r="426">
      <c r="F426" s="35"/>
    </row>
    <row r="427">
      <c r="F427" s="35"/>
    </row>
    <row r="428">
      <c r="F428" s="35"/>
    </row>
    <row r="429">
      <c r="F429" s="35"/>
    </row>
    <row r="430">
      <c r="F430" s="35"/>
    </row>
    <row r="431">
      <c r="F431" s="35"/>
    </row>
    <row r="432">
      <c r="F432" s="35"/>
    </row>
    <row r="433">
      <c r="F433" s="35"/>
    </row>
    <row r="434">
      <c r="F434" s="35"/>
    </row>
    <row r="435">
      <c r="F435" s="35"/>
    </row>
    <row r="436">
      <c r="F436" s="35"/>
    </row>
    <row r="437">
      <c r="F437" s="35"/>
    </row>
    <row r="438">
      <c r="F438" s="35"/>
    </row>
    <row r="439">
      <c r="F439" s="35"/>
    </row>
    <row r="440">
      <c r="F440" s="35"/>
    </row>
    <row r="441">
      <c r="F441" s="35"/>
    </row>
    <row r="442">
      <c r="F442" s="35"/>
    </row>
    <row r="443">
      <c r="F443" s="35"/>
    </row>
    <row r="444">
      <c r="F444" s="35"/>
    </row>
    <row r="445">
      <c r="F445" s="35"/>
    </row>
    <row r="446">
      <c r="F446" s="35"/>
    </row>
    <row r="447">
      <c r="F447" s="35"/>
    </row>
    <row r="448">
      <c r="F448" s="35"/>
    </row>
    <row r="449">
      <c r="F449" s="35"/>
    </row>
    <row r="450">
      <c r="F450" s="35"/>
    </row>
    <row r="451">
      <c r="F451" s="35"/>
    </row>
    <row r="452">
      <c r="F452" s="35"/>
    </row>
    <row r="453">
      <c r="F453" s="35"/>
    </row>
    <row r="454">
      <c r="F454" s="35"/>
    </row>
    <row r="455">
      <c r="F455" s="35"/>
    </row>
    <row r="456">
      <c r="F456" s="35"/>
    </row>
    <row r="457">
      <c r="F457" s="35"/>
    </row>
    <row r="458">
      <c r="F458" s="35"/>
    </row>
    <row r="459">
      <c r="F459" s="35"/>
    </row>
    <row r="460">
      <c r="F460" s="35"/>
    </row>
    <row r="461">
      <c r="F461" s="35"/>
    </row>
    <row r="462">
      <c r="F462" s="35"/>
    </row>
    <row r="463">
      <c r="F463" s="35"/>
    </row>
    <row r="464">
      <c r="F464" s="35"/>
    </row>
    <row r="465">
      <c r="F465" s="35"/>
    </row>
    <row r="466">
      <c r="F466" s="35"/>
    </row>
    <row r="467">
      <c r="F467" s="35"/>
    </row>
    <row r="468">
      <c r="F468" s="35"/>
    </row>
    <row r="469">
      <c r="F469" s="35"/>
    </row>
    <row r="470">
      <c r="F470" s="35"/>
    </row>
    <row r="471">
      <c r="F471" s="35"/>
    </row>
    <row r="472">
      <c r="F472" s="35"/>
    </row>
    <row r="473">
      <c r="F473" s="35"/>
    </row>
    <row r="474">
      <c r="F474" s="35"/>
    </row>
    <row r="475">
      <c r="F475" s="35"/>
    </row>
    <row r="476">
      <c r="F476" s="35"/>
    </row>
    <row r="477">
      <c r="F477" s="35"/>
    </row>
    <row r="478">
      <c r="F478" s="35"/>
    </row>
    <row r="479">
      <c r="F479" s="35"/>
    </row>
    <row r="480">
      <c r="F480" s="35"/>
    </row>
    <row r="481">
      <c r="F481" s="35"/>
    </row>
    <row r="482">
      <c r="F482" s="35"/>
    </row>
    <row r="483">
      <c r="F483" s="35"/>
    </row>
    <row r="484">
      <c r="F484" s="35"/>
    </row>
    <row r="485">
      <c r="F485" s="35"/>
    </row>
    <row r="486">
      <c r="F486" s="35"/>
    </row>
    <row r="487">
      <c r="F487" s="35"/>
    </row>
    <row r="488">
      <c r="F488" s="35"/>
    </row>
    <row r="489">
      <c r="F489" s="35"/>
    </row>
    <row r="490">
      <c r="F490" s="35"/>
    </row>
    <row r="491">
      <c r="F491" s="35"/>
    </row>
    <row r="492">
      <c r="F492" s="35"/>
    </row>
    <row r="493">
      <c r="F493" s="35"/>
    </row>
    <row r="494">
      <c r="F494" s="35"/>
    </row>
    <row r="495">
      <c r="F495" s="35"/>
    </row>
    <row r="496">
      <c r="F496" s="35"/>
    </row>
    <row r="497">
      <c r="F497" s="35"/>
    </row>
    <row r="498">
      <c r="F498" s="35"/>
    </row>
    <row r="499">
      <c r="F499" s="35"/>
    </row>
    <row r="500">
      <c r="F500" s="35"/>
    </row>
    <row r="501">
      <c r="F501" s="35"/>
    </row>
    <row r="502">
      <c r="F502" s="35"/>
    </row>
    <row r="503">
      <c r="F503" s="35"/>
    </row>
    <row r="504">
      <c r="F504" s="35"/>
    </row>
    <row r="505">
      <c r="F505" s="35"/>
    </row>
    <row r="506">
      <c r="F506" s="35"/>
    </row>
    <row r="507">
      <c r="F507" s="35"/>
    </row>
    <row r="508">
      <c r="F508" s="35"/>
    </row>
    <row r="509">
      <c r="F509" s="35"/>
    </row>
    <row r="510">
      <c r="F510" s="35"/>
    </row>
    <row r="511">
      <c r="F511" s="35"/>
    </row>
    <row r="512">
      <c r="F512" s="35"/>
    </row>
    <row r="513">
      <c r="F513" s="35"/>
    </row>
    <row r="514">
      <c r="F514" s="35"/>
    </row>
    <row r="515">
      <c r="F515" s="35"/>
    </row>
    <row r="516">
      <c r="F516" s="35"/>
    </row>
    <row r="517">
      <c r="F517" s="35"/>
    </row>
    <row r="518">
      <c r="F518" s="35"/>
    </row>
    <row r="519">
      <c r="F519" s="35"/>
    </row>
    <row r="520">
      <c r="F520" s="35"/>
    </row>
    <row r="521">
      <c r="F521" s="35"/>
    </row>
    <row r="522">
      <c r="F522" s="35"/>
    </row>
    <row r="523">
      <c r="F523" s="35"/>
    </row>
    <row r="524">
      <c r="F524" s="35"/>
    </row>
    <row r="525">
      <c r="F525" s="35"/>
    </row>
    <row r="526">
      <c r="F526" s="35"/>
    </row>
    <row r="527">
      <c r="F527" s="35"/>
    </row>
    <row r="528">
      <c r="F528" s="35"/>
    </row>
    <row r="529">
      <c r="F529" s="35"/>
    </row>
    <row r="530">
      <c r="F530" s="35"/>
    </row>
    <row r="531">
      <c r="F531" s="35"/>
    </row>
    <row r="532">
      <c r="F532" s="35"/>
    </row>
    <row r="533">
      <c r="F533" s="35"/>
    </row>
    <row r="534">
      <c r="F534" s="35"/>
    </row>
    <row r="535">
      <c r="F535" s="35"/>
    </row>
    <row r="536">
      <c r="F536" s="35"/>
    </row>
    <row r="537">
      <c r="F537" s="35"/>
    </row>
    <row r="538">
      <c r="F538" s="35"/>
    </row>
    <row r="539">
      <c r="F539" s="35"/>
    </row>
    <row r="540">
      <c r="F540" s="35"/>
    </row>
    <row r="541">
      <c r="F541" s="35"/>
    </row>
    <row r="542">
      <c r="F542" s="35"/>
    </row>
    <row r="543">
      <c r="F543" s="35"/>
    </row>
    <row r="544">
      <c r="F544" s="35"/>
    </row>
    <row r="545">
      <c r="F545" s="35"/>
    </row>
    <row r="546">
      <c r="F546" s="35"/>
    </row>
    <row r="547">
      <c r="F547" s="35"/>
    </row>
    <row r="548">
      <c r="F548" s="35"/>
    </row>
    <row r="549">
      <c r="F549" s="35"/>
    </row>
    <row r="550">
      <c r="F550" s="35"/>
    </row>
    <row r="551">
      <c r="F551" s="35"/>
    </row>
    <row r="552">
      <c r="F552" s="35"/>
    </row>
    <row r="553">
      <c r="F553" s="35"/>
    </row>
    <row r="554">
      <c r="F554" s="35"/>
    </row>
    <row r="555">
      <c r="F555" s="35"/>
    </row>
    <row r="556">
      <c r="F556" s="35"/>
    </row>
    <row r="557">
      <c r="F557" s="35"/>
    </row>
    <row r="558">
      <c r="F558" s="35"/>
    </row>
    <row r="559">
      <c r="F559" s="35"/>
    </row>
    <row r="560">
      <c r="F560" s="35"/>
    </row>
    <row r="561">
      <c r="F561" s="35"/>
    </row>
    <row r="562">
      <c r="F562" s="35"/>
    </row>
    <row r="563">
      <c r="F563" s="35"/>
    </row>
    <row r="564">
      <c r="F564" s="35"/>
    </row>
    <row r="565">
      <c r="F565" s="35"/>
    </row>
    <row r="566">
      <c r="F566" s="35"/>
    </row>
    <row r="567">
      <c r="F567" s="35"/>
    </row>
    <row r="568">
      <c r="F568" s="35"/>
    </row>
    <row r="569">
      <c r="F569" s="35"/>
    </row>
    <row r="570">
      <c r="F570" s="35"/>
    </row>
    <row r="571">
      <c r="F571" s="35"/>
    </row>
    <row r="572">
      <c r="F572" s="35"/>
    </row>
    <row r="573">
      <c r="F573" s="35"/>
    </row>
    <row r="574">
      <c r="F574" s="35"/>
    </row>
    <row r="575">
      <c r="F575" s="35"/>
    </row>
    <row r="576">
      <c r="F576" s="35"/>
    </row>
    <row r="577">
      <c r="F577" s="35"/>
    </row>
    <row r="578">
      <c r="F578" s="35"/>
    </row>
    <row r="579">
      <c r="F579" s="35"/>
    </row>
    <row r="580">
      <c r="F580" s="35"/>
    </row>
    <row r="581">
      <c r="F581" s="35"/>
    </row>
    <row r="582">
      <c r="F582" s="35"/>
    </row>
    <row r="583">
      <c r="F583" s="35"/>
    </row>
    <row r="584">
      <c r="F584" s="35"/>
    </row>
    <row r="585">
      <c r="F585" s="35"/>
    </row>
    <row r="586">
      <c r="F586" s="35"/>
    </row>
    <row r="587">
      <c r="F587" s="35"/>
    </row>
    <row r="588">
      <c r="F588" s="35"/>
    </row>
    <row r="589">
      <c r="F589" s="35"/>
    </row>
    <row r="590">
      <c r="F590" s="35"/>
    </row>
    <row r="591">
      <c r="F591" s="35"/>
    </row>
    <row r="592">
      <c r="F592" s="35"/>
    </row>
    <row r="593">
      <c r="F593" s="35"/>
    </row>
    <row r="594">
      <c r="F594" s="35"/>
    </row>
    <row r="595">
      <c r="F595" s="35"/>
    </row>
    <row r="596">
      <c r="F596" s="35"/>
    </row>
    <row r="597">
      <c r="F597" s="35"/>
    </row>
    <row r="598">
      <c r="F598" s="35"/>
    </row>
    <row r="599">
      <c r="F599" s="35"/>
    </row>
    <row r="600">
      <c r="F600" s="35"/>
    </row>
    <row r="601">
      <c r="F601" s="35"/>
    </row>
    <row r="602">
      <c r="F602" s="35"/>
    </row>
    <row r="603">
      <c r="F603" s="35"/>
    </row>
    <row r="604">
      <c r="F604" s="35"/>
    </row>
    <row r="605">
      <c r="F605" s="35"/>
    </row>
    <row r="606">
      <c r="F606" s="35"/>
    </row>
    <row r="607">
      <c r="F607" s="35"/>
    </row>
    <row r="608">
      <c r="F608" s="35"/>
    </row>
    <row r="609">
      <c r="F609" s="35"/>
    </row>
    <row r="610">
      <c r="F610" s="35"/>
    </row>
    <row r="611">
      <c r="F611" s="35"/>
    </row>
    <row r="612">
      <c r="F612" s="35"/>
    </row>
    <row r="613">
      <c r="F613" s="35"/>
    </row>
    <row r="614">
      <c r="F614" s="35"/>
    </row>
    <row r="615">
      <c r="F615" s="35"/>
    </row>
    <row r="616">
      <c r="F616" s="35"/>
    </row>
    <row r="617">
      <c r="F617" s="35"/>
    </row>
    <row r="618">
      <c r="F618" s="35"/>
    </row>
    <row r="619">
      <c r="F619" s="35"/>
    </row>
    <row r="620">
      <c r="F620" s="35"/>
    </row>
    <row r="621">
      <c r="F621" s="35"/>
    </row>
    <row r="622">
      <c r="F622" s="35"/>
    </row>
    <row r="623">
      <c r="F623" s="35"/>
    </row>
    <row r="624">
      <c r="F624" s="35"/>
    </row>
    <row r="625">
      <c r="F625" s="35"/>
    </row>
    <row r="626">
      <c r="F626" s="35"/>
    </row>
    <row r="627">
      <c r="F627" s="35"/>
    </row>
    <row r="628">
      <c r="F628" s="35"/>
    </row>
    <row r="629">
      <c r="F629" s="35"/>
    </row>
    <row r="630">
      <c r="F630" s="35"/>
    </row>
    <row r="631">
      <c r="F631" s="35"/>
    </row>
    <row r="632">
      <c r="F632" s="35"/>
    </row>
    <row r="633">
      <c r="F633" s="35"/>
    </row>
    <row r="634">
      <c r="F634" s="35"/>
    </row>
    <row r="635">
      <c r="F635" s="35"/>
    </row>
    <row r="636">
      <c r="F636" s="35"/>
    </row>
    <row r="637">
      <c r="F637" s="35"/>
    </row>
    <row r="638">
      <c r="F638" s="35"/>
    </row>
    <row r="639">
      <c r="F639" s="35"/>
    </row>
    <row r="640">
      <c r="F640" s="35"/>
    </row>
    <row r="641">
      <c r="F641" s="35"/>
    </row>
    <row r="642">
      <c r="F642" s="35"/>
    </row>
    <row r="643">
      <c r="F643" s="35"/>
    </row>
    <row r="644">
      <c r="F644" s="35"/>
    </row>
    <row r="645">
      <c r="F645" s="35"/>
    </row>
    <row r="646">
      <c r="F646" s="35"/>
    </row>
    <row r="647">
      <c r="F647" s="35"/>
    </row>
    <row r="648">
      <c r="F648" s="35"/>
    </row>
    <row r="649">
      <c r="F649" s="35"/>
    </row>
    <row r="650">
      <c r="F650" s="35"/>
    </row>
    <row r="651">
      <c r="F651" s="35"/>
    </row>
    <row r="652">
      <c r="F652" s="35"/>
    </row>
    <row r="653">
      <c r="F653" s="35"/>
    </row>
    <row r="654">
      <c r="F654" s="35"/>
    </row>
    <row r="655">
      <c r="F655" s="35"/>
    </row>
    <row r="656">
      <c r="F656" s="35"/>
    </row>
    <row r="657">
      <c r="F657" s="35"/>
    </row>
    <row r="658">
      <c r="F658" s="35"/>
    </row>
    <row r="659">
      <c r="F659" s="35"/>
    </row>
    <row r="660">
      <c r="F660" s="35"/>
    </row>
    <row r="661">
      <c r="F661" s="35"/>
    </row>
    <row r="662">
      <c r="F662" s="35"/>
    </row>
    <row r="663">
      <c r="F663" s="35"/>
    </row>
    <row r="664">
      <c r="F664" s="35"/>
    </row>
    <row r="665">
      <c r="F665" s="35"/>
    </row>
    <row r="666">
      <c r="F666" s="35"/>
    </row>
    <row r="667">
      <c r="F667" s="35"/>
    </row>
    <row r="668">
      <c r="F668" s="35"/>
    </row>
    <row r="669">
      <c r="F669" s="35"/>
    </row>
    <row r="670">
      <c r="F670" s="35"/>
    </row>
    <row r="671">
      <c r="F671" s="35"/>
    </row>
    <row r="672">
      <c r="F672" s="35"/>
    </row>
    <row r="673">
      <c r="F673" s="35"/>
    </row>
    <row r="674">
      <c r="F674" s="35"/>
    </row>
    <row r="675">
      <c r="F675" s="35"/>
    </row>
    <row r="676">
      <c r="F676" s="35"/>
    </row>
    <row r="677">
      <c r="F677" s="35"/>
    </row>
    <row r="678">
      <c r="F678" s="35"/>
    </row>
    <row r="679">
      <c r="F679" s="35"/>
    </row>
    <row r="680">
      <c r="F680" s="35"/>
    </row>
    <row r="681">
      <c r="F681" s="35"/>
    </row>
    <row r="682">
      <c r="F682" s="35"/>
    </row>
    <row r="683">
      <c r="F683" s="35"/>
    </row>
    <row r="684">
      <c r="F684" s="35"/>
    </row>
    <row r="685">
      <c r="F685" s="35"/>
    </row>
    <row r="686">
      <c r="F686" s="35"/>
    </row>
    <row r="687">
      <c r="F687" s="35"/>
    </row>
    <row r="688">
      <c r="F688" s="35"/>
    </row>
    <row r="689">
      <c r="F689" s="35"/>
    </row>
    <row r="690">
      <c r="F690" s="35"/>
    </row>
    <row r="691">
      <c r="F691" s="35"/>
    </row>
    <row r="692">
      <c r="F692" s="35"/>
    </row>
    <row r="693">
      <c r="F693" s="35"/>
    </row>
    <row r="694">
      <c r="F694" s="35"/>
    </row>
    <row r="695">
      <c r="F695" s="35"/>
    </row>
    <row r="696">
      <c r="F696" s="35"/>
    </row>
    <row r="697">
      <c r="F697" s="35"/>
    </row>
    <row r="698">
      <c r="F698" s="35"/>
    </row>
    <row r="699">
      <c r="F699" s="35"/>
    </row>
    <row r="700">
      <c r="F700" s="35"/>
    </row>
    <row r="701">
      <c r="F701" s="35"/>
    </row>
    <row r="702">
      <c r="F702" s="35"/>
    </row>
    <row r="703">
      <c r="F703" s="35"/>
    </row>
    <row r="704">
      <c r="F704" s="35"/>
    </row>
    <row r="705">
      <c r="F705" s="35"/>
    </row>
    <row r="706">
      <c r="F706" s="35"/>
    </row>
    <row r="707">
      <c r="F707" s="35"/>
    </row>
    <row r="708">
      <c r="F708" s="35"/>
    </row>
    <row r="709">
      <c r="F709" s="35"/>
    </row>
    <row r="710">
      <c r="F710" s="35"/>
    </row>
    <row r="711">
      <c r="F711" s="35"/>
    </row>
    <row r="712">
      <c r="F712" s="35"/>
    </row>
    <row r="713">
      <c r="F713" s="35"/>
    </row>
    <row r="714">
      <c r="F714" s="35"/>
    </row>
    <row r="715">
      <c r="F715" s="35"/>
    </row>
    <row r="716">
      <c r="F716" s="35"/>
    </row>
    <row r="717">
      <c r="F717" s="35"/>
    </row>
    <row r="718">
      <c r="F718" s="35"/>
    </row>
    <row r="719">
      <c r="F719" s="35"/>
    </row>
    <row r="720">
      <c r="F720" s="35"/>
    </row>
    <row r="721">
      <c r="F721" s="35"/>
    </row>
    <row r="722">
      <c r="F722" s="35"/>
    </row>
    <row r="723">
      <c r="F723" s="35"/>
    </row>
    <row r="724">
      <c r="F724" s="35"/>
    </row>
    <row r="725">
      <c r="F725" s="35"/>
    </row>
    <row r="726">
      <c r="F726" s="35"/>
    </row>
    <row r="727">
      <c r="F727" s="35"/>
    </row>
    <row r="728">
      <c r="F728" s="35"/>
    </row>
    <row r="729">
      <c r="F729" s="35"/>
    </row>
    <row r="730">
      <c r="F730" s="35"/>
    </row>
    <row r="731">
      <c r="F731" s="35"/>
    </row>
    <row r="732">
      <c r="F732" s="35"/>
    </row>
    <row r="733">
      <c r="F733" s="35"/>
    </row>
    <row r="734">
      <c r="F734" s="35"/>
    </row>
    <row r="735">
      <c r="F735" s="35"/>
    </row>
    <row r="736">
      <c r="F736" s="35"/>
    </row>
    <row r="737">
      <c r="F737" s="35"/>
    </row>
    <row r="738">
      <c r="F738" s="35"/>
    </row>
    <row r="739">
      <c r="F739" s="35"/>
    </row>
    <row r="740">
      <c r="F740" s="35"/>
    </row>
    <row r="741">
      <c r="F741" s="35"/>
    </row>
    <row r="742">
      <c r="F742" s="35"/>
    </row>
    <row r="743">
      <c r="F743" s="35"/>
    </row>
    <row r="744">
      <c r="F744" s="35"/>
    </row>
    <row r="745">
      <c r="F745" s="35"/>
    </row>
    <row r="746">
      <c r="F746" s="35"/>
    </row>
    <row r="747">
      <c r="F747" s="35"/>
    </row>
    <row r="748">
      <c r="F748" s="35"/>
    </row>
    <row r="749">
      <c r="F749" s="35"/>
    </row>
    <row r="750">
      <c r="F750" s="35"/>
    </row>
    <row r="751">
      <c r="F751" s="35"/>
    </row>
    <row r="752">
      <c r="F752" s="35"/>
    </row>
    <row r="753">
      <c r="F753" s="35"/>
    </row>
    <row r="754">
      <c r="F754" s="35"/>
    </row>
    <row r="755">
      <c r="F755" s="35"/>
    </row>
    <row r="756">
      <c r="F756" s="35"/>
    </row>
    <row r="757">
      <c r="F757" s="35"/>
    </row>
    <row r="758">
      <c r="F758" s="35"/>
    </row>
    <row r="759">
      <c r="F759" s="35"/>
    </row>
    <row r="760">
      <c r="F760" s="35"/>
    </row>
    <row r="761">
      <c r="F761" s="35"/>
    </row>
    <row r="762">
      <c r="F762" s="35"/>
    </row>
    <row r="763">
      <c r="F763" s="35"/>
    </row>
    <row r="764">
      <c r="F764" s="35"/>
    </row>
    <row r="765">
      <c r="F765" s="35"/>
    </row>
    <row r="766">
      <c r="F766" s="35"/>
    </row>
    <row r="767">
      <c r="F767" s="35"/>
    </row>
    <row r="768">
      <c r="F768" s="35"/>
    </row>
    <row r="769">
      <c r="F769" s="35"/>
    </row>
    <row r="770">
      <c r="F770" s="35"/>
    </row>
    <row r="771">
      <c r="F771" s="35"/>
    </row>
    <row r="772">
      <c r="F772" s="35"/>
    </row>
    <row r="773">
      <c r="F773" s="35"/>
    </row>
    <row r="774">
      <c r="F774" s="35"/>
    </row>
    <row r="775">
      <c r="F775" s="35"/>
    </row>
    <row r="776">
      <c r="F776" s="35"/>
    </row>
    <row r="777">
      <c r="F777" s="35"/>
    </row>
    <row r="778">
      <c r="F778" s="35"/>
    </row>
    <row r="779">
      <c r="F779" s="35"/>
    </row>
    <row r="780">
      <c r="F780" s="35"/>
    </row>
    <row r="781">
      <c r="F781" s="35"/>
    </row>
    <row r="782">
      <c r="F782" s="35"/>
    </row>
    <row r="783">
      <c r="F783" s="35"/>
    </row>
    <row r="784">
      <c r="F784" s="35"/>
    </row>
    <row r="785">
      <c r="F785" s="35"/>
    </row>
    <row r="786">
      <c r="F786" s="35"/>
    </row>
    <row r="787">
      <c r="F787" s="35"/>
    </row>
    <row r="788">
      <c r="F788" s="35"/>
    </row>
    <row r="789">
      <c r="F789" s="35"/>
    </row>
    <row r="790">
      <c r="F790" s="35"/>
    </row>
    <row r="791">
      <c r="F791" s="35"/>
    </row>
    <row r="792">
      <c r="F792" s="35"/>
    </row>
    <row r="793">
      <c r="F793" s="35"/>
    </row>
    <row r="794">
      <c r="F794" s="35"/>
    </row>
    <row r="795">
      <c r="F795" s="35"/>
    </row>
    <row r="796">
      <c r="F796" s="35"/>
    </row>
    <row r="797">
      <c r="F797" s="35"/>
    </row>
    <row r="798">
      <c r="F798" s="35"/>
    </row>
    <row r="799">
      <c r="F799" s="35"/>
    </row>
    <row r="800">
      <c r="F800" s="35"/>
    </row>
    <row r="801">
      <c r="F801" s="35"/>
    </row>
    <row r="802">
      <c r="F802" s="35"/>
    </row>
    <row r="803">
      <c r="F803" s="35"/>
    </row>
    <row r="804">
      <c r="F804" s="35"/>
    </row>
    <row r="805">
      <c r="F805" s="35"/>
    </row>
    <row r="806">
      <c r="F806" s="35"/>
    </row>
    <row r="807">
      <c r="F807" s="35"/>
    </row>
    <row r="808">
      <c r="F808" s="35"/>
    </row>
    <row r="809">
      <c r="F809" s="35"/>
    </row>
    <row r="810">
      <c r="F810" s="35"/>
    </row>
    <row r="811">
      <c r="F811" s="35"/>
    </row>
    <row r="812">
      <c r="F812" s="35"/>
    </row>
    <row r="813">
      <c r="F813" s="35"/>
    </row>
    <row r="814">
      <c r="F814" s="35"/>
    </row>
    <row r="815">
      <c r="F815" s="35"/>
    </row>
    <row r="816">
      <c r="F816" s="35"/>
    </row>
    <row r="817">
      <c r="F817" s="35"/>
    </row>
    <row r="818">
      <c r="F818" s="35"/>
    </row>
    <row r="819">
      <c r="F819" s="35"/>
    </row>
    <row r="820">
      <c r="F820" s="35"/>
    </row>
    <row r="821">
      <c r="F821" s="35"/>
    </row>
    <row r="822">
      <c r="F822" s="35"/>
    </row>
    <row r="823">
      <c r="F823" s="35"/>
    </row>
    <row r="824">
      <c r="F824" s="35"/>
    </row>
    <row r="825">
      <c r="F825" s="35"/>
    </row>
    <row r="826">
      <c r="F826" s="35"/>
    </row>
    <row r="827">
      <c r="F827" s="35"/>
    </row>
    <row r="828">
      <c r="F828" s="35"/>
    </row>
    <row r="829">
      <c r="F829" s="35"/>
    </row>
    <row r="830">
      <c r="F830" s="35"/>
    </row>
    <row r="831">
      <c r="F831" s="35"/>
    </row>
    <row r="832">
      <c r="F832" s="35"/>
    </row>
    <row r="833">
      <c r="F833" s="35"/>
    </row>
    <row r="834">
      <c r="F834" s="35"/>
    </row>
    <row r="835">
      <c r="F835" s="35"/>
    </row>
    <row r="836">
      <c r="F836" s="35"/>
    </row>
    <row r="837">
      <c r="F837" s="35"/>
    </row>
    <row r="838">
      <c r="F838" s="35"/>
    </row>
    <row r="839">
      <c r="F839" s="35"/>
    </row>
    <row r="840">
      <c r="F840" s="35"/>
    </row>
    <row r="841">
      <c r="F841" s="35"/>
    </row>
    <row r="842">
      <c r="F842" s="35"/>
    </row>
    <row r="843">
      <c r="F843" s="35"/>
    </row>
    <row r="844">
      <c r="F844" s="35"/>
    </row>
    <row r="845">
      <c r="F845" s="35"/>
    </row>
    <row r="846">
      <c r="F846" s="35"/>
    </row>
    <row r="847">
      <c r="F847" s="35"/>
    </row>
    <row r="848">
      <c r="F848" s="35"/>
    </row>
    <row r="849">
      <c r="F849" s="35"/>
    </row>
    <row r="850">
      <c r="F850" s="35"/>
    </row>
    <row r="851">
      <c r="F851" s="35"/>
    </row>
    <row r="852">
      <c r="F852" s="35"/>
    </row>
    <row r="853">
      <c r="F853" s="35"/>
    </row>
    <row r="854">
      <c r="F854" s="35"/>
    </row>
    <row r="855">
      <c r="F855" s="35"/>
    </row>
    <row r="856">
      <c r="F856" s="35"/>
    </row>
    <row r="857">
      <c r="F857" s="35"/>
    </row>
    <row r="858">
      <c r="F858" s="35"/>
    </row>
    <row r="859">
      <c r="F859" s="35"/>
    </row>
    <row r="860">
      <c r="F860" s="35"/>
    </row>
    <row r="861">
      <c r="F861" s="35"/>
    </row>
    <row r="862">
      <c r="F862" s="35"/>
    </row>
    <row r="863">
      <c r="F863" s="35"/>
    </row>
    <row r="864">
      <c r="F864" s="35"/>
    </row>
    <row r="865">
      <c r="F865" s="35"/>
    </row>
    <row r="866">
      <c r="F866" s="35"/>
    </row>
    <row r="867">
      <c r="F867" s="35"/>
    </row>
    <row r="868">
      <c r="F868" s="35"/>
    </row>
    <row r="869">
      <c r="F869" s="35"/>
    </row>
    <row r="870">
      <c r="F870" s="35"/>
    </row>
    <row r="871">
      <c r="F871" s="35"/>
    </row>
    <row r="872">
      <c r="F872" s="35"/>
    </row>
    <row r="873">
      <c r="F873" s="35"/>
    </row>
    <row r="874">
      <c r="F874" s="35"/>
    </row>
    <row r="875">
      <c r="F875" s="35"/>
    </row>
    <row r="876">
      <c r="F876" s="35"/>
    </row>
    <row r="877">
      <c r="F877" s="35"/>
    </row>
    <row r="878">
      <c r="F878" s="35"/>
    </row>
    <row r="879">
      <c r="F879" s="35"/>
    </row>
    <row r="880">
      <c r="F880" s="35"/>
    </row>
    <row r="881">
      <c r="F881" s="35"/>
    </row>
    <row r="882">
      <c r="F882" s="35"/>
    </row>
    <row r="883">
      <c r="F883" s="35"/>
    </row>
    <row r="884">
      <c r="F884" s="35"/>
    </row>
    <row r="885">
      <c r="F885" s="35"/>
    </row>
    <row r="886">
      <c r="F886" s="35"/>
    </row>
    <row r="887">
      <c r="F887" s="35"/>
    </row>
    <row r="888">
      <c r="F888" s="35"/>
    </row>
    <row r="889">
      <c r="F889" s="35"/>
    </row>
    <row r="890">
      <c r="F890" s="35"/>
    </row>
    <row r="891">
      <c r="F891" s="35"/>
    </row>
    <row r="892">
      <c r="F892" s="35"/>
    </row>
    <row r="893">
      <c r="F893" s="35"/>
    </row>
    <row r="894">
      <c r="F894" s="35"/>
    </row>
    <row r="895">
      <c r="F895" s="35"/>
    </row>
    <row r="896">
      <c r="F896" s="35"/>
    </row>
    <row r="897">
      <c r="F897" s="35"/>
    </row>
    <row r="898">
      <c r="F898" s="35"/>
    </row>
    <row r="899">
      <c r="F899" s="35"/>
    </row>
    <row r="900">
      <c r="F900" s="35"/>
    </row>
    <row r="901">
      <c r="F901" s="35"/>
    </row>
    <row r="902">
      <c r="F902" s="35"/>
    </row>
    <row r="903">
      <c r="F903" s="35"/>
    </row>
    <row r="904">
      <c r="F904" s="35"/>
    </row>
    <row r="905">
      <c r="F905" s="35"/>
    </row>
    <row r="906">
      <c r="F906" s="35"/>
    </row>
    <row r="907">
      <c r="F907" s="35"/>
    </row>
    <row r="908">
      <c r="F908" s="35"/>
    </row>
    <row r="909">
      <c r="F909" s="35"/>
    </row>
    <row r="910">
      <c r="F910" s="35"/>
    </row>
    <row r="911">
      <c r="F911" s="35"/>
    </row>
    <row r="912">
      <c r="F912" s="35"/>
    </row>
    <row r="913">
      <c r="F913" s="35"/>
    </row>
    <row r="914">
      <c r="F914" s="35"/>
    </row>
    <row r="915">
      <c r="F915" s="35"/>
    </row>
    <row r="916">
      <c r="F916" s="35"/>
    </row>
    <row r="917">
      <c r="F917" s="35"/>
    </row>
    <row r="918">
      <c r="F918" s="35"/>
    </row>
    <row r="919">
      <c r="F919" s="35"/>
    </row>
    <row r="920">
      <c r="F920" s="35"/>
    </row>
    <row r="921">
      <c r="F921" s="35"/>
    </row>
    <row r="922">
      <c r="F922" s="35"/>
    </row>
    <row r="923">
      <c r="F923" s="35"/>
    </row>
    <row r="924">
      <c r="F924" s="35"/>
    </row>
    <row r="925">
      <c r="F925" s="35"/>
    </row>
    <row r="926">
      <c r="F926" s="35"/>
    </row>
    <row r="927">
      <c r="F927" s="35"/>
    </row>
    <row r="928">
      <c r="F928" s="35"/>
    </row>
    <row r="929">
      <c r="F929" s="35"/>
    </row>
    <row r="930">
      <c r="F930" s="35"/>
    </row>
    <row r="931">
      <c r="F931" s="35"/>
    </row>
    <row r="932">
      <c r="F932" s="35"/>
    </row>
    <row r="933">
      <c r="F933" s="35"/>
    </row>
    <row r="934">
      <c r="F934" s="35"/>
    </row>
    <row r="935">
      <c r="F935" s="35"/>
    </row>
    <row r="936">
      <c r="F936" s="35"/>
    </row>
    <row r="937">
      <c r="F937" s="35"/>
    </row>
    <row r="938">
      <c r="F938" s="35"/>
    </row>
    <row r="939">
      <c r="F939" s="35"/>
    </row>
    <row r="940">
      <c r="F940" s="35"/>
    </row>
    <row r="941">
      <c r="F941" s="35"/>
    </row>
    <row r="942">
      <c r="F942" s="35"/>
    </row>
    <row r="943">
      <c r="F943" s="35"/>
    </row>
    <row r="944">
      <c r="F944" s="35"/>
    </row>
    <row r="945">
      <c r="F945" s="35"/>
    </row>
    <row r="946">
      <c r="F946" s="35"/>
    </row>
    <row r="947">
      <c r="F947" s="35"/>
    </row>
    <row r="948">
      <c r="F948" s="35"/>
    </row>
    <row r="949">
      <c r="F949" s="35"/>
    </row>
    <row r="950">
      <c r="F950" s="35"/>
    </row>
    <row r="951">
      <c r="F951" s="35"/>
    </row>
    <row r="952">
      <c r="F952" s="35"/>
    </row>
    <row r="953">
      <c r="F953" s="35"/>
    </row>
    <row r="954">
      <c r="F954" s="35"/>
    </row>
    <row r="955">
      <c r="F955" s="35"/>
    </row>
    <row r="956">
      <c r="F956" s="35"/>
    </row>
    <row r="957">
      <c r="F957" s="35"/>
    </row>
    <row r="958">
      <c r="F958" s="35"/>
    </row>
    <row r="959">
      <c r="F959" s="35"/>
    </row>
    <row r="960">
      <c r="F960" s="35"/>
    </row>
    <row r="961">
      <c r="F961" s="35"/>
    </row>
    <row r="962">
      <c r="F962" s="35"/>
    </row>
    <row r="963">
      <c r="F963" s="35"/>
    </row>
    <row r="964">
      <c r="F964" s="35"/>
    </row>
    <row r="965">
      <c r="F965" s="35"/>
    </row>
    <row r="966">
      <c r="F966" s="35"/>
    </row>
    <row r="967">
      <c r="F967" s="35"/>
    </row>
    <row r="968">
      <c r="F968" s="35"/>
    </row>
    <row r="969">
      <c r="F969" s="35"/>
    </row>
    <row r="970">
      <c r="F970" s="35"/>
    </row>
    <row r="971">
      <c r="F971" s="35"/>
    </row>
    <row r="972">
      <c r="F972" s="35"/>
    </row>
    <row r="973">
      <c r="F973" s="35"/>
    </row>
    <row r="974">
      <c r="F974" s="35"/>
    </row>
    <row r="975">
      <c r="F975" s="35"/>
    </row>
    <row r="976">
      <c r="F976" s="35"/>
    </row>
    <row r="977">
      <c r="F977" s="35"/>
    </row>
    <row r="978">
      <c r="F978" s="35"/>
    </row>
    <row r="979">
      <c r="F979" s="35"/>
    </row>
    <row r="980">
      <c r="F980" s="35"/>
    </row>
    <row r="981">
      <c r="F981" s="35"/>
    </row>
    <row r="982">
      <c r="F982" s="35"/>
    </row>
    <row r="983">
      <c r="F983" s="35"/>
    </row>
    <row r="984">
      <c r="F984" s="35"/>
    </row>
    <row r="985">
      <c r="F985" s="35"/>
    </row>
    <row r="986">
      <c r="F986" s="35"/>
    </row>
    <row r="987">
      <c r="F987" s="35"/>
    </row>
    <row r="988">
      <c r="F988" s="35"/>
    </row>
    <row r="989">
      <c r="F989" s="35"/>
    </row>
    <row r="990">
      <c r="F990" s="35"/>
    </row>
    <row r="991">
      <c r="F991" s="35"/>
    </row>
    <row r="992">
      <c r="F992" s="35"/>
    </row>
    <row r="993">
      <c r="F993" s="35"/>
    </row>
    <row r="994">
      <c r="F994" s="35"/>
    </row>
    <row r="995">
      <c r="F995" s="35"/>
    </row>
    <row r="996">
      <c r="F996" s="35"/>
    </row>
    <row r="997">
      <c r="F997" s="35"/>
    </row>
    <row r="998">
      <c r="F998" s="35"/>
    </row>
    <row r="999">
      <c r="F999" s="35"/>
    </row>
    <row r="1000">
      <c r="F1000" s="35"/>
    </row>
  </sheetData>
  <autoFilter ref="$A$1:$G$152"/>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14"/>
    <col customWidth="1" min="2" max="2" width="22.86"/>
    <col customWidth="1" min="3" max="3" width="8.86"/>
    <col customWidth="1" min="4" max="4" width="7.57"/>
    <col customWidth="1" hidden="1" min="5" max="5" width="17.0"/>
    <col customWidth="1" min="6" max="6" width="16.29"/>
    <col customWidth="1" hidden="1" min="7" max="7" width="33.86"/>
    <col customWidth="1" min="8" max="8" width="9.43"/>
    <col customWidth="1" min="9" max="9" width="11.29"/>
    <col customWidth="1" min="10" max="10" width="9.14"/>
    <col customWidth="1" min="13" max="13" width="18.43"/>
  </cols>
  <sheetData>
    <row r="1">
      <c r="A1" s="18" t="s">
        <v>239</v>
      </c>
      <c r="B1" s="18" t="s">
        <v>0</v>
      </c>
      <c r="C1" s="18" t="s">
        <v>240</v>
      </c>
      <c r="D1" s="18" t="s">
        <v>22</v>
      </c>
      <c r="E1" s="18" t="s">
        <v>241</v>
      </c>
      <c r="F1" s="18" t="s">
        <v>242</v>
      </c>
      <c r="G1" s="18" t="s">
        <v>243</v>
      </c>
      <c r="H1" s="18" t="s">
        <v>26</v>
      </c>
      <c r="I1" s="18" t="s">
        <v>244</v>
      </c>
      <c r="J1" s="18" t="s">
        <v>245</v>
      </c>
      <c r="L1" s="18" t="s">
        <v>246</v>
      </c>
      <c r="N1" s="18" t="s">
        <v>247</v>
      </c>
    </row>
    <row r="2">
      <c r="A2" s="18">
        <v>200.0</v>
      </c>
      <c r="B2" s="18" t="s">
        <v>248</v>
      </c>
      <c r="C2" s="18" t="s">
        <v>249</v>
      </c>
      <c r="D2" s="18">
        <v>3.0</v>
      </c>
      <c r="E2" s="18">
        <v>0.01</v>
      </c>
      <c r="F2" s="18">
        <v>400.0</v>
      </c>
      <c r="G2" s="18">
        <v>200.0</v>
      </c>
      <c r="H2" s="18">
        <v>6.0</v>
      </c>
      <c r="I2" s="41">
        <v>15.0</v>
      </c>
      <c r="J2" s="41">
        <v>7.5</v>
      </c>
      <c r="K2" s="18"/>
    </row>
    <row r="3">
      <c r="A3" s="18">
        <v>201.0</v>
      </c>
      <c r="B3" s="18" t="s">
        <v>234</v>
      </c>
      <c r="C3" s="18" t="s">
        <v>249</v>
      </c>
      <c r="D3" s="18">
        <v>5.0</v>
      </c>
      <c r="E3" s="18">
        <v>0.01</v>
      </c>
      <c r="F3" s="18">
        <v>450.0</v>
      </c>
      <c r="G3" s="18">
        <v>200.0</v>
      </c>
      <c r="H3" s="18">
        <v>7.0</v>
      </c>
      <c r="I3" s="41">
        <v>15.56</v>
      </c>
      <c r="J3" s="41">
        <v>11.11</v>
      </c>
      <c r="K3" s="18"/>
    </row>
    <row r="4">
      <c r="A4" s="18">
        <v>202.0</v>
      </c>
      <c r="B4" s="18" t="s">
        <v>126</v>
      </c>
      <c r="C4" s="18" t="s">
        <v>250</v>
      </c>
      <c r="D4" s="18">
        <v>6.0</v>
      </c>
      <c r="E4" s="18">
        <v>0.01</v>
      </c>
      <c r="F4" s="18">
        <v>500.0</v>
      </c>
      <c r="G4" s="18">
        <v>200.0</v>
      </c>
      <c r="H4" s="18">
        <v>7.0</v>
      </c>
      <c r="I4" s="41">
        <v>14.0</v>
      </c>
      <c r="J4" s="41">
        <v>12.0</v>
      </c>
    </row>
    <row r="5">
      <c r="A5" s="18">
        <v>203.0</v>
      </c>
      <c r="B5" s="18" t="s">
        <v>251</v>
      </c>
      <c r="C5" s="18" t="s">
        <v>250</v>
      </c>
      <c r="D5" s="18">
        <v>7.0</v>
      </c>
      <c r="E5" s="18">
        <v>0.01</v>
      </c>
      <c r="F5" s="18">
        <v>700.0</v>
      </c>
      <c r="G5" s="18">
        <v>200.0</v>
      </c>
      <c r="H5" s="18">
        <v>9.0</v>
      </c>
      <c r="I5" s="41">
        <v>12.86</v>
      </c>
      <c r="J5" s="41">
        <v>10.0</v>
      </c>
    </row>
    <row r="6">
      <c r="A6" s="18">
        <v>204.0</v>
      </c>
      <c r="B6" s="18" t="s">
        <v>100</v>
      </c>
      <c r="C6" s="18" t="s">
        <v>235</v>
      </c>
      <c r="D6" s="18">
        <v>6.0</v>
      </c>
      <c r="E6" s="18">
        <v>0.01</v>
      </c>
      <c r="F6" s="18">
        <v>500.0</v>
      </c>
      <c r="G6" s="18">
        <v>200.0</v>
      </c>
      <c r="H6" s="18">
        <v>7.0</v>
      </c>
      <c r="I6" s="41">
        <v>14.0</v>
      </c>
      <c r="J6" s="41">
        <v>12.0</v>
      </c>
    </row>
    <row r="7">
      <c r="A7" s="18">
        <v>205.0</v>
      </c>
      <c r="B7" s="18" t="s">
        <v>159</v>
      </c>
      <c r="C7" s="18" t="s">
        <v>252</v>
      </c>
      <c r="D7" s="18">
        <v>5.0</v>
      </c>
      <c r="E7" s="18">
        <v>0.01</v>
      </c>
      <c r="F7" s="18">
        <v>600.0</v>
      </c>
      <c r="G7" s="18">
        <v>200.0</v>
      </c>
      <c r="H7" s="18">
        <v>8.0</v>
      </c>
      <c r="I7" s="41">
        <v>13.33</v>
      </c>
      <c r="J7" s="41">
        <v>8.33</v>
      </c>
    </row>
    <row r="8">
      <c r="A8" s="18">
        <v>206.0</v>
      </c>
      <c r="B8" s="18" t="s">
        <v>226</v>
      </c>
      <c r="C8" s="18" t="s">
        <v>252</v>
      </c>
      <c r="D8" s="18">
        <v>7.0</v>
      </c>
      <c r="E8" s="18">
        <v>0.01</v>
      </c>
      <c r="F8" s="18">
        <v>700.0</v>
      </c>
      <c r="G8" s="18">
        <v>200.0</v>
      </c>
      <c r="H8" s="18">
        <v>8.0</v>
      </c>
      <c r="I8" s="41">
        <v>11.43</v>
      </c>
      <c r="J8" s="41">
        <v>10.0</v>
      </c>
      <c r="K8" s="18"/>
    </row>
    <row r="9">
      <c r="A9" s="18">
        <v>207.0</v>
      </c>
      <c r="B9" s="18" t="s">
        <v>253</v>
      </c>
      <c r="C9" s="18" t="s">
        <v>229</v>
      </c>
      <c r="D9" s="18">
        <v>5.0</v>
      </c>
      <c r="E9" s="18">
        <v>0.01</v>
      </c>
      <c r="F9" s="18">
        <v>600.0</v>
      </c>
      <c r="G9" s="18">
        <v>200.0</v>
      </c>
      <c r="H9" s="18">
        <v>7.0</v>
      </c>
      <c r="I9" s="41">
        <v>11.67</v>
      </c>
      <c r="J9" s="41">
        <v>8.33</v>
      </c>
    </row>
    <row r="10">
      <c r="A10" s="18">
        <v>208.0</v>
      </c>
      <c r="B10" s="18" t="s">
        <v>254</v>
      </c>
      <c r="C10" s="18" t="s">
        <v>229</v>
      </c>
      <c r="D10" s="18">
        <v>6.0</v>
      </c>
      <c r="E10" s="18">
        <v>0.01</v>
      </c>
      <c r="F10" s="18">
        <v>800.0</v>
      </c>
      <c r="G10" s="18">
        <v>200.0</v>
      </c>
      <c r="H10" s="18">
        <v>8.0</v>
      </c>
      <c r="I10" s="41">
        <v>10.0</v>
      </c>
      <c r="J10" s="41">
        <v>7.5</v>
      </c>
    </row>
    <row r="11">
      <c r="A11" s="18">
        <v>209.0</v>
      </c>
      <c r="B11" s="18" t="s">
        <v>132</v>
      </c>
      <c r="C11" s="18" t="s">
        <v>255</v>
      </c>
      <c r="D11" s="18">
        <v>10.0</v>
      </c>
      <c r="E11" s="18">
        <v>0.01</v>
      </c>
      <c r="F11" s="18">
        <v>1050.0</v>
      </c>
      <c r="G11" s="18">
        <v>200.0</v>
      </c>
      <c r="H11" s="18">
        <v>10.0</v>
      </c>
      <c r="I11" s="41">
        <v>9.52</v>
      </c>
      <c r="J11" s="41">
        <v>9.52</v>
      </c>
      <c r="K11" s="18"/>
    </row>
    <row r="12">
      <c r="A12" s="18">
        <v>210.0</v>
      </c>
      <c r="B12" s="18" t="s">
        <v>129</v>
      </c>
      <c r="C12" s="18" t="s">
        <v>236</v>
      </c>
      <c r="D12" s="18">
        <v>9.0</v>
      </c>
      <c r="E12" s="18">
        <v>0.01</v>
      </c>
      <c r="F12" s="18">
        <v>750.0</v>
      </c>
      <c r="G12" s="18">
        <v>200.0</v>
      </c>
      <c r="H12" s="18">
        <v>7.0</v>
      </c>
      <c r="I12" s="41">
        <v>9.33</v>
      </c>
      <c r="J12" s="41">
        <v>12.0</v>
      </c>
    </row>
    <row r="13">
      <c r="A13" s="18">
        <v>211.0</v>
      </c>
      <c r="B13" s="18" t="s">
        <v>256</v>
      </c>
      <c r="C13" s="18" t="s">
        <v>236</v>
      </c>
      <c r="D13" s="18">
        <v>10.0</v>
      </c>
      <c r="E13" s="18">
        <v>0.01</v>
      </c>
      <c r="F13" s="18">
        <v>1150.0</v>
      </c>
      <c r="G13" s="18">
        <v>200.0</v>
      </c>
      <c r="H13" s="18">
        <v>10.0</v>
      </c>
      <c r="I13" s="41">
        <v>8.7</v>
      </c>
      <c r="J13" s="41">
        <v>8.7</v>
      </c>
    </row>
    <row r="14">
      <c r="A14" s="18">
        <v>212.0</v>
      </c>
      <c r="B14" s="18" t="s">
        <v>257</v>
      </c>
      <c r="C14" s="18" t="s">
        <v>258</v>
      </c>
      <c r="D14" s="18">
        <v>5.0</v>
      </c>
      <c r="E14" s="18">
        <v>0.01</v>
      </c>
      <c r="F14" s="18">
        <v>500.0</v>
      </c>
      <c r="G14" s="18">
        <v>200.0</v>
      </c>
      <c r="H14" s="18">
        <v>6.0</v>
      </c>
      <c r="I14" s="41">
        <v>12.0</v>
      </c>
      <c r="J14" s="41">
        <v>10.0</v>
      </c>
    </row>
    <row r="15">
      <c r="A15" s="18">
        <v>213.0</v>
      </c>
      <c r="B15" s="18" t="s">
        <v>231</v>
      </c>
      <c r="C15" s="18" t="s">
        <v>258</v>
      </c>
      <c r="D15" s="18">
        <v>11.0</v>
      </c>
      <c r="E15" s="18">
        <v>0.01</v>
      </c>
      <c r="F15" s="18">
        <v>950.0</v>
      </c>
      <c r="G15" s="18">
        <v>200.0</v>
      </c>
      <c r="H15" s="18">
        <v>8.0</v>
      </c>
      <c r="I15" s="41">
        <v>8.42</v>
      </c>
      <c r="J15" s="41">
        <v>11.58</v>
      </c>
      <c r="N15" s="18"/>
    </row>
    <row r="16">
      <c r="A16" s="18">
        <v>214.0</v>
      </c>
      <c r="B16" s="18" t="s">
        <v>176</v>
      </c>
      <c r="C16" s="18" t="s">
        <v>259</v>
      </c>
      <c r="D16" s="18">
        <v>7.0</v>
      </c>
      <c r="E16" s="18">
        <v>0.01</v>
      </c>
      <c r="F16" s="18">
        <v>650.0</v>
      </c>
      <c r="G16" s="18">
        <v>200.0</v>
      </c>
      <c r="H16" s="18">
        <v>7.0</v>
      </c>
      <c r="I16" s="41">
        <v>10.77</v>
      </c>
      <c r="J16" s="41">
        <v>10.77</v>
      </c>
      <c r="K16" s="18"/>
    </row>
    <row r="17">
      <c r="A17" s="18">
        <v>215.0</v>
      </c>
      <c r="B17" s="18" t="s">
        <v>147</v>
      </c>
      <c r="C17" s="18" t="s">
        <v>259</v>
      </c>
      <c r="D17" s="18">
        <v>15.0</v>
      </c>
      <c r="E17" s="18">
        <v>0.01</v>
      </c>
      <c r="F17" s="18">
        <v>1450.0</v>
      </c>
      <c r="G17" s="18">
        <v>200.0</v>
      </c>
      <c r="H17" s="18">
        <v>12.0</v>
      </c>
      <c r="I17" s="41">
        <v>8.28</v>
      </c>
      <c r="J17" s="41">
        <v>10.34</v>
      </c>
    </row>
    <row r="18">
      <c r="A18" s="18">
        <v>216.0</v>
      </c>
      <c r="B18" s="18" t="s">
        <v>221</v>
      </c>
      <c r="C18" s="18" t="s">
        <v>260</v>
      </c>
      <c r="D18" s="18">
        <v>6.0</v>
      </c>
      <c r="E18" s="18">
        <v>0.01</v>
      </c>
      <c r="F18" s="18">
        <v>550.0</v>
      </c>
      <c r="G18" s="18">
        <v>200.0</v>
      </c>
      <c r="H18" s="18">
        <v>7.0</v>
      </c>
      <c r="I18" s="41">
        <v>12.73</v>
      </c>
      <c r="J18" s="41">
        <v>10.91</v>
      </c>
      <c r="K18" s="18"/>
    </row>
    <row r="19">
      <c r="A19" s="18">
        <v>217.0</v>
      </c>
      <c r="B19" s="18" t="s">
        <v>199</v>
      </c>
      <c r="C19" s="18" t="s">
        <v>191</v>
      </c>
      <c r="D19" s="18">
        <v>15.0</v>
      </c>
      <c r="E19" s="18">
        <v>0.01</v>
      </c>
      <c r="F19" s="18">
        <v>1400.0</v>
      </c>
      <c r="G19" s="18">
        <v>200.0</v>
      </c>
      <c r="H19" s="18">
        <v>12.0</v>
      </c>
      <c r="I19" s="41">
        <v>8.57</v>
      </c>
      <c r="J19" s="41">
        <v>10.71</v>
      </c>
    </row>
    <row r="20">
      <c r="A20" s="18">
        <v>218.0</v>
      </c>
      <c r="B20" s="18" t="s">
        <v>214</v>
      </c>
      <c r="C20" s="18" t="s">
        <v>191</v>
      </c>
      <c r="D20" s="18">
        <v>9.0</v>
      </c>
      <c r="E20" s="18">
        <v>0.01</v>
      </c>
      <c r="F20" s="18">
        <v>810.0</v>
      </c>
      <c r="G20" s="18">
        <v>200.0</v>
      </c>
      <c r="H20" s="18">
        <v>7.0</v>
      </c>
      <c r="I20" s="41">
        <v>8.64</v>
      </c>
      <c r="J20" s="41">
        <v>11.11</v>
      </c>
      <c r="K20" s="18"/>
    </row>
    <row r="21">
      <c r="A21" s="18">
        <v>219.0</v>
      </c>
      <c r="B21" s="18" t="s">
        <v>261</v>
      </c>
      <c r="C21" s="18" t="s">
        <v>237</v>
      </c>
      <c r="D21" s="18">
        <v>10.0</v>
      </c>
      <c r="E21" s="18">
        <v>0.01</v>
      </c>
      <c r="F21" s="18">
        <v>1330.0</v>
      </c>
      <c r="G21" s="18">
        <v>200.0</v>
      </c>
      <c r="H21" s="18">
        <v>12.0</v>
      </c>
      <c r="I21" s="41">
        <v>9.02</v>
      </c>
      <c r="J21" s="41">
        <v>7.52</v>
      </c>
    </row>
    <row r="22">
      <c r="A22" s="18">
        <v>220.0</v>
      </c>
      <c r="B22" s="18" t="s">
        <v>262</v>
      </c>
      <c r="C22" s="18" t="s">
        <v>237</v>
      </c>
      <c r="D22" s="18">
        <v>6.0</v>
      </c>
      <c r="E22" s="18">
        <v>0.01</v>
      </c>
      <c r="F22" s="18">
        <v>500.0</v>
      </c>
      <c r="G22" s="18">
        <v>200.0</v>
      </c>
      <c r="H22" s="18">
        <v>7.0</v>
      </c>
      <c r="I22" s="41">
        <v>14.0</v>
      </c>
      <c r="J22" s="41">
        <v>12.0</v>
      </c>
      <c r="K22" s="18"/>
    </row>
    <row r="23">
      <c r="A23" s="18">
        <v>221.0</v>
      </c>
      <c r="B23" s="18" t="s">
        <v>263</v>
      </c>
      <c r="C23" s="18" t="s">
        <v>237</v>
      </c>
      <c r="D23" s="18">
        <v>12.0</v>
      </c>
      <c r="E23" s="18">
        <v>0.01</v>
      </c>
      <c r="F23" s="18">
        <v>1100.0</v>
      </c>
      <c r="G23" s="18">
        <v>200.0</v>
      </c>
      <c r="H23" s="18">
        <v>10.0</v>
      </c>
      <c r="I23" s="41">
        <v>9.09</v>
      </c>
      <c r="J23" s="41">
        <v>10.91</v>
      </c>
    </row>
    <row r="24">
      <c r="A24" s="18">
        <v>222.0</v>
      </c>
      <c r="B24" s="18" t="s">
        <v>173</v>
      </c>
      <c r="C24" s="18" t="s">
        <v>237</v>
      </c>
      <c r="D24" s="18">
        <v>7.0</v>
      </c>
      <c r="E24" s="18">
        <v>0.01</v>
      </c>
      <c r="F24" s="18">
        <v>540.0</v>
      </c>
      <c r="G24" s="18">
        <v>200.0</v>
      </c>
      <c r="H24" s="18">
        <v>7.0</v>
      </c>
      <c r="I24" s="41">
        <v>12.96</v>
      </c>
      <c r="J24" s="41">
        <v>12.96</v>
      </c>
      <c r="K24" s="18"/>
    </row>
    <row r="25">
      <c r="A25" s="18">
        <v>223.0</v>
      </c>
      <c r="B25" s="18" t="s">
        <v>264</v>
      </c>
      <c r="C25" s="18" t="s">
        <v>237</v>
      </c>
      <c r="D25" s="18">
        <v>12.0</v>
      </c>
      <c r="E25" s="18">
        <v>0.01</v>
      </c>
      <c r="F25" s="18">
        <v>1130.0</v>
      </c>
      <c r="G25" s="18">
        <v>200.0</v>
      </c>
      <c r="H25" s="18">
        <v>10.0</v>
      </c>
      <c r="I25" s="41">
        <v>8.85</v>
      </c>
      <c r="J25" s="41">
        <v>10.62</v>
      </c>
    </row>
    <row r="26">
      <c r="A26" s="18">
        <v>224.0</v>
      </c>
      <c r="B26" s="18" t="s">
        <v>163</v>
      </c>
      <c r="C26" s="18" t="s">
        <v>265</v>
      </c>
      <c r="D26" s="18">
        <v>12.0</v>
      </c>
      <c r="E26" s="18">
        <v>0.01</v>
      </c>
      <c r="F26" s="18">
        <v>1050.0</v>
      </c>
      <c r="G26" s="18">
        <v>200.0</v>
      </c>
      <c r="H26" s="18">
        <v>10.0</v>
      </c>
      <c r="I26" s="41">
        <v>9.52</v>
      </c>
      <c r="J26" s="41">
        <v>11.43</v>
      </c>
    </row>
    <row r="27">
      <c r="A27" s="18">
        <v>225.0</v>
      </c>
      <c r="B27" s="18" t="s">
        <v>144</v>
      </c>
      <c r="C27" s="18" t="s">
        <v>265</v>
      </c>
      <c r="D27" s="18">
        <v>10.0</v>
      </c>
      <c r="E27" s="18">
        <v>0.01</v>
      </c>
      <c r="F27" s="18">
        <v>1050.0</v>
      </c>
      <c r="G27" s="18">
        <v>200.0</v>
      </c>
      <c r="H27" s="18">
        <v>10.0</v>
      </c>
      <c r="I27" s="41">
        <v>9.52</v>
      </c>
      <c r="J27" s="41">
        <v>9.52</v>
      </c>
      <c r="K27" s="18"/>
    </row>
    <row r="28">
      <c r="A28" s="18">
        <v>226.0</v>
      </c>
      <c r="B28" s="18" t="s">
        <v>82</v>
      </c>
      <c r="C28" s="18" t="s">
        <v>50</v>
      </c>
      <c r="D28" s="18">
        <v>7.0</v>
      </c>
      <c r="E28" s="18">
        <v>0.01</v>
      </c>
      <c r="F28" s="18">
        <v>570.0</v>
      </c>
      <c r="G28" s="18">
        <v>200.0</v>
      </c>
      <c r="H28" s="18">
        <v>7.0</v>
      </c>
      <c r="I28" s="41">
        <v>12.28</v>
      </c>
      <c r="J28" s="41">
        <v>12.28</v>
      </c>
      <c r="K28" s="18"/>
    </row>
    <row r="29">
      <c r="A29" s="18">
        <v>227.0</v>
      </c>
      <c r="B29" s="18" t="s">
        <v>266</v>
      </c>
      <c r="C29" s="18" t="s">
        <v>267</v>
      </c>
      <c r="D29" s="18">
        <v>12.0</v>
      </c>
      <c r="E29" s="18">
        <v>0.01</v>
      </c>
      <c r="F29" s="18">
        <v>1360.0</v>
      </c>
      <c r="G29" s="18">
        <v>200.0</v>
      </c>
      <c r="H29" s="18">
        <v>15.0</v>
      </c>
      <c r="I29" s="41">
        <v>11.03</v>
      </c>
      <c r="J29" s="41">
        <v>8.82</v>
      </c>
    </row>
    <row r="30">
      <c r="A30" s="18">
        <v>228.0</v>
      </c>
      <c r="B30" s="18" t="s">
        <v>268</v>
      </c>
      <c r="C30" s="18" t="s">
        <v>269</v>
      </c>
      <c r="D30" s="18">
        <v>8.0</v>
      </c>
      <c r="E30" s="18">
        <v>0.01</v>
      </c>
      <c r="F30" s="18">
        <v>630.0</v>
      </c>
      <c r="G30" s="18">
        <v>200.0</v>
      </c>
      <c r="H30" s="18">
        <v>7.0</v>
      </c>
      <c r="I30" s="41">
        <v>11.11</v>
      </c>
      <c r="J30" s="41">
        <v>12.7</v>
      </c>
      <c r="K30" s="18"/>
    </row>
    <row r="31">
      <c r="A31" s="18">
        <v>229.0</v>
      </c>
      <c r="B31" s="18" t="s">
        <v>270</v>
      </c>
      <c r="C31" s="18" t="s">
        <v>269</v>
      </c>
      <c r="D31" s="18">
        <v>10.0</v>
      </c>
      <c r="E31" s="18">
        <v>0.01</v>
      </c>
      <c r="F31" s="18">
        <v>1200.0</v>
      </c>
      <c r="G31" s="18">
        <v>200.0</v>
      </c>
      <c r="H31" s="18">
        <v>10.0</v>
      </c>
      <c r="I31" s="41">
        <v>8.33</v>
      </c>
      <c r="J31" s="41">
        <v>8.33</v>
      </c>
    </row>
    <row r="32">
      <c r="A32" s="18">
        <v>230.0</v>
      </c>
      <c r="B32" s="18" t="s">
        <v>151</v>
      </c>
      <c r="C32" s="18" t="s">
        <v>187</v>
      </c>
      <c r="D32" s="18">
        <v>6.0</v>
      </c>
      <c r="E32" s="18">
        <v>0.01</v>
      </c>
      <c r="F32" s="18">
        <v>500.0</v>
      </c>
      <c r="G32" s="18">
        <v>200.0</v>
      </c>
      <c r="H32" s="18">
        <v>7.0</v>
      </c>
      <c r="I32" s="41">
        <v>14.0</v>
      </c>
      <c r="J32" s="41">
        <v>12.0</v>
      </c>
    </row>
    <row r="33">
      <c r="A33" s="18">
        <v>231.0</v>
      </c>
      <c r="B33" s="18" t="s">
        <v>271</v>
      </c>
      <c r="C33" s="18" t="s">
        <v>187</v>
      </c>
      <c r="D33" s="18">
        <v>0.0</v>
      </c>
      <c r="E33" s="18">
        <v>0.01</v>
      </c>
      <c r="F33" s="18">
        <v>1230.0</v>
      </c>
      <c r="G33" s="18">
        <v>200.0</v>
      </c>
      <c r="H33" s="18">
        <v>10.0</v>
      </c>
      <c r="I33" s="41">
        <v>8.13</v>
      </c>
      <c r="J33" s="41">
        <v>0.0</v>
      </c>
      <c r="K33" s="18"/>
    </row>
    <row r="34">
      <c r="A34" s="18">
        <v>232.0</v>
      </c>
      <c r="B34" s="18" t="s">
        <v>272</v>
      </c>
      <c r="C34" s="18" t="s">
        <v>187</v>
      </c>
      <c r="D34" s="18">
        <v>6.0</v>
      </c>
      <c r="E34" s="18">
        <v>0.01</v>
      </c>
      <c r="F34" s="18">
        <v>500.0</v>
      </c>
      <c r="G34" s="18">
        <v>200.0</v>
      </c>
      <c r="H34" s="18">
        <v>7.0</v>
      </c>
      <c r="I34" s="41">
        <v>14.0</v>
      </c>
      <c r="J34" s="41">
        <v>12.0</v>
      </c>
    </row>
    <row r="35">
      <c r="A35" s="18">
        <v>233.0</v>
      </c>
      <c r="B35" s="18" t="s">
        <v>273</v>
      </c>
      <c r="C35" s="18" t="s">
        <v>260</v>
      </c>
      <c r="D35" s="18">
        <v>15.0</v>
      </c>
      <c r="E35" s="18">
        <v>0.01</v>
      </c>
      <c r="F35" s="18">
        <v>1350.0</v>
      </c>
      <c r="G35" s="18">
        <v>200.0</v>
      </c>
      <c r="H35" s="18">
        <v>12.0</v>
      </c>
      <c r="I35" s="41">
        <v>8.89</v>
      </c>
      <c r="J35" s="41">
        <v>11.11</v>
      </c>
      <c r="K35" s="18"/>
    </row>
    <row r="36">
      <c r="A36" s="18">
        <v>234.0</v>
      </c>
      <c r="B36" s="18" t="s">
        <v>121</v>
      </c>
      <c r="C36" s="18" t="s">
        <v>50</v>
      </c>
      <c r="D36" s="18">
        <v>12.0</v>
      </c>
      <c r="E36" s="18">
        <v>0.01</v>
      </c>
      <c r="F36" s="18">
        <v>1050.0</v>
      </c>
      <c r="G36" s="18">
        <v>200.0</v>
      </c>
      <c r="H36" s="18">
        <v>9.0</v>
      </c>
      <c r="I36" s="41">
        <v>8.57</v>
      </c>
      <c r="J36" s="41">
        <v>11.43</v>
      </c>
      <c r="K36" s="18"/>
    </row>
    <row r="37">
      <c r="A37" s="18">
        <v>235.0</v>
      </c>
      <c r="B37" s="18" t="s">
        <v>88</v>
      </c>
      <c r="C37" s="18" t="s">
        <v>50</v>
      </c>
      <c r="D37" s="18">
        <v>15.0</v>
      </c>
      <c r="E37" s="18">
        <v>0.01</v>
      </c>
      <c r="F37" s="18">
        <v>1510.0</v>
      </c>
      <c r="G37" s="18">
        <v>200.0</v>
      </c>
      <c r="H37" s="18">
        <v>14.0</v>
      </c>
      <c r="I37" s="41">
        <v>9.27</v>
      </c>
      <c r="J37" s="41">
        <v>9.93</v>
      </c>
    </row>
    <row r="38">
      <c r="A38" s="18">
        <v>236.0</v>
      </c>
      <c r="B38" s="18" t="s">
        <v>274</v>
      </c>
      <c r="C38" s="18" t="s">
        <v>265</v>
      </c>
      <c r="D38" s="18">
        <v>6.0</v>
      </c>
      <c r="E38" s="18">
        <v>0.01</v>
      </c>
      <c r="F38" s="18">
        <v>575.0</v>
      </c>
      <c r="G38" s="18">
        <v>200.0</v>
      </c>
      <c r="H38" s="18">
        <v>8.0</v>
      </c>
      <c r="I38" s="41">
        <v>13.91</v>
      </c>
      <c r="J38" s="41">
        <v>10.43</v>
      </c>
      <c r="K38" s="18"/>
    </row>
    <row r="39">
      <c r="A39" s="18">
        <v>237.0</v>
      </c>
      <c r="B39" s="18" t="s">
        <v>230</v>
      </c>
      <c r="C39" s="18" t="s">
        <v>187</v>
      </c>
      <c r="D39" s="18">
        <v>25.0</v>
      </c>
      <c r="E39" s="18">
        <v>0.01</v>
      </c>
      <c r="F39" s="18">
        <v>2300.0</v>
      </c>
      <c r="G39" s="18">
        <v>200.0</v>
      </c>
      <c r="H39" s="18">
        <v>25.0</v>
      </c>
      <c r="I39" s="41">
        <v>10.87</v>
      </c>
      <c r="J39" s="41">
        <v>10.87</v>
      </c>
    </row>
    <row r="40">
      <c r="A40" s="18">
        <v>238.0</v>
      </c>
      <c r="B40" s="18" t="s">
        <v>275</v>
      </c>
      <c r="C40" s="18" t="s">
        <v>250</v>
      </c>
      <c r="D40" s="18">
        <v>12.0</v>
      </c>
      <c r="E40" s="18">
        <v>0.01</v>
      </c>
      <c r="F40" s="18">
        <v>1040.0</v>
      </c>
      <c r="G40" s="18">
        <v>200.0</v>
      </c>
      <c r="H40" s="18">
        <v>10.0</v>
      </c>
      <c r="I40" s="41">
        <v>9.62</v>
      </c>
      <c r="J40" s="41">
        <v>11.54</v>
      </c>
    </row>
    <row r="41">
      <c r="A41" s="18">
        <v>239.0</v>
      </c>
      <c r="B41" s="18" t="s">
        <v>169</v>
      </c>
      <c r="C41" s="18" t="s">
        <v>269</v>
      </c>
      <c r="D41" s="18">
        <v>15.0</v>
      </c>
      <c r="E41" s="18">
        <v>0.01</v>
      </c>
      <c r="F41" s="18">
        <v>1330.0</v>
      </c>
      <c r="G41" s="18">
        <v>200.0</v>
      </c>
      <c r="H41" s="18">
        <v>12.0</v>
      </c>
      <c r="I41" s="41">
        <v>9.02</v>
      </c>
      <c r="J41" s="41">
        <v>11.28</v>
      </c>
    </row>
    <row r="42">
      <c r="A42" s="18">
        <v>240.0</v>
      </c>
      <c r="B42" s="18" t="s">
        <v>116</v>
      </c>
      <c r="C42" s="18" t="s">
        <v>255</v>
      </c>
      <c r="D42" s="18">
        <v>10.0</v>
      </c>
      <c r="E42" s="18">
        <v>0.01</v>
      </c>
      <c r="F42" s="18">
        <v>840.0</v>
      </c>
      <c r="G42" s="18">
        <v>200.0</v>
      </c>
      <c r="H42" s="18">
        <v>8.0</v>
      </c>
      <c r="I42" s="41">
        <v>9.52</v>
      </c>
      <c r="J42" s="41">
        <v>11.9</v>
      </c>
    </row>
    <row r="43">
      <c r="A43" s="18">
        <v>241.0</v>
      </c>
      <c r="B43" s="18" t="s">
        <v>276</v>
      </c>
      <c r="C43" s="18" t="s">
        <v>229</v>
      </c>
      <c r="D43" s="18">
        <v>15.0</v>
      </c>
      <c r="E43" s="18">
        <v>0.01</v>
      </c>
      <c r="F43" s="18">
        <v>1410.0</v>
      </c>
      <c r="G43" s="18">
        <v>200.0</v>
      </c>
      <c r="H43" s="18">
        <v>12.0</v>
      </c>
      <c r="I43" s="41">
        <v>8.51</v>
      </c>
      <c r="J43" s="41">
        <v>10.64</v>
      </c>
    </row>
  </sheetData>
  <autoFilter ref="$A$1:$J$4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20.71"/>
    <col customWidth="1" min="3" max="3" width="7.71"/>
    <col customWidth="1" min="4" max="4" width="4.0"/>
    <col customWidth="1" hidden="1" min="5" max="5" width="18.14"/>
    <col customWidth="1" hidden="1" min="6" max="6" width="10.43"/>
    <col customWidth="1" min="7" max="7" width="13.0"/>
    <col customWidth="1" min="8" max="8" width="20.29"/>
    <col customWidth="1" min="9" max="9" width="7.29"/>
    <col customWidth="1" min="10" max="10" width="10.71"/>
    <col customWidth="1" min="11" max="11" width="25.86"/>
    <col customWidth="1" min="12" max="12" width="2.0"/>
    <col customWidth="1" min="13" max="26" width="4.43"/>
  </cols>
  <sheetData>
    <row r="1">
      <c r="A1" s="18" t="s">
        <v>239</v>
      </c>
      <c r="B1" s="18" t="s">
        <v>0</v>
      </c>
      <c r="C1" s="18" t="s">
        <v>240</v>
      </c>
      <c r="D1" s="18" t="s">
        <v>22</v>
      </c>
      <c r="E1" s="18" t="s">
        <v>279</v>
      </c>
      <c r="F1" s="18" t="s">
        <v>280</v>
      </c>
      <c r="G1" s="18" t="s">
        <v>242</v>
      </c>
      <c r="H1" s="18" t="s">
        <v>281</v>
      </c>
      <c r="I1" s="18" t="s">
        <v>30</v>
      </c>
      <c r="J1" s="18" t="s">
        <v>282</v>
      </c>
      <c r="K1" s="18"/>
      <c r="L1" s="18"/>
    </row>
    <row r="2">
      <c r="A2" s="18">
        <v>13.0</v>
      </c>
      <c r="B2" s="18" t="s">
        <v>283</v>
      </c>
      <c r="C2" s="18" t="s">
        <v>237</v>
      </c>
      <c r="D2" s="42">
        <v>25.0</v>
      </c>
      <c r="E2" s="18">
        <v>0.06</v>
      </c>
      <c r="G2" s="18">
        <v>4000.0</v>
      </c>
      <c r="H2" s="18">
        <v>600.0</v>
      </c>
      <c r="I2" s="43">
        <v>0.05</v>
      </c>
      <c r="J2" s="18">
        <v>20.0</v>
      </c>
    </row>
    <row r="3">
      <c r="A3" s="18">
        <v>14.0</v>
      </c>
      <c r="B3" s="18" t="s">
        <v>91</v>
      </c>
      <c r="C3" s="18" t="s">
        <v>237</v>
      </c>
      <c r="D3" s="42">
        <v>120.0</v>
      </c>
      <c r="E3" s="18">
        <v>0.15</v>
      </c>
      <c r="G3" s="18">
        <v>5000.0</v>
      </c>
      <c r="H3" s="18">
        <v>800.0</v>
      </c>
      <c r="I3" s="43">
        <v>0.05</v>
      </c>
      <c r="J3" s="18">
        <v>100.0</v>
      </c>
    </row>
    <row r="4">
      <c r="A4" s="18">
        <v>16.0</v>
      </c>
      <c r="B4" s="18" t="s">
        <v>284</v>
      </c>
      <c r="C4" s="18" t="s">
        <v>250</v>
      </c>
      <c r="D4" s="42">
        <v>45.0</v>
      </c>
      <c r="E4" s="18">
        <v>0.08</v>
      </c>
      <c r="G4" s="18">
        <v>3500.0</v>
      </c>
      <c r="H4" s="18">
        <v>1100.0</v>
      </c>
      <c r="I4" s="43">
        <v>0.05</v>
      </c>
      <c r="J4" s="18">
        <v>33.0</v>
      </c>
    </row>
    <row r="5">
      <c r="A5" s="18">
        <v>18.0</v>
      </c>
      <c r="B5" s="18" t="s">
        <v>285</v>
      </c>
      <c r="C5" s="18" t="s">
        <v>265</v>
      </c>
      <c r="D5" s="42">
        <v>30.0</v>
      </c>
      <c r="E5" s="18">
        <v>0.065</v>
      </c>
      <c r="G5" s="18">
        <v>2600.0</v>
      </c>
      <c r="H5" s="18">
        <v>500.0</v>
      </c>
      <c r="I5" s="43">
        <v>0.05</v>
      </c>
      <c r="J5" s="18">
        <v>25.0</v>
      </c>
    </row>
    <row r="6">
      <c r="A6" s="18">
        <v>20.0</v>
      </c>
      <c r="B6" s="18" t="s">
        <v>286</v>
      </c>
      <c r="C6" s="18" t="s">
        <v>237</v>
      </c>
      <c r="D6" s="42">
        <v>25.0</v>
      </c>
      <c r="E6" s="18">
        <v>0.055</v>
      </c>
      <c r="G6" s="18">
        <v>2100.0</v>
      </c>
      <c r="H6" s="18">
        <v>250.0</v>
      </c>
      <c r="I6" s="43">
        <v>0.05</v>
      </c>
      <c r="J6" s="18">
        <v>20.0</v>
      </c>
    </row>
    <row r="7">
      <c r="A7" s="18">
        <v>21.0</v>
      </c>
      <c r="B7" s="18" t="s">
        <v>287</v>
      </c>
      <c r="C7" s="18" t="s">
        <v>255</v>
      </c>
      <c r="D7" s="42">
        <v>40.0</v>
      </c>
      <c r="E7" s="18">
        <v>0.06</v>
      </c>
      <c r="G7" s="18">
        <v>4600.0</v>
      </c>
      <c r="H7" s="18">
        <v>500.0</v>
      </c>
      <c r="I7" s="43">
        <v>0.05</v>
      </c>
      <c r="J7" s="18">
        <v>25.0</v>
      </c>
    </row>
    <row r="8">
      <c r="A8" s="18">
        <v>22.0</v>
      </c>
      <c r="B8" s="18" t="s">
        <v>233</v>
      </c>
      <c r="C8" s="18" t="s">
        <v>249</v>
      </c>
      <c r="D8" s="42">
        <v>80.0</v>
      </c>
      <c r="E8" s="18">
        <v>0.12</v>
      </c>
      <c r="G8" s="18">
        <v>3200.0</v>
      </c>
      <c r="H8" s="18">
        <v>300.0</v>
      </c>
      <c r="I8" s="43">
        <v>0.05</v>
      </c>
      <c r="J8" s="18">
        <v>100.0</v>
      </c>
    </row>
    <row r="9">
      <c r="A9" s="18">
        <v>24.0</v>
      </c>
      <c r="B9" s="18" t="s">
        <v>135</v>
      </c>
      <c r="C9" s="18" t="s">
        <v>255</v>
      </c>
      <c r="D9" s="42">
        <v>55.0</v>
      </c>
      <c r="E9" s="18">
        <v>0.09</v>
      </c>
      <c r="G9" s="18">
        <v>2900.0</v>
      </c>
      <c r="H9" s="18">
        <v>900.0</v>
      </c>
      <c r="I9" s="43">
        <v>0.05</v>
      </c>
      <c r="J9" s="18">
        <v>50.0</v>
      </c>
    </row>
    <row r="10">
      <c r="A10" s="18">
        <v>26.0</v>
      </c>
      <c r="B10" s="18" t="s">
        <v>288</v>
      </c>
      <c r="C10" s="18" t="s">
        <v>260</v>
      </c>
      <c r="D10" s="42">
        <v>70.0</v>
      </c>
      <c r="E10" s="18">
        <v>0.08</v>
      </c>
      <c r="G10" s="18">
        <v>5800.0</v>
      </c>
      <c r="H10" s="18">
        <v>400.0</v>
      </c>
      <c r="I10" s="43">
        <v>0.05</v>
      </c>
      <c r="J10" s="18">
        <v>33.0</v>
      </c>
    </row>
    <row r="11">
      <c r="A11" s="18">
        <v>28.0</v>
      </c>
      <c r="B11" s="18" t="s">
        <v>289</v>
      </c>
      <c r="C11" s="18" t="s">
        <v>229</v>
      </c>
      <c r="D11" s="42">
        <v>60.0</v>
      </c>
      <c r="E11" s="18">
        <v>0.1</v>
      </c>
      <c r="G11" s="18">
        <v>2000.0</v>
      </c>
      <c r="H11" s="18">
        <v>300.0</v>
      </c>
      <c r="I11" s="43">
        <v>0.25</v>
      </c>
      <c r="J11" s="18">
        <v>100.0</v>
      </c>
    </row>
    <row r="12">
      <c r="A12" s="18">
        <v>30.0</v>
      </c>
      <c r="B12" s="18" t="s">
        <v>290</v>
      </c>
      <c r="C12" s="18" t="s">
        <v>50</v>
      </c>
      <c r="D12" s="42">
        <v>40.0</v>
      </c>
      <c r="E12" s="18">
        <v>0.065</v>
      </c>
      <c r="G12" s="18">
        <v>3800.0</v>
      </c>
      <c r="H12" s="18">
        <v>1300.0</v>
      </c>
      <c r="I12" s="43">
        <v>0.05</v>
      </c>
      <c r="J12" s="18">
        <v>25.0</v>
      </c>
    </row>
    <row r="13">
      <c r="A13" s="18">
        <v>31.0</v>
      </c>
      <c r="B13" s="18" t="s">
        <v>164</v>
      </c>
      <c r="C13" s="18" t="s">
        <v>260</v>
      </c>
      <c r="D13" s="42">
        <v>100.0</v>
      </c>
      <c r="E13" s="18">
        <v>0.1</v>
      </c>
      <c r="G13" s="18">
        <v>4200.0</v>
      </c>
      <c r="H13" s="18">
        <v>1950.0</v>
      </c>
      <c r="I13" s="43">
        <v>0.05</v>
      </c>
      <c r="J13" s="18">
        <v>100.0</v>
      </c>
    </row>
    <row r="14">
      <c r="A14" s="18">
        <v>32.0</v>
      </c>
      <c r="B14" s="18" t="s">
        <v>222</v>
      </c>
      <c r="C14" s="18" t="s">
        <v>267</v>
      </c>
      <c r="D14" s="42">
        <v>80.0</v>
      </c>
      <c r="E14" s="18">
        <v>0.1</v>
      </c>
      <c r="G14" s="18">
        <v>3100.0</v>
      </c>
      <c r="H14" s="18">
        <v>400.0</v>
      </c>
      <c r="I14" s="43">
        <v>0.5</v>
      </c>
      <c r="J14" s="18">
        <v>100.0</v>
      </c>
    </row>
    <row r="15">
      <c r="A15" s="18">
        <v>33.0</v>
      </c>
      <c r="B15" s="18" t="s">
        <v>291</v>
      </c>
      <c r="C15" s="18" t="s">
        <v>191</v>
      </c>
      <c r="D15" s="42">
        <v>45.0</v>
      </c>
      <c r="E15" s="18">
        <v>0.075</v>
      </c>
      <c r="G15" s="18">
        <v>3500.0</v>
      </c>
      <c r="H15" s="18">
        <v>1100.0</v>
      </c>
      <c r="I15" s="43">
        <v>0.05</v>
      </c>
      <c r="J15" s="18">
        <v>33.0</v>
      </c>
    </row>
    <row r="16">
      <c r="A16" s="18">
        <v>34.0</v>
      </c>
      <c r="B16" s="18" t="s">
        <v>292</v>
      </c>
      <c r="C16" s="18" t="s">
        <v>50</v>
      </c>
      <c r="D16" s="42">
        <v>25.0</v>
      </c>
      <c r="E16" s="18">
        <v>0.06</v>
      </c>
      <c r="G16" s="18">
        <v>2550.0</v>
      </c>
      <c r="H16" s="18">
        <v>300.0</v>
      </c>
      <c r="I16" s="43">
        <v>0.05</v>
      </c>
      <c r="J16" s="18">
        <v>25.0</v>
      </c>
    </row>
    <row r="17">
      <c r="A17" s="18">
        <v>35.0</v>
      </c>
      <c r="B17" s="18" t="s">
        <v>293</v>
      </c>
      <c r="C17" s="18" t="s">
        <v>252</v>
      </c>
      <c r="D17" s="42">
        <v>35.0</v>
      </c>
      <c r="E17" s="18">
        <v>0.08</v>
      </c>
      <c r="G17" s="18">
        <v>2500.0</v>
      </c>
      <c r="H17" s="18">
        <v>700.0</v>
      </c>
      <c r="I17" s="43">
        <v>0.05</v>
      </c>
      <c r="J17" s="18">
        <v>33.0</v>
      </c>
    </row>
    <row r="18">
      <c r="A18" s="18">
        <v>36.0</v>
      </c>
      <c r="B18" s="18" t="s">
        <v>295</v>
      </c>
      <c r="C18" s="18" t="s">
        <v>269</v>
      </c>
      <c r="D18" s="42">
        <v>60.0</v>
      </c>
      <c r="E18" s="18">
        <v>0.08</v>
      </c>
      <c r="G18" s="18">
        <v>3900.0</v>
      </c>
      <c r="H18" s="18">
        <v>1100.0</v>
      </c>
      <c r="I18" s="43">
        <v>0.05</v>
      </c>
      <c r="J18" s="18">
        <v>33.0</v>
      </c>
    </row>
    <row r="19">
      <c r="A19" s="18">
        <v>38.0</v>
      </c>
      <c r="B19" s="18" t="s">
        <v>296</v>
      </c>
      <c r="C19" s="18" t="s">
        <v>236</v>
      </c>
      <c r="D19" s="42">
        <v>40.0</v>
      </c>
      <c r="E19" s="18">
        <v>0.08</v>
      </c>
      <c r="G19" s="18">
        <v>2700.0</v>
      </c>
      <c r="H19" s="18">
        <v>900.0</v>
      </c>
      <c r="I19" s="43">
        <v>0.05</v>
      </c>
      <c r="J19" s="18">
        <v>33.0</v>
      </c>
    </row>
    <row r="20">
      <c r="A20" s="18">
        <v>39.0</v>
      </c>
      <c r="B20" s="18" t="s">
        <v>206</v>
      </c>
      <c r="C20" s="18" t="s">
        <v>191</v>
      </c>
      <c r="D20" s="42">
        <v>65.0</v>
      </c>
      <c r="E20" s="18">
        <v>0.09</v>
      </c>
      <c r="G20" s="18">
        <v>3650.0</v>
      </c>
      <c r="H20" s="18">
        <v>1350.0</v>
      </c>
      <c r="I20" s="43">
        <v>0.05</v>
      </c>
      <c r="J20" s="18">
        <v>50.0</v>
      </c>
    </row>
    <row r="21">
      <c r="A21" s="18">
        <v>40.0</v>
      </c>
      <c r="B21" s="18" t="s">
        <v>215</v>
      </c>
      <c r="C21" s="18" t="s">
        <v>191</v>
      </c>
      <c r="D21" s="42">
        <v>100.0</v>
      </c>
      <c r="E21" s="18">
        <v>0.11</v>
      </c>
      <c r="G21" s="18">
        <v>3900.0</v>
      </c>
      <c r="H21" s="18">
        <v>0.0</v>
      </c>
      <c r="I21" s="43">
        <v>0.05</v>
      </c>
      <c r="J21" s="18">
        <v>100.0</v>
      </c>
    </row>
    <row r="22">
      <c r="A22" s="18">
        <v>42.0</v>
      </c>
      <c r="B22" s="18" t="s">
        <v>183</v>
      </c>
      <c r="C22" s="18" t="s">
        <v>255</v>
      </c>
      <c r="D22" s="42">
        <v>80.0</v>
      </c>
      <c r="E22" s="18">
        <v>0.095</v>
      </c>
      <c r="G22" s="18">
        <v>3800.0</v>
      </c>
      <c r="H22" s="18">
        <v>400.0</v>
      </c>
      <c r="I22" s="43">
        <v>0.05</v>
      </c>
      <c r="J22" s="18">
        <v>100.0</v>
      </c>
    </row>
    <row r="23">
      <c r="A23" s="18">
        <v>45.0</v>
      </c>
      <c r="B23" s="18" t="s">
        <v>297</v>
      </c>
      <c r="C23" s="18" t="s">
        <v>236</v>
      </c>
      <c r="D23" s="42">
        <v>30.0</v>
      </c>
      <c r="E23" s="18">
        <v>0.06</v>
      </c>
      <c r="G23" s="18">
        <v>2900.0</v>
      </c>
      <c r="H23" s="18">
        <v>600.0</v>
      </c>
      <c r="I23" s="43">
        <v>0.05</v>
      </c>
      <c r="J23" s="18">
        <v>25.0</v>
      </c>
    </row>
    <row r="24">
      <c r="A24" s="18">
        <v>46.0</v>
      </c>
      <c r="B24" s="18" t="s">
        <v>298</v>
      </c>
      <c r="C24" s="18" t="s">
        <v>260</v>
      </c>
      <c r="D24" s="42">
        <v>50.0</v>
      </c>
      <c r="E24" s="18">
        <v>0.08</v>
      </c>
      <c r="G24" s="18">
        <v>3400.0</v>
      </c>
      <c r="H24" s="18">
        <v>700.0</v>
      </c>
      <c r="I24" s="43">
        <v>0.25</v>
      </c>
      <c r="J24" s="18">
        <v>33.0</v>
      </c>
    </row>
    <row r="25">
      <c r="A25" s="18">
        <v>47.0</v>
      </c>
      <c r="B25" s="18" t="s">
        <v>228</v>
      </c>
      <c r="C25" s="18" t="s">
        <v>259</v>
      </c>
      <c r="D25" s="42">
        <v>65.0</v>
      </c>
      <c r="E25" s="18">
        <v>0.09</v>
      </c>
      <c r="G25" s="18">
        <v>3200.0</v>
      </c>
      <c r="H25" s="18">
        <v>1000.0</v>
      </c>
      <c r="I25" s="43">
        <v>0.05</v>
      </c>
      <c r="J25" s="18">
        <v>50.0</v>
      </c>
    </row>
    <row r="26">
      <c r="A26" s="18">
        <v>48.0</v>
      </c>
      <c r="B26" s="18" t="s">
        <v>300</v>
      </c>
      <c r="C26" s="18" t="s">
        <v>259</v>
      </c>
      <c r="D26" s="42">
        <v>25.0</v>
      </c>
      <c r="E26" s="18">
        <v>0.04</v>
      </c>
      <c r="F26" s="18">
        <v>0.5</v>
      </c>
      <c r="G26" s="18">
        <v>3200.0</v>
      </c>
      <c r="H26" s="18">
        <v>1200.0</v>
      </c>
      <c r="I26" s="43">
        <v>0.05</v>
      </c>
      <c r="J26" s="18">
        <v>20.0</v>
      </c>
    </row>
    <row r="27">
      <c r="A27" s="18">
        <v>49.0</v>
      </c>
      <c r="B27" s="18" t="s">
        <v>299</v>
      </c>
      <c r="C27" s="18" t="s">
        <v>249</v>
      </c>
      <c r="D27" s="42">
        <v>75.0</v>
      </c>
      <c r="E27" s="18">
        <v>0.09</v>
      </c>
      <c r="G27" s="18">
        <v>4250.0</v>
      </c>
      <c r="H27" s="18">
        <v>1500.0</v>
      </c>
      <c r="I27" s="43">
        <v>0.05</v>
      </c>
      <c r="J27" s="18">
        <v>50.0</v>
      </c>
    </row>
    <row r="28">
      <c r="A28" s="18">
        <v>50.0</v>
      </c>
      <c r="B28" s="18" t="s">
        <v>301</v>
      </c>
      <c r="C28" s="18" t="s">
        <v>265</v>
      </c>
      <c r="D28" s="42">
        <v>25.0</v>
      </c>
      <c r="E28" s="18">
        <v>0.05</v>
      </c>
      <c r="G28" s="18">
        <v>2400.0</v>
      </c>
      <c r="H28" s="18">
        <v>200.0</v>
      </c>
      <c r="I28" s="43">
        <v>0.05</v>
      </c>
      <c r="J28" s="18">
        <v>20.0</v>
      </c>
    </row>
    <row r="29">
      <c r="A29" s="18">
        <v>51.0</v>
      </c>
      <c r="B29" s="18" t="s">
        <v>302</v>
      </c>
      <c r="C29" s="18" t="s">
        <v>250</v>
      </c>
      <c r="D29" s="42">
        <v>30.0</v>
      </c>
      <c r="E29" s="18">
        <v>0.07</v>
      </c>
      <c r="G29" s="18">
        <v>2700.0</v>
      </c>
      <c r="H29" s="18">
        <v>200.0</v>
      </c>
      <c r="I29" s="43">
        <v>0.25</v>
      </c>
      <c r="J29" s="18">
        <v>25.0</v>
      </c>
    </row>
    <row r="30">
      <c r="A30" s="18">
        <v>53.0</v>
      </c>
      <c r="B30" s="18" t="s">
        <v>303</v>
      </c>
      <c r="C30" s="18" t="s">
        <v>187</v>
      </c>
      <c r="D30" s="42">
        <v>30.0</v>
      </c>
      <c r="E30" s="18">
        <v>0.065</v>
      </c>
      <c r="G30" s="18">
        <v>2900.0</v>
      </c>
      <c r="H30" s="18">
        <v>200.0</v>
      </c>
      <c r="I30" s="43">
        <v>0.05</v>
      </c>
      <c r="J30" s="18">
        <v>25.0</v>
      </c>
    </row>
    <row r="31">
      <c r="A31" s="18">
        <v>54.0</v>
      </c>
      <c r="B31" s="18" t="s">
        <v>305</v>
      </c>
      <c r="C31" s="18" t="s">
        <v>229</v>
      </c>
      <c r="D31" s="42">
        <v>30.0</v>
      </c>
      <c r="E31" s="18">
        <v>0.08</v>
      </c>
      <c r="G31" s="18">
        <v>2100.0</v>
      </c>
      <c r="H31" s="18">
        <v>150.0</v>
      </c>
      <c r="I31" s="43">
        <v>0.05</v>
      </c>
      <c r="J31" s="18">
        <v>33.0</v>
      </c>
    </row>
    <row r="32">
      <c r="A32" s="18">
        <v>56.0</v>
      </c>
      <c r="B32" s="18" t="s">
        <v>306</v>
      </c>
      <c r="C32" s="18" t="s">
        <v>229</v>
      </c>
      <c r="D32" s="42">
        <v>30.0</v>
      </c>
      <c r="E32" s="18">
        <v>0.065</v>
      </c>
      <c r="G32" s="18">
        <v>2250.0</v>
      </c>
      <c r="H32" s="18">
        <v>150.0</v>
      </c>
      <c r="I32" s="43">
        <v>0.05</v>
      </c>
      <c r="J32" s="18">
        <v>25.0</v>
      </c>
    </row>
    <row r="33">
      <c r="A33" s="18">
        <v>57.0</v>
      </c>
      <c r="B33" s="18" t="s">
        <v>307</v>
      </c>
      <c r="C33" s="18" t="s">
        <v>187</v>
      </c>
      <c r="D33" s="42">
        <v>25.0</v>
      </c>
      <c r="E33" s="18">
        <v>0.04</v>
      </c>
      <c r="G33" s="18">
        <v>2350.0</v>
      </c>
      <c r="H33" s="18">
        <v>400.0</v>
      </c>
      <c r="I33" s="43">
        <v>0.05</v>
      </c>
      <c r="J33" s="18">
        <v>20.0</v>
      </c>
    </row>
    <row r="34">
      <c r="A34" s="18">
        <v>58.0</v>
      </c>
      <c r="B34" s="18" t="s">
        <v>238</v>
      </c>
      <c r="C34" s="18" t="s">
        <v>187</v>
      </c>
      <c r="D34" s="42">
        <v>45.0</v>
      </c>
      <c r="E34" s="18">
        <v>0.09</v>
      </c>
      <c r="G34" s="18">
        <v>2350.0</v>
      </c>
      <c r="H34" s="18">
        <v>200.0</v>
      </c>
      <c r="I34" s="43">
        <v>0.05</v>
      </c>
      <c r="J34" s="18">
        <v>50.0</v>
      </c>
    </row>
    <row r="35">
      <c r="A35" s="18">
        <v>59.0</v>
      </c>
      <c r="B35" s="18" t="s">
        <v>180</v>
      </c>
      <c r="C35" s="18" t="s">
        <v>259</v>
      </c>
      <c r="D35" s="42">
        <v>40.0</v>
      </c>
      <c r="E35" s="18">
        <v>0.08</v>
      </c>
      <c r="G35" s="18">
        <v>2400.0</v>
      </c>
      <c r="H35" s="18">
        <v>500.0</v>
      </c>
      <c r="I35" s="43">
        <v>0.05</v>
      </c>
      <c r="J35" s="18">
        <v>33.0</v>
      </c>
    </row>
    <row r="36">
      <c r="A36" s="18">
        <v>60.0</v>
      </c>
      <c r="B36" s="18" t="s">
        <v>308</v>
      </c>
      <c r="C36" s="18" t="s">
        <v>50</v>
      </c>
      <c r="D36" s="42">
        <v>40.0</v>
      </c>
      <c r="E36" s="18">
        <v>0.08</v>
      </c>
      <c r="G36" s="18">
        <v>2700.0</v>
      </c>
      <c r="H36" s="18">
        <v>500.0</v>
      </c>
      <c r="I36" s="43">
        <v>0.05</v>
      </c>
      <c r="J36" s="18">
        <v>33.0</v>
      </c>
    </row>
    <row r="37">
      <c r="A37" s="18">
        <v>62.0</v>
      </c>
      <c r="B37" s="18" t="s">
        <v>309</v>
      </c>
      <c r="C37" s="18" t="s">
        <v>267</v>
      </c>
      <c r="D37" s="42">
        <v>35.0</v>
      </c>
      <c r="E37" s="18">
        <v>0.06</v>
      </c>
      <c r="G37" s="18">
        <v>3600.0</v>
      </c>
      <c r="H37" s="18">
        <v>350.0</v>
      </c>
      <c r="I37" s="43">
        <v>0.05</v>
      </c>
      <c r="J37" s="18">
        <v>25.0</v>
      </c>
    </row>
    <row r="38">
      <c r="A38" s="18">
        <v>63.0</v>
      </c>
      <c r="B38" s="18" t="s">
        <v>310</v>
      </c>
      <c r="C38" s="18" t="s">
        <v>267</v>
      </c>
      <c r="D38" s="42">
        <v>30.0</v>
      </c>
      <c r="E38" s="18">
        <v>0.06</v>
      </c>
      <c r="G38" s="18">
        <v>3400.0</v>
      </c>
      <c r="H38" s="18">
        <v>900.0</v>
      </c>
      <c r="I38" s="43">
        <v>0.25</v>
      </c>
      <c r="J38" s="18">
        <v>25.0</v>
      </c>
    </row>
    <row r="39">
      <c r="A39" s="18">
        <v>64.0</v>
      </c>
      <c r="B39" s="18" t="s">
        <v>311</v>
      </c>
      <c r="C39" s="18" t="s">
        <v>267</v>
      </c>
      <c r="D39" s="42">
        <v>50.0</v>
      </c>
      <c r="E39" s="18">
        <v>0.075</v>
      </c>
      <c r="G39" s="18">
        <v>3200.0</v>
      </c>
      <c r="H39" s="18">
        <v>1400.0</v>
      </c>
      <c r="I39" s="43">
        <v>0.05</v>
      </c>
      <c r="J39" s="18">
        <v>33.0</v>
      </c>
    </row>
    <row r="40">
      <c r="A40" s="18">
        <v>65.0</v>
      </c>
      <c r="B40" s="18" t="s">
        <v>312</v>
      </c>
      <c r="C40" s="18" t="s">
        <v>267</v>
      </c>
      <c r="D40" s="42">
        <v>40.0</v>
      </c>
      <c r="E40" s="18">
        <v>0.08</v>
      </c>
      <c r="G40" s="18">
        <v>2900.0</v>
      </c>
      <c r="H40" s="18">
        <v>800.0</v>
      </c>
      <c r="I40" s="43">
        <v>0.05</v>
      </c>
      <c r="J40" s="18">
        <v>33.0</v>
      </c>
    </row>
    <row r="41">
      <c r="A41" s="18">
        <v>66.0</v>
      </c>
      <c r="B41" s="18" t="s">
        <v>313</v>
      </c>
      <c r="C41" s="18" t="s">
        <v>258</v>
      </c>
      <c r="D41" s="42">
        <v>25.0</v>
      </c>
      <c r="E41" s="18">
        <v>0.04</v>
      </c>
      <c r="G41" s="18">
        <v>3100.0</v>
      </c>
      <c r="H41" s="18">
        <v>600.0</v>
      </c>
      <c r="I41" s="43">
        <v>0.05</v>
      </c>
      <c r="J41" s="18">
        <v>20.0</v>
      </c>
    </row>
    <row r="42">
      <c r="A42" s="18">
        <v>67.0</v>
      </c>
      <c r="B42" s="18" t="s">
        <v>314</v>
      </c>
      <c r="C42" s="18" t="s">
        <v>258</v>
      </c>
      <c r="D42" s="42">
        <v>25.0</v>
      </c>
      <c r="E42" s="18">
        <v>0.06</v>
      </c>
      <c r="G42" s="18">
        <v>2100.0</v>
      </c>
      <c r="H42" s="18">
        <v>300.0</v>
      </c>
      <c r="I42" s="43">
        <v>0.05</v>
      </c>
      <c r="J42" s="18">
        <v>25.0</v>
      </c>
    </row>
    <row r="43">
      <c r="A43" s="18">
        <v>69.0</v>
      </c>
      <c r="B43" s="18" t="s">
        <v>315</v>
      </c>
      <c r="C43" s="18" t="s">
        <v>258</v>
      </c>
      <c r="D43" s="42">
        <v>30.0</v>
      </c>
      <c r="E43" s="18">
        <v>0.06</v>
      </c>
      <c r="G43" s="18">
        <v>3100.0</v>
      </c>
      <c r="H43" s="18">
        <v>250.0</v>
      </c>
      <c r="I43" s="43">
        <v>0.05</v>
      </c>
      <c r="J43" s="18">
        <v>25.0</v>
      </c>
    </row>
    <row r="44">
      <c r="A44" s="18">
        <v>70.0</v>
      </c>
      <c r="B44" s="18" t="s">
        <v>110</v>
      </c>
      <c r="C44" s="18" t="s">
        <v>258</v>
      </c>
      <c r="D44" s="42">
        <v>45.0</v>
      </c>
      <c r="E44" s="18">
        <v>0.08</v>
      </c>
      <c r="G44" s="18">
        <v>3080.0</v>
      </c>
      <c r="H44" s="18">
        <v>300.0</v>
      </c>
      <c r="I44" s="43">
        <v>0.05</v>
      </c>
      <c r="J44" s="18">
        <v>33.0</v>
      </c>
    </row>
    <row r="45">
      <c r="A45" s="18">
        <v>72.0</v>
      </c>
      <c r="B45" s="18" t="s">
        <v>316</v>
      </c>
      <c r="C45" s="18" t="s">
        <v>269</v>
      </c>
      <c r="D45" s="42">
        <v>30.0</v>
      </c>
      <c r="E45" s="18">
        <v>0.06</v>
      </c>
      <c r="G45" s="18">
        <v>2800.0</v>
      </c>
      <c r="H45" s="18">
        <v>550.0</v>
      </c>
      <c r="I45" s="43">
        <v>0.05</v>
      </c>
      <c r="J45" s="18">
        <v>25.0</v>
      </c>
    </row>
    <row r="46">
      <c r="A46" s="18">
        <v>74.0</v>
      </c>
      <c r="B46" s="18" t="s">
        <v>317</v>
      </c>
      <c r="C46" s="18" t="s">
        <v>269</v>
      </c>
      <c r="D46" s="42">
        <v>30.0</v>
      </c>
      <c r="E46" s="18">
        <v>0.08</v>
      </c>
      <c r="G46" s="18">
        <v>2000.0</v>
      </c>
      <c r="H46" s="18">
        <v>250.0</v>
      </c>
      <c r="I46" s="43">
        <v>0.05</v>
      </c>
      <c r="J46" s="18">
        <v>33.0</v>
      </c>
    </row>
    <row r="47">
      <c r="A47" s="18">
        <v>75.0</v>
      </c>
      <c r="B47" s="18" t="s">
        <v>318</v>
      </c>
      <c r="C47" s="18" t="s">
        <v>252</v>
      </c>
      <c r="D47" s="42">
        <v>25.0</v>
      </c>
      <c r="E47" s="18">
        <v>0.05</v>
      </c>
      <c r="F47" s="18">
        <v>0.5</v>
      </c>
      <c r="G47" s="18">
        <v>2100.0</v>
      </c>
      <c r="H47" s="18">
        <v>400.0</v>
      </c>
      <c r="I47" s="43">
        <v>0.05</v>
      </c>
      <c r="J47" s="18">
        <v>20.0</v>
      </c>
    </row>
    <row r="48">
      <c r="A48" s="18">
        <v>77.0</v>
      </c>
      <c r="B48" s="18" t="s">
        <v>319</v>
      </c>
      <c r="C48" s="18" t="s">
        <v>252</v>
      </c>
      <c r="D48" s="42">
        <v>40.0</v>
      </c>
      <c r="E48" s="18">
        <v>0.075</v>
      </c>
      <c r="G48" s="18">
        <v>2400.0</v>
      </c>
      <c r="H48" s="18">
        <v>250.0</v>
      </c>
      <c r="I48" s="43">
        <v>0.05</v>
      </c>
      <c r="J48" s="18">
        <v>33.0</v>
      </c>
    </row>
    <row r="49">
      <c r="A49" s="18">
        <v>78.0</v>
      </c>
      <c r="B49" s="18" t="s">
        <v>160</v>
      </c>
      <c r="C49" s="18" t="s">
        <v>252</v>
      </c>
      <c r="D49" s="42">
        <v>100.0</v>
      </c>
      <c r="E49" s="18">
        <v>0.11</v>
      </c>
      <c r="G49" s="18">
        <v>4300.0</v>
      </c>
      <c r="H49" s="18">
        <v>1550.0</v>
      </c>
      <c r="I49" s="43">
        <v>0.05</v>
      </c>
      <c r="J49" s="18">
        <v>100.0</v>
      </c>
    </row>
    <row r="50">
      <c r="A50" s="18">
        <v>79.0</v>
      </c>
      <c r="B50" s="18" t="s">
        <v>210</v>
      </c>
      <c r="C50" s="18" t="s">
        <v>252</v>
      </c>
      <c r="D50" s="42">
        <v>55.0</v>
      </c>
      <c r="E50" s="18">
        <v>0.09</v>
      </c>
      <c r="G50" s="18">
        <v>2700.0</v>
      </c>
      <c r="H50" s="18">
        <v>800.0</v>
      </c>
      <c r="I50" s="43">
        <v>0.05</v>
      </c>
      <c r="J50" s="18">
        <v>50.0</v>
      </c>
    </row>
    <row r="51">
      <c r="A51" s="18">
        <v>80.0</v>
      </c>
      <c r="B51" s="18" t="s">
        <v>320</v>
      </c>
      <c r="C51" s="18" t="s">
        <v>235</v>
      </c>
      <c r="D51" s="42">
        <v>25.0</v>
      </c>
      <c r="E51" s="18">
        <v>0.04</v>
      </c>
      <c r="G51" s="18">
        <v>2700.0</v>
      </c>
      <c r="H51" s="18">
        <v>1750.0</v>
      </c>
      <c r="I51" s="43">
        <v>0.05</v>
      </c>
      <c r="J51" s="18">
        <v>20.0</v>
      </c>
    </row>
    <row r="52">
      <c r="A52" s="18">
        <v>82.0</v>
      </c>
      <c r="B52" s="18" t="s">
        <v>107</v>
      </c>
      <c r="C52" s="18" t="s">
        <v>235</v>
      </c>
      <c r="D52" s="42">
        <v>65.0</v>
      </c>
      <c r="E52" s="18">
        <v>0.085</v>
      </c>
      <c r="G52" s="18">
        <v>3600.0</v>
      </c>
      <c r="H52" s="18">
        <v>1200.0</v>
      </c>
      <c r="I52" s="43">
        <v>0.05</v>
      </c>
      <c r="J52" s="18">
        <v>50.0</v>
      </c>
    </row>
    <row r="53">
      <c r="A53" s="18">
        <v>83.0</v>
      </c>
      <c r="B53" s="18" t="s">
        <v>101</v>
      </c>
      <c r="C53" s="18" t="s">
        <v>235</v>
      </c>
      <c r="D53" s="42">
        <v>35.0</v>
      </c>
      <c r="E53" s="18">
        <v>0.08</v>
      </c>
      <c r="G53" s="18">
        <v>1500.0</v>
      </c>
      <c r="H53" s="18">
        <v>200.0</v>
      </c>
      <c r="I53" s="43">
        <v>0.25</v>
      </c>
      <c r="J53" s="18">
        <v>50.0</v>
      </c>
    </row>
    <row r="54">
      <c r="A54" s="18">
        <v>84.0</v>
      </c>
      <c r="B54" s="18" t="s">
        <v>321</v>
      </c>
      <c r="C54" s="18" t="s">
        <v>322</v>
      </c>
      <c r="D54" s="42">
        <v>25.0</v>
      </c>
      <c r="E54" s="18">
        <v>0.04</v>
      </c>
      <c r="G54" s="18">
        <v>3900.0</v>
      </c>
      <c r="H54" s="18">
        <v>1800.0</v>
      </c>
      <c r="I54" s="43">
        <v>0.05</v>
      </c>
      <c r="J54" s="18">
        <v>20.0</v>
      </c>
    </row>
    <row r="55">
      <c r="A55" s="18">
        <v>85.0</v>
      </c>
      <c r="B55" s="18" t="s">
        <v>323</v>
      </c>
      <c r="C55" s="18" t="s">
        <v>322</v>
      </c>
      <c r="D55" s="42">
        <v>25.0</v>
      </c>
      <c r="E55" s="18">
        <v>0.05</v>
      </c>
      <c r="F55" s="18">
        <v>1.0</v>
      </c>
      <c r="G55" s="18">
        <v>2800.0</v>
      </c>
      <c r="H55" s="18">
        <v>100.0</v>
      </c>
      <c r="I55" s="43">
        <v>0.05</v>
      </c>
      <c r="J55" s="18">
        <v>20.0</v>
      </c>
    </row>
    <row r="56">
      <c r="A56" s="18">
        <v>86.0</v>
      </c>
      <c r="B56" s="18" t="s">
        <v>324</v>
      </c>
      <c r="C56" s="18" t="s">
        <v>322</v>
      </c>
      <c r="D56" s="42">
        <v>55.0</v>
      </c>
      <c r="E56" s="18">
        <v>0.08</v>
      </c>
      <c r="G56" s="18">
        <v>4200.0</v>
      </c>
      <c r="H56" s="18">
        <v>800.0</v>
      </c>
      <c r="I56" s="43">
        <v>0.05</v>
      </c>
      <c r="J56" s="18">
        <v>33.0</v>
      </c>
    </row>
    <row r="57">
      <c r="A57" s="18">
        <v>87.0</v>
      </c>
      <c r="B57" s="18" t="s">
        <v>325</v>
      </c>
      <c r="C57" s="18" t="s">
        <v>322</v>
      </c>
      <c r="D57" s="42">
        <v>85.0</v>
      </c>
      <c r="E57" s="18">
        <v>0.095</v>
      </c>
      <c r="G57" s="18">
        <v>4100.0</v>
      </c>
      <c r="H57" s="18">
        <v>600.0</v>
      </c>
      <c r="I57" s="43">
        <v>0.05</v>
      </c>
      <c r="J57" s="18">
        <v>100.0</v>
      </c>
    </row>
    <row r="58">
      <c r="A58" s="18">
        <v>88.0</v>
      </c>
      <c r="B58" s="18" t="s">
        <v>277</v>
      </c>
      <c r="C58" s="18" t="s">
        <v>322</v>
      </c>
      <c r="D58" s="42">
        <v>55.0</v>
      </c>
      <c r="E58" s="18">
        <v>0.05</v>
      </c>
      <c r="G58" s="18">
        <v>2900.0</v>
      </c>
      <c r="H58" s="18">
        <v>1300.0</v>
      </c>
      <c r="I58" s="43">
        <v>0.05</v>
      </c>
      <c r="J58" s="18">
        <v>50.0</v>
      </c>
    </row>
    <row r="59">
      <c r="A59" s="18">
        <v>89.0</v>
      </c>
      <c r="B59" s="18" t="s">
        <v>326</v>
      </c>
      <c r="C59" s="18" t="s">
        <v>265</v>
      </c>
      <c r="D59" s="42">
        <v>25.0</v>
      </c>
      <c r="E59" s="18">
        <v>0.07</v>
      </c>
      <c r="G59" s="18">
        <v>1500.0</v>
      </c>
      <c r="H59" s="18">
        <v>300.0</v>
      </c>
      <c r="I59" s="43">
        <v>0.25</v>
      </c>
      <c r="J59" s="18">
        <v>25.0</v>
      </c>
    </row>
    <row r="60">
      <c r="A60" s="18">
        <v>90.0</v>
      </c>
      <c r="B60" s="18" t="s">
        <v>224</v>
      </c>
      <c r="C60" s="18" t="s">
        <v>265</v>
      </c>
      <c r="D60" s="42">
        <v>55.0</v>
      </c>
      <c r="E60" s="18">
        <v>0.09</v>
      </c>
      <c r="G60" s="18">
        <v>2600.0</v>
      </c>
      <c r="H60" s="18">
        <v>500.0</v>
      </c>
      <c r="I60" s="43">
        <v>0.05</v>
      </c>
      <c r="J60" s="18">
        <v>50.0</v>
      </c>
    </row>
    <row r="61">
      <c r="A61" s="18">
        <v>91.0</v>
      </c>
      <c r="B61" s="18" t="s">
        <v>232</v>
      </c>
      <c r="C61" s="18" t="s">
        <v>265</v>
      </c>
      <c r="D61" s="42">
        <v>70.0</v>
      </c>
      <c r="E61" s="18">
        <v>0.095</v>
      </c>
      <c r="G61" s="18">
        <v>3400.0</v>
      </c>
      <c r="H61" s="18">
        <v>900.0</v>
      </c>
      <c r="I61" s="43">
        <v>0.05</v>
      </c>
      <c r="J61" s="18">
        <v>100.0</v>
      </c>
    </row>
    <row r="62">
      <c r="A62" s="18">
        <v>92.0</v>
      </c>
      <c r="B62" s="18" t="s">
        <v>294</v>
      </c>
      <c r="C62" s="18" t="s">
        <v>265</v>
      </c>
      <c r="D62" s="42">
        <v>65.0</v>
      </c>
      <c r="E62" s="18">
        <v>0.12</v>
      </c>
      <c r="G62" s="18">
        <v>3000.0</v>
      </c>
      <c r="H62" s="18">
        <v>400.0</v>
      </c>
      <c r="I62" s="43">
        <v>0.05</v>
      </c>
      <c r="J62" s="18">
        <v>100.0</v>
      </c>
    </row>
    <row r="63">
      <c r="A63" s="18">
        <v>94.0</v>
      </c>
      <c r="B63" s="18" t="s">
        <v>327</v>
      </c>
      <c r="C63" s="18" t="s">
        <v>260</v>
      </c>
      <c r="D63" s="42">
        <v>25.0</v>
      </c>
      <c r="E63" s="18">
        <v>0.065</v>
      </c>
      <c r="G63" s="18">
        <v>1600.0</v>
      </c>
      <c r="H63" s="18">
        <v>250.0</v>
      </c>
      <c r="I63" s="43">
        <v>0.05</v>
      </c>
      <c r="J63" s="18">
        <v>25.0</v>
      </c>
    </row>
    <row r="64">
      <c r="A64" s="18">
        <v>95.0</v>
      </c>
      <c r="B64" s="18" t="s">
        <v>227</v>
      </c>
      <c r="C64" s="18" t="s">
        <v>260</v>
      </c>
      <c r="D64" s="42">
        <v>35.0</v>
      </c>
      <c r="E64" s="18">
        <v>0.06</v>
      </c>
      <c r="G64" s="18">
        <v>3400.0</v>
      </c>
      <c r="H64" s="18">
        <v>1100.0</v>
      </c>
      <c r="I64" s="43">
        <v>0.05</v>
      </c>
      <c r="J64" s="18">
        <v>25.0</v>
      </c>
    </row>
    <row r="65">
      <c r="A65" s="18">
        <v>96.0</v>
      </c>
      <c r="B65" s="18" t="s">
        <v>328</v>
      </c>
      <c r="C65" s="18" t="s">
        <v>260</v>
      </c>
      <c r="D65" s="42">
        <v>30.0</v>
      </c>
      <c r="E65" s="18">
        <v>0.065</v>
      </c>
      <c r="G65" s="18">
        <v>2600.0</v>
      </c>
      <c r="H65" s="18">
        <v>450.0</v>
      </c>
      <c r="I65" s="43">
        <v>0.05</v>
      </c>
      <c r="J65" s="18">
        <v>25.0</v>
      </c>
    </row>
    <row r="66">
      <c r="A66" s="18">
        <v>99.0</v>
      </c>
      <c r="B66" s="18" t="s">
        <v>329</v>
      </c>
      <c r="C66" s="18" t="s">
        <v>249</v>
      </c>
      <c r="D66" s="42">
        <v>45.0</v>
      </c>
      <c r="E66" s="18">
        <v>0.075</v>
      </c>
      <c r="G66" s="18">
        <v>3100.0</v>
      </c>
      <c r="H66" s="18">
        <v>1000.0</v>
      </c>
      <c r="I66" s="43">
        <v>0.05</v>
      </c>
      <c r="J66" s="18">
        <v>33.0</v>
      </c>
    </row>
    <row r="67">
      <c r="A67" s="18">
        <v>100.0</v>
      </c>
      <c r="B67" s="18" t="s">
        <v>330</v>
      </c>
      <c r="C67" s="18" t="s">
        <v>249</v>
      </c>
      <c r="D67" s="42">
        <v>35.0</v>
      </c>
      <c r="E67" s="18">
        <v>0.08</v>
      </c>
      <c r="G67" s="18">
        <v>2100.0</v>
      </c>
      <c r="H67" s="18">
        <v>250.0</v>
      </c>
      <c r="I67" s="43">
        <v>0.05</v>
      </c>
      <c r="J67" s="18">
        <v>33.0</v>
      </c>
    </row>
    <row r="68">
      <c r="A68" s="18">
        <v>101.0</v>
      </c>
      <c r="B68" s="18" t="s">
        <v>331</v>
      </c>
      <c r="C68" s="18" t="s">
        <v>255</v>
      </c>
      <c r="D68" s="42">
        <v>25.0</v>
      </c>
      <c r="E68" s="18">
        <v>0.05</v>
      </c>
      <c r="G68" s="18">
        <v>3100.0</v>
      </c>
      <c r="H68" s="18">
        <v>200.0</v>
      </c>
      <c r="I68" s="43">
        <v>0.05</v>
      </c>
      <c r="J68" s="18">
        <v>20.0</v>
      </c>
    </row>
    <row r="69">
      <c r="A69" s="18">
        <v>102.0</v>
      </c>
      <c r="B69" s="18" t="s">
        <v>332</v>
      </c>
      <c r="C69" s="18" t="s">
        <v>255</v>
      </c>
      <c r="D69" s="42">
        <v>30.0</v>
      </c>
      <c r="E69" s="18">
        <v>0.07</v>
      </c>
      <c r="G69" s="18">
        <v>2100.0</v>
      </c>
      <c r="H69" s="18">
        <v>400.0</v>
      </c>
      <c r="I69" s="43">
        <v>0.05</v>
      </c>
      <c r="J69" s="18">
        <v>25.0</v>
      </c>
    </row>
    <row r="70">
      <c r="A70" s="18">
        <v>103.0</v>
      </c>
      <c r="B70" s="18" t="s">
        <v>117</v>
      </c>
      <c r="C70" s="18" t="s">
        <v>255</v>
      </c>
      <c r="D70" s="42">
        <v>100.0</v>
      </c>
      <c r="E70" s="18">
        <v>0.11</v>
      </c>
      <c r="G70" s="18">
        <v>4100.0</v>
      </c>
      <c r="H70" s="18">
        <v>400.0</v>
      </c>
      <c r="I70" s="43">
        <v>0.05</v>
      </c>
      <c r="J70" s="18">
        <v>100.0</v>
      </c>
    </row>
    <row r="71">
      <c r="A71" s="18">
        <v>104.0</v>
      </c>
      <c r="B71" s="18" t="s">
        <v>333</v>
      </c>
      <c r="C71" s="18" t="s">
        <v>187</v>
      </c>
      <c r="D71" s="42">
        <v>25.0</v>
      </c>
      <c r="E71" s="18">
        <v>0.065</v>
      </c>
      <c r="G71" s="18">
        <v>2400.0</v>
      </c>
      <c r="H71" s="18">
        <v>350.0</v>
      </c>
      <c r="I71" s="43">
        <v>0.05</v>
      </c>
      <c r="J71" s="18">
        <v>25.0</v>
      </c>
    </row>
    <row r="72">
      <c r="A72" s="18">
        <v>105.0</v>
      </c>
      <c r="B72" s="18" t="s">
        <v>334</v>
      </c>
      <c r="C72" s="18" t="s">
        <v>187</v>
      </c>
      <c r="D72" s="42">
        <v>35.0</v>
      </c>
      <c r="E72" s="18">
        <v>0.06</v>
      </c>
      <c r="G72" s="18">
        <v>3300.0</v>
      </c>
      <c r="H72" s="18">
        <v>1000.0</v>
      </c>
      <c r="I72" s="43">
        <v>0.05</v>
      </c>
      <c r="J72" s="18">
        <v>25.0</v>
      </c>
    </row>
    <row r="73">
      <c r="A73" s="18">
        <v>106.0</v>
      </c>
      <c r="B73" s="18" t="s">
        <v>335</v>
      </c>
      <c r="C73" s="18" t="s">
        <v>187</v>
      </c>
      <c r="D73" s="42">
        <v>55.0</v>
      </c>
      <c r="E73" s="18">
        <v>0.08</v>
      </c>
      <c r="G73" s="18">
        <v>4000.0</v>
      </c>
      <c r="H73" s="18">
        <v>2100.0</v>
      </c>
      <c r="I73" s="43">
        <v>0.05</v>
      </c>
      <c r="J73" s="18">
        <v>33.0</v>
      </c>
    </row>
    <row r="74">
      <c r="A74" s="18">
        <v>107.0</v>
      </c>
      <c r="B74" s="18" t="s">
        <v>152</v>
      </c>
      <c r="C74" s="18" t="s">
        <v>187</v>
      </c>
      <c r="D74" s="42">
        <v>90.0</v>
      </c>
      <c r="E74" s="18">
        <v>0.11</v>
      </c>
      <c r="G74" s="18">
        <v>3800.0</v>
      </c>
      <c r="H74" s="18">
        <v>2100.0</v>
      </c>
      <c r="I74" s="43">
        <v>0.05</v>
      </c>
      <c r="J74" s="18">
        <v>100.0</v>
      </c>
    </row>
    <row r="75">
      <c r="A75" s="18">
        <v>108.0</v>
      </c>
      <c r="B75" s="18" t="s">
        <v>50</v>
      </c>
      <c r="C75" s="18" t="s">
        <v>50</v>
      </c>
      <c r="D75" s="42">
        <v>55.0</v>
      </c>
      <c r="E75" s="18">
        <v>0.09</v>
      </c>
      <c r="G75" s="18">
        <v>2800.0</v>
      </c>
      <c r="H75" s="18">
        <v>1200.0</v>
      </c>
      <c r="I75" s="43">
        <v>0.05</v>
      </c>
      <c r="J75" s="18">
        <v>50.0</v>
      </c>
    </row>
    <row r="76">
      <c r="A76" s="18">
        <v>109.0</v>
      </c>
      <c r="B76" s="18" t="s">
        <v>336</v>
      </c>
      <c r="C76" s="18" t="s">
        <v>50</v>
      </c>
      <c r="D76" s="42">
        <v>100.0</v>
      </c>
      <c r="E76" s="18">
        <v>0.1</v>
      </c>
      <c r="G76" s="18">
        <v>5100.0</v>
      </c>
      <c r="H76" s="18">
        <v>900.0</v>
      </c>
      <c r="I76" s="43">
        <v>0.05</v>
      </c>
      <c r="J76" s="18">
        <v>100.0</v>
      </c>
    </row>
    <row r="77">
      <c r="A77" s="18">
        <v>111.0</v>
      </c>
      <c r="B77" s="18" t="s">
        <v>337</v>
      </c>
      <c r="C77" s="18" t="s">
        <v>191</v>
      </c>
      <c r="D77" s="42">
        <v>25.0</v>
      </c>
      <c r="E77" s="18">
        <v>0.055</v>
      </c>
      <c r="G77" s="18">
        <v>3800.0</v>
      </c>
      <c r="H77" s="18">
        <v>700.0</v>
      </c>
      <c r="I77" s="43">
        <v>0.05</v>
      </c>
      <c r="J77" s="18">
        <v>20.0</v>
      </c>
    </row>
    <row r="78">
      <c r="A78" s="18">
        <v>114.0</v>
      </c>
      <c r="B78" s="18" t="s">
        <v>338</v>
      </c>
      <c r="C78" s="18" t="s">
        <v>259</v>
      </c>
      <c r="D78" s="42">
        <v>50.0</v>
      </c>
      <c r="E78" s="18">
        <v>0.075</v>
      </c>
      <c r="F78" s="18">
        <v>0.5</v>
      </c>
      <c r="G78" s="18">
        <v>3600.0</v>
      </c>
      <c r="H78" s="18">
        <v>1150.0</v>
      </c>
      <c r="I78" s="43">
        <v>0.05</v>
      </c>
      <c r="J78" s="18">
        <v>33.0</v>
      </c>
    </row>
    <row r="79">
      <c r="A79" s="18">
        <v>115.0</v>
      </c>
      <c r="B79" s="18" t="s">
        <v>339</v>
      </c>
      <c r="C79" s="18" t="s">
        <v>255</v>
      </c>
      <c r="D79" s="42">
        <v>40.0</v>
      </c>
      <c r="E79" s="18">
        <v>0.075</v>
      </c>
      <c r="G79" s="18">
        <v>2800.0</v>
      </c>
      <c r="H79" s="18">
        <v>510.0</v>
      </c>
      <c r="I79" s="43">
        <v>0.05</v>
      </c>
      <c r="J79" s="18">
        <v>33.0</v>
      </c>
    </row>
    <row r="80">
      <c r="A80" s="18">
        <v>116.0</v>
      </c>
      <c r="B80" s="18" t="s">
        <v>122</v>
      </c>
      <c r="C80" s="18" t="s">
        <v>259</v>
      </c>
      <c r="D80" s="42">
        <v>120.0</v>
      </c>
      <c r="E80" s="18">
        <v>0.12</v>
      </c>
      <c r="G80" s="18">
        <v>4900.0</v>
      </c>
      <c r="H80" s="18">
        <v>1700.0</v>
      </c>
      <c r="I80" s="43">
        <v>0.05</v>
      </c>
      <c r="J80" s="18">
        <v>100.0</v>
      </c>
    </row>
    <row r="81">
      <c r="A81" s="18">
        <v>117.0</v>
      </c>
      <c r="B81" s="18" t="s">
        <v>197</v>
      </c>
      <c r="C81" s="18" t="s">
        <v>259</v>
      </c>
      <c r="D81" s="42">
        <v>55.0</v>
      </c>
      <c r="E81" s="18">
        <v>0.09</v>
      </c>
      <c r="G81" s="18">
        <v>2800.0</v>
      </c>
      <c r="H81" s="18">
        <v>1000.0</v>
      </c>
      <c r="I81" s="43">
        <v>0.25</v>
      </c>
      <c r="J81" s="18">
        <v>50.0</v>
      </c>
    </row>
    <row r="82">
      <c r="A82" s="18">
        <v>118.0</v>
      </c>
      <c r="B82" s="18" t="s">
        <v>304</v>
      </c>
      <c r="C82" s="18" t="s">
        <v>259</v>
      </c>
      <c r="D82" s="42">
        <v>70.0</v>
      </c>
      <c r="E82" s="18">
        <v>0.12</v>
      </c>
      <c r="G82" s="18">
        <v>2800.0</v>
      </c>
      <c r="H82" s="18">
        <v>1300.0</v>
      </c>
      <c r="I82" s="43">
        <v>0.0</v>
      </c>
      <c r="J82" s="18">
        <v>100.0</v>
      </c>
    </row>
    <row r="83">
      <c r="A83" s="18">
        <v>121.0</v>
      </c>
      <c r="B83" s="18" t="s">
        <v>340</v>
      </c>
      <c r="C83" s="18" t="s">
        <v>236</v>
      </c>
      <c r="D83" s="42">
        <v>30.0</v>
      </c>
      <c r="E83" s="18">
        <v>0.06</v>
      </c>
      <c r="G83" s="18">
        <v>3300.0</v>
      </c>
      <c r="H83" s="18">
        <v>900.0</v>
      </c>
      <c r="I83" s="43">
        <v>0.25</v>
      </c>
      <c r="J83" s="18">
        <v>25.0</v>
      </c>
    </row>
    <row r="84">
      <c r="A84" s="18">
        <v>122.0</v>
      </c>
      <c r="B84" s="18" t="s">
        <v>278</v>
      </c>
      <c r="C84" s="18" t="s">
        <v>236</v>
      </c>
      <c r="D84" s="42">
        <v>80.0</v>
      </c>
      <c r="E84" s="18">
        <v>0.11</v>
      </c>
      <c r="G84" s="18">
        <v>3200.0</v>
      </c>
      <c r="H84" s="18">
        <v>1770.0</v>
      </c>
      <c r="I84" s="43">
        <v>0.05</v>
      </c>
      <c r="J84" s="18">
        <v>100.0</v>
      </c>
    </row>
    <row r="85">
      <c r="A85" s="18">
        <v>123.0</v>
      </c>
      <c r="B85" s="18" t="s">
        <v>341</v>
      </c>
      <c r="C85" s="18" t="s">
        <v>229</v>
      </c>
      <c r="D85" s="42">
        <v>30.0</v>
      </c>
      <c r="E85" s="18">
        <v>0.075</v>
      </c>
      <c r="G85" s="18">
        <v>1600.0</v>
      </c>
      <c r="H85" s="18">
        <v>400.0</v>
      </c>
      <c r="I85" s="43">
        <v>0.25</v>
      </c>
      <c r="J85" s="18">
        <v>33.0</v>
      </c>
    </row>
    <row r="86">
      <c r="A86" s="18">
        <v>125.0</v>
      </c>
      <c r="B86" s="18" t="s">
        <v>342</v>
      </c>
      <c r="C86" s="18" t="s">
        <v>237</v>
      </c>
      <c r="D86" s="42">
        <v>30.0</v>
      </c>
      <c r="E86" s="18">
        <v>0.06</v>
      </c>
      <c r="G86" s="18">
        <v>3000.0</v>
      </c>
      <c r="H86" s="18">
        <v>500.0</v>
      </c>
      <c r="I86" s="43">
        <v>0.05</v>
      </c>
      <c r="J86" s="18">
        <v>25.0</v>
      </c>
    </row>
    <row r="87">
      <c r="A87" s="18">
        <v>126.0</v>
      </c>
      <c r="B87" s="18" t="s">
        <v>343</v>
      </c>
      <c r="C87" s="18" t="s">
        <v>237</v>
      </c>
      <c r="D87" s="42">
        <v>25.0</v>
      </c>
      <c r="E87" s="18">
        <v>0.065</v>
      </c>
      <c r="G87" s="18">
        <v>2200.0</v>
      </c>
      <c r="H87" s="18">
        <v>300.0</v>
      </c>
      <c r="I87" s="43">
        <v>0.05</v>
      </c>
      <c r="J87" s="18">
        <v>25.0</v>
      </c>
    </row>
    <row r="88">
      <c r="A88" s="18">
        <v>127.0</v>
      </c>
      <c r="B88" s="18" t="s">
        <v>344</v>
      </c>
      <c r="C88" s="18" t="s">
        <v>237</v>
      </c>
      <c r="D88" s="42">
        <v>30.0</v>
      </c>
      <c r="E88" s="18">
        <v>0.065</v>
      </c>
      <c r="G88" s="18">
        <v>2100.0</v>
      </c>
      <c r="H88" s="18">
        <v>700.0</v>
      </c>
      <c r="I88" s="43">
        <v>0.05</v>
      </c>
      <c r="J88" s="18">
        <v>25.0</v>
      </c>
    </row>
    <row r="89">
      <c r="A89" s="18">
        <v>129.0</v>
      </c>
      <c r="B89" s="18" t="s">
        <v>345</v>
      </c>
      <c r="C89" s="18" t="s">
        <v>237</v>
      </c>
      <c r="D89" s="42">
        <v>35.0</v>
      </c>
      <c r="E89" s="18">
        <v>0.08</v>
      </c>
      <c r="G89" s="18">
        <v>2100.0</v>
      </c>
      <c r="H89" s="18">
        <v>300.0</v>
      </c>
      <c r="I89" s="43">
        <v>0.05</v>
      </c>
      <c r="J89" s="18">
        <v>33.0</v>
      </c>
    </row>
    <row r="90">
      <c r="A90" s="18">
        <v>131.0</v>
      </c>
      <c r="B90" s="18" t="s">
        <v>346</v>
      </c>
      <c r="C90" s="18" t="s">
        <v>237</v>
      </c>
      <c r="D90" s="42">
        <v>40.0</v>
      </c>
      <c r="E90" s="18">
        <v>0.085</v>
      </c>
      <c r="G90" s="18">
        <v>1560.0</v>
      </c>
      <c r="H90" s="18">
        <v>200.0</v>
      </c>
      <c r="I90" s="43">
        <v>0.05</v>
      </c>
      <c r="J90" s="18">
        <v>50.0</v>
      </c>
    </row>
    <row r="91">
      <c r="A91" s="18">
        <v>132.0</v>
      </c>
      <c r="B91" s="18" t="s">
        <v>347</v>
      </c>
      <c r="C91" s="18" t="s">
        <v>237</v>
      </c>
      <c r="D91" s="42">
        <v>35.0</v>
      </c>
      <c r="E91" s="18">
        <v>0.0</v>
      </c>
      <c r="F91" s="18">
        <v>1.0</v>
      </c>
      <c r="G91" s="18">
        <v>3100.0</v>
      </c>
      <c r="H91" s="18">
        <v>1296.0</v>
      </c>
      <c r="I91" s="43">
        <v>0.0</v>
      </c>
      <c r="J91" s="18">
        <v>33.0</v>
      </c>
    </row>
    <row r="92">
      <c r="A92" s="18">
        <v>133.0</v>
      </c>
      <c r="B92" s="18" t="s">
        <v>348</v>
      </c>
      <c r="C92" s="18" t="s">
        <v>237</v>
      </c>
      <c r="D92" s="42">
        <v>15.0</v>
      </c>
      <c r="E92" s="18">
        <v>0.1</v>
      </c>
      <c r="G92" s="18">
        <v>1695.0</v>
      </c>
      <c r="H92" s="18">
        <v>700.0</v>
      </c>
      <c r="I92" s="43">
        <v>0.0</v>
      </c>
      <c r="J92" s="18">
        <v>20.0</v>
      </c>
    </row>
    <row r="93">
      <c r="A93" s="18">
        <v>134.0</v>
      </c>
      <c r="B93" s="18" t="s">
        <v>349</v>
      </c>
      <c r="C93" s="18" t="s">
        <v>187</v>
      </c>
      <c r="D93" s="42">
        <v>55.0</v>
      </c>
      <c r="E93" s="18">
        <v>0.08</v>
      </c>
      <c r="G93" s="18">
        <v>4000.0</v>
      </c>
      <c r="H93" s="18">
        <v>2100.0</v>
      </c>
      <c r="I93" s="43">
        <v>0.05</v>
      </c>
      <c r="J93" s="18">
        <v>33.0</v>
      </c>
    </row>
    <row r="94">
      <c r="A94" s="18">
        <v>135.0</v>
      </c>
      <c r="B94" s="18" t="s">
        <v>350</v>
      </c>
      <c r="C94" s="18" t="s">
        <v>187</v>
      </c>
      <c r="D94" s="42">
        <v>90.0</v>
      </c>
      <c r="E94" s="18">
        <v>0.11</v>
      </c>
      <c r="G94" s="18">
        <v>3800.0</v>
      </c>
      <c r="H94" s="18">
        <v>2100.0</v>
      </c>
      <c r="I94" s="43">
        <v>0.05</v>
      </c>
      <c r="J94" s="18">
        <v>100.0</v>
      </c>
    </row>
    <row r="95">
      <c r="A95" s="18">
        <v>136.0</v>
      </c>
      <c r="B95" s="18" t="s">
        <v>351</v>
      </c>
      <c r="C95" s="18" t="s">
        <v>237</v>
      </c>
      <c r="D95" s="42">
        <v>25.0</v>
      </c>
      <c r="E95" s="18">
        <v>0.06</v>
      </c>
      <c r="G95" s="18">
        <v>3700.0</v>
      </c>
      <c r="H95" s="18">
        <v>1000.0</v>
      </c>
      <c r="I95" s="43">
        <v>0.05</v>
      </c>
      <c r="J95" s="18">
        <v>20.0</v>
      </c>
    </row>
    <row r="96">
      <c r="A96" s="18">
        <v>137.0</v>
      </c>
      <c r="B96" s="18" t="s">
        <v>352</v>
      </c>
      <c r="C96" s="18" t="s">
        <v>237</v>
      </c>
      <c r="D96" s="42">
        <v>25.0</v>
      </c>
      <c r="E96" s="18">
        <v>0.06</v>
      </c>
      <c r="G96" s="18">
        <v>3700.0</v>
      </c>
      <c r="H96" s="18">
        <v>1000.0</v>
      </c>
      <c r="I96" s="43">
        <v>0.05</v>
      </c>
      <c r="J96" s="18">
        <v>20.0</v>
      </c>
    </row>
  </sheetData>
  <autoFilter ref="$A$1:$J$1000"/>
  <drawing r:id="rId1"/>
</worksheet>
</file>