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 activeTab="1"/>
  </bookViews>
  <sheets>
    <sheet name="Sheet1" sheetId="2" r:id="rId1"/>
    <sheet name="2021" sheetId="1" r:id="rId2"/>
  </sheets>
  <definedNames>
    <definedName name="_xlnm._FilterDatabase" localSheetId="1" hidden="1">'2021'!$A$1:$R$366</definedName>
  </definedNames>
  <calcPr calcId="144525"/>
  <pivotCaches>
    <pivotCache cacheId="0" r:id="rId3"/>
  </pivotCaches>
</workbook>
</file>

<file path=xl/comments1.xml><?xml version="1.0" encoding="utf-8"?>
<comments xmlns="http://schemas.openxmlformats.org/spreadsheetml/2006/main">
  <authors>
    <author>俗子</author>
    <author>jackfeng</author>
  </authors>
  <commentList>
    <comment ref="D1" authorId="0">
      <text>
        <r>
          <rPr>
            <b/>
            <sz val="9"/>
            <rFont val="宋体"/>
            <charset val="134"/>
          </rPr>
          <t>俗子:
1.电话费
2.网络费用</t>
        </r>
      </text>
    </comment>
    <comment ref="P2" authorId="0">
      <text>
        <r>
          <rPr>
            <b/>
            <sz val="9"/>
            <rFont val="宋体"/>
            <charset val="134"/>
          </rPr>
          <t>俗子:</t>
        </r>
        <r>
          <rPr>
            <sz val="9"/>
            <rFont val="宋体"/>
            <charset val="134"/>
          </rPr>
          <t xml:space="preserve">
2020
</t>
        </r>
      </text>
    </comment>
    <comment ref="J38" authorId="1">
      <text>
        <r>
          <rPr>
            <b/>
            <sz val="9"/>
            <rFont val="方正书宋_GBK"/>
            <charset val="134"/>
          </rPr>
          <t xml:space="preserve">jackfeng:高腾翔结婚
</t>
        </r>
      </text>
    </comment>
    <comment ref="L58" authorId="1">
      <text>
        <r>
          <rPr>
            <b/>
            <sz val="9"/>
            <rFont val="方正书宋_GBK"/>
            <charset val="134"/>
          </rPr>
          <t>jackfeng:</t>
        </r>
        <r>
          <rPr>
            <sz val="9"/>
            <rFont val="方正书宋_GBK"/>
            <charset val="134"/>
          </rPr>
          <t xml:space="preserve">
李宏博借钱，微信
</t>
        </r>
      </text>
    </comment>
    <comment ref="J66" authorId="1">
      <text>
        <r>
          <rPr>
            <b/>
            <sz val="9"/>
            <rFont val="方正书宋_GBK"/>
            <charset val="134"/>
          </rPr>
          <t>jackfeng:</t>
        </r>
        <r>
          <rPr>
            <sz val="9"/>
            <rFont val="方正书宋_GBK"/>
            <charset val="134"/>
          </rPr>
          <t xml:space="preserve">
朋友吃饭
</t>
        </r>
      </text>
    </comment>
    <comment ref="L136" authorId="1">
      <text>
        <r>
          <rPr>
            <b/>
            <sz val="9"/>
            <rFont val="方正书宋_GBK"/>
            <charset val="134"/>
          </rPr>
          <t>jackfeng:</t>
        </r>
        <r>
          <rPr>
            <sz val="9"/>
            <rFont val="方正书宋_GBK"/>
            <charset val="134"/>
          </rPr>
          <t xml:space="preserve">
借德鋆3000
</t>
        </r>
      </text>
    </comment>
  </commentList>
</comments>
</file>

<file path=xl/sharedStrings.xml><?xml version="1.0" encoding="utf-8"?>
<sst xmlns="http://schemas.openxmlformats.org/spreadsheetml/2006/main" count="19">
  <si>
    <t>计数项:日期</t>
  </si>
  <si>
    <t>日期</t>
  </si>
  <si>
    <t>交通</t>
  </si>
  <si>
    <t>住房</t>
  </si>
  <si>
    <t>网络</t>
  </si>
  <si>
    <t>餐饮</t>
  </si>
  <si>
    <t>服饰</t>
  </si>
  <si>
    <t>3C</t>
  </si>
  <si>
    <t>美妆</t>
  </si>
  <si>
    <t>其他</t>
  </si>
  <si>
    <t>人情</t>
  </si>
  <si>
    <t>健康</t>
  </si>
  <si>
    <t>借出</t>
  </si>
  <si>
    <t>品质生活</t>
  </si>
  <si>
    <t>教育</t>
  </si>
  <si>
    <t>支出</t>
  </si>
  <si>
    <t>工资</t>
  </si>
  <si>
    <t>理财</t>
  </si>
  <si>
    <t>借入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</si>
</sst>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b/>
      <sz val="16"/>
      <color theme="0"/>
      <name val="楷体"/>
      <charset val="134"/>
    </font>
    <font>
      <sz val="12"/>
      <color theme="1"/>
      <name val="楷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1D2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30.9620138889" refreshedBy="jackfeng" recordCount="366">
  <cacheSource type="worksheet">
    <worksheetSource ref="A1:R1048576" sheet="2021"/>
  </cacheSource>
  <cacheFields count="18">
    <cacheField name="日期" numFmtId="0">
      <sharedItems containsString="0" containsBlank="1" containsNonDate="0" containsDate="1" minDate="2021-01-01T00:00:00" maxDate="2021-12-31T00:00:00" count="366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</cacheField>
    <cacheField name="交通" numFmtId="0">
      <sharedItems containsString="0" containsBlank="1" containsNumber="1" minValue="0" maxValue="2300" count="32">
        <n v="15.2"/>
        <n v="120"/>
        <n v="0"/>
        <n v="20"/>
        <n v="14"/>
        <n v="18"/>
        <n v="13"/>
        <n v="20.2"/>
        <n v="16.4"/>
        <n v="16"/>
        <n v="22"/>
        <n v="33"/>
        <n v="6.4"/>
        <n v="5.6"/>
        <n v="5.5"/>
        <n v="2"/>
        <n v="30.2"/>
        <n v="8"/>
        <n v="16.3"/>
        <n v="19"/>
        <n v="21"/>
        <n v="23"/>
        <n v="2300"/>
        <n v="3.2"/>
        <n v="12"/>
        <n v="600"/>
        <n v="6"/>
        <n v="400"/>
        <n v="17.55"/>
        <n v="200"/>
        <n v="25"/>
        <m/>
      </sharedItems>
    </cacheField>
    <cacheField name="住房" numFmtId="0">
      <sharedItems containsString="0" containsBlank="1" containsNumber="1" containsInteger="1" minValue="0" maxValue="8025" count="7">
        <n v="0"/>
        <n v="100"/>
        <n v="1830"/>
        <n v="20"/>
        <n v="8025"/>
        <n v="7599"/>
        <m/>
      </sharedItems>
    </cacheField>
    <cacheField name="网络" numFmtId="0">
      <sharedItems containsString="0" containsBlank="1" containsNumber="1" containsInteger="1" minValue="0" maxValue="100" count="5">
        <n v="0"/>
        <n v="30"/>
        <n v="70"/>
        <n v="100"/>
        <m/>
      </sharedItems>
    </cacheField>
    <cacheField name="餐饮" numFmtId="0">
      <sharedItems containsString="0" containsBlank="1" containsNumber="1" minValue="0" maxValue="1006.9" count="164">
        <n v="116"/>
        <n v="51.7"/>
        <n v="0"/>
        <n v="32.25"/>
        <n v="82"/>
        <n v="49.24"/>
        <n v="51.2"/>
        <n v="44.22"/>
        <n v="174.28"/>
        <n v="35.45"/>
        <n v="43.7"/>
        <n v="54.7"/>
        <n v="97"/>
        <n v="39.5"/>
        <n v="35"/>
        <n v="90"/>
        <n v="14.91"/>
        <n v="36"/>
        <n v="34"/>
        <n v="52"/>
        <n v="122.5"/>
        <n v="62.86"/>
        <n v="36.5"/>
        <n v="41"/>
        <n v="43.5"/>
        <n v="45"/>
        <n v="49"/>
        <n v="39"/>
        <n v="122.9"/>
        <n v="3.5"/>
        <n v="46"/>
        <n v="35.5"/>
        <n v="56"/>
        <n v="42.5"/>
        <n v="86"/>
        <n v="43"/>
        <n v="58.5"/>
        <n v="1006.9"/>
        <n v="11"/>
        <n v="185"/>
        <n v="14"/>
        <n v="230"/>
        <n v="67"/>
        <n v="47.3"/>
        <n v="94"/>
        <n v="20.72"/>
        <n v="31"/>
        <n v="44"/>
        <n v="47"/>
        <n v="51"/>
        <n v="255"/>
        <n v="50.5"/>
        <n v="53"/>
        <n v="48"/>
        <n v="222.58"/>
        <n v="49.5"/>
        <n v="64"/>
        <n v="38"/>
        <n v="61.9"/>
        <n v="51.5"/>
        <n v="57"/>
        <n v="27"/>
        <n v="20"/>
        <n v="26.9"/>
        <n v="25"/>
        <n v="52.8"/>
        <n v="202.8"/>
        <n v="30"/>
        <n v="72.9"/>
        <n v="31.9"/>
        <n v="30.6"/>
        <n v="468"/>
        <n v="57.5"/>
        <n v="42.33"/>
        <n v="38.3"/>
        <n v="67.2"/>
        <n v="62.8"/>
        <n v="150.2"/>
        <n v="16.5"/>
        <n v="37.9"/>
        <n v="50.9"/>
        <n v="46.5"/>
        <n v="133.4"/>
        <n v="68"/>
        <n v="68.4"/>
        <n v="23"/>
        <n v="34.97"/>
        <n v="59.16"/>
        <n v="123"/>
        <n v="194.08"/>
        <n v="42"/>
        <n v="19.85"/>
        <n v="49.9"/>
        <n v="54"/>
        <n v="98.42"/>
        <n v="79.9"/>
        <n v="84"/>
        <n v="73"/>
        <n v="16"/>
        <n v="22"/>
        <n v="17"/>
        <n v="227.3"/>
        <n v="127.5"/>
        <n v="26"/>
        <n v="198.9"/>
        <n v="64.9"/>
        <n v="29.5"/>
        <n v="250.2"/>
        <n v="29"/>
        <n v="45.9"/>
        <n v="110"/>
        <n v="62"/>
        <n v="77.4"/>
        <n v="95.52"/>
        <n v="51.6"/>
        <n v="28"/>
        <n v="316.8"/>
        <n v="42.6"/>
        <n v="71.5"/>
        <n v="61.5"/>
        <n v="73.5"/>
        <n v="160"/>
        <n v="129.5"/>
        <n v="48.4"/>
        <n v="86.1"/>
        <n v="75"/>
        <n v="363.55"/>
        <n v="40.3"/>
        <n v="88"/>
        <n v="83.64"/>
        <n v="124.3"/>
        <n v="24"/>
        <n v="64.8"/>
        <n v="40"/>
        <n v="63.54"/>
        <n v="223.5"/>
        <n v="27.87"/>
        <n v="224.4"/>
        <n v="100.5"/>
        <n v="48.66"/>
        <n v="165.37"/>
        <n v="69"/>
        <n v="47.4"/>
        <n v="130.4"/>
        <n v="31.69"/>
        <n v="69.4"/>
        <n v="191.6"/>
        <n v="114.3"/>
        <n v="42.85"/>
        <n v="54.9"/>
        <n v="75.94"/>
        <n v="37.7"/>
        <n v="177.3"/>
        <n v="72.44"/>
        <n v="73.8"/>
        <n v="271.83"/>
        <n v="117"/>
        <n v="37"/>
        <n v="38.5"/>
        <n v="48.6"/>
        <n v="80"/>
        <n v="33"/>
        <n v="89"/>
        <m/>
      </sharedItems>
    </cacheField>
    <cacheField name="服饰" numFmtId="0">
      <sharedItems containsString="0" containsBlank="1" containsNumber="1" minValue="0" maxValue="924" count="16">
        <n v="280"/>
        <n v="0"/>
        <n v="19"/>
        <n v="95"/>
        <n v="20"/>
        <n v="200"/>
        <m/>
        <n v="924"/>
        <n v="160"/>
        <n v="40"/>
        <n v="497"/>
        <n v="358"/>
        <n v="47.6"/>
        <n v="127.3"/>
        <n v="241"/>
        <n v="394.6"/>
      </sharedItems>
    </cacheField>
    <cacheField name="3C" numFmtId="0">
      <sharedItems containsString="0" containsBlank="1" containsNumber="1" minValue="0" maxValue="16168" count="8">
        <n v="0"/>
        <n v="16168"/>
        <n v="1112"/>
        <n v="91"/>
        <n v="299"/>
        <n v="349"/>
        <n v="2907.8"/>
        <m/>
      </sharedItems>
    </cacheField>
    <cacheField name="美妆" numFmtId="0">
      <sharedItems containsString="0" containsBlank="1" containsNumber="1" minValue="0" maxValue="523.65" count="23">
        <n v="48"/>
        <n v="68"/>
        <n v="122"/>
        <n v="0"/>
        <n v="28.41"/>
        <n v="169.74"/>
        <n v="118"/>
        <n v="140"/>
        <n v="523.65"/>
        <n v="100"/>
        <n v="149"/>
        <n v="241"/>
        <n v="229"/>
        <n v="40"/>
        <n v="20"/>
        <n v="30"/>
        <n v="114"/>
        <n v="321"/>
        <n v="360"/>
        <n v="512.6"/>
        <n v="290"/>
        <n v="88"/>
        <m/>
      </sharedItems>
    </cacheField>
    <cacheField name="其他" numFmtId="0">
      <sharedItems containsString="0" containsBlank="1" containsNumber="1" minValue="0" maxValue="1587.09" count="49">
        <n v="0"/>
        <n v="121.75"/>
        <n v="109.71"/>
        <n v="9.46"/>
        <n v="5.5"/>
        <n v="114"/>
        <n v="200"/>
        <n v="30"/>
        <n v="8"/>
        <n v="1587.09"/>
        <n v="237"/>
        <n v="12"/>
        <n v="33"/>
        <n v="13"/>
        <n v="5"/>
        <n v="27"/>
        <n v="100"/>
        <n v="49.8"/>
        <n v="48.73"/>
        <n v="800"/>
        <n v="80"/>
        <n v="19"/>
        <n v="8.9"/>
        <n v="20"/>
        <n v="3.91"/>
        <n v="24"/>
        <n v="1060"/>
        <n v="238"/>
        <n v="265.6"/>
        <n v="377.5"/>
        <n v="17.9"/>
        <n v="22.5"/>
        <n v="103"/>
        <n v="7"/>
        <n v="474.46"/>
        <n v="18"/>
        <n v="41"/>
        <n v="138"/>
        <n v="23"/>
        <n v="7.9"/>
        <n v="27.4"/>
        <n v="50"/>
        <n v="17.61"/>
        <n v="217.17"/>
        <n v="3.4"/>
        <n v="38.5"/>
        <n v="1"/>
        <n v="150.8"/>
        <m/>
      </sharedItems>
    </cacheField>
    <cacheField name="人情" numFmtId="0">
      <sharedItems containsString="0" containsBlank="1" containsNumber="1" containsInteger="1" minValue="0" maxValue="496" count="5">
        <n v="0"/>
        <n v="300"/>
        <m/>
        <n v="496"/>
        <n v="200"/>
      </sharedItems>
    </cacheField>
    <cacheField name="健康" numFmtId="0">
      <sharedItems containsString="0" containsBlank="1" containsNumber="1" containsInteger="1" minValue="0" maxValue="7288" count="5">
        <n v="0"/>
        <n v="7288"/>
        <n v="38"/>
        <n v="330"/>
        <m/>
      </sharedItems>
    </cacheField>
    <cacheField name="借出" numFmtId="0">
      <sharedItems containsString="0" containsBlank="1" containsNumber="1" containsInteger="1" minValue="0" maxValue="3000" count="4">
        <n v="0"/>
        <n v="1000"/>
        <n v="3000"/>
        <m/>
      </sharedItems>
    </cacheField>
    <cacheField name="品质生活" numFmtId="0">
      <sharedItems containsString="0" containsBlank="1" containsNumber="1" minValue="0" maxValue="182" count="20">
        <n v="89"/>
        <n v="0"/>
        <n v="90"/>
        <n v="85.8"/>
        <n v="76"/>
        <n v="54.14"/>
        <n v="76.8"/>
        <n v="140"/>
        <n v="98"/>
        <n v="182"/>
        <n v="22"/>
        <n v="62"/>
        <n v="69"/>
        <n v="83.8"/>
        <n v="64"/>
        <n v="70"/>
        <n v="68"/>
        <n v="80"/>
        <n v="15"/>
        <m/>
      </sharedItems>
    </cacheField>
    <cacheField name="教育" numFmtId="0">
      <sharedItems containsString="0" containsBlank="1" containsNumber="1" minValue="0" maxValue="467.12" count="24">
        <n v="0"/>
        <n v="48.8"/>
        <n v="156.65"/>
        <n v="1"/>
        <n v="27.8"/>
        <n v="467.12"/>
        <n v="13"/>
        <n v="14.16"/>
        <n v="39.9"/>
        <n v="20"/>
        <n v="22.8"/>
        <n v="149"/>
        <n v="85.8"/>
        <n v="85"/>
        <n v="9"/>
        <n v="27.5"/>
        <n v="145"/>
        <n v="18"/>
        <n v="6"/>
        <n v="39"/>
        <n v="89"/>
        <n v="8"/>
        <n v="303"/>
        <m/>
      </sharedItems>
    </cacheField>
    <cacheField name="支出" numFmtId="0">
      <sharedItems containsString="0" containsBlank="1" containsNumber="1" minValue="0" maxValue="16171.5" count="206">
        <n v="548.2"/>
        <n v="239.7"/>
        <n v="122"/>
        <n v="52.25"/>
        <n v="163.8"/>
        <n v="162.24"/>
        <n v="190.95"/>
        <n v="77.22"/>
        <n v="312.4"/>
        <n v="371.3"/>
        <n v="67.2"/>
        <n v="72.7"/>
        <n v="117.2"/>
        <n v="287.9"/>
        <n v="223"/>
        <n v="848.65"/>
        <n v="144.91"/>
        <n v="63"/>
        <n v="52"/>
        <n v="1657.09"/>
        <n v="98.4"/>
        <n v="238.9"/>
        <n v="62.86"/>
        <n v="273.5"/>
        <n v="69.4"/>
        <n v="59.9"/>
        <n v="61.4"/>
        <n v="2116"/>
        <n v="79.8"/>
        <n v="122.9"/>
        <n v="16171.5"/>
        <n v="59"/>
        <n v="615.62"/>
        <n v="57.5"/>
        <n v="78"/>
        <n v="329.5"/>
        <n v="476"/>
        <n v="161"/>
        <n v="133.2"/>
        <n v="293.1"/>
        <n v="1019.9"/>
        <n v="76"/>
        <n v="49.5"/>
        <n v="254.14"/>
        <n v="116.8"/>
        <n v="50.4"/>
        <n v="400.2"/>
        <n v="1112"/>
        <n v="81.5"/>
        <n v="99.16"/>
        <n v="105.2"/>
        <n v="94"/>
        <n v="28.72"/>
        <n v="54"/>
        <n v="74"/>
        <n v="63.3"/>
        <n v="2997"/>
        <n v="156"/>
        <n v="339"/>
        <n v="68.5"/>
        <n v="171"/>
        <n v="64.4"/>
        <n v="267.58"/>
        <n v="365.9"/>
        <n v="496"/>
        <n v="64"/>
        <n v="60"/>
        <n v="86"/>
        <n v="63.4"/>
        <n v="78.3"/>
        <n v="67.9"/>
        <n v="93"/>
        <n v="27"/>
        <n v="66.4"/>
        <n v="44.9"/>
        <n v="57"/>
        <n v="43"/>
        <n v="73.8"/>
        <n v="302.8"/>
        <n v="30"/>
        <n v="62"/>
        <n v="90.9"/>
        <n v="49.9"/>
        <n v="259.4"/>
        <n v="53.6"/>
        <n v="474.4"/>
        <n v="2419.8"/>
        <n v="176.23"/>
        <n v="58.73"/>
        <n v="156.3"/>
        <n v="85.2"/>
        <n v="203.6"/>
        <n v="8095.2"/>
        <n v="150.2"/>
        <n v="36.5"/>
        <n v="66"/>
        <n v="55.9"/>
        <n v="70.9"/>
        <n v="46.5"/>
        <n v="933.4"/>
        <n v="148"/>
        <n v="68.4"/>
        <n v="23"/>
        <n v="34.97"/>
        <n v="217.06"/>
        <n v="208.8"/>
        <n v="393.08"/>
        <n v="51"/>
        <n v="19.85"/>
        <n v="34"/>
        <n v="69.9"/>
        <n v="3.91"/>
        <n v="42"/>
        <n v="431.42"/>
        <n v="47"/>
        <n v="149.9"/>
        <n v="108"/>
        <n v="0"/>
        <n v="2053"/>
        <n v="598"/>
        <n v="265.6"/>
        <n v="377.5"/>
        <n v="160"/>
        <n v="694"/>
        <n v="16"/>
        <n v="44.5"/>
        <n v="37"/>
        <n v="279.3"/>
        <n v="3811.3"/>
        <n v="33"/>
        <n v="198.9"/>
        <n v="64.9"/>
        <n v="17"/>
        <n v="129.5"/>
        <n v="672.2"/>
        <n v="265"/>
        <n v="25"/>
        <n v="38"/>
        <n v="57.9"/>
        <n v="110"/>
        <n v="144"/>
        <n v="651.86"/>
        <n v="260"/>
        <n v="95.52"/>
        <n v="752.8"/>
        <n v="33.5"/>
        <n v="49"/>
        <n v="316.8"/>
        <n v="442.6"/>
        <n v="61.05"/>
        <n v="77.5"/>
        <n v="67.5"/>
        <n v="91.4"/>
        <n v="175.7"/>
        <n v="327.1"/>
        <n v="75"/>
        <n v="363.55"/>
        <n v="31"/>
        <n v="41"/>
        <n v="58.3"/>
        <n v="7337.5"/>
        <n v="52.8"/>
        <n v="7682.64"/>
        <n v="194.3"/>
        <n v="232"/>
        <n v="53"/>
        <n v="28"/>
        <n v="40.3"/>
        <n v="164.8"/>
        <n v="45"/>
        <n v="240"/>
        <n v="562.54"/>
        <n v="269.4"/>
        <n v="47.4"/>
        <n v="48"/>
        <n v="33.87"/>
        <n v="224.4"/>
        <n v="35"/>
        <n v="520.1"/>
        <n v="166.66"/>
        <n v="177.37"/>
        <n v="97"/>
        <n v="69"/>
        <n v="239.4"/>
        <n v="31.69"/>
        <n v="39.5"/>
        <n v="113.5"/>
        <n v="77.4"/>
        <n v="168"/>
        <n v="539.21"/>
        <n v="260.02"/>
        <n v="54.9"/>
        <n v="75.94"/>
        <n v="386.7"/>
        <n v="485.7"/>
        <n v="472.44"/>
        <n v="74.5"/>
        <n v="74.8"/>
        <n v="510.63"/>
        <n v="187"/>
        <n v="38.5"/>
        <n v="351.6"/>
        <n v="80"/>
        <n v="2940.8"/>
        <n v="89"/>
        <m/>
      </sharedItems>
    </cacheField>
    <cacheField name="工资" numFmtId="0">
      <sharedItems containsBlank="1" containsNumber="1" containsMixedTypes="1" count="30">
        <n v="16900"/>
        <n v="0"/>
        <n v="4700"/>
        <n v="15591.92"/>
        <n v="1000"/>
        <n v="810"/>
        <n v="365"/>
        <n v="6820"/>
        <n v="-59"/>
        <e v="#REF!"/>
        <n v="692"/>
        <n v="8801"/>
        <n v="200"/>
        <n v="4754"/>
        <n v="300"/>
        <n v="9683"/>
        <n v="7574.21"/>
        <n v="9691"/>
        <n v="5742"/>
        <n v="84.41"/>
        <n v="24.9"/>
        <n v="9610"/>
        <n v="5710.3"/>
        <n v="266.66"/>
        <n v="39961"/>
        <n v="5705"/>
        <n v="12112"/>
        <n v="40"/>
        <n v="5697"/>
        <m/>
      </sharedItems>
    </cacheField>
    <cacheField name="理财" numFmtId="0">
      <sharedItems containsString="0" containsBlank="1" containsNumber="1" containsInteger="1" minValue="0" maxValue="0" count="2">
        <n v="0"/>
        <m/>
      </sharedItems>
    </cacheField>
    <cacheField name="借入" numFmtId="0">
      <sharedItems containsString="0" containsBlank="1" containsNumber="1" containsInteger="1" minValue="0" maxValue="0" count="2"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0"/>
    <x v="1"/>
    <x v="0"/>
    <x v="0"/>
    <x v="0"/>
    <x v="0"/>
    <x v="1"/>
    <x v="0"/>
    <x v="1"/>
    <x v="1"/>
    <x v="0"/>
    <x v="0"/>
  </r>
  <r>
    <x v="2"/>
    <x v="2"/>
    <x v="0"/>
    <x v="0"/>
    <x v="2"/>
    <x v="1"/>
    <x v="0"/>
    <x v="2"/>
    <x v="0"/>
    <x v="0"/>
    <x v="0"/>
    <x v="0"/>
    <x v="1"/>
    <x v="0"/>
    <x v="2"/>
    <x v="1"/>
    <x v="0"/>
    <x v="0"/>
  </r>
  <r>
    <x v="3"/>
    <x v="3"/>
    <x v="0"/>
    <x v="0"/>
    <x v="3"/>
    <x v="1"/>
    <x v="0"/>
    <x v="3"/>
    <x v="0"/>
    <x v="0"/>
    <x v="0"/>
    <x v="0"/>
    <x v="1"/>
    <x v="0"/>
    <x v="3"/>
    <x v="1"/>
    <x v="0"/>
    <x v="0"/>
  </r>
  <r>
    <x v="4"/>
    <x v="4"/>
    <x v="0"/>
    <x v="0"/>
    <x v="4"/>
    <x v="2"/>
    <x v="0"/>
    <x v="3"/>
    <x v="0"/>
    <x v="0"/>
    <x v="0"/>
    <x v="0"/>
    <x v="1"/>
    <x v="1"/>
    <x v="4"/>
    <x v="1"/>
    <x v="0"/>
    <x v="0"/>
  </r>
  <r>
    <x v="5"/>
    <x v="5"/>
    <x v="0"/>
    <x v="0"/>
    <x v="5"/>
    <x v="3"/>
    <x v="0"/>
    <x v="3"/>
    <x v="0"/>
    <x v="0"/>
    <x v="0"/>
    <x v="0"/>
    <x v="1"/>
    <x v="0"/>
    <x v="5"/>
    <x v="1"/>
    <x v="0"/>
    <x v="0"/>
  </r>
  <r>
    <x v="6"/>
    <x v="5"/>
    <x v="0"/>
    <x v="0"/>
    <x v="6"/>
    <x v="1"/>
    <x v="0"/>
    <x v="3"/>
    <x v="1"/>
    <x v="0"/>
    <x v="0"/>
    <x v="0"/>
    <x v="1"/>
    <x v="0"/>
    <x v="6"/>
    <x v="1"/>
    <x v="0"/>
    <x v="0"/>
  </r>
  <r>
    <x v="7"/>
    <x v="6"/>
    <x v="0"/>
    <x v="0"/>
    <x v="7"/>
    <x v="4"/>
    <x v="0"/>
    <x v="3"/>
    <x v="0"/>
    <x v="0"/>
    <x v="0"/>
    <x v="0"/>
    <x v="1"/>
    <x v="0"/>
    <x v="7"/>
    <x v="1"/>
    <x v="0"/>
    <x v="0"/>
  </r>
  <r>
    <x v="8"/>
    <x v="2"/>
    <x v="0"/>
    <x v="0"/>
    <x v="8"/>
    <x v="1"/>
    <x v="0"/>
    <x v="4"/>
    <x v="2"/>
    <x v="0"/>
    <x v="0"/>
    <x v="0"/>
    <x v="1"/>
    <x v="0"/>
    <x v="8"/>
    <x v="1"/>
    <x v="0"/>
    <x v="0"/>
  </r>
  <r>
    <x v="9"/>
    <x v="2"/>
    <x v="0"/>
    <x v="0"/>
    <x v="9"/>
    <x v="1"/>
    <x v="0"/>
    <x v="5"/>
    <x v="3"/>
    <x v="0"/>
    <x v="0"/>
    <x v="0"/>
    <x v="1"/>
    <x v="2"/>
    <x v="9"/>
    <x v="1"/>
    <x v="0"/>
    <x v="0"/>
  </r>
  <r>
    <x v="10"/>
    <x v="5"/>
    <x v="0"/>
    <x v="0"/>
    <x v="10"/>
    <x v="1"/>
    <x v="0"/>
    <x v="3"/>
    <x v="4"/>
    <x v="0"/>
    <x v="0"/>
    <x v="0"/>
    <x v="1"/>
    <x v="0"/>
    <x v="10"/>
    <x v="1"/>
    <x v="0"/>
    <x v="0"/>
  </r>
  <r>
    <x v="11"/>
    <x v="5"/>
    <x v="0"/>
    <x v="0"/>
    <x v="11"/>
    <x v="1"/>
    <x v="0"/>
    <x v="3"/>
    <x v="0"/>
    <x v="0"/>
    <x v="0"/>
    <x v="0"/>
    <x v="1"/>
    <x v="0"/>
    <x v="11"/>
    <x v="1"/>
    <x v="0"/>
    <x v="0"/>
  </r>
  <r>
    <x v="12"/>
    <x v="7"/>
    <x v="0"/>
    <x v="0"/>
    <x v="12"/>
    <x v="1"/>
    <x v="0"/>
    <x v="3"/>
    <x v="0"/>
    <x v="0"/>
    <x v="0"/>
    <x v="0"/>
    <x v="1"/>
    <x v="0"/>
    <x v="12"/>
    <x v="1"/>
    <x v="0"/>
    <x v="0"/>
  </r>
  <r>
    <x v="13"/>
    <x v="8"/>
    <x v="0"/>
    <x v="0"/>
    <x v="13"/>
    <x v="1"/>
    <x v="0"/>
    <x v="6"/>
    <x v="5"/>
    <x v="0"/>
    <x v="0"/>
    <x v="0"/>
    <x v="1"/>
    <x v="0"/>
    <x v="13"/>
    <x v="1"/>
    <x v="0"/>
    <x v="0"/>
  </r>
  <r>
    <x v="14"/>
    <x v="5"/>
    <x v="0"/>
    <x v="1"/>
    <x v="14"/>
    <x v="1"/>
    <x v="0"/>
    <x v="7"/>
    <x v="0"/>
    <x v="0"/>
    <x v="0"/>
    <x v="0"/>
    <x v="1"/>
    <x v="0"/>
    <x v="14"/>
    <x v="2"/>
    <x v="0"/>
    <x v="0"/>
  </r>
  <r>
    <x v="15"/>
    <x v="9"/>
    <x v="0"/>
    <x v="0"/>
    <x v="15"/>
    <x v="2"/>
    <x v="0"/>
    <x v="8"/>
    <x v="6"/>
    <x v="0"/>
    <x v="0"/>
    <x v="0"/>
    <x v="1"/>
    <x v="0"/>
    <x v="15"/>
    <x v="1"/>
    <x v="0"/>
    <x v="0"/>
  </r>
  <r>
    <x v="16"/>
    <x v="2"/>
    <x v="1"/>
    <x v="0"/>
    <x v="16"/>
    <x v="1"/>
    <x v="0"/>
    <x v="3"/>
    <x v="7"/>
    <x v="0"/>
    <x v="0"/>
    <x v="0"/>
    <x v="1"/>
    <x v="0"/>
    <x v="16"/>
    <x v="1"/>
    <x v="0"/>
    <x v="0"/>
  </r>
  <r>
    <x v="17"/>
    <x v="5"/>
    <x v="0"/>
    <x v="0"/>
    <x v="17"/>
    <x v="1"/>
    <x v="0"/>
    <x v="3"/>
    <x v="8"/>
    <x v="0"/>
    <x v="0"/>
    <x v="0"/>
    <x v="1"/>
    <x v="3"/>
    <x v="17"/>
    <x v="1"/>
    <x v="0"/>
    <x v="0"/>
  </r>
  <r>
    <x v="18"/>
    <x v="5"/>
    <x v="0"/>
    <x v="0"/>
    <x v="18"/>
    <x v="1"/>
    <x v="0"/>
    <x v="3"/>
    <x v="0"/>
    <x v="0"/>
    <x v="0"/>
    <x v="0"/>
    <x v="1"/>
    <x v="0"/>
    <x v="18"/>
    <x v="1"/>
    <x v="0"/>
    <x v="0"/>
  </r>
  <r>
    <x v="19"/>
    <x v="5"/>
    <x v="0"/>
    <x v="0"/>
    <x v="19"/>
    <x v="1"/>
    <x v="0"/>
    <x v="3"/>
    <x v="9"/>
    <x v="0"/>
    <x v="0"/>
    <x v="0"/>
    <x v="1"/>
    <x v="0"/>
    <x v="19"/>
    <x v="1"/>
    <x v="0"/>
    <x v="0"/>
  </r>
  <r>
    <x v="20"/>
    <x v="8"/>
    <x v="0"/>
    <x v="0"/>
    <x v="4"/>
    <x v="1"/>
    <x v="0"/>
    <x v="3"/>
    <x v="0"/>
    <x v="0"/>
    <x v="0"/>
    <x v="0"/>
    <x v="1"/>
    <x v="0"/>
    <x v="20"/>
    <x v="1"/>
    <x v="0"/>
    <x v="0"/>
  </r>
  <r>
    <x v="21"/>
    <x v="8"/>
    <x v="0"/>
    <x v="0"/>
    <x v="20"/>
    <x v="1"/>
    <x v="0"/>
    <x v="9"/>
    <x v="0"/>
    <x v="0"/>
    <x v="0"/>
    <x v="0"/>
    <x v="1"/>
    <x v="0"/>
    <x v="21"/>
    <x v="1"/>
    <x v="0"/>
    <x v="0"/>
  </r>
  <r>
    <x v="22"/>
    <x v="2"/>
    <x v="0"/>
    <x v="0"/>
    <x v="21"/>
    <x v="1"/>
    <x v="0"/>
    <x v="3"/>
    <x v="0"/>
    <x v="0"/>
    <x v="0"/>
    <x v="0"/>
    <x v="1"/>
    <x v="0"/>
    <x v="22"/>
    <x v="1"/>
    <x v="0"/>
    <x v="0"/>
  </r>
  <r>
    <x v="23"/>
    <x v="2"/>
    <x v="0"/>
    <x v="0"/>
    <x v="22"/>
    <x v="1"/>
    <x v="0"/>
    <x v="3"/>
    <x v="10"/>
    <x v="0"/>
    <x v="0"/>
    <x v="0"/>
    <x v="1"/>
    <x v="0"/>
    <x v="23"/>
    <x v="1"/>
    <x v="0"/>
    <x v="0"/>
  </r>
  <r>
    <x v="24"/>
    <x v="8"/>
    <x v="0"/>
    <x v="0"/>
    <x v="23"/>
    <x v="1"/>
    <x v="0"/>
    <x v="3"/>
    <x v="11"/>
    <x v="0"/>
    <x v="0"/>
    <x v="0"/>
    <x v="1"/>
    <x v="0"/>
    <x v="24"/>
    <x v="1"/>
    <x v="0"/>
    <x v="0"/>
  </r>
  <r>
    <x v="25"/>
    <x v="8"/>
    <x v="0"/>
    <x v="0"/>
    <x v="24"/>
    <x v="1"/>
    <x v="0"/>
    <x v="3"/>
    <x v="0"/>
    <x v="0"/>
    <x v="0"/>
    <x v="0"/>
    <x v="1"/>
    <x v="0"/>
    <x v="25"/>
    <x v="1"/>
    <x v="0"/>
    <x v="0"/>
  </r>
  <r>
    <x v="26"/>
    <x v="8"/>
    <x v="0"/>
    <x v="0"/>
    <x v="25"/>
    <x v="1"/>
    <x v="0"/>
    <x v="3"/>
    <x v="0"/>
    <x v="0"/>
    <x v="0"/>
    <x v="0"/>
    <x v="1"/>
    <x v="0"/>
    <x v="26"/>
    <x v="1"/>
    <x v="0"/>
    <x v="0"/>
  </r>
  <r>
    <x v="27"/>
    <x v="5"/>
    <x v="2"/>
    <x v="2"/>
    <x v="26"/>
    <x v="1"/>
    <x v="0"/>
    <x v="10"/>
    <x v="0"/>
    <x v="0"/>
    <x v="0"/>
    <x v="0"/>
    <x v="1"/>
    <x v="0"/>
    <x v="27"/>
    <x v="1"/>
    <x v="0"/>
    <x v="0"/>
  </r>
  <r>
    <x v="28"/>
    <x v="6"/>
    <x v="0"/>
    <x v="0"/>
    <x v="27"/>
    <x v="1"/>
    <x v="0"/>
    <x v="3"/>
    <x v="0"/>
    <x v="0"/>
    <x v="0"/>
    <x v="0"/>
    <x v="1"/>
    <x v="4"/>
    <x v="28"/>
    <x v="3"/>
    <x v="0"/>
    <x v="0"/>
  </r>
  <r>
    <x v="29"/>
    <x v="2"/>
    <x v="0"/>
    <x v="0"/>
    <x v="28"/>
    <x v="1"/>
    <x v="0"/>
    <x v="3"/>
    <x v="0"/>
    <x v="0"/>
    <x v="0"/>
    <x v="0"/>
    <x v="1"/>
    <x v="0"/>
    <x v="29"/>
    <x v="1"/>
    <x v="0"/>
    <x v="0"/>
  </r>
  <r>
    <x v="30"/>
    <x v="2"/>
    <x v="0"/>
    <x v="0"/>
    <x v="29"/>
    <x v="1"/>
    <x v="1"/>
    <x v="3"/>
    <x v="0"/>
    <x v="0"/>
    <x v="0"/>
    <x v="0"/>
    <x v="1"/>
    <x v="0"/>
    <x v="30"/>
    <x v="1"/>
    <x v="0"/>
    <x v="0"/>
  </r>
  <r>
    <x v="31"/>
    <x v="6"/>
    <x v="0"/>
    <x v="0"/>
    <x v="30"/>
    <x v="1"/>
    <x v="0"/>
    <x v="3"/>
    <x v="0"/>
    <x v="0"/>
    <x v="0"/>
    <x v="0"/>
    <x v="1"/>
    <x v="0"/>
    <x v="31"/>
    <x v="4"/>
    <x v="0"/>
    <x v="0"/>
  </r>
  <r>
    <x v="32"/>
    <x v="6"/>
    <x v="0"/>
    <x v="3"/>
    <x v="31"/>
    <x v="1"/>
    <x v="0"/>
    <x v="3"/>
    <x v="0"/>
    <x v="0"/>
    <x v="0"/>
    <x v="0"/>
    <x v="1"/>
    <x v="5"/>
    <x v="32"/>
    <x v="5"/>
    <x v="0"/>
    <x v="0"/>
  </r>
  <r>
    <x v="33"/>
    <x v="5"/>
    <x v="0"/>
    <x v="0"/>
    <x v="13"/>
    <x v="1"/>
    <x v="0"/>
    <x v="3"/>
    <x v="0"/>
    <x v="0"/>
    <x v="0"/>
    <x v="0"/>
    <x v="1"/>
    <x v="0"/>
    <x v="33"/>
    <x v="1"/>
    <x v="0"/>
    <x v="0"/>
  </r>
  <r>
    <x v="34"/>
    <x v="10"/>
    <x v="0"/>
    <x v="0"/>
    <x v="32"/>
    <x v="1"/>
    <x v="0"/>
    <x v="3"/>
    <x v="0"/>
    <x v="0"/>
    <x v="0"/>
    <x v="0"/>
    <x v="1"/>
    <x v="0"/>
    <x v="34"/>
    <x v="1"/>
    <x v="0"/>
    <x v="0"/>
  </r>
  <r>
    <x v="35"/>
    <x v="11"/>
    <x v="0"/>
    <x v="0"/>
    <x v="33"/>
    <x v="1"/>
    <x v="0"/>
    <x v="11"/>
    <x v="0"/>
    <x v="0"/>
    <x v="0"/>
    <x v="0"/>
    <x v="1"/>
    <x v="6"/>
    <x v="35"/>
    <x v="6"/>
    <x v="0"/>
    <x v="0"/>
  </r>
  <r>
    <x v="36"/>
    <x v="2"/>
    <x v="0"/>
    <x v="0"/>
    <x v="34"/>
    <x v="1"/>
    <x v="0"/>
    <x v="3"/>
    <x v="0"/>
    <x v="1"/>
    <x v="0"/>
    <x v="0"/>
    <x v="2"/>
    <x v="0"/>
    <x v="36"/>
    <x v="1"/>
    <x v="0"/>
    <x v="0"/>
  </r>
  <r>
    <x v="37"/>
    <x v="5"/>
    <x v="1"/>
    <x v="0"/>
    <x v="35"/>
    <x v="1"/>
    <x v="0"/>
    <x v="3"/>
    <x v="0"/>
    <x v="0"/>
    <x v="0"/>
    <x v="0"/>
    <x v="1"/>
    <x v="0"/>
    <x v="37"/>
    <x v="4"/>
    <x v="0"/>
    <x v="0"/>
  </r>
  <r>
    <x v="38"/>
    <x v="12"/>
    <x v="0"/>
    <x v="0"/>
    <x v="23"/>
    <x v="1"/>
    <x v="0"/>
    <x v="3"/>
    <x v="0"/>
    <x v="0"/>
    <x v="0"/>
    <x v="0"/>
    <x v="3"/>
    <x v="0"/>
    <x v="38"/>
    <x v="1"/>
    <x v="0"/>
    <x v="0"/>
  </r>
  <r>
    <x v="39"/>
    <x v="13"/>
    <x v="0"/>
    <x v="0"/>
    <x v="36"/>
    <x v="1"/>
    <x v="0"/>
    <x v="12"/>
    <x v="0"/>
    <x v="0"/>
    <x v="0"/>
    <x v="0"/>
    <x v="1"/>
    <x v="0"/>
    <x v="39"/>
    <x v="7"/>
    <x v="0"/>
    <x v="0"/>
  </r>
  <r>
    <x v="40"/>
    <x v="6"/>
    <x v="0"/>
    <x v="0"/>
    <x v="37"/>
    <x v="1"/>
    <x v="0"/>
    <x v="3"/>
    <x v="0"/>
    <x v="0"/>
    <x v="0"/>
    <x v="0"/>
    <x v="1"/>
    <x v="0"/>
    <x v="40"/>
    <x v="1"/>
    <x v="0"/>
    <x v="0"/>
  </r>
  <r>
    <x v="41"/>
    <x v="2"/>
    <x v="0"/>
    <x v="0"/>
    <x v="2"/>
    <x v="1"/>
    <x v="0"/>
    <x v="3"/>
    <x v="0"/>
    <x v="0"/>
    <x v="0"/>
    <x v="0"/>
    <x v="4"/>
    <x v="0"/>
    <x v="41"/>
    <x v="8"/>
    <x v="0"/>
    <x v="0"/>
  </r>
  <r>
    <x v="42"/>
    <x v="14"/>
    <x v="0"/>
    <x v="0"/>
    <x v="38"/>
    <x v="1"/>
    <x v="0"/>
    <x v="3"/>
    <x v="12"/>
    <x v="0"/>
    <x v="0"/>
    <x v="0"/>
    <x v="1"/>
    <x v="0"/>
    <x v="42"/>
    <x v="9"/>
    <x v="0"/>
    <x v="0"/>
  </r>
  <r>
    <x v="43"/>
    <x v="15"/>
    <x v="0"/>
    <x v="0"/>
    <x v="39"/>
    <x v="1"/>
    <x v="0"/>
    <x v="3"/>
    <x v="13"/>
    <x v="0"/>
    <x v="0"/>
    <x v="0"/>
    <x v="5"/>
    <x v="0"/>
    <x v="43"/>
    <x v="10"/>
    <x v="0"/>
    <x v="0"/>
  </r>
  <r>
    <x v="44"/>
    <x v="2"/>
    <x v="0"/>
    <x v="0"/>
    <x v="2"/>
    <x v="1"/>
    <x v="0"/>
    <x v="13"/>
    <x v="0"/>
    <x v="0"/>
    <x v="0"/>
    <x v="0"/>
    <x v="6"/>
    <x v="0"/>
    <x v="44"/>
    <x v="1"/>
    <x v="0"/>
    <x v="0"/>
  </r>
  <r>
    <x v="45"/>
    <x v="12"/>
    <x v="0"/>
    <x v="1"/>
    <x v="40"/>
    <x v="1"/>
    <x v="0"/>
    <x v="3"/>
    <x v="0"/>
    <x v="0"/>
    <x v="0"/>
    <x v="0"/>
    <x v="1"/>
    <x v="0"/>
    <x v="45"/>
    <x v="1"/>
    <x v="0"/>
    <x v="0"/>
  </r>
  <r>
    <x v="46"/>
    <x v="16"/>
    <x v="0"/>
    <x v="0"/>
    <x v="41"/>
    <x v="1"/>
    <x v="0"/>
    <x v="3"/>
    <x v="0"/>
    <x v="0"/>
    <x v="0"/>
    <x v="0"/>
    <x v="7"/>
    <x v="0"/>
    <x v="46"/>
    <x v="1"/>
    <x v="0"/>
    <x v="0"/>
  </r>
  <r>
    <x v="47"/>
    <x v="2"/>
    <x v="0"/>
    <x v="0"/>
    <x v="2"/>
    <x v="1"/>
    <x v="2"/>
    <x v="3"/>
    <x v="0"/>
    <x v="0"/>
    <x v="0"/>
    <x v="0"/>
    <x v="1"/>
    <x v="0"/>
    <x v="47"/>
    <x v="1"/>
    <x v="0"/>
    <x v="0"/>
  </r>
  <r>
    <x v="48"/>
    <x v="5"/>
    <x v="0"/>
    <x v="0"/>
    <x v="24"/>
    <x v="1"/>
    <x v="0"/>
    <x v="14"/>
    <x v="0"/>
    <x v="0"/>
    <x v="0"/>
    <x v="0"/>
    <x v="1"/>
    <x v="0"/>
    <x v="48"/>
    <x v="1"/>
    <x v="0"/>
    <x v="0"/>
  </r>
  <r>
    <x v="49"/>
    <x v="5"/>
    <x v="0"/>
    <x v="0"/>
    <x v="42"/>
    <x v="1"/>
    <x v="0"/>
    <x v="3"/>
    <x v="0"/>
    <x v="0"/>
    <x v="0"/>
    <x v="0"/>
    <x v="1"/>
    <x v="7"/>
    <x v="49"/>
    <x v="1"/>
    <x v="0"/>
    <x v="0"/>
  </r>
  <r>
    <x v="50"/>
    <x v="5"/>
    <x v="0"/>
    <x v="0"/>
    <x v="43"/>
    <x v="1"/>
    <x v="0"/>
    <x v="3"/>
    <x v="0"/>
    <x v="0"/>
    <x v="0"/>
    <x v="0"/>
    <x v="1"/>
    <x v="8"/>
    <x v="50"/>
    <x v="1"/>
    <x v="0"/>
    <x v="0"/>
  </r>
  <r>
    <x v="51"/>
    <x v="2"/>
    <x v="0"/>
    <x v="0"/>
    <x v="44"/>
    <x v="1"/>
    <x v="0"/>
    <x v="3"/>
    <x v="0"/>
    <x v="0"/>
    <x v="0"/>
    <x v="0"/>
    <x v="1"/>
    <x v="0"/>
    <x v="51"/>
    <x v="1"/>
    <x v="0"/>
    <x v="0"/>
  </r>
  <r>
    <x v="52"/>
    <x v="17"/>
    <x v="0"/>
    <x v="0"/>
    <x v="45"/>
    <x v="1"/>
    <x v="0"/>
    <x v="3"/>
    <x v="0"/>
    <x v="0"/>
    <x v="0"/>
    <x v="0"/>
    <x v="1"/>
    <x v="0"/>
    <x v="52"/>
    <x v="1"/>
    <x v="0"/>
    <x v="0"/>
  </r>
  <r>
    <x v="53"/>
    <x v="5"/>
    <x v="0"/>
    <x v="0"/>
    <x v="46"/>
    <x v="1"/>
    <x v="0"/>
    <x v="3"/>
    <x v="14"/>
    <x v="0"/>
    <x v="0"/>
    <x v="0"/>
    <x v="1"/>
    <x v="0"/>
    <x v="53"/>
    <x v="1"/>
    <x v="0"/>
    <x v="0"/>
  </r>
  <r>
    <x v="54"/>
    <x v="5"/>
    <x v="0"/>
    <x v="0"/>
    <x v="47"/>
    <x v="1"/>
    <x v="0"/>
    <x v="3"/>
    <x v="11"/>
    <x v="0"/>
    <x v="0"/>
    <x v="0"/>
    <x v="1"/>
    <x v="0"/>
    <x v="54"/>
    <x v="1"/>
    <x v="0"/>
    <x v="0"/>
  </r>
  <r>
    <x v="55"/>
    <x v="18"/>
    <x v="0"/>
    <x v="0"/>
    <x v="48"/>
    <x v="1"/>
    <x v="0"/>
    <x v="3"/>
    <x v="0"/>
    <x v="0"/>
    <x v="0"/>
    <x v="0"/>
    <x v="1"/>
    <x v="0"/>
    <x v="55"/>
    <x v="1"/>
    <x v="0"/>
    <x v="0"/>
  </r>
  <r>
    <x v="56"/>
    <x v="5"/>
    <x v="2"/>
    <x v="0"/>
    <x v="49"/>
    <x v="1"/>
    <x v="0"/>
    <x v="3"/>
    <x v="0"/>
    <x v="2"/>
    <x v="0"/>
    <x v="1"/>
    <x v="8"/>
    <x v="0"/>
    <x v="56"/>
    <x v="11"/>
    <x v="0"/>
    <x v="0"/>
  </r>
  <r>
    <x v="57"/>
    <x v="2"/>
    <x v="1"/>
    <x v="0"/>
    <x v="32"/>
    <x v="1"/>
    <x v="0"/>
    <x v="3"/>
    <x v="0"/>
    <x v="0"/>
    <x v="0"/>
    <x v="0"/>
    <x v="1"/>
    <x v="0"/>
    <x v="57"/>
    <x v="1"/>
    <x v="0"/>
    <x v="0"/>
  </r>
  <r>
    <x v="58"/>
    <x v="4"/>
    <x v="0"/>
    <x v="2"/>
    <x v="50"/>
    <x v="1"/>
    <x v="0"/>
    <x v="3"/>
    <x v="0"/>
    <x v="0"/>
    <x v="0"/>
    <x v="0"/>
    <x v="1"/>
    <x v="0"/>
    <x v="58"/>
    <x v="1"/>
    <x v="0"/>
    <x v="0"/>
  </r>
  <r>
    <x v="59"/>
    <x v="5"/>
    <x v="0"/>
    <x v="0"/>
    <x v="51"/>
    <x v="1"/>
    <x v="0"/>
    <x v="3"/>
    <x v="0"/>
    <x v="0"/>
    <x v="0"/>
    <x v="0"/>
    <x v="1"/>
    <x v="0"/>
    <x v="59"/>
    <x v="1"/>
    <x v="0"/>
    <x v="0"/>
  </r>
  <r>
    <x v="60"/>
    <x v="5"/>
    <x v="0"/>
    <x v="3"/>
    <x v="52"/>
    <x v="1"/>
    <x v="0"/>
    <x v="3"/>
    <x v="0"/>
    <x v="0"/>
    <x v="0"/>
    <x v="0"/>
    <x v="1"/>
    <x v="0"/>
    <x v="60"/>
    <x v="1"/>
    <x v="0"/>
    <x v="0"/>
  </r>
  <r>
    <x v="61"/>
    <x v="8"/>
    <x v="0"/>
    <x v="0"/>
    <x v="53"/>
    <x v="1"/>
    <x v="0"/>
    <x v="3"/>
    <x v="0"/>
    <x v="0"/>
    <x v="0"/>
    <x v="0"/>
    <x v="1"/>
    <x v="0"/>
    <x v="61"/>
    <x v="1"/>
    <x v="0"/>
    <x v="0"/>
  </r>
  <r>
    <x v="62"/>
    <x v="5"/>
    <x v="0"/>
    <x v="0"/>
    <x v="54"/>
    <x v="1"/>
    <x v="0"/>
    <x v="3"/>
    <x v="15"/>
    <x v="0"/>
    <x v="0"/>
    <x v="0"/>
    <x v="1"/>
    <x v="0"/>
    <x v="62"/>
    <x v="1"/>
    <x v="0"/>
    <x v="0"/>
  </r>
  <r>
    <x v="63"/>
    <x v="8"/>
    <x v="0"/>
    <x v="0"/>
    <x v="55"/>
    <x v="5"/>
    <x v="0"/>
    <x v="3"/>
    <x v="16"/>
    <x v="0"/>
    <x v="0"/>
    <x v="0"/>
    <x v="1"/>
    <x v="0"/>
    <x v="63"/>
    <x v="1"/>
    <x v="0"/>
    <x v="0"/>
  </r>
  <r>
    <x v="64"/>
    <x v="2"/>
    <x v="0"/>
    <x v="0"/>
    <x v="2"/>
    <x v="1"/>
    <x v="0"/>
    <x v="3"/>
    <x v="0"/>
    <x v="3"/>
    <x v="0"/>
    <x v="0"/>
    <x v="1"/>
    <x v="0"/>
    <x v="64"/>
    <x v="1"/>
    <x v="0"/>
    <x v="0"/>
  </r>
  <r>
    <x v="65"/>
    <x v="2"/>
    <x v="0"/>
    <x v="0"/>
    <x v="56"/>
    <x v="1"/>
    <x v="0"/>
    <x v="3"/>
    <x v="0"/>
    <x v="0"/>
    <x v="0"/>
    <x v="0"/>
    <x v="1"/>
    <x v="0"/>
    <x v="65"/>
    <x v="12"/>
    <x v="0"/>
    <x v="0"/>
  </r>
  <r>
    <x v="66"/>
    <x v="10"/>
    <x v="0"/>
    <x v="0"/>
    <x v="57"/>
    <x v="1"/>
    <x v="0"/>
    <x v="3"/>
    <x v="0"/>
    <x v="0"/>
    <x v="0"/>
    <x v="0"/>
    <x v="1"/>
    <x v="0"/>
    <x v="66"/>
    <x v="1"/>
    <x v="0"/>
    <x v="0"/>
  </r>
  <r>
    <x v="67"/>
    <x v="19"/>
    <x v="0"/>
    <x v="0"/>
    <x v="42"/>
    <x v="1"/>
    <x v="0"/>
    <x v="3"/>
    <x v="0"/>
    <x v="0"/>
    <x v="0"/>
    <x v="0"/>
    <x v="1"/>
    <x v="0"/>
    <x v="67"/>
    <x v="1"/>
    <x v="0"/>
    <x v="0"/>
  </r>
  <r>
    <x v="68"/>
    <x v="8"/>
    <x v="0"/>
    <x v="0"/>
    <x v="48"/>
    <x v="1"/>
    <x v="0"/>
    <x v="3"/>
    <x v="0"/>
    <x v="0"/>
    <x v="0"/>
    <x v="0"/>
    <x v="1"/>
    <x v="0"/>
    <x v="68"/>
    <x v="1"/>
    <x v="0"/>
    <x v="0"/>
  </r>
  <r>
    <x v="69"/>
    <x v="8"/>
    <x v="0"/>
    <x v="0"/>
    <x v="58"/>
    <x v="1"/>
    <x v="0"/>
    <x v="3"/>
    <x v="0"/>
    <x v="0"/>
    <x v="0"/>
    <x v="0"/>
    <x v="1"/>
    <x v="0"/>
    <x v="69"/>
    <x v="1"/>
    <x v="0"/>
    <x v="0"/>
  </r>
  <r>
    <x v="70"/>
    <x v="8"/>
    <x v="0"/>
    <x v="0"/>
    <x v="59"/>
    <x v="1"/>
    <x v="0"/>
    <x v="3"/>
    <x v="0"/>
    <x v="0"/>
    <x v="0"/>
    <x v="0"/>
    <x v="1"/>
    <x v="0"/>
    <x v="70"/>
    <x v="1"/>
    <x v="0"/>
    <x v="0"/>
  </r>
  <r>
    <x v="71"/>
    <x v="9"/>
    <x v="0"/>
    <x v="0"/>
    <x v="60"/>
    <x v="1"/>
    <x v="0"/>
    <x v="3"/>
    <x v="0"/>
    <x v="0"/>
    <x v="0"/>
    <x v="0"/>
    <x v="1"/>
    <x v="9"/>
    <x v="71"/>
    <x v="1"/>
    <x v="0"/>
    <x v="0"/>
  </r>
  <r>
    <x v="72"/>
    <x v="2"/>
    <x v="0"/>
    <x v="0"/>
    <x v="61"/>
    <x v="1"/>
    <x v="0"/>
    <x v="3"/>
    <x v="0"/>
    <x v="0"/>
    <x v="0"/>
    <x v="0"/>
    <x v="1"/>
    <x v="0"/>
    <x v="72"/>
    <x v="1"/>
    <x v="0"/>
    <x v="0"/>
  </r>
  <r>
    <x v="73"/>
    <x v="8"/>
    <x v="0"/>
    <x v="1"/>
    <x v="62"/>
    <x v="1"/>
    <x v="0"/>
    <x v="3"/>
    <x v="0"/>
    <x v="0"/>
    <x v="0"/>
    <x v="0"/>
    <x v="1"/>
    <x v="0"/>
    <x v="73"/>
    <x v="13"/>
    <x v="0"/>
    <x v="0"/>
  </r>
  <r>
    <x v="74"/>
    <x v="5"/>
    <x v="0"/>
    <x v="0"/>
    <x v="63"/>
    <x v="1"/>
    <x v="0"/>
    <x v="3"/>
    <x v="0"/>
    <x v="0"/>
    <x v="0"/>
    <x v="0"/>
    <x v="1"/>
    <x v="0"/>
    <x v="74"/>
    <x v="14"/>
    <x v="0"/>
    <x v="0"/>
  </r>
  <r>
    <x v="75"/>
    <x v="5"/>
    <x v="0"/>
    <x v="0"/>
    <x v="61"/>
    <x v="1"/>
    <x v="0"/>
    <x v="3"/>
    <x v="11"/>
    <x v="0"/>
    <x v="0"/>
    <x v="0"/>
    <x v="1"/>
    <x v="0"/>
    <x v="75"/>
    <x v="1"/>
    <x v="0"/>
    <x v="0"/>
  </r>
  <r>
    <x v="76"/>
    <x v="5"/>
    <x v="0"/>
    <x v="0"/>
    <x v="64"/>
    <x v="1"/>
    <x v="0"/>
    <x v="3"/>
    <x v="0"/>
    <x v="0"/>
    <x v="0"/>
    <x v="0"/>
    <x v="1"/>
    <x v="0"/>
    <x v="76"/>
    <x v="1"/>
    <x v="0"/>
    <x v="0"/>
  </r>
  <r>
    <x v="77"/>
    <x v="20"/>
    <x v="0"/>
    <x v="0"/>
    <x v="65"/>
    <x v="1"/>
    <x v="0"/>
    <x v="3"/>
    <x v="0"/>
    <x v="0"/>
    <x v="0"/>
    <x v="0"/>
    <x v="1"/>
    <x v="0"/>
    <x v="77"/>
    <x v="1"/>
    <x v="0"/>
    <x v="0"/>
  </r>
  <r>
    <x v="78"/>
    <x v="2"/>
    <x v="0"/>
    <x v="0"/>
    <x v="66"/>
    <x v="1"/>
    <x v="0"/>
    <x v="3"/>
    <x v="16"/>
    <x v="0"/>
    <x v="0"/>
    <x v="0"/>
    <x v="1"/>
    <x v="0"/>
    <x v="78"/>
    <x v="1"/>
    <x v="0"/>
    <x v="0"/>
  </r>
  <r>
    <x v="79"/>
    <x v="2"/>
    <x v="0"/>
    <x v="0"/>
    <x v="67"/>
    <x v="1"/>
    <x v="0"/>
    <x v="3"/>
    <x v="0"/>
    <x v="0"/>
    <x v="0"/>
    <x v="0"/>
    <x v="1"/>
    <x v="0"/>
    <x v="79"/>
    <x v="1"/>
    <x v="0"/>
    <x v="0"/>
  </r>
  <r>
    <x v="80"/>
    <x v="5"/>
    <x v="0"/>
    <x v="0"/>
    <x v="47"/>
    <x v="1"/>
    <x v="0"/>
    <x v="3"/>
    <x v="0"/>
    <x v="0"/>
    <x v="0"/>
    <x v="0"/>
    <x v="1"/>
    <x v="0"/>
    <x v="80"/>
    <x v="1"/>
    <x v="0"/>
    <x v="0"/>
  </r>
  <r>
    <x v="81"/>
    <x v="5"/>
    <x v="0"/>
    <x v="0"/>
    <x v="68"/>
    <x v="1"/>
    <x v="0"/>
    <x v="3"/>
    <x v="0"/>
    <x v="0"/>
    <x v="0"/>
    <x v="0"/>
    <x v="1"/>
    <x v="0"/>
    <x v="81"/>
    <x v="1"/>
    <x v="0"/>
    <x v="0"/>
  </r>
  <r>
    <x v="82"/>
    <x v="5"/>
    <x v="0"/>
    <x v="0"/>
    <x v="69"/>
    <x v="1"/>
    <x v="0"/>
    <x v="3"/>
    <x v="0"/>
    <x v="0"/>
    <x v="0"/>
    <x v="0"/>
    <x v="1"/>
    <x v="0"/>
    <x v="82"/>
    <x v="1"/>
    <x v="0"/>
    <x v="0"/>
  </r>
  <r>
    <x v="83"/>
    <x v="8"/>
    <x v="3"/>
    <x v="0"/>
    <x v="23"/>
    <x v="1"/>
    <x v="0"/>
    <x v="3"/>
    <x v="0"/>
    <x v="0"/>
    <x v="0"/>
    <x v="0"/>
    <x v="9"/>
    <x v="0"/>
    <x v="83"/>
    <x v="1"/>
    <x v="0"/>
    <x v="0"/>
  </r>
  <r>
    <x v="84"/>
    <x v="21"/>
    <x v="0"/>
    <x v="0"/>
    <x v="70"/>
    <x v="1"/>
    <x v="0"/>
    <x v="3"/>
    <x v="0"/>
    <x v="0"/>
    <x v="0"/>
    <x v="0"/>
    <x v="1"/>
    <x v="0"/>
    <x v="84"/>
    <x v="1"/>
    <x v="0"/>
    <x v="0"/>
  </r>
  <r>
    <x v="85"/>
    <x v="12"/>
    <x v="0"/>
    <x v="0"/>
    <x v="71"/>
    <x v="1"/>
    <x v="0"/>
    <x v="3"/>
    <x v="0"/>
    <x v="0"/>
    <x v="0"/>
    <x v="0"/>
    <x v="1"/>
    <x v="0"/>
    <x v="85"/>
    <x v="1"/>
    <x v="0"/>
    <x v="0"/>
  </r>
  <r>
    <x v="86"/>
    <x v="22"/>
    <x v="0"/>
    <x v="2"/>
    <x v="2"/>
    <x v="1"/>
    <x v="0"/>
    <x v="3"/>
    <x v="17"/>
    <x v="0"/>
    <x v="0"/>
    <x v="0"/>
    <x v="1"/>
    <x v="0"/>
    <x v="86"/>
    <x v="15"/>
    <x v="0"/>
    <x v="0"/>
  </r>
  <r>
    <x v="87"/>
    <x v="5"/>
    <x v="0"/>
    <x v="0"/>
    <x v="72"/>
    <x v="1"/>
    <x v="0"/>
    <x v="15"/>
    <x v="18"/>
    <x v="0"/>
    <x v="0"/>
    <x v="0"/>
    <x v="10"/>
    <x v="0"/>
    <x v="87"/>
    <x v="1"/>
    <x v="0"/>
    <x v="0"/>
  </r>
  <r>
    <x v="88"/>
    <x v="8"/>
    <x v="0"/>
    <x v="0"/>
    <x v="73"/>
    <x v="1"/>
    <x v="0"/>
    <x v="3"/>
    <x v="0"/>
    <x v="0"/>
    <x v="0"/>
    <x v="0"/>
    <x v="1"/>
    <x v="0"/>
    <x v="88"/>
    <x v="1"/>
    <x v="0"/>
    <x v="0"/>
  </r>
  <r>
    <x v="89"/>
    <x v="5"/>
    <x v="1"/>
    <x v="0"/>
    <x v="74"/>
    <x v="1"/>
    <x v="0"/>
    <x v="3"/>
    <x v="0"/>
    <x v="0"/>
    <x v="0"/>
    <x v="0"/>
    <x v="1"/>
    <x v="0"/>
    <x v="89"/>
    <x v="1"/>
    <x v="0"/>
    <x v="0"/>
  </r>
  <r>
    <x v="90"/>
    <x v="5"/>
    <x v="0"/>
    <x v="0"/>
    <x v="75"/>
    <x v="1"/>
    <x v="0"/>
    <x v="3"/>
    <x v="0"/>
    <x v="0"/>
    <x v="0"/>
    <x v="0"/>
    <x v="1"/>
    <x v="0"/>
    <x v="90"/>
    <x v="1"/>
    <x v="0"/>
    <x v="0"/>
  </r>
  <r>
    <x v="91"/>
    <x v="5"/>
    <x v="0"/>
    <x v="3"/>
    <x v="76"/>
    <x v="1"/>
    <x v="0"/>
    <x v="3"/>
    <x v="0"/>
    <x v="0"/>
    <x v="0"/>
    <x v="0"/>
    <x v="1"/>
    <x v="10"/>
    <x v="91"/>
    <x v="1"/>
    <x v="0"/>
    <x v="0"/>
  </r>
  <r>
    <x v="92"/>
    <x v="23"/>
    <x v="4"/>
    <x v="0"/>
    <x v="2"/>
    <x v="1"/>
    <x v="0"/>
    <x v="3"/>
    <x v="14"/>
    <x v="0"/>
    <x v="0"/>
    <x v="0"/>
    <x v="11"/>
    <x v="0"/>
    <x v="92"/>
    <x v="1"/>
    <x v="0"/>
    <x v="0"/>
  </r>
  <r>
    <x v="93"/>
    <x v="2"/>
    <x v="0"/>
    <x v="0"/>
    <x v="77"/>
    <x v="1"/>
    <x v="0"/>
    <x v="3"/>
    <x v="0"/>
    <x v="0"/>
    <x v="0"/>
    <x v="0"/>
    <x v="1"/>
    <x v="0"/>
    <x v="93"/>
    <x v="1"/>
    <x v="0"/>
    <x v="0"/>
  </r>
  <r>
    <x v="94"/>
    <x v="2"/>
    <x v="0"/>
    <x v="0"/>
    <x v="78"/>
    <x v="1"/>
    <x v="0"/>
    <x v="14"/>
    <x v="0"/>
    <x v="0"/>
    <x v="0"/>
    <x v="0"/>
    <x v="1"/>
    <x v="0"/>
    <x v="94"/>
    <x v="1"/>
    <x v="0"/>
    <x v="0"/>
  </r>
  <r>
    <x v="95"/>
    <x v="5"/>
    <x v="0"/>
    <x v="0"/>
    <x v="17"/>
    <x v="1"/>
    <x v="0"/>
    <x v="3"/>
    <x v="11"/>
    <x v="0"/>
    <x v="0"/>
    <x v="0"/>
    <x v="1"/>
    <x v="0"/>
    <x v="95"/>
    <x v="1"/>
    <x v="0"/>
    <x v="0"/>
  </r>
  <r>
    <x v="96"/>
    <x v="5"/>
    <x v="0"/>
    <x v="0"/>
    <x v="79"/>
    <x v="1"/>
    <x v="0"/>
    <x v="3"/>
    <x v="0"/>
    <x v="0"/>
    <x v="0"/>
    <x v="0"/>
    <x v="1"/>
    <x v="0"/>
    <x v="96"/>
    <x v="1"/>
    <x v="0"/>
    <x v="0"/>
  </r>
  <r>
    <x v="97"/>
    <x v="3"/>
    <x v="0"/>
    <x v="0"/>
    <x v="80"/>
    <x v="1"/>
    <x v="0"/>
    <x v="3"/>
    <x v="0"/>
    <x v="0"/>
    <x v="0"/>
    <x v="0"/>
    <x v="1"/>
    <x v="0"/>
    <x v="97"/>
    <x v="1"/>
    <x v="0"/>
    <x v="0"/>
  </r>
  <r>
    <x v="98"/>
    <x v="2"/>
    <x v="0"/>
    <x v="0"/>
    <x v="81"/>
    <x v="1"/>
    <x v="0"/>
    <x v="3"/>
    <x v="0"/>
    <x v="0"/>
    <x v="0"/>
    <x v="0"/>
    <x v="1"/>
    <x v="0"/>
    <x v="98"/>
    <x v="1"/>
    <x v="0"/>
    <x v="0"/>
  </r>
  <r>
    <x v="99"/>
    <x v="2"/>
    <x v="0"/>
    <x v="0"/>
    <x v="82"/>
    <x v="1"/>
    <x v="0"/>
    <x v="3"/>
    <x v="19"/>
    <x v="0"/>
    <x v="0"/>
    <x v="0"/>
    <x v="1"/>
    <x v="0"/>
    <x v="99"/>
    <x v="1"/>
    <x v="0"/>
    <x v="0"/>
  </r>
  <r>
    <x v="100"/>
    <x v="2"/>
    <x v="0"/>
    <x v="0"/>
    <x v="83"/>
    <x v="1"/>
    <x v="0"/>
    <x v="3"/>
    <x v="20"/>
    <x v="0"/>
    <x v="0"/>
    <x v="0"/>
    <x v="1"/>
    <x v="0"/>
    <x v="100"/>
    <x v="1"/>
    <x v="0"/>
    <x v="0"/>
  </r>
  <r>
    <x v="101"/>
    <x v="2"/>
    <x v="0"/>
    <x v="0"/>
    <x v="84"/>
    <x v="1"/>
    <x v="0"/>
    <x v="3"/>
    <x v="0"/>
    <x v="0"/>
    <x v="0"/>
    <x v="0"/>
    <x v="1"/>
    <x v="0"/>
    <x v="101"/>
    <x v="1"/>
    <x v="0"/>
    <x v="0"/>
  </r>
  <r>
    <x v="102"/>
    <x v="2"/>
    <x v="0"/>
    <x v="0"/>
    <x v="85"/>
    <x v="1"/>
    <x v="0"/>
    <x v="3"/>
    <x v="0"/>
    <x v="0"/>
    <x v="0"/>
    <x v="0"/>
    <x v="1"/>
    <x v="0"/>
    <x v="102"/>
    <x v="1"/>
    <x v="0"/>
    <x v="0"/>
  </r>
  <r>
    <x v="103"/>
    <x v="2"/>
    <x v="0"/>
    <x v="0"/>
    <x v="86"/>
    <x v="1"/>
    <x v="0"/>
    <x v="3"/>
    <x v="0"/>
    <x v="0"/>
    <x v="0"/>
    <x v="0"/>
    <x v="1"/>
    <x v="0"/>
    <x v="103"/>
    <x v="1"/>
    <x v="0"/>
    <x v="0"/>
  </r>
  <r>
    <x v="104"/>
    <x v="2"/>
    <x v="0"/>
    <x v="0"/>
    <x v="14"/>
    <x v="1"/>
    <x v="0"/>
    <x v="3"/>
    <x v="21"/>
    <x v="0"/>
    <x v="0"/>
    <x v="0"/>
    <x v="1"/>
    <x v="0"/>
    <x v="53"/>
    <x v="16"/>
    <x v="0"/>
    <x v="0"/>
  </r>
  <r>
    <x v="105"/>
    <x v="2"/>
    <x v="0"/>
    <x v="0"/>
    <x v="87"/>
    <x v="1"/>
    <x v="0"/>
    <x v="3"/>
    <x v="22"/>
    <x v="0"/>
    <x v="0"/>
    <x v="0"/>
    <x v="1"/>
    <x v="11"/>
    <x v="104"/>
    <x v="1"/>
    <x v="0"/>
    <x v="0"/>
  </r>
  <r>
    <x v="106"/>
    <x v="2"/>
    <x v="0"/>
    <x v="0"/>
    <x v="88"/>
    <x v="1"/>
    <x v="0"/>
    <x v="3"/>
    <x v="0"/>
    <x v="0"/>
    <x v="0"/>
    <x v="0"/>
    <x v="1"/>
    <x v="12"/>
    <x v="105"/>
    <x v="1"/>
    <x v="0"/>
    <x v="0"/>
  </r>
  <r>
    <x v="107"/>
    <x v="2"/>
    <x v="0"/>
    <x v="0"/>
    <x v="89"/>
    <x v="1"/>
    <x v="0"/>
    <x v="16"/>
    <x v="0"/>
    <x v="0"/>
    <x v="0"/>
    <x v="0"/>
    <x v="1"/>
    <x v="13"/>
    <x v="106"/>
    <x v="1"/>
    <x v="0"/>
    <x v="0"/>
  </r>
  <r>
    <x v="108"/>
    <x v="2"/>
    <x v="0"/>
    <x v="0"/>
    <x v="90"/>
    <x v="1"/>
    <x v="0"/>
    <x v="3"/>
    <x v="0"/>
    <x v="0"/>
    <x v="0"/>
    <x v="0"/>
    <x v="1"/>
    <x v="14"/>
    <x v="107"/>
    <x v="1"/>
    <x v="0"/>
    <x v="0"/>
  </r>
  <r>
    <x v="109"/>
    <x v="2"/>
    <x v="0"/>
    <x v="0"/>
    <x v="91"/>
    <x v="1"/>
    <x v="0"/>
    <x v="3"/>
    <x v="0"/>
    <x v="0"/>
    <x v="0"/>
    <x v="0"/>
    <x v="1"/>
    <x v="0"/>
    <x v="108"/>
    <x v="1"/>
    <x v="0"/>
    <x v="0"/>
  </r>
  <r>
    <x v="110"/>
    <x v="2"/>
    <x v="0"/>
    <x v="0"/>
    <x v="18"/>
    <x v="1"/>
    <x v="0"/>
    <x v="3"/>
    <x v="0"/>
    <x v="0"/>
    <x v="0"/>
    <x v="0"/>
    <x v="1"/>
    <x v="0"/>
    <x v="109"/>
    <x v="1"/>
    <x v="0"/>
    <x v="0"/>
  </r>
  <r>
    <x v="111"/>
    <x v="2"/>
    <x v="0"/>
    <x v="0"/>
    <x v="92"/>
    <x v="1"/>
    <x v="0"/>
    <x v="3"/>
    <x v="23"/>
    <x v="0"/>
    <x v="0"/>
    <x v="0"/>
    <x v="1"/>
    <x v="0"/>
    <x v="110"/>
    <x v="1"/>
    <x v="0"/>
    <x v="0"/>
  </r>
  <r>
    <x v="112"/>
    <x v="2"/>
    <x v="0"/>
    <x v="0"/>
    <x v="93"/>
    <x v="6"/>
    <x v="0"/>
    <x v="3"/>
    <x v="0"/>
    <x v="0"/>
    <x v="0"/>
    <x v="0"/>
    <x v="1"/>
    <x v="15"/>
    <x v="48"/>
    <x v="1"/>
    <x v="0"/>
    <x v="0"/>
  </r>
  <r>
    <x v="113"/>
    <x v="2"/>
    <x v="0"/>
    <x v="0"/>
    <x v="2"/>
    <x v="1"/>
    <x v="0"/>
    <x v="3"/>
    <x v="24"/>
    <x v="0"/>
    <x v="0"/>
    <x v="0"/>
    <x v="1"/>
    <x v="0"/>
    <x v="111"/>
    <x v="1"/>
    <x v="0"/>
    <x v="0"/>
  </r>
  <r>
    <x v="114"/>
    <x v="24"/>
    <x v="0"/>
    <x v="0"/>
    <x v="67"/>
    <x v="1"/>
    <x v="0"/>
    <x v="3"/>
    <x v="0"/>
    <x v="0"/>
    <x v="0"/>
    <x v="0"/>
    <x v="1"/>
    <x v="0"/>
    <x v="112"/>
    <x v="1"/>
    <x v="0"/>
    <x v="0"/>
  </r>
  <r>
    <x v="115"/>
    <x v="24"/>
    <x v="0"/>
    <x v="0"/>
    <x v="94"/>
    <x v="1"/>
    <x v="0"/>
    <x v="17"/>
    <x v="0"/>
    <x v="0"/>
    <x v="0"/>
    <x v="0"/>
    <x v="1"/>
    <x v="0"/>
    <x v="113"/>
    <x v="1"/>
    <x v="0"/>
    <x v="0"/>
  </r>
  <r>
    <x v="116"/>
    <x v="2"/>
    <x v="0"/>
    <x v="0"/>
    <x v="48"/>
    <x v="1"/>
    <x v="0"/>
    <x v="3"/>
    <x v="0"/>
    <x v="0"/>
    <x v="0"/>
    <x v="0"/>
    <x v="1"/>
    <x v="0"/>
    <x v="114"/>
    <x v="1"/>
    <x v="0"/>
    <x v="0"/>
  </r>
  <r>
    <x v="117"/>
    <x v="2"/>
    <x v="0"/>
    <x v="2"/>
    <x v="95"/>
    <x v="1"/>
    <x v="0"/>
    <x v="3"/>
    <x v="0"/>
    <x v="0"/>
    <x v="0"/>
    <x v="0"/>
    <x v="1"/>
    <x v="0"/>
    <x v="115"/>
    <x v="17"/>
    <x v="0"/>
    <x v="0"/>
  </r>
  <r>
    <x v="118"/>
    <x v="2"/>
    <x v="0"/>
    <x v="0"/>
    <x v="56"/>
    <x v="1"/>
    <x v="0"/>
    <x v="3"/>
    <x v="0"/>
    <x v="0"/>
    <x v="0"/>
    <x v="0"/>
    <x v="1"/>
    <x v="0"/>
    <x v="65"/>
    <x v="1"/>
    <x v="0"/>
    <x v="0"/>
  </r>
  <r>
    <x v="119"/>
    <x v="2"/>
    <x v="0"/>
    <x v="0"/>
    <x v="96"/>
    <x v="1"/>
    <x v="0"/>
    <x v="3"/>
    <x v="25"/>
    <x v="0"/>
    <x v="0"/>
    <x v="0"/>
    <x v="1"/>
    <x v="0"/>
    <x v="116"/>
    <x v="1"/>
    <x v="0"/>
    <x v="0"/>
  </r>
  <r>
    <x v="120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121"/>
    <x v="2"/>
    <x v="0"/>
    <x v="0"/>
    <x v="2"/>
    <x v="7"/>
    <x v="0"/>
    <x v="3"/>
    <x v="26"/>
    <x v="0"/>
    <x v="0"/>
    <x v="0"/>
    <x v="12"/>
    <x v="0"/>
    <x v="118"/>
    <x v="1"/>
    <x v="0"/>
    <x v="0"/>
  </r>
  <r>
    <x v="122"/>
    <x v="2"/>
    <x v="0"/>
    <x v="0"/>
    <x v="2"/>
    <x v="1"/>
    <x v="0"/>
    <x v="18"/>
    <x v="27"/>
    <x v="0"/>
    <x v="0"/>
    <x v="0"/>
    <x v="1"/>
    <x v="0"/>
    <x v="119"/>
    <x v="1"/>
    <x v="0"/>
    <x v="0"/>
  </r>
  <r>
    <x v="123"/>
    <x v="2"/>
    <x v="0"/>
    <x v="0"/>
    <x v="2"/>
    <x v="1"/>
    <x v="0"/>
    <x v="3"/>
    <x v="28"/>
    <x v="0"/>
    <x v="0"/>
    <x v="0"/>
    <x v="1"/>
    <x v="0"/>
    <x v="120"/>
    <x v="1"/>
    <x v="0"/>
    <x v="0"/>
  </r>
  <r>
    <x v="124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125"/>
    <x v="2"/>
    <x v="0"/>
    <x v="0"/>
    <x v="2"/>
    <x v="1"/>
    <x v="0"/>
    <x v="3"/>
    <x v="29"/>
    <x v="0"/>
    <x v="0"/>
    <x v="0"/>
    <x v="1"/>
    <x v="0"/>
    <x v="121"/>
    <x v="1"/>
    <x v="0"/>
    <x v="0"/>
  </r>
  <r>
    <x v="126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127"/>
    <x v="2"/>
    <x v="0"/>
    <x v="0"/>
    <x v="2"/>
    <x v="8"/>
    <x v="0"/>
    <x v="3"/>
    <x v="0"/>
    <x v="0"/>
    <x v="0"/>
    <x v="0"/>
    <x v="1"/>
    <x v="0"/>
    <x v="122"/>
    <x v="1"/>
    <x v="0"/>
    <x v="0"/>
  </r>
  <r>
    <x v="128"/>
    <x v="25"/>
    <x v="0"/>
    <x v="0"/>
    <x v="44"/>
    <x v="1"/>
    <x v="0"/>
    <x v="3"/>
    <x v="0"/>
    <x v="0"/>
    <x v="0"/>
    <x v="0"/>
    <x v="1"/>
    <x v="0"/>
    <x v="123"/>
    <x v="1"/>
    <x v="0"/>
    <x v="0"/>
  </r>
  <r>
    <x v="129"/>
    <x v="2"/>
    <x v="0"/>
    <x v="0"/>
    <x v="97"/>
    <x v="1"/>
    <x v="0"/>
    <x v="3"/>
    <x v="30"/>
    <x v="0"/>
    <x v="0"/>
    <x v="0"/>
    <x v="1"/>
    <x v="0"/>
    <x v="81"/>
    <x v="1"/>
    <x v="0"/>
    <x v="0"/>
  </r>
  <r>
    <x v="130"/>
    <x v="2"/>
    <x v="0"/>
    <x v="0"/>
    <x v="98"/>
    <x v="1"/>
    <x v="0"/>
    <x v="3"/>
    <x v="0"/>
    <x v="0"/>
    <x v="0"/>
    <x v="0"/>
    <x v="1"/>
    <x v="0"/>
    <x v="124"/>
    <x v="1"/>
    <x v="0"/>
    <x v="0"/>
  </r>
  <r>
    <x v="131"/>
    <x v="2"/>
    <x v="0"/>
    <x v="0"/>
    <x v="99"/>
    <x v="1"/>
    <x v="0"/>
    <x v="3"/>
    <x v="31"/>
    <x v="0"/>
    <x v="0"/>
    <x v="0"/>
    <x v="1"/>
    <x v="0"/>
    <x v="125"/>
    <x v="1"/>
    <x v="0"/>
    <x v="0"/>
  </r>
  <r>
    <x v="132"/>
    <x v="2"/>
    <x v="0"/>
    <x v="0"/>
    <x v="100"/>
    <x v="1"/>
    <x v="0"/>
    <x v="14"/>
    <x v="0"/>
    <x v="0"/>
    <x v="0"/>
    <x v="0"/>
    <x v="1"/>
    <x v="0"/>
    <x v="126"/>
    <x v="1"/>
    <x v="0"/>
    <x v="0"/>
  </r>
  <r>
    <x v="133"/>
    <x v="2"/>
    <x v="0"/>
    <x v="0"/>
    <x v="101"/>
    <x v="9"/>
    <x v="0"/>
    <x v="3"/>
    <x v="11"/>
    <x v="0"/>
    <x v="0"/>
    <x v="0"/>
    <x v="1"/>
    <x v="0"/>
    <x v="127"/>
    <x v="18"/>
    <x v="0"/>
    <x v="0"/>
  </r>
  <r>
    <x v="134"/>
    <x v="2"/>
    <x v="0"/>
    <x v="0"/>
    <x v="102"/>
    <x v="10"/>
    <x v="0"/>
    <x v="3"/>
    <x v="32"/>
    <x v="0"/>
    <x v="0"/>
    <x v="2"/>
    <x v="13"/>
    <x v="0"/>
    <x v="128"/>
    <x v="1"/>
    <x v="0"/>
    <x v="0"/>
  </r>
  <r>
    <x v="135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136"/>
    <x v="2"/>
    <x v="0"/>
    <x v="0"/>
    <x v="103"/>
    <x v="1"/>
    <x v="0"/>
    <x v="3"/>
    <x v="33"/>
    <x v="0"/>
    <x v="0"/>
    <x v="0"/>
    <x v="1"/>
    <x v="0"/>
    <x v="129"/>
    <x v="1"/>
    <x v="0"/>
    <x v="0"/>
  </r>
  <r>
    <x v="137"/>
    <x v="2"/>
    <x v="0"/>
    <x v="0"/>
    <x v="104"/>
    <x v="1"/>
    <x v="0"/>
    <x v="3"/>
    <x v="0"/>
    <x v="0"/>
    <x v="0"/>
    <x v="0"/>
    <x v="1"/>
    <x v="0"/>
    <x v="130"/>
    <x v="1"/>
    <x v="0"/>
    <x v="0"/>
  </r>
  <r>
    <x v="138"/>
    <x v="2"/>
    <x v="0"/>
    <x v="0"/>
    <x v="105"/>
    <x v="1"/>
    <x v="0"/>
    <x v="3"/>
    <x v="0"/>
    <x v="0"/>
    <x v="0"/>
    <x v="0"/>
    <x v="1"/>
    <x v="0"/>
    <x v="131"/>
    <x v="1"/>
    <x v="0"/>
    <x v="0"/>
  </r>
  <r>
    <x v="139"/>
    <x v="2"/>
    <x v="0"/>
    <x v="0"/>
    <x v="100"/>
    <x v="1"/>
    <x v="0"/>
    <x v="3"/>
    <x v="0"/>
    <x v="0"/>
    <x v="0"/>
    <x v="0"/>
    <x v="1"/>
    <x v="0"/>
    <x v="132"/>
    <x v="19"/>
    <x v="0"/>
    <x v="0"/>
  </r>
  <r>
    <x v="140"/>
    <x v="2"/>
    <x v="0"/>
    <x v="0"/>
    <x v="106"/>
    <x v="1"/>
    <x v="0"/>
    <x v="3"/>
    <x v="16"/>
    <x v="0"/>
    <x v="0"/>
    <x v="0"/>
    <x v="1"/>
    <x v="0"/>
    <x v="133"/>
    <x v="1"/>
    <x v="0"/>
    <x v="0"/>
  </r>
  <r>
    <x v="141"/>
    <x v="2"/>
    <x v="0"/>
    <x v="0"/>
    <x v="107"/>
    <x v="11"/>
    <x v="0"/>
    <x v="3"/>
    <x v="0"/>
    <x v="0"/>
    <x v="0"/>
    <x v="0"/>
    <x v="14"/>
    <x v="0"/>
    <x v="134"/>
    <x v="20"/>
    <x v="0"/>
    <x v="0"/>
  </r>
  <r>
    <x v="142"/>
    <x v="2"/>
    <x v="0"/>
    <x v="0"/>
    <x v="108"/>
    <x v="1"/>
    <x v="3"/>
    <x v="3"/>
    <x v="0"/>
    <x v="0"/>
    <x v="0"/>
    <x v="0"/>
    <x v="1"/>
    <x v="16"/>
    <x v="135"/>
    <x v="1"/>
    <x v="0"/>
    <x v="0"/>
  </r>
  <r>
    <x v="143"/>
    <x v="2"/>
    <x v="0"/>
    <x v="0"/>
    <x v="64"/>
    <x v="1"/>
    <x v="0"/>
    <x v="3"/>
    <x v="0"/>
    <x v="0"/>
    <x v="0"/>
    <x v="0"/>
    <x v="1"/>
    <x v="0"/>
    <x v="136"/>
    <x v="1"/>
    <x v="0"/>
    <x v="0"/>
  </r>
  <r>
    <x v="144"/>
    <x v="2"/>
    <x v="0"/>
    <x v="0"/>
    <x v="57"/>
    <x v="1"/>
    <x v="0"/>
    <x v="3"/>
    <x v="0"/>
    <x v="0"/>
    <x v="0"/>
    <x v="0"/>
    <x v="1"/>
    <x v="0"/>
    <x v="137"/>
    <x v="1"/>
    <x v="0"/>
    <x v="0"/>
  </r>
  <r>
    <x v="145"/>
    <x v="24"/>
    <x v="0"/>
    <x v="0"/>
    <x v="109"/>
    <x v="1"/>
    <x v="0"/>
    <x v="3"/>
    <x v="0"/>
    <x v="0"/>
    <x v="0"/>
    <x v="0"/>
    <x v="1"/>
    <x v="0"/>
    <x v="138"/>
    <x v="1"/>
    <x v="0"/>
    <x v="0"/>
  </r>
  <r>
    <x v="146"/>
    <x v="2"/>
    <x v="0"/>
    <x v="0"/>
    <x v="110"/>
    <x v="1"/>
    <x v="0"/>
    <x v="3"/>
    <x v="0"/>
    <x v="0"/>
    <x v="0"/>
    <x v="0"/>
    <x v="1"/>
    <x v="0"/>
    <x v="139"/>
    <x v="1"/>
    <x v="0"/>
    <x v="0"/>
  </r>
  <r>
    <x v="147"/>
    <x v="24"/>
    <x v="0"/>
    <x v="2"/>
    <x v="111"/>
    <x v="1"/>
    <x v="0"/>
    <x v="3"/>
    <x v="0"/>
    <x v="0"/>
    <x v="0"/>
    <x v="0"/>
    <x v="1"/>
    <x v="0"/>
    <x v="140"/>
    <x v="21"/>
    <x v="0"/>
    <x v="0"/>
  </r>
  <r>
    <x v="148"/>
    <x v="2"/>
    <x v="1"/>
    <x v="0"/>
    <x v="112"/>
    <x v="1"/>
    <x v="0"/>
    <x v="3"/>
    <x v="34"/>
    <x v="0"/>
    <x v="0"/>
    <x v="0"/>
    <x v="1"/>
    <x v="0"/>
    <x v="141"/>
    <x v="1"/>
    <x v="0"/>
    <x v="0"/>
  </r>
  <r>
    <x v="149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150"/>
    <x v="2"/>
    <x v="0"/>
    <x v="0"/>
    <x v="90"/>
    <x v="1"/>
    <x v="0"/>
    <x v="3"/>
    <x v="35"/>
    <x v="4"/>
    <x v="0"/>
    <x v="0"/>
    <x v="1"/>
    <x v="0"/>
    <x v="142"/>
    <x v="1"/>
    <x v="0"/>
    <x v="0"/>
  </r>
  <r>
    <x v="151"/>
    <x v="2"/>
    <x v="0"/>
    <x v="0"/>
    <x v="113"/>
    <x v="1"/>
    <x v="0"/>
    <x v="3"/>
    <x v="0"/>
    <x v="0"/>
    <x v="0"/>
    <x v="0"/>
    <x v="1"/>
    <x v="0"/>
    <x v="143"/>
    <x v="1"/>
    <x v="0"/>
    <x v="0"/>
  </r>
  <r>
    <x v="152"/>
    <x v="2"/>
    <x v="0"/>
    <x v="3"/>
    <x v="114"/>
    <x v="12"/>
    <x v="0"/>
    <x v="19"/>
    <x v="36"/>
    <x v="0"/>
    <x v="0"/>
    <x v="0"/>
    <x v="1"/>
    <x v="0"/>
    <x v="144"/>
    <x v="1"/>
    <x v="0"/>
    <x v="0"/>
  </r>
  <r>
    <x v="153"/>
    <x v="2"/>
    <x v="0"/>
    <x v="0"/>
    <x v="115"/>
    <x v="1"/>
    <x v="0"/>
    <x v="3"/>
    <x v="4"/>
    <x v="0"/>
    <x v="0"/>
    <x v="0"/>
    <x v="1"/>
    <x v="0"/>
    <x v="145"/>
    <x v="1"/>
    <x v="0"/>
    <x v="0"/>
  </r>
  <r>
    <x v="154"/>
    <x v="26"/>
    <x v="0"/>
    <x v="0"/>
    <x v="35"/>
    <x v="1"/>
    <x v="0"/>
    <x v="3"/>
    <x v="0"/>
    <x v="0"/>
    <x v="0"/>
    <x v="0"/>
    <x v="1"/>
    <x v="0"/>
    <x v="146"/>
    <x v="1"/>
    <x v="0"/>
    <x v="0"/>
  </r>
  <r>
    <x v="155"/>
    <x v="2"/>
    <x v="0"/>
    <x v="0"/>
    <x v="116"/>
    <x v="1"/>
    <x v="0"/>
    <x v="3"/>
    <x v="0"/>
    <x v="0"/>
    <x v="0"/>
    <x v="0"/>
    <x v="1"/>
    <x v="0"/>
    <x v="147"/>
    <x v="1"/>
    <x v="0"/>
    <x v="0"/>
  </r>
  <r>
    <x v="156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157"/>
    <x v="27"/>
    <x v="0"/>
    <x v="0"/>
    <x v="117"/>
    <x v="1"/>
    <x v="0"/>
    <x v="3"/>
    <x v="0"/>
    <x v="0"/>
    <x v="0"/>
    <x v="0"/>
    <x v="1"/>
    <x v="0"/>
    <x v="148"/>
    <x v="1"/>
    <x v="0"/>
    <x v="0"/>
  </r>
  <r>
    <x v="158"/>
    <x v="28"/>
    <x v="0"/>
    <x v="0"/>
    <x v="24"/>
    <x v="1"/>
    <x v="0"/>
    <x v="3"/>
    <x v="0"/>
    <x v="0"/>
    <x v="0"/>
    <x v="0"/>
    <x v="1"/>
    <x v="0"/>
    <x v="149"/>
    <x v="1"/>
    <x v="0"/>
    <x v="0"/>
  </r>
  <r>
    <x v="159"/>
    <x v="26"/>
    <x v="0"/>
    <x v="0"/>
    <x v="118"/>
    <x v="1"/>
    <x v="0"/>
    <x v="3"/>
    <x v="0"/>
    <x v="0"/>
    <x v="0"/>
    <x v="0"/>
    <x v="1"/>
    <x v="0"/>
    <x v="150"/>
    <x v="1"/>
    <x v="0"/>
    <x v="0"/>
  </r>
  <r>
    <x v="160"/>
    <x v="26"/>
    <x v="0"/>
    <x v="0"/>
    <x v="119"/>
    <x v="1"/>
    <x v="0"/>
    <x v="3"/>
    <x v="0"/>
    <x v="0"/>
    <x v="0"/>
    <x v="0"/>
    <x v="1"/>
    <x v="0"/>
    <x v="151"/>
    <x v="1"/>
    <x v="0"/>
    <x v="0"/>
  </r>
  <r>
    <x v="161"/>
    <x v="2"/>
    <x v="0"/>
    <x v="0"/>
    <x v="120"/>
    <x v="1"/>
    <x v="0"/>
    <x v="3"/>
    <x v="30"/>
    <x v="0"/>
    <x v="0"/>
    <x v="0"/>
    <x v="1"/>
    <x v="0"/>
    <x v="152"/>
    <x v="1"/>
    <x v="0"/>
    <x v="0"/>
  </r>
  <r>
    <x v="162"/>
    <x v="2"/>
    <x v="0"/>
    <x v="0"/>
    <x v="121"/>
    <x v="1"/>
    <x v="0"/>
    <x v="3"/>
    <x v="0"/>
    <x v="0"/>
    <x v="0"/>
    <x v="0"/>
    <x v="1"/>
    <x v="0"/>
    <x v="122"/>
    <x v="1"/>
    <x v="0"/>
    <x v="0"/>
  </r>
  <r>
    <x v="163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164"/>
    <x v="2"/>
    <x v="0"/>
    <x v="0"/>
    <x v="122"/>
    <x v="1"/>
    <x v="0"/>
    <x v="3"/>
    <x v="0"/>
    <x v="0"/>
    <x v="0"/>
    <x v="0"/>
    <x v="1"/>
    <x v="0"/>
    <x v="133"/>
    <x v="1"/>
    <x v="0"/>
    <x v="0"/>
  </r>
  <r>
    <x v="165"/>
    <x v="2"/>
    <x v="0"/>
    <x v="0"/>
    <x v="123"/>
    <x v="13"/>
    <x v="0"/>
    <x v="3"/>
    <x v="0"/>
    <x v="0"/>
    <x v="0"/>
    <x v="0"/>
    <x v="1"/>
    <x v="0"/>
    <x v="153"/>
    <x v="22"/>
    <x v="0"/>
    <x v="0"/>
  </r>
  <r>
    <x v="166"/>
    <x v="24"/>
    <x v="0"/>
    <x v="0"/>
    <x v="109"/>
    <x v="1"/>
    <x v="0"/>
    <x v="3"/>
    <x v="4"/>
    <x v="0"/>
    <x v="0"/>
    <x v="0"/>
    <x v="1"/>
    <x v="0"/>
    <x v="68"/>
    <x v="1"/>
    <x v="0"/>
    <x v="0"/>
  </r>
  <r>
    <x v="167"/>
    <x v="2"/>
    <x v="0"/>
    <x v="0"/>
    <x v="124"/>
    <x v="14"/>
    <x v="0"/>
    <x v="3"/>
    <x v="0"/>
    <x v="0"/>
    <x v="0"/>
    <x v="0"/>
    <x v="1"/>
    <x v="0"/>
    <x v="154"/>
    <x v="1"/>
    <x v="0"/>
    <x v="0"/>
  </r>
  <r>
    <x v="168"/>
    <x v="2"/>
    <x v="0"/>
    <x v="0"/>
    <x v="125"/>
    <x v="1"/>
    <x v="0"/>
    <x v="3"/>
    <x v="0"/>
    <x v="0"/>
    <x v="0"/>
    <x v="0"/>
    <x v="1"/>
    <x v="0"/>
    <x v="155"/>
    <x v="1"/>
    <x v="0"/>
    <x v="0"/>
  </r>
  <r>
    <x v="169"/>
    <x v="2"/>
    <x v="0"/>
    <x v="0"/>
    <x v="126"/>
    <x v="1"/>
    <x v="0"/>
    <x v="3"/>
    <x v="0"/>
    <x v="0"/>
    <x v="0"/>
    <x v="0"/>
    <x v="1"/>
    <x v="0"/>
    <x v="156"/>
    <x v="1"/>
    <x v="0"/>
    <x v="0"/>
  </r>
  <r>
    <x v="170"/>
    <x v="2"/>
    <x v="0"/>
    <x v="0"/>
    <x v="46"/>
    <x v="1"/>
    <x v="0"/>
    <x v="3"/>
    <x v="0"/>
    <x v="0"/>
    <x v="0"/>
    <x v="0"/>
    <x v="1"/>
    <x v="0"/>
    <x v="157"/>
    <x v="1"/>
    <x v="0"/>
    <x v="0"/>
  </r>
  <r>
    <x v="171"/>
    <x v="2"/>
    <x v="0"/>
    <x v="0"/>
    <x v="23"/>
    <x v="1"/>
    <x v="0"/>
    <x v="3"/>
    <x v="0"/>
    <x v="0"/>
    <x v="0"/>
    <x v="0"/>
    <x v="1"/>
    <x v="0"/>
    <x v="158"/>
    <x v="1"/>
    <x v="0"/>
    <x v="0"/>
  </r>
  <r>
    <x v="172"/>
    <x v="2"/>
    <x v="0"/>
    <x v="0"/>
    <x v="127"/>
    <x v="1"/>
    <x v="0"/>
    <x v="3"/>
    <x v="0"/>
    <x v="0"/>
    <x v="0"/>
    <x v="0"/>
    <x v="1"/>
    <x v="17"/>
    <x v="159"/>
    <x v="1"/>
    <x v="0"/>
    <x v="0"/>
  </r>
  <r>
    <x v="173"/>
    <x v="2"/>
    <x v="0"/>
    <x v="0"/>
    <x v="47"/>
    <x v="1"/>
    <x v="0"/>
    <x v="3"/>
    <x v="4"/>
    <x v="2"/>
    <x v="1"/>
    <x v="0"/>
    <x v="1"/>
    <x v="0"/>
    <x v="160"/>
    <x v="1"/>
    <x v="0"/>
    <x v="0"/>
  </r>
  <r>
    <x v="174"/>
    <x v="2"/>
    <x v="0"/>
    <x v="0"/>
    <x v="65"/>
    <x v="1"/>
    <x v="0"/>
    <x v="3"/>
    <x v="0"/>
    <x v="0"/>
    <x v="0"/>
    <x v="0"/>
    <x v="1"/>
    <x v="0"/>
    <x v="161"/>
    <x v="23"/>
    <x v="0"/>
    <x v="0"/>
  </r>
  <r>
    <x v="175"/>
    <x v="2"/>
    <x v="0"/>
    <x v="0"/>
    <x v="128"/>
    <x v="1"/>
    <x v="0"/>
    <x v="14"/>
    <x v="0"/>
    <x v="0"/>
    <x v="0"/>
    <x v="0"/>
    <x v="1"/>
    <x v="0"/>
    <x v="116"/>
    <x v="1"/>
    <x v="0"/>
    <x v="0"/>
  </r>
  <r>
    <x v="176"/>
    <x v="2"/>
    <x v="5"/>
    <x v="0"/>
    <x v="129"/>
    <x v="1"/>
    <x v="0"/>
    <x v="3"/>
    <x v="0"/>
    <x v="0"/>
    <x v="0"/>
    <x v="0"/>
    <x v="1"/>
    <x v="0"/>
    <x v="162"/>
    <x v="1"/>
    <x v="0"/>
    <x v="0"/>
  </r>
  <r>
    <x v="177"/>
    <x v="2"/>
    <x v="0"/>
    <x v="0"/>
    <x v="130"/>
    <x v="1"/>
    <x v="0"/>
    <x v="3"/>
    <x v="0"/>
    <x v="0"/>
    <x v="0"/>
    <x v="0"/>
    <x v="15"/>
    <x v="0"/>
    <x v="163"/>
    <x v="21"/>
    <x v="0"/>
    <x v="0"/>
  </r>
  <r>
    <x v="178"/>
    <x v="2"/>
    <x v="0"/>
    <x v="2"/>
    <x v="131"/>
    <x v="1"/>
    <x v="0"/>
    <x v="3"/>
    <x v="37"/>
    <x v="0"/>
    <x v="0"/>
    <x v="0"/>
    <x v="1"/>
    <x v="0"/>
    <x v="164"/>
    <x v="1"/>
    <x v="0"/>
    <x v="0"/>
  </r>
  <r>
    <x v="179"/>
    <x v="2"/>
    <x v="0"/>
    <x v="0"/>
    <x v="52"/>
    <x v="1"/>
    <x v="0"/>
    <x v="3"/>
    <x v="0"/>
    <x v="0"/>
    <x v="0"/>
    <x v="0"/>
    <x v="1"/>
    <x v="0"/>
    <x v="165"/>
    <x v="1"/>
    <x v="0"/>
    <x v="0"/>
  </r>
  <r>
    <x v="180"/>
    <x v="2"/>
    <x v="0"/>
    <x v="0"/>
    <x v="115"/>
    <x v="1"/>
    <x v="0"/>
    <x v="3"/>
    <x v="0"/>
    <x v="0"/>
    <x v="0"/>
    <x v="0"/>
    <x v="1"/>
    <x v="0"/>
    <x v="166"/>
    <x v="1"/>
    <x v="0"/>
    <x v="0"/>
  </r>
  <r>
    <x v="181"/>
    <x v="2"/>
    <x v="0"/>
    <x v="0"/>
    <x v="127"/>
    <x v="1"/>
    <x v="0"/>
    <x v="3"/>
    <x v="0"/>
    <x v="0"/>
    <x v="0"/>
    <x v="0"/>
    <x v="1"/>
    <x v="0"/>
    <x v="167"/>
    <x v="1"/>
    <x v="0"/>
    <x v="0"/>
  </r>
  <r>
    <x v="182"/>
    <x v="2"/>
    <x v="0"/>
    <x v="3"/>
    <x v="132"/>
    <x v="1"/>
    <x v="0"/>
    <x v="3"/>
    <x v="0"/>
    <x v="0"/>
    <x v="0"/>
    <x v="0"/>
    <x v="1"/>
    <x v="0"/>
    <x v="168"/>
    <x v="1"/>
    <x v="0"/>
    <x v="0"/>
  </r>
  <r>
    <x v="183"/>
    <x v="2"/>
    <x v="0"/>
    <x v="0"/>
    <x v="99"/>
    <x v="1"/>
    <x v="0"/>
    <x v="3"/>
    <x v="38"/>
    <x v="0"/>
    <x v="0"/>
    <x v="0"/>
    <x v="1"/>
    <x v="0"/>
    <x v="169"/>
    <x v="24"/>
    <x v="0"/>
    <x v="0"/>
  </r>
  <r>
    <x v="184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185"/>
    <x v="2"/>
    <x v="0"/>
    <x v="0"/>
    <x v="90"/>
    <x v="1"/>
    <x v="0"/>
    <x v="3"/>
    <x v="0"/>
    <x v="0"/>
    <x v="0"/>
    <x v="0"/>
    <x v="1"/>
    <x v="0"/>
    <x v="112"/>
    <x v="1"/>
    <x v="0"/>
    <x v="0"/>
  </r>
  <r>
    <x v="186"/>
    <x v="2"/>
    <x v="0"/>
    <x v="0"/>
    <x v="35"/>
    <x v="1"/>
    <x v="0"/>
    <x v="3"/>
    <x v="0"/>
    <x v="0"/>
    <x v="0"/>
    <x v="0"/>
    <x v="1"/>
    <x v="0"/>
    <x v="76"/>
    <x v="1"/>
    <x v="0"/>
    <x v="0"/>
  </r>
  <r>
    <x v="187"/>
    <x v="29"/>
    <x v="0"/>
    <x v="0"/>
    <x v="133"/>
    <x v="1"/>
    <x v="0"/>
    <x v="3"/>
    <x v="0"/>
    <x v="0"/>
    <x v="0"/>
    <x v="0"/>
    <x v="1"/>
    <x v="0"/>
    <x v="170"/>
    <x v="1"/>
    <x v="0"/>
    <x v="0"/>
  </r>
  <r>
    <x v="188"/>
    <x v="2"/>
    <x v="1"/>
    <x v="0"/>
    <x v="106"/>
    <x v="1"/>
    <x v="0"/>
    <x v="3"/>
    <x v="0"/>
    <x v="0"/>
    <x v="0"/>
    <x v="0"/>
    <x v="1"/>
    <x v="0"/>
    <x v="133"/>
    <x v="1"/>
    <x v="0"/>
    <x v="0"/>
  </r>
  <r>
    <x v="189"/>
    <x v="29"/>
    <x v="0"/>
    <x v="0"/>
    <x v="134"/>
    <x v="1"/>
    <x v="4"/>
    <x v="3"/>
    <x v="0"/>
    <x v="0"/>
    <x v="0"/>
    <x v="0"/>
    <x v="1"/>
    <x v="0"/>
    <x v="171"/>
    <x v="1"/>
    <x v="0"/>
    <x v="0"/>
  </r>
  <r>
    <x v="190"/>
    <x v="2"/>
    <x v="0"/>
    <x v="0"/>
    <x v="135"/>
    <x v="1"/>
    <x v="0"/>
    <x v="3"/>
    <x v="39"/>
    <x v="0"/>
    <x v="2"/>
    <x v="0"/>
    <x v="1"/>
    <x v="0"/>
    <x v="172"/>
    <x v="1"/>
    <x v="0"/>
    <x v="0"/>
  </r>
  <r>
    <x v="191"/>
    <x v="2"/>
    <x v="0"/>
    <x v="0"/>
    <x v="62"/>
    <x v="1"/>
    <x v="0"/>
    <x v="3"/>
    <x v="40"/>
    <x v="0"/>
    <x v="0"/>
    <x v="0"/>
    <x v="1"/>
    <x v="0"/>
    <x v="173"/>
    <x v="1"/>
    <x v="0"/>
    <x v="0"/>
  </r>
  <r>
    <x v="192"/>
    <x v="2"/>
    <x v="0"/>
    <x v="0"/>
    <x v="67"/>
    <x v="1"/>
    <x v="0"/>
    <x v="3"/>
    <x v="0"/>
    <x v="0"/>
    <x v="0"/>
    <x v="0"/>
    <x v="1"/>
    <x v="0"/>
    <x v="79"/>
    <x v="1"/>
    <x v="0"/>
    <x v="0"/>
  </r>
  <r>
    <x v="193"/>
    <x v="2"/>
    <x v="0"/>
    <x v="0"/>
    <x v="53"/>
    <x v="1"/>
    <x v="0"/>
    <x v="3"/>
    <x v="0"/>
    <x v="0"/>
    <x v="0"/>
    <x v="0"/>
    <x v="1"/>
    <x v="0"/>
    <x v="174"/>
    <x v="1"/>
    <x v="0"/>
    <x v="0"/>
  </r>
  <r>
    <x v="194"/>
    <x v="2"/>
    <x v="0"/>
    <x v="0"/>
    <x v="136"/>
    <x v="1"/>
    <x v="0"/>
    <x v="3"/>
    <x v="0"/>
    <x v="0"/>
    <x v="0"/>
    <x v="0"/>
    <x v="1"/>
    <x v="18"/>
    <x v="175"/>
    <x v="1"/>
    <x v="0"/>
    <x v="0"/>
  </r>
  <r>
    <x v="195"/>
    <x v="2"/>
    <x v="0"/>
    <x v="0"/>
    <x v="137"/>
    <x v="1"/>
    <x v="0"/>
    <x v="3"/>
    <x v="0"/>
    <x v="0"/>
    <x v="0"/>
    <x v="0"/>
    <x v="1"/>
    <x v="0"/>
    <x v="176"/>
    <x v="25"/>
    <x v="0"/>
    <x v="0"/>
  </r>
  <r>
    <x v="196"/>
    <x v="2"/>
    <x v="0"/>
    <x v="0"/>
    <x v="14"/>
    <x v="1"/>
    <x v="0"/>
    <x v="3"/>
    <x v="0"/>
    <x v="0"/>
    <x v="0"/>
    <x v="0"/>
    <x v="1"/>
    <x v="0"/>
    <x v="177"/>
    <x v="1"/>
    <x v="0"/>
    <x v="0"/>
  </r>
  <r>
    <x v="197"/>
    <x v="30"/>
    <x v="0"/>
    <x v="0"/>
    <x v="138"/>
    <x v="15"/>
    <x v="0"/>
    <x v="3"/>
    <x v="0"/>
    <x v="0"/>
    <x v="0"/>
    <x v="0"/>
    <x v="1"/>
    <x v="0"/>
    <x v="178"/>
    <x v="1"/>
    <x v="0"/>
    <x v="0"/>
  </r>
  <r>
    <x v="198"/>
    <x v="2"/>
    <x v="0"/>
    <x v="0"/>
    <x v="139"/>
    <x v="1"/>
    <x v="0"/>
    <x v="3"/>
    <x v="41"/>
    <x v="0"/>
    <x v="0"/>
    <x v="0"/>
    <x v="16"/>
    <x v="0"/>
    <x v="179"/>
    <x v="1"/>
    <x v="0"/>
    <x v="0"/>
  </r>
  <r>
    <x v="199"/>
    <x v="24"/>
    <x v="0"/>
    <x v="0"/>
    <x v="140"/>
    <x v="1"/>
    <x v="0"/>
    <x v="3"/>
    <x v="0"/>
    <x v="0"/>
    <x v="0"/>
    <x v="0"/>
    <x v="1"/>
    <x v="0"/>
    <x v="180"/>
    <x v="1"/>
    <x v="0"/>
    <x v="0"/>
  </r>
  <r>
    <x v="200"/>
    <x v="24"/>
    <x v="0"/>
    <x v="0"/>
    <x v="30"/>
    <x v="1"/>
    <x v="0"/>
    <x v="3"/>
    <x v="0"/>
    <x v="0"/>
    <x v="0"/>
    <x v="0"/>
    <x v="1"/>
    <x v="19"/>
    <x v="181"/>
    <x v="1"/>
    <x v="0"/>
    <x v="0"/>
  </r>
  <r>
    <x v="201"/>
    <x v="26"/>
    <x v="0"/>
    <x v="0"/>
    <x v="52"/>
    <x v="1"/>
    <x v="0"/>
    <x v="3"/>
    <x v="0"/>
    <x v="0"/>
    <x v="0"/>
    <x v="0"/>
    <x v="1"/>
    <x v="0"/>
    <x v="31"/>
    <x v="1"/>
    <x v="0"/>
    <x v="0"/>
  </r>
  <r>
    <x v="202"/>
    <x v="2"/>
    <x v="0"/>
    <x v="0"/>
    <x v="141"/>
    <x v="1"/>
    <x v="0"/>
    <x v="3"/>
    <x v="0"/>
    <x v="0"/>
    <x v="0"/>
    <x v="0"/>
    <x v="1"/>
    <x v="0"/>
    <x v="182"/>
    <x v="1"/>
    <x v="0"/>
    <x v="0"/>
  </r>
  <r>
    <x v="203"/>
    <x v="2"/>
    <x v="0"/>
    <x v="0"/>
    <x v="142"/>
    <x v="1"/>
    <x v="0"/>
    <x v="3"/>
    <x v="0"/>
    <x v="0"/>
    <x v="0"/>
    <x v="0"/>
    <x v="1"/>
    <x v="0"/>
    <x v="173"/>
    <x v="1"/>
    <x v="0"/>
    <x v="0"/>
  </r>
  <r>
    <x v="204"/>
    <x v="2"/>
    <x v="0"/>
    <x v="0"/>
    <x v="143"/>
    <x v="1"/>
    <x v="0"/>
    <x v="3"/>
    <x v="23"/>
    <x v="0"/>
    <x v="0"/>
    <x v="0"/>
    <x v="1"/>
    <x v="20"/>
    <x v="183"/>
    <x v="1"/>
    <x v="0"/>
    <x v="0"/>
  </r>
  <r>
    <x v="205"/>
    <x v="2"/>
    <x v="0"/>
    <x v="0"/>
    <x v="144"/>
    <x v="1"/>
    <x v="0"/>
    <x v="3"/>
    <x v="0"/>
    <x v="0"/>
    <x v="0"/>
    <x v="0"/>
    <x v="1"/>
    <x v="0"/>
    <x v="184"/>
    <x v="1"/>
    <x v="0"/>
    <x v="0"/>
  </r>
  <r>
    <x v="206"/>
    <x v="2"/>
    <x v="0"/>
    <x v="0"/>
    <x v="2"/>
    <x v="1"/>
    <x v="0"/>
    <x v="3"/>
    <x v="0"/>
    <x v="0"/>
    <x v="0"/>
    <x v="0"/>
    <x v="1"/>
    <x v="0"/>
    <x v="117"/>
    <x v="1"/>
    <x v="0"/>
    <x v="0"/>
  </r>
  <r>
    <x v="207"/>
    <x v="2"/>
    <x v="0"/>
    <x v="0"/>
    <x v="13"/>
    <x v="1"/>
    <x v="0"/>
    <x v="3"/>
    <x v="0"/>
    <x v="0"/>
    <x v="0"/>
    <x v="0"/>
    <x v="1"/>
    <x v="0"/>
    <x v="185"/>
    <x v="1"/>
    <x v="0"/>
    <x v="0"/>
  </r>
  <r>
    <x v="208"/>
    <x v="2"/>
    <x v="0"/>
    <x v="2"/>
    <x v="24"/>
    <x v="1"/>
    <x v="0"/>
    <x v="3"/>
    <x v="0"/>
    <x v="0"/>
    <x v="0"/>
    <x v="0"/>
    <x v="1"/>
    <x v="0"/>
    <x v="186"/>
    <x v="26"/>
    <x v="0"/>
    <x v="0"/>
  </r>
  <r>
    <x v="209"/>
    <x v="2"/>
    <x v="0"/>
    <x v="0"/>
    <x v="145"/>
    <x v="1"/>
    <x v="0"/>
    <x v="3"/>
    <x v="0"/>
    <x v="0"/>
    <x v="0"/>
    <x v="0"/>
    <x v="1"/>
    <x v="21"/>
    <x v="187"/>
    <x v="1"/>
    <x v="0"/>
    <x v="0"/>
  </r>
  <r>
    <x v="210"/>
    <x v="24"/>
    <x v="1"/>
    <x v="0"/>
    <x v="32"/>
    <x v="1"/>
    <x v="0"/>
    <x v="3"/>
    <x v="0"/>
    <x v="0"/>
    <x v="0"/>
    <x v="0"/>
    <x v="1"/>
    <x v="0"/>
    <x v="188"/>
    <x v="1"/>
    <x v="0"/>
    <x v="0"/>
  </r>
  <r>
    <x v="211"/>
    <x v="2"/>
    <x v="0"/>
    <x v="0"/>
    <x v="146"/>
    <x v="1"/>
    <x v="0"/>
    <x v="3"/>
    <x v="42"/>
    <x v="0"/>
    <x v="3"/>
    <x v="0"/>
    <x v="1"/>
    <x v="0"/>
    <x v="189"/>
    <x v="1"/>
    <x v="0"/>
    <x v="0"/>
  </r>
  <r>
    <x v="212"/>
    <x v="2"/>
    <x v="0"/>
    <x v="0"/>
    <x v="147"/>
    <x v="1"/>
    <x v="0"/>
    <x v="3"/>
    <x v="0"/>
    <x v="0"/>
    <x v="0"/>
    <x v="0"/>
    <x v="17"/>
    <x v="0"/>
    <x v="163"/>
    <x v="1"/>
    <x v="0"/>
    <x v="0"/>
  </r>
  <r>
    <x v="213"/>
    <x v="2"/>
    <x v="0"/>
    <x v="0"/>
    <x v="148"/>
    <x v="1"/>
    <x v="0"/>
    <x v="3"/>
    <x v="43"/>
    <x v="0"/>
    <x v="0"/>
    <x v="0"/>
    <x v="1"/>
    <x v="0"/>
    <x v="190"/>
    <x v="1"/>
    <x v="0"/>
    <x v="0"/>
  </r>
  <r>
    <x v="214"/>
    <x v="2"/>
    <x v="0"/>
    <x v="0"/>
    <x v="90"/>
    <x v="1"/>
    <x v="0"/>
    <x v="3"/>
    <x v="33"/>
    <x v="0"/>
    <x v="0"/>
    <x v="0"/>
    <x v="1"/>
    <x v="0"/>
    <x v="146"/>
    <x v="1"/>
    <x v="0"/>
    <x v="0"/>
  </r>
  <r>
    <x v="215"/>
    <x v="2"/>
    <x v="0"/>
    <x v="0"/>
    <x v="149"/>
    <x v="1"/>
    <x v="0"/>
    <x v="3"/>
    <x v="0"/>
    <x v="0"/>
    <x v="0"/>
    <x v="0"/>
    <x v="1"/>
    <x v="0"/>
    <x v="191"/>
    <x v="1"/>
    <x v="0"/>
    <x v="0"/>
  </r>
  <r>
    <x v="216"/>
    <x v="2"/>
    <x v="0"/>
    <x v="0"/>
    <x v="150"/>
    <x v="1"/>
    <x v="0"/>
    <x v="3"/>
    <x v="0"/>
    <x v="0"/>
    <x v="0"/>
    <x v="0"/>
    <x v="1"/>
    <x v="0"/>
    <x v="192"/>
    <x v="1"/>
    <x v="0"/>
    <x v="0"/>
  </r>
  <r>
    <x v="217"/>
    <x v="2"/>
    <x v="0"/>
    <x v="0"/>
    <x v="151"/>
    <x v="1"/>
    <x v="5"/>
    <x v="3"/>
    <x v="0"/>
    <x v="0"/>
    <x v="0"/>
    <x v="0"/>
    <x v="1"/>
    <x v="0"/>
    <x v="193"/>
    <x v="1"/>
    <x v="0"/>
    <x v="0"/>
  </r>
  <r>
    <x v="218"/>
    <x v="2"/>
    <x v="0"/>
    <x v="0"/>
    <x v="152"/>
    <x v="1"/>
    <x v="0"/>
    <x v="20"/>
    <x v="44"/>
    <x v="0"/>
    <x v="0"/>
    <x v="0"/>
    <x v="18"/>
    <x v="0"/>
    <x v="194"/>
    <x v="1"/>
    <x v="0"/>
    <x v="0"/>
  </r>
  <r>
    <x v="219"/>
    <x v="2"/>
    <x v="0"/>
    <x v="0"/>
    <x v="2"/>
    <x v="1"/>
    <x v="0"/>
    <x v="3"/>
    <x v="0"/>
    <x v="0"/>
    <x v="0"/>
    <x v="0"/>
    <x v="1"/>
    <x v="0"/>
    <x v="117"/>
    <x v="27"/>
    <x v="0"/>
    <x v="0"/>
  </r>
  <r>
    <x v="220"/>
    <x v="27"/>
    <x v="0"/>
    <x v="0"/>
    <x v="153"/>
    <x v="1"/>
    <x v="0"/>
    <x v="3"/>
    <x v="0"/>
    <x v="0"/>
    <x v="0"/>
    <x v="0"/>
    <x v="1"/>
    <x v="0"/>
    <x v="195"/>
    <x v="1"/>
    <x v="0"/>
    <x v="0"/>
  </r>
  <r>
    <x v="221"/>
    <x v="2"/>
    <x v="0"/>
    <x v="0"/>
    <x v="17"/>
    <x v="1"/>
    <x v="0"/>
    <x v="3"/>
    <x v="45"/>
    <x v="0"/>
    <x v="0"/>
    <x v="0"/>
    <x v="1"/>
    <x v="0"/>
    <x v="196"/>
    <x v="1"/>
    <x v="0"/>
    <x v="0"/>
  </r>
  <r>
    <x v="222"/>
    <x v="2"/>
    <x v="0"/>
    <x v="0"/>
    <x v="57"/>
    <x v="1"/>
    <x v="0"/>
    <x v="3"/>
    <x v="0"/>
    <x v="0"/>
    <x v="0"/>
    <x v="0"/>
    <x v="1"/>
    <x v="0"/>
    <x v="137"/>
    <x v="1"/>
    <x v="0"/>
    <x v="0"/>
  </r>
  <r>
    <x v="223"/>
    <x v="2"/>
    <x v="0"/>
    <x v="0"/>
    <x v="26"/>
    <x v="1"/>
    <x v="0"/>
    <x v="14"/>
    <x v="0"/>
    <x v="0"/>
    <x v="0"/>
    <x v="0"/>
    <x v="1"/>
    <x v="0"/>
    <x v="182"/>
    <x v="1"/>
    <x v="0"/>
    <x v="0"/>
  </r>
  <r>
    <x v="224"/>
    <x v="2"/>
    <x v="0"/>
    <x v="0"/>
    <x v="154"/>
    <x v="1"/>
    <x v="0"/>
    <x v="3"/>
    <x v="46"/>
    <x v="0"/>
    <x v="0"/>
    <x v="0"/>
    <x v="1"/>
    <x v="0"/>
    <x v="197"/>
    <x v="1"/>
    <x v="0"/>
    <x v="0"/>
  </r>
  <r>
    <x v="225"/>
    <x v="2"/>
    <x v="0"/>
    <x v="0"/>
    <x v="155"/>
    <x v="1"/>
    <x v="0"/>
    <x v="21"/>
    <x v="47"/>
    <x v="0"/>
    <x v="0"/>
    <x v="0"/>
    <x v="1"/>
    <x v="0"/>
    <x v="198"/>
    <x v="1"/>
    <x v="0"/>
    <x v="0"/>
  </r>
  <r>
    <x v="226"/>
    <x v="2"/>
    <x v="0"/>
    <x v="0"/>
    <x v="156"/>
    <x v="1"/>
    <x v="0"/>
    <x v="3"/>
    <x v="0"/>
    <x v="0"/>
    <x v="0"/>
    <x v="0"/>
    <x v="15"/>
    <x v="0"/>
    <x v="199"/>
    <x v="28"/>
    <x v="0"/>
    <x v="0"/>
  </r>
  <r>
    <x v="227"/>
    <x v="2"/>
    <x v="0"/>
    <x v="0"/>
    <x v="157"/>
    <x v="1"/>
    <x v="0"/>
    <x v="3"/>
    <x v="0"/>
    <x v="0"/>
    <x v="0"/>
    <x v="0"/>
    <x v="1"/>
    <x v="0"/>
    <x v="126"/>
    <x v="1"/>
    <x v="0"/>
    <x v="0"/>
  </r>
  <r>
    <x v="228"/>
    <x v="2"/>
    <x v="0"/>
    <x v="0"/>
    <x v="158"/>
    <x v="1"/>
    <x v="0"/>
    <x v="3"/>
    <x v="0"/>
    <x v="0"/>
    <x v="0"/>
    <x v="0"/>
    <x v="1"/>
    <x v="0"/>
    <x v="200"/>
    <x v="1"/>
    <x v="0"/>
    <x v="0"/>
  </r>
  <r>
    <x v="229"/>
    <x v="2"/>
    <x v="0"/>
    <x v="0"/>
    <x v="159"/>
    <x v="1"/>
    <x v="0"/>
    <x v="3"/>
    <x v="0"/>
    <x v="0"/>
    <x v="0"/>
    <x v="0"/>
    <x v="1"/>
    <x v="22"/>
    <x v="201"/>
    <x v="1"/>
    <x v="0"/>
    <x v="0"/>
  </r>
  <r>
    <x v="230"/>
    <x v="2"/>
    <x v="0"/>
    <x v="0"/>
    <x v="19"/>
    <x v="1"/>
    <x v="0"/>
    <x v="3"/>
    <x v="0"/>
    <x v="0"/>
    <x v="0"/>
    <x v="0"/>
    <x v="1"/>
    <x v="0"/>
    <x v="18"/>
    <x v="1"/>
    <x v="0"/>
    <x v="0"/>
  </r>
  <r>
    <x v="231"/>
    <x v="2"/>
    <x v="0"/>
    <x v="0"/>
    <x v="160"/>
    <x v="1"/>
    <x v="0"/>
    <x v="3"/>
    <x v="0"/>
    <x v="0"/>
    <x v="0"/>
    <x v="0"/>
    <x v="1"/>
    <x v="0"/>
    <x v="202"/>
    <x v="1"/>
    <x v="0"/>
    <x v="0"/>
  </r>
  <r>
    <x v="232"/>
    <x v="2"/>
    <x v="0"/>
    <x v="0"/>
    <x v="161"/>
    <x v="1"/>
    <x v="6"/>
    <x v="3"/>
    <x v="0"/>
    <x v="0"/>
    <x v="0"/>
    <x v="0"/>
    <x v="1"/>
    <x v="0"/>
    <x v="203"/>
    <x v="1"/>
    <x v="0"/>
    <x v="0"/>
  </r>
  <r>
    <x v="233"/>
    <x v="2"/>
    <x v="0"/>
    <x v="0"/>
    <x v="162"/>
    <x v="1"/>
    <x v="0"/>
    <x v="3"/>
    <x v="0"/>
    <x v="0"/>
    <x v="0"/>
    <x v="0"/>
    <x v="1"/>
    <x v="0"/>
    <x v="204"/>
    <x v="1"/>
    <x v="0"/>
    <x v="0"/>
  </r>
  <r>
    <x v="23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3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3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3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3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3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4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5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6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7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8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29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0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1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2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3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4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5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6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7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8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59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60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61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62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63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64"/>
    <x v="31"/>
    <x v="6"/>
    <x v="4"/>
    <x v="163"/>
    <x v="6"/>
    <x v="7"/>
    <x v="22"/>
    <x v="48"/>
    <x v="2"/>
    <x v="4"/>
    <x v="3"/>
    <x v="19"/>
    <x v="23"/>
    <x v="205"/>
    <x v="29"/>
    <x v="1"/>
    <x v="1"/>
  </r>
  <r>
    <x v="365"/>
    <x v="31"/>
    <x v="6"/>
    <x v="4"/>
    <x v="163"/>
    <x v="6"/>
    <x v="7"/>
    <x v="22"/>
    <x v="48"/>
    <x v="2"/>
    <x v="4"/>
    <x v="3"/>
    <x v="19"/>
    <x v="23"/>
    <x v="205"/>
    <x v="2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multipleFieldFilters="0">
  <location ref="A3:A4" firstHeaderRow="1" firstDataRow="1" firstDataCol="0"/>
  <pivotFields count="18">
    <pivotField dataField="1" compact="0" defaultSubtotal="0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</items>
    </pivotField>
    <pivotField compact="0" defaultSubtotal="0" outline="0" multipleItemSelectionAllowed="1" showAll="0">
      <items count="32">
        <item x="2"/>
        <item x="15"/>
        <item x="23"/>
        <item x="14"/>
        <item x="13"/>
        <item x="26"/>
        <item x="12"/>
        <item x="17"/>
        <item x="24"/>
        <item x="6"/>
        <item x="4"/>
        <item x="0"/>
        <item x="9"/>
        <item x="18"/>
        <item x="8"/>
        <item x="28"/>
        <item x="5"/>
        <item x="19"/>
        <item x="3"/>
        <item x="7"/>
        <item x="20"/>
        <item x="10"/>
        <item x="21"/>
        <item x="30"/>
        <item x="16"/>
        <item x="11"/>
        <item x="1"/>
        <item x="29"/>
        <item x="27"/>
        <item x="25"/>
        <item x="22"/>
        <item h="1" x="31"/>
      </items>
    </pivotField>
    <pivotField compact="0" defaultSubtotal="0" outline="0" showAll="0">
      <items count="7">
        <item x="0"/>
        <item x="3"/>
        <item x="1"/>
        <item x="2"/>
        <item x="5"/>
        <item x="4"/>
        <item x="6"/>
      </items>
    </pivotField>
    <pivotField compact="0" defaultSubtotal="0" outline="0" multipleItemSelectionAllowed="1" showAll="0">
      <items count="5">
        <item x="0"/>
        <item x="1"/>
        <item x="2"/>
        <item x="3"/>
        <item x="4"/>
      </items>
    </pivotField>
    <pivotField compact="0" defaultSubtotal="0" outline="0" showAll="0">
      <items count="164">
        <item x="2"/>
        <item x="29"/>
        <item x="38"/>
        <item x="40"/>
        <item x="16"/>
        <item x="98"/>
        <item x="78"/>
        <item x="100"/>
        <item x="91"/>
        <item x="62"/>
        <item x="45"/>
        <item x="99"/>
        <item x="85"/>
        <item x="131"/>
        <item x="64"/>
        <item x="103"/>
        <item x="63"/>
        <item x="61"/>
        <item x="136"/>
        <item x="115"/>
        <item x="108"/>
        <item x="106"/>
        <item x="67"/>
        <item x="70"/>
        <item x="46"/>
        <item x="144"/>
        <item x="69"/>
        <item x="3"/>
        <item x="161"/>
        <item x="18"/>
        <item x="86"/>
        <item x="14"/>
        <item x="9"/>
        <item x="31"/>
        <item x="17"/>
        <item x="22"/>
        <item x="157"/>
        <item x="151"/>
        <item x="79"/>
        <item x="57"/>
        <item x="74"/>
        <item x="158"/>
        <item x="27"/>
        <item x="13"/>
        <item x="133"/>
        <item x="127"/>
        <item x="23"/>
        <item x="90"/>
        <item x="73"/>
        <item x="33"/>
        <item x="117"/>
        <item x="148"/>
        <item x="35"/>
        <item x="24"/>
        <item x="10"/>
        <item x="47"/>
        <item x="7"/>
        <item x="25"/>
        <item x="109"/>
        <item x="30"/>
        <item x="81"/>
        <item x="48"/>
        <item x="43"/>
        <item x="142"/>
        <item x="53"/>
        <item x="123"/>
        <item x="159"/>
        <item x="139"/>
        <item x="26"/>
        <item x="5"/>
        <item x="55"/>
        <item x="92"/>
        <item x="51"/>
        <item x="80"/>
        <item x="49"/>
        <item x="6"/>
        <item x="59"/>
        <item x="114"/>
        <item x="1"/>
        <item x="19"/>
        <item x="65"/>
        <item x="52"/>
        <item x="93"/>
        <item x="11"/>
        <item x="149"/>
        <item x="32"/>
        <item x="60"/>
        <item x="72"/>
        <item x="36"/>
        <item x="87"/>
        <item x="119"/>
        <item x="58"/>
        <item x="111"/>
        <item x="76"/>
        <item x="21"/>
        <item x="134"/>
        <item x="56"/>
        <item x="132"/>
        <item x="105"/>
        <item x="42"/>
        <item x="75"/>
        <item x="83"/>
        <item x="84"/>
        <item x="141"/>
        <item x="145"/>
        <item x="118"/>
        <item x="153"/>
        <item x="68"/>
        <item x="97"/>
        <item x="120"/>
        <item x="154"/>
        <item x="125"/>
        <item x="150"/>
        <item x="112"/>
        <item x="95"/>
        <item x="160"/>
        <item x="4"/>
        <item x="129"/>
        <item x="96"/>
        <item x="34"/>
        <item x="124"/>
        <item x="128"/>
        <item x="162"/>
        <item x="15"/>
        <item x="44"/>
        <item x="113"/>
        <item x="12"/>
        <item x="94"/>
        <item x="138"/>
        <item x="110"/>
        <item x="147"/>
        <item x="0"/>
        <item x="156"/>
        <item x="20"/>
        <item x="28"/>
        <item x="88"/>
        <item x="130"/>
        <item x="102"/>
        <item x="122"/>
        <item x="143"/>
        <item x="82"/>
        <item x="77"/>
        <item x="121"/>
        <item x="140"/>
        <item x="8"/>
        <item x="152"/>
        <item x="39"/>
        <item x="146"/>
        <item x="89"/>
        <item x="104"/>
        <item x="66"/>
        <item x="54"/>
        <item x="135"/>
        <item x="137"/>
        <item x="101"/>
        <item x="41"/>
        <item x="107"/>
        <item x="50"/>
        <item x="155"/>
        <item x="116"/>
        <item x="126"/>
        <item x="71"/>
        <item x="37"/>
        <item x="163"/>
      </items>
    </pivotField>
    <pivotField compact="0" defaultSubtotal="0" outline="0" showAll="0">
      <items count="16">
        <item x="1"/>
        <item x="2"/>
        <item x="4"/>
        <item x="9"/>
        <item x="12"/>
        <item x="3"/>
        <item x="13"/>
        <item x="8"/>
        <item x="5"/>
        <item x="14"/>
        <item x="0"/>
        <item x="11"/>
        <item x="15"/>
        <item x="10"/>
        <item x="7"/>
        <item x="6"/>
      </items>
    </pivotField>
    <pivotField compact="0" defaultSubtotal="0" outline="0" showAll="0">
      <items count="8">
        <item x="0"/>
        <item x="3"/>
        <item x="4"/>
        <item x="5"/>
        <item x="2"/>
        <item x="6"/>
        <item x="1"/>
        <item x="7"/>
      </items>
    </pivotField>
    <pivotField compact="0" defaultSubtotal="0" outline="0" showAll="0">
      <items count="23">
        <item x="3"/>
        <item x="14"/>
        <item x="4"/>
        <item x="15"/>
        <item x="13"/>
        <item x="0"/>
        <item x="1"/>
        <item x="21"/>
        <item x="9"/>
        <item x="16"/>
        <item x="6"/>
        <item x="2"/>
        <item x="7"/>
        <item x="10"/>
        <item x="5"/>
        <item x="12"/>
        <item x="11"/>
        <item x="20"/>
        <item x="17"/>
        <item x="18"/>
        <item x="19"/>
        <item x="8"/>
        <item x="22"/>
      </items>
    </pivotField>
    <pivotField compact="0" defaultSubtotal="0" outline="0" showAll="0">
      <items count="49">
        <item x="0"/>
        <item x="46"/>
        <item x="44"/>
        <item x="24"/>
        <item x="14"/>
        <item x="4"/>
        <item x="33"/>
        <item x="39"/>
        <item x="8"/>
        <item x="22"/>
        <item x="3"/>
        <item x="11"/>
        <item x="13"/>
        <item x="42"/>
        <item x="30"/>
        <item x="35"/>
        <item x="21"/>
        <item x="23"/>
        <item x="31"/>
        <item x="38"/>
        <item x="25"/>
        <item x="15"/>
        <item x="40"/>
        <item x="7"/>
        <item x="12"/>
        <item x="45"/>
        <item x="36"/>
        <item x="18"/>
        <item x="17"/>
        <item x="41"/>
        <item x="20"/>
        <item x="16"/>
        <item x="32"/>
        <item x="2"/>
        <item x="5"/>
        <item x="1"/>
        <item x="37"/>
        <item x="47"/>
        <item x="6"/>
        <item x="43"/>
        <item x="10"/>
        <item x="27"/>
        <item x="28"/>
        <item x="29"/>
        <item x="34"/>
        <item x="19"/>
        <item x="26"/>
        <item x="9"/>
        <item x="48"/>
      </items>
    </pivotField>
    <pivotField compact="0" defaultSubtotal="0" outline="0" showAll="0">
      <items count="5">
        <item x="0"/>
        <item x="4"/>
        <item x="1"/>
        <item x="3"/>
        <item x="2"/>
      </items>
    </pivotField>
    <pivotField compact="0" defaultSubtotal="0" outline="0" showAll="0">
      <items count="5">
        <item x="0"/>
        <item x="2"/>
        <item x="3"/>
        <item x="1"/>
        <item x="4"/>
      </items>
    </pivotField>
    <pivotField compact="0" defaultSubtotal="0" outline="0" showAll="0">
      <items count="4">
        <item x="0"/>
        <item x="1"/>
        <item x="2"/>
        <item x="3"/>
      </items>
    </pivotField>
    <pivotField compact="0" defaultSubtotal="0" outline="0" showAll="0">
      <items count="20">
        <item x="1"/>
        <item x="18"/>
        <item x="10"/>
        <item x="5"/>
        <item x="11"/>
        <item x="14"/>
        <item x="16"/>
        <item x="12"/>
        <item x="15"/>
        <item x="4"/>
        <item x="6"/>
        <item x="17"/>
        <item x="13"/>
        <item x="3"/>
        <item x="0"/>
        <item x="2"/>
        <item x="8"/>
        <item x="7"/>
        <item x="9"/>
        <item x="19"/>
      </items>
    </pivotField>
    <pivotField compact="0" defaultSubtotal="0" outline="0" showAll="0">
      <items count="24">
        <item x="0"/>
        <item x="3"/>
        <item x="18"/>
        <item x="21"/>
        <item x="14"/>
        <item x="6"/>
        <item x="7"/>
        <item x="17"/>
        <item x="9"/>
        <item x="10"/>
        <item x="15"/>
        <item x="4"/>
        <item x="19"/>
        <item x="8"/>
        <item x="1"/>
        <item x="13"/>
        <item x="12"/>
        <item x="20"/>
        <item x="16"/>
        <item x="11"/>
        <item x="2"/>
        <item x="22"/>
        <item x="5"/>
        <item x="23"/>
      </items>
    </pivotField>
    <pivotField compact="0" defaultSubtotal="0" outline="0" showAll="0">
      <items count="206">
        <item x="117"/>
        <item x="111"/>
        <item x="124"/>
        <item x="132"/>
        <item x="108"/>
        <item x="102"/>
        <item x="136"/>
        <item x="72"/>
        <item x="166"/>
        <item x="52"/>
        <item x="79"/>
        <item x="157"/>
        <item x="184"/>
        <item x="129"/>
        <item x="145"/>
        <item x="175"/>
        <item x="109"/>
        <item x="103"/>
        <item x="177"/>
        <item x="94"/>
        <item x="126"/>
        <item x="137"/>
        <item x="200"/>
        <item x="185"/>
        <item x="167"/>
        <item x="158"/>
        <item x="112"/>
        <item x="76"/>
        <item x="125"/>
        <item x="74"/>
        <item x="169"/>
        <item x="98"/>
        <item x="114"/>
        <item x="173"/>
        <item x="174"/>
        <item x="146"/>
        <item x="42"/>
        <item x="82"/>
        <item x="45"/>
        <item x="107"/>
        <item x="18"/>
        <item x="3"/>
        <item x="161"/>
        <item x="165"/>
        <item x="84"/>
        <item x="53"/>
        <item x="191"/>
        <item x="96"/>
        <item x="75"/>
        <item x="33"/>
        <item x="138"/>
        <item x="159"/>
        <item x="88"/>
        <item x="31"/>
        <item x="25"/>
        <item x="66"/>
        <item x="149"/>
        <item x="26"/>
        <item x="80"/>
        <item x="22"/>
        <item x="17"/>
        <item x="55"/>
        <item x="68"/>
        <item x="65"/>
        <item x="61"/>
        <item x="131"/>
        <item x="95"/>
        <item x="73"/>
        <item x="10"/>
        <item x="151"/>
        <item x="70"/>
        <item x="101"/>
        <item x="59"/>
        <item x="182"/>
        <item x="24"/>
        <item x="110"/>
        <item x="97"/>
        <item x="11"/>
        <item x="77"/>
        <item x="54"/>
        <item x="196"/>
        <item x="197"/>
        <item x="155"/>
        <item x="192"/>
        <item x="41"/>
        <item x="7"/>
        <item x="187"/>
        <item x="150"/>
        <item x="34"/>
        <item x="69"/>
        <item x="28"/>
        <item x="202"/>
        <item x="48"/>
        <item x="90"/>
        <item x="67"/>
        <item x="204"/>
        <item x="81"/>
        <item x="152"/>
        <item x="71"/>
        <item x="51"/>
        <item x="143"/>
        <item x="181"/>
        <item x="20"/>
        <item x="49"/>
        <item x="50"/>
        <item x="116"/>
        <item x="139"/>
        <item x="186"/>
        <item x="44"/>
        <item x="12"/>
        <item x="2"/>
        <item x="29"/>
        <item x="133"/>
        <item x="38"/>
        <item x="140"/>
        <item x="16"/>
        <item x="100"/>
        <item x="115"/>
        <item x="93"/>
        <item x="57"/>
        <item x="89"/>
        <item x="122"/>
        <item x="37"/>
        <item x="5"/>
        <item x="4"/>
        <item x="168"/>
        <item x="179"/>
        <item x="188"/>
        <item x="60"/>
        <item x="153"/>
        <item x="87"/>
        <item x="180"/>
        <item x="199"/>
        <item x="6"/>
        <item x="163"/>
        <item x="130"/>
        <item x="91"/>
        <item x="105"/>
        <item x="104"/>
        <item x="14"/>
        <item x="176"/>
        <item x="164"/>
        <item x="21"/>
        <item x="183"/>
        <item x="1"/>
        <item x="170"/>
        <item x="43"/>
        <item x="83"/>
        <item x="142"/>
        <item x="190"/>
        <item x="135"/>
        <item x="120"/>
        <item x="62"/>
        <item x="172"/>
        <item x="23"/>
        <item x="127"/>
        <item x="13"/>
        <item x="39"/>
        <item x="78"/>
        <item x="8"/>
        <item x="147"/>
        <item x="154"/>
        <item x="35"/>
        <item x="58"/>
        <item x="201"/>
        <item x="156"/>
        <item x="63"/>
        <item x="9"/>
        <item x="121"/>
        <item x="193"/>
        <item x="106"/>
        <item x="46"/>
        <item x="113"/>
        <item x="148"/>
        <item x="195"/>
        <item x="85"/>
        <item x="36"/>
        <item x="194"/>
        <item x="64"/>
        <item x="198"/>
        <item x="178"/>
        <item x="189"/>
        <item x="0"/>
        <item x="171"/>
        <item x="119"/>
        <item x="32"/>
        <item x="141"/>
        <item x="134"/>
        <item x="123"/>
        <item x="144"/>
        <item x="15"/>
        <item x="99"/>
        <item x="40"/>
        <item x="47"/>
        <item x="19"/>
        <item x="118"/>
        <item x="27"/>
        <item x="86"/>
        <item x="203"/>
        <item x="56"/>
        <item x="128"/>
        <item x="160"/>
        <item x="162"/>
        <item x="92"/>
        <item x="30"/>
        <item x="205"/>
      </items>
    </pivotField>
    <pivotField compact="0" defaultSubtotal="0" outline="0" showAll="0">
      <items count="30">
        <item x="8"/>
        <item x="1"/>
        <item x="20"/>
        <item x="27"/>
        <item x="19"/>
        <item x="12"/>
        <item x="23"/>
        <item x="14"/>
        <item x="6"/>
        <item x="10"/>
        <item x="5"/>
        <item x="4"/>
        <item x="2"/>
        <item x="13"/>
        <item x="28"/>
        <item x="25"/>
        <item x="22"/>
        <item x="18"/>
        <item x="7"/>
        <item x="16"/>
        <item x="11"/>
        <item x="21"/>
        <item x="15"/>
        <item x="17"/>
        <item x="26"/>
        <item x="3"/>
        <item x="0"/>
        <item x="24"/>
        <item x="9"/>
        <item x="29"/>
      </items>
    </pivotField>
    <pivotField compact="0" defaultSubtotal="0" outline="0" showAll="0"/>
    <pivotField compact="0" defaultSubtotal="0" outline="0" showAll="0"/>
  </pivotFields>
  <dataFields count="1">
    <dataField name="计数项:日期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A4"/>
  <sheetViews>
    <sheetView workbookViewId="0">
      <selection activeCell="A3" sqref="A3"/>
    </sheetView>
  </sheetViews>
  <sheetFormatPr defaultColWidth="9.14285714285714" defaultRowHeight="17.6" outlineLevelRow="3"/>
  <cols>
    <col min="1" max="3" width="13.0714285714286"/>
    <col min="4" max="33" width="7.85714285714286"/>
    <col min="34" max="34" width="5.85714285714286"/>
    <col min="35" max="39" width="9.01785714285714"/>
    <col min="40" max="40" width="5.85714285714286"/>
    <col min="41" max="64" width="13.0714285714286"/>
    <col min="65" max="66" width="17.8571428571429"/>
  </cols>
  <sheetData>
    <row r="3" spans="1:1">
      <c r="A3" t="s">
        <v>0</v>
      </c>
    </row>
    <row r="4" spans="1:1">
      <c r="A4">
        <v>365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66"/>
  <sheetViews>
    <sheetView tabSelected="1" zoomScale="135" zoomScaleNormal="135" workbookViewId="0">
      <pane ySplit="1" topLeftCell="A27" activePane="bottomLeft" state="frozen"/>
      <selection/>
      <selection pane="bottomLeft" activeCell="M39" sqref="M39"/>
    </sheetView>
  </sheetViews>
  <sheetFormatPr defaultColWidth="9.14285714285714" defaultRowHeight="17.6"/>
  <cols>
    <col min="1" max="1" width="11.7142857142857"/>
    <col min="13" max="13" width="19.1875" customWidth="1"/>
    <col min="16" max="16" width="10.1428571428571"/>
  </cols>
  <sheetData>
    <row r="1" ht="39" customHeight="1" spans="1:1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6" t="s">
        <v>16</v>
      </c>
      <c r="Q1" s="6" t="s">
        <v>17</v>
      </c>
      <c r="R1" s="6" t="s">
        <v>18</v>
      </c>
    </row>
    <row r="2" spans="1:18">
      <c r="A2" s="2">
        <v>44197</v>
      </c>
      <c r="B2" s="3">
        <f>1.6*2+10+2</f>
        <v>15.2</v>
      </c>
      <c r="C2" s="4">
        <v>0</v>
      </c>
      <c r="D2" s="4">
        <v>0</v>
      </c>
      <c r="E2" s="5">
        <v>116</v>
      </c>
      <c r="F2" s="3">
        <f>99+120+61</f>
        <v>280</v>
      </c>
      <c r="G2" s="4">
        <v>0</v>
      </c>
      <c r="H2" s="3">
        <f>48</f>
        <v>48</v>
      </c>
      <c r="I2" s="4">
        <v>0</v>
      </c>
      <c r="J2" s="4">
        <v>0</v>
      </c>
      <c r="K2" s="4">
        <v>0</v>
      </c>
      <c r="L2" s="4">
        <v>0</v>
      </c>
      <c r="M2" s="3">
        <f>77+12</f>
        <v>89</v>
      </c>
      <c r="N2" s="4">
        <v>0</v>
      </c>
      <c r="O2" s="3">
        <f t="shared" ref="O2:O65" si="0">SUM(B2:N2)</f>
        <v>548.2</v>
      </c>
      <c r="P2" s="7">
        <v>16900</v>
      </c>
      <c r="Q2">
        <v>0</v>
      </c>
      <c r="R2">
        <v>0</v>
      </c>
    </row>
    <row r="3" spans="1:18">
      <c r="A3" s="2">
        <v>44198</v>
      </c>
      <c r="B3" s="3">
        <f>120</f>
        <v>120</v>
      </c>
      <c r="C3" s="4">
        <v>0</v>
      </c>
      <c r="D3" s="4">
        <v>0</v>
      </c>
      <c r="E3" s="5">
        <v>51.7</v>
      </c>
      <c r="F3" s="4">
        <v>0</v>
      </c>
      <c r="G3" s="4">
        <v>0</v>
      </c>
      <c r="H3" s="3">
        <f>68</f>
        <v>68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3">
        <f t="shared" si="0"/>
        <v>239.7</v>
      </c>
      <c r="P3" s="4">
        <v>0</v>
      </c>
      <c r="Q3">
        <v>0</v>
      </c>
      <c r="R3">
        <v>0</v>
      </c>
    </row>
    <row r="4" spans="1:18">
      <c r="A4" s="2">
        <v>44199</v>
      </c>
      <c r="B4" s="4">
        <v>0</v>
      </c>
      <c r="C4" s="4">
        <v>0</v>
      </c>
      <c r="D4" s="4">
        <v>0</v>
      </c>
      <c r="E4" s="5">
        <v>0</v>
      </c>
      <c r="F4" s="4">
        <v>0</v>
      </c>
      <c r="G4" s="4">
        <v>0</v>
      </c>
      <c r="H4" s="3">
        <v>122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3">
        <f t="shared" si="0"/>
        <v>122</v>
      </c>
      <c r="P4" s="4">
        <v>0</v>
      </c>
      <c r="Q4">
        <v>0</v>
      </c>
      <c r="R4">
        <v>0</v>
      </c>
    </row>
    <row r="5" spans="1:18">
      <c r="A5" s="2">
        <v>44200</v>
      </c>
      <c r="B5" s="3">
        <f>10*2</f>
        <v>20</v>
      </c>
      <c r="C5" s="4">
        <v>0</v>
      </c>
      <c r="D5" s="4">
        <v>0</v>
      </c>
      <c r="E5" s="5">
        <v>32.25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3">
        <f t="shared" si="0"/>
        <v>52.25</v>
      </c>
      <c r="P5" s="4">
        <v>0</v>
      </c>
      <c r="Q5">
        <v>0</v>
      </c>
      <c r="R5">
        <v>0</v>
      </c>
    </row>
    <row r="6" spans="1:18">
      <c r="A6" s="2">
        <v>44201</v>
      </c>
      <c r="B6" s="3">
        <f>5+4+5</f>
        <v>14</v>
      </c>
      <c r="C6" s="4">
        <v>0</v>
      </c>
      <c r="D6" s="4">
        <v>0</v>
      </c>
      <c r="E6" s="5">
        <v>82</v>
      </c>
      <c r="F6" s="3">
        <v>19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3">
        <f>44.8+4</f>
        <v>48.8</v>
      </c>
      <c r="O6" s="3">
        <f t="shared" si="0"/>
        <v>163.8</v>
      </c>
      <c r="P6" s="4">
        <v>0</v>
      </c>
      <c r="Q6">
        <v>0</v>
      </c>
      <c r="R6">
        <v>0</v>
      </c>
    </row>
    <row r="7" spans="1:18">
      <c r="A7" s="2">
        <v>44202</v>
      </c>
      <c r="B7" s="3">
        <f>8+5+5</f>
        <v>18</v>
      </c>
      <c r="C7" s="4">
        <v>0</v>
      </c>
      <c r="D7" s="4">
        <v>0</v>
      </c>
      <c r="E7" s="5">
        <v>49.24</v>
      </c>
      <c r="F7" s="3">
        <f>37+23+35</f>
        <v>95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3">
        <f t="shared" si="0"/>
        <v>162.24</v>
      </c>
      <c r="P7" s="4">
        <v>0</v>
      </c>
      <c r="Q7">
        <v>0</v>
      </c>
      <c r="R7">
        <v>0</v>
      </c>
    </row>
    <row r="8" spans="1:18">
      <c r="A8" s="2">
        <v>44203</v>
      </c>
      <c r="B8" s="3">
        <f t="shared" ref="B8:B13" si="1">8+10</f>
        <v>18</v>
      </c>
      <c r="C8" s="4">
        <v>0</v>
      </c>
      <c r="D8" s="4">
        <v>0</v>
      </c>
      <c r="E8" s="5">
        <v>51.2</v>
      </c>
      <c r="F8" s="4">
        <v>0</v>
      </c>
      <c r="G8" s="4">
        <v>0</v>
      </c>
      <c r="H8" s="4">
        <v>0</v>
      </c>
      <c r="I8" s="3">
        <f>121.75</f>
        <v>121.75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3">
        <f t="shared" si="0"/>
        <v>190.95</v>
      </c>
      <c r="P8" s="4">
        <v>0</v>
      </c>
      <c r="Q8">
        <v>0</v>
      </c>
      <c r="R8">
        <v>0</v>
      </c>
    </row>
    <row r="9" spans="1:18">
      <c r="A9" s="2">
        <v>44204</v>
      </c>
      <c r="B9" s="3">
        <f>8+5</f>
        <v>13</v>
      </c>
      <c r="C9" s="4">
        <v>0</v>
      </c>
      <c r="D9" s="4">
        <v>0</v>
      </c>
      <c r="E9" s="5">
        <v>44.22</v>
      </c>
      <c r="F9" s="3">
        <v>20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3">
        <f t="shared" si="0"/>
        <v>77.22</v>
      </c>
      <c r="P9" s="4">
        <v>0</v>
      </c>
      <c r="Q9">
        <v>0</v>
      </c>
      <c r="R9">
        <v>0</v>
      </c>
    </row>
    <row r="10" spans="1:18">
      <c r="A10" s="2">
        <v>44205</v>
      </c>
      <c r="B10" s="4">
        <v>0</v>
      </c>
      <c r="C10" s="4">
        <v>0</v>
      </c>
      <c r="D10" s="4">
        <v>0</v>
      </c>
      <c r="E10" s="5">
        <v>174.28</v>
      </c>
      <c r="F10" s="4">
        <v>0</v>
      </c>
      <c r="G10" s="4">
        <v>0</v>
      </c>
      <c r="H10" s="3">
        <f>28.41</f>
        <v>28.41</v>
      </c>
      <c r="I10" s="3">
        <f>109.71</f>
        <v>109.71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3">
        <f t="shared" si="0"/>
        <v>312.4</v>
      </c>
      <c r="P10" s="4">
        <v>0</v>
      </c>
      <c r="Q10">
        <v>0</v>
      </c>
      <c r="R10">
        <v>0</v>
      </c>
    </row>
    <row r="11" spans="1:18">
      <c r="A11" s="2">
        <v>44206</v>
      </c>
      <c r="B11" s="4">
        <v>0</v>
      </c>
      <c r="C11" s="4">
        <v>0</v>
      </c>
      <c r="D11" s="4">
        <v>0</v>
      </c>
      <c r="E11" s="5">
        <v>35.45</v>
      </c>
      <c r="F11" s="4">
        <v>0</v>
      </c>
      <c r="G11" s="4">
        <v>0</v>
      </c>
      <c r="H11" s="3">
        <f>113.41+56.33</f>
        <v>169.74</v>
      </c>
      <c r="I11" s="3">
        <v>9.46</v>
      </c>
      <c r="J11" s="4">
        <v>0</v>
      </c>
      <c r="K11" s="4">
        <v>0</v>
      </c>
      <c r="L11" s="4">
        <v>0</v>
      </c>
      <c r="M11" s="4">
        <v>0</v>
      </c>
      <c r="N11" s="3">
        <f>48.11+257.19-148.65</f>
        <v>156.65</v>
      </c>
      <c r="O11" s="3">
        <f t="shared" si="0"/>
        <v>371.3</v>
      </c>
      <c r="P11" s="4">
        <v>0</v>
      </c>
      <c r="Q11">
        <v>0</v>
      </c>
      <c r="R11">
        <v>0</v>
      </c>
    </row>
    <row r="12" spans="1:18">
      <c r="A12" s="2">
        <v>44207</v>
      </c>
      <c r="B12" s="3">
        <f t="shared" si="1"/>
        <v>18</v>
      </c>
      <c r="C12" s="4">
        <v>0</v>
      </c>
      <c r="D12" s="4">
        <v>0</v>
      </c>
      <c r="E12" s="5">
        <v>43.7</v>
      </c>
      <c r="F12" s="4">
        <v>0</v>
      </c>
      <c r="G12" s="4">
        <v>0</v>
      </c>
      <c r="H12" s="4">
        <v>0</v>
      </c>
      <c r="I12" s="3">
        <f>5.5</f>
        <v>5.5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3">
        <f t="shared" si="0"/>
        <v>67.2</v>
      </c>
      <c r="P12" s="4">
        <v>0</v>
      </c>
      <c r="Q12">
        <v>0</v>
      </c>
      <c r="R12">
        <v>0</v>
      </c>
    </row>
    <row r="13" spans="1:18">
      <c r="A13" s="2">
        <v>44208</v>
      </c>
      <c r="B13" s="3">
        <f t="shared" si="1"/>
        <v>18</v>
      </c>
      <c r="C13" s="4">
        <v>0</v>
      </c>
      <c r="D13" s="4">
        <v>0</v>
      </c>
      <c r="E13" s="5">
        <v>54.7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3">
        <f t="shared" si="0"/>
        <v>72.7</v>
      </c>
      <c r="P13" s="4">
        <v>0</v>
      </c>
      <c r="Q13">
        <v>0</v>
      </c>
      <c r="R13">
        <v>0</v>
      </c>
    </row>
    <row r="14" spans="1:18">
      <c r="A14" s="2">
        <v>44209</v>
      </c>
      <c r="B14" s="3">
        <f>8+12.2</f>
        <v>20.2</v>
      </c>
      <c r="C14" s="4">
        <v>0</v>
      </c>
      <c r="D14" s="4">
        <v>0</v>
      </c>
      <c r="E14" s="5">
        <v>97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3">
        <f t="shared" si="0"/>
        <v>117.2</v>
      </c>
      <c r="P14" s="4">
        <v>0</v>
      </c>
      <c r="Q14">
        <v>0</v>
      </c>
      <c r="R14">
        <v>0</v>
      </c>
    </row>
    <row r="15" spans="1:18">
      <c r="A15" s="2">
        <v>44210</v>
      </c>
      <c r="B15" s="3">
        <f>4+2.4+10</f>
        <v>16.4</v>
      </c>
      <c r="C15" s="4">
        <v>0</v>
      </c>
      <c r="D15" s="4">
        <v>0</v>
      </c>
      <c r="E15" s="5">
        <v>39.5</v>
      </c>
      <c r="F15" s="4">
        <v>0</v>
      </c>
      <c r="G15" s="4">
        <v>0</v>
      </c>
      <c r="H15" s="3">
        <f>118</f>
        <v>118</v>
      </c>
      <c r="I15" s="3">
        <f>114</f>
        <v>114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3">
        <f t="shared" si="0"/>
        <v>287.9</v>
      </c>
      <c r="P15" s="4">
        <v>0</v>
      </c>
      <c r="Q15">
        <v>0</v>
      </c>
      <c r="R15">
        <v>0</v>
      </c>
    </row>
    <row r="16" spans="1:18">
      <c r="A16" s="2">
        <v>44211</v>
      </c>
      <c r="B16" s="3">
        <f t="shared" ref="B16:B20" si="2">8+10</f>
        <v>18</v>
      </c>
      <c r="C16" s="4">
        <v>0</v>
      </c>
      <c r="D16" s="3">
        <f>30</f>
        <v>30</v>
      </c>
      <c r="E16" s="5">
        <v>35</v>
      </c>
      <c r="F16" s="4">
        <v>0</v>
      </c>
      <c r="G16" s="4">
        <v>0</v>
      </c>
      <c r="H16" s="3">
        <f>140</f>
        <v>140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3">
        <f t="shared" si="0"/>
        <v>223</v>
      </c>
      <c r="P16" s="7">
        <v>4700</v>
      </c>
      <c r="Q16">
        <v>0</v>
      </c>
      <c r="R16">
        <v>0</v>
      </c>
    </row>
    <row r="17" spans="1:18">
      <c r="A17" s="2">
        <v>44212</v>
      </c>
      <c r="B17" s="3">
        <f>8+8</f>
        <v>16</v>
      </c>
      <c r="C17" s="4">
        <v>0</v>
      </c>
      <c r="D17" s="4">
        <v>0</v>
      </c>
      <c r="E17" s="5">
        <v>90</v>
      </c>
      <c r="F17" s="3">
        <f>19</f>
        <v>19</v>
      </c>
      <c r="G17" s="4">
        <v>0</v>
      </c>
      <c r="H17" s="3">
        <f>397.75+75+1+49.9</f>
        <v>523.65</v>
      </c>
      <c r="I17" s="3">
        <f>200</f>
        <v>200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3">
        <f t="shared" si="0"/>
        <v>848.65</v>
      </c>
      <c r="P17" s="4">
        <v>0</v>
      </c>
      <c r="Q17">
        <v>0</v>
      </c>
      <c r="R17">
        <v>0</v>
      </c>
    </row>
    <row r="18" spans="1:18">
      <c r="A18" s="2">
        <v>44213</v>
      </c>
      <c r="B18" s="4">
        <v>0</v>
      </c>
      <c r="C18" s="3">
        <f>100</f>
        <v>100</v>
      </c>
      <c r="D18" s="4">
        <v>0</v>
      </c>
      <c r="E18" s="5">
        <v>14.91</v>
      </c>
      <c r="F18" s="4">
        <v>0</v>
      </c>
      <c r="G18" s="4">
        <v>0</v>
      </c>
      <c r="H18" s="4">
        <v>0</v>
      </c>
      <c r="I18" s="3">
        <v>30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3">
        <f t="shared" si="0"/>
        <v>144.91</v>
      </c>
      <c r="P18" s="4">
        <v>0</v>
      </c>
      <c r="Q18">
        <v>0</v>
      </c>
      <c r="R18">
        <v>0</v>
      </c>
    </row>
    <row r="19" spans="1:18">
      <c r="A19" s="2">
        <v>44214</v>
      </c>
      <c r="B19" s="3">
        <f t="shared" si="2"/>
        <v>18</v>
      </c>
      <c r="C19" s="4">
        <v>0</v>
      </c>
      <c r="D19" s="4">
        <v>0</v>
      </c>
      <c r="E19" s="5">
        <v>36</v>
      </c>
      <c r="F19" s="4">
        <v>0</v>
      </c>
      <c r="G19" s="4">
        <v>0</v>
      </c>
      <c r="H19" s="4">
        <v>0</v>
      </c>
      <c r="I19" s="3">
        <v>8</v>
      </c>
      <c r="J19" s="4">
        <v>0</v>
      </c>
      <c r="K19" s="4">
        <v>0</v>
      </c>
      <c r="L19" s="4">
        <v>0</v>
      </c>
      <c r="M19" s="4">
        <v>0</v>
      </c>
      <c r="N19" s="3">
        <v>1</v>
      </c>
      <c r="O19" s="3">
        <f t="shared" si="0"/>
        <v>63</v>
      </c>
      <c r="P19" s="4">
        <v>0</v>
      </c>
      <c r="Q19">
        <v>0</v>
      </c>
      <c r="R19">
        <v>0</v>
      </c>
    </row>
    <row r="20" spans="1:18">
      <c r="A20" s="2">
        <v>44215</v>
      </c>
      <c r="B20" s="3">
        <f t="shared" si="2"/>
        <v>18</v>
      </c>
      <c r="C20" s="4">
        <v>0</v>
      </c>
      <c r="D20" s="4">
        <v>0</v>
      </c>
      <c r="E20" s="5">
        <v>34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3">
        <f t="shared" si="0"/>
        <v>52</v>
      </c>
      <c r="P20" s="4">
        <v>0</v>
      </c>
      <c r="Q20">
        <v>0</v>
      </c>
      <c r="R20">
        <v>0</v>
      </c>
    </row>
    <row r="21" spans="1:18">
      <c r="A21" s="2">
        <v>44216</v>
      </c>
      <c r="B21" s="3">
        <f>10+8</f>
        <v>18</v>
      </c>
      <c r="C21" s="4">
        <v>0</v>
      </c>
      <c r="D21" s="4">
        <v>0</v>
      </c>
      <c r="E21" s="5">
        <v>52</v>
      </c>
      <c r="F21" s="4">
        <v>0</v>
      </c>
      <c r="G21" s="4">
        <v>0</v>
      </c>
      <c r="H21" s="4">
        <v>0</v>
      </c>
      <c r="I21" s="3">
        <f>412+733.75+209.34+232</f>
        <v>1587.09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3">
        <f t="shared" si="0"/>
        <v>1657.09</v>
      </c>
      <c r="P21" s="4">
        <v>0</v>
      </c>
      <c r="Q21">
        <v>0</v>
      </c>
      <c r="R21">
        <v>0</v>
      </c>
    </row>
    <row r="22" spans="1:18">
      <c r="A22" s="2">
        <v>44217</v>
      </c>
      <c r="B22" s="3">
        <f>18-1.6</f>
        <v>16.4</v>
      </c>
      <c r="C22" s="4">
        <v>0</v>
      </c>
      <c r="D22" s="4">
        <v>0</v>
      </c>
      <c r="E22" s="5">
        <v>82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3">
        <f t="shared" si="0"/>
        <v>98.4</v>
      </c>
      <c r="P22" s="4">
        <v>0</v>
      </c>
      <c r="Q22">
        <v>0</v>
      </c>
      <c r="R22">
        <v>0</v>
      </c>
    </row>
    <row r="23" spans="1:18">
      <c r="A23" s="2">
        <v>44218</v>
      </c>
      <c r="B23" s="3">
        <f t="shared" ref="B23:B28" si="3">6.4+10</f>
        <v>16.4</v>
      </c>
      <c r="C23" s="4">
        <v>0</v>
      </c>
      <c r="D23" s="4">
        <v>0</v>
      </c>
      <c r="E23" s="5">
        <v>122.5</v>
      </c>
      <c r="F23" s="4">
        <v>0</v>
      </c>
      <c r="G23" s="4">
        <v>0</v>
      </c>
      <c r="H23" s="3">
        <v>100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3">
        <f t="shared" si="0"/>
        <v>238.9</v>
      </c>
      <c r="P23" s="4">
        <v>0</v>
      </c>
      <c r="Q23">
        <v>0</v>
      </c>
      <c r="R23">
        <v>0</v>
      </c>
    </row>
    <row r="24" spans="1:18">
      <c r="A24" s="2">
        <v>44219</v>
      </c>
      <c r="B24" s="3">
        <v>0</v>
      </c>
      <c r="C24" s="4">
        <v>0</v>
      </c>
      <c r="D24" s="4">
        <v>0</v>
      </c>
      <c r="E24" s="5">
        <v>62.86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3">
        <f t="shared" si="0"/>
        <v>62.86</v>
      </c>
      <c r="P24" s="4">
        <v>0</v>
      </c>
      <c r="Q24">
        <v>0</v>
      </c>
      <c r="R24">
        <v>0</v>
      </c>
    </row>
    <row r="25" spans="1:18">
      <c r="A25" s="2">
        <v>44220</v>
      </c>
      <c r="B25" s="4">
        <v>0</v>
      </c>
      <c r="C25" s="4">
        <v>0</v>
      </c>
      <c r="D25" s="4">
        <v>0</v>
      </c>
      <c r="E25" s="5">
        <v>36.5</v>
      </c>
      <c r="F25" s="4">
        <v>0</v>
      </c>
      <c r="G25" s="4">
        <v>0</v>
      </c>
      <c r="H25" s="4">
        <v>0</v>
      </c>
      <c r="I25" s="3">
        <f>237</f>
        <v>237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3">
        <f t="shared" si="0"/>
        <v>273.5</v>
      </c>
      <c r="P25" s="4">
        <v>0</v>
      </c>
      <c r="Q25">
        <v>0</v>
      </c>
      <c r="R25">
        <v>0</v>
      </c>
    </row>
    <row r="26" spans="1:18">
      <c r="A26" s="2">
        <v>44221</v>
      </c>
      <c r="B26" s="3">
        <f t="shared" si="3"/>
        <v>16.4</v>
      </c>
      <c r="C26" s="4">
        <v>0</v>
      </c>
      <c r="D26" s="4">
        <v>0</v>
      </c>
      <c r="E26" s="5">
        <v>41</v>
      </c>
      <c r="F26" s="4">
        <v>0</v>
      </c>
      <c r="G26" s="4">
        <v>0</v>
      </c>
      <c r="H26" s="4">
        <v>0</v>
      </c>
      <c r="I26" s="3">
        <f>12</f>
        <v>12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3">
        <f t="shared" si="0"/>
        <v>69.4</v>
      </c>
      <c r="P26" s="4">
        <v>0</v>
      </c>
      <c r="Q26">
        <v>0</v>
      </c>
      <c r="R26">
        <v>0</v>
      </c>
    </row>
    <row r="27" spans="1:18">
      <c r="A27" s="2">
        <v>44222</v>
      </c>
      <c r="B27" s="3">
        <f t="shared" si="3"/>
        <v>16.4</v>
      </c>
      <c r="C27" s="4">
        <v>0</v>
      </c>
      <c r="D27" s="4">
        <v>0</v>
      </c>
      <c r="E27" s="5">
        <v>43.5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3">
        <f t="shared" si="0"/>
        <v>59.9</v>
      </c>
      <c r="P27" s="4">
        <v>0</v>
      </c>
      <c r="Q27">
        <v>0</v>
      </c>
      <c r="R27">
        <v>0</v>
      </c>
    </row>
    <row r="28" spans="1:18">
      <c r="A28" s="2">
        <v>44223</v>
      </c>
      <c r="B28" s="3">
        <f t="shared" si="3"/>
        <v>16.4</v>
      </c>
      <c r="C28" s="4">
        <v>0</v>
      </c>
      <c r="D28" s="4">
        <v>0</v>
      </c>
      <c r="E28" s="5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3">
        <f t="shared" si="0"/>
        <v>61.4</v>
      </c>
      <c r="P28" s="4">
        <v>0</v>
      </c>
      <c r="Q28">
        <v>0</v>
      </c>
      <c r="R28">
        <v>0</v>
      </c>
    </row>
    <row r="29" spans="1:18">
      <c r="A29" s="2">
        <v>44224</v>
      </c>
      <c r="B29" s="3">
        <f>10+8</f>
        <v>18</v>
      </c>
      <c r="C29" s="3">
        <v>1830</v>
      </c>
      <c r="D29" s="3">
        <f>20+50</f>
        <v>70</v>
      </c>
      <c r="E29" s="5">
        <v>49</v>
      </c>
      <c r="F29" s="4">
        <v>0</v>
      </c>
      <c r="G29" s="4">
        <v>0</v>
      </c>
      <c r="H29" s="3">
        <f>149</f>
        <v>149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3">
        <f t="shared" si="0"/>
        <v>2116</v>
      </c>
      <c r="P29" s="4">
        <v>0</v>
      </c>
      <c r="Q29">
        <v>0</v>
      </c>
      <c r="R29">
        <v>0</v>
      </c>
    </row>
    <row r="30" spans="1:18">
      <c r="A30" s="2">
        <v>44225</v>
      </c>
      <c r="B30" s="3">
        <f>5+8</f>
        <v>13</v>
      </c>
      <c r="C30" s="4">
        <v>0</v>
      </c>
      <c r="D30" s="4">
        <v>0</v>
      </c>
      <c r="E30" s="5">
        <v>39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3">
        <f>19+8.8</f>
        <v>27.8</v>
      </c>
      <c r="O30" s="3">
        <f t="shared" si="0"/>
        <v>79.8</v>
      </c>
      <c r="P30" s="7">
        <v>15591.92</v>
      </c>
      <c r="Q30">
        <v>0</v>
      </c>
      <c r="R30">
        <v>0</v>
      </c>
    </row>
    <row r="31" spans="1:18">
      <c r="A31" s="2">
        <v>44226</v>
      </c>
      <c r="B31" s="4">
        <v>0</v>
      </c>
      <c r="C31" s="4">
        <v>0</v>
      </c>
      <c r="D31" s="4">
        <v>0</v>
      </c>
      <c r="E31" s="5">
        <v>122.9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3">
        <f t="shared" si="0"/>
        <v>122.9</v>
      </c>
      <c r="P31" s="4">
        <v>0</v>
      </c>
      <c r="Q31">
        <v>0</v>
      </c>
      <c r="R31">
        <v>0</v>
      </c>
    </row>
    <row r="32" spans="1:18">
      <c r="A32" s="2">
        <v>44227</v>
      </c>
      <c r="B32" s="4">
        <v>0</v>
      </c>
      <c r="C32" s="4">
        <v>0</v>
      </c>
      <c r="D32" s="4">
        <v>0</v>
      </c>
      <c r="E32" s="5">
        <v>3.5</v>
      </c>
      <c r="F32" s="4">
        <v>0</v>
      </c>
      <c r="G32" s="4">
        <v>16168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3">
        <v>0</v>
      </c>
      <c r="O32" s="3">
        <f t="shared" si="0"/>
        <v>16171.5</v>
      </c>
      <c r="P32" s="4">
        <v>0</v>
      </c>
      <c r="Q32">
        <v>0</v>
      </c>
      <c r="R32">
        <v>0</v>
      </c>
    </row>
    <row r="33" spans="1:18">
      <c r="A33" s="2">
        <v>44228</v>
      </c>
      <c r="B33" s="3">
        <f>8+5</f>
        <v>13</v>
      </c>
      <c r="C33" s="4">
        <v>0</v>
      </c>
      <c r="D33" s="4">
        <v>0</v>
      </c>
      <c r="E33" s="5">
        <v>46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3">
        <f t="shared" si="0"/>
        <v>59</v>
      </c>
      <c r="P33" s="7">
        <v>1000</v>
      </c>
      <c r="Q33">
        <v>0</v>
      </c>
      <c r="R33">
        <v>0</v>
      </c>
    </row>
    <row r="34" spans="1:18">
      <c r="A34" s="2">
        <v>44229</v>
      </c>
      <c r="B34" s="3">
        <f>5+8</f>
        <v>13</v>
      </c>
      <c r="C34" s="4">
        <v>0</v>
      </c>
      <c r="D34" s="3">
        <f>100</f>
        <v>100</v>
      </c>
      <c r="E34" s="5">
        <v>35.5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3">
        <f>68+15.52+42.6+341</f>
        <v>467.12</v>
      </c>
      <c r="O34" s="3">
        <f t="shared" si="0"/>
        <v>615.62</v>
      </c>
      <c r="P34" s="7">
        <v>810</v>
      </c>
      <c r="Q34">
        <v>0</v>
      </c>
      <c r="R34">
        <v>0</v>
      </c>
    </row>
    <row r="35" spans="1:18">
      <c r="A35" s="2">
        <v>44230</v>
      </c>
      <c r="B35" s="3">
        <f>10+8</f>
        <v>18</v>
      </c>
      <c r="C35" s="4">
        <v>0</v>
      </c>
      <c r="D35" s="4">
        <v>0</v>
      </c>
      <c r="E35" s="5">
        <v>39.5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3">
        <f t="shared" si="0"/>
        <v>57.5</v>
      </c>
      <c r="P35" s="4">
        <v>0</v>
      </c>
      <c r="Q35">
        <v>0</v>
      </c>
      <c r="R35">
        <v>0</v>
      </c>
    </row>
    <row r="36" spans="1:18">
      <c r="A36" s="2">
        <v>44231</v>
      </c>
      <c r="B36" s="3">
        <f>10+12</f>
        <v>22</v>
      </c>
      <c r="C36" s="4">
        <v>0</v>
      </c>
      <c r="D36" s="4">
        <v>0</v>
      </c>
      <c r="E36" s="5">
        <v>56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3">
        <f t="shared" si="0"/>
        <v>78</v>
      </c>
      <c r="P36" s="4">
        <v>0</v>
      </c>
      <c r="Q36">
        <v>0</v>
      </c>
      <c r="R36">
        <v>0</v>
      </c>
    </row>
    <row r="37" spans="1:18">
      <c r="A37" s="2">
        <v>44232</v>
      </c>
      <c r="B37" s="3">
        <f>10+18+5</f>
        <v>33</v>
      </c>
      <c r="C37" s="4">
        <v>0</v>
      </c>
      <c r="D37" s="4">
        <v>0</v>
      </c>
      <c r="E37" s="5">
        <v>42.5</v>
      </c>
      <c r="F37" s="4">
        <v>0</v>
      </c>
      <c r="G37" s="4">
        <v>0</v>
      </c>
      <c r="H37" s="3">
        <f>241</f>
        <v>241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3">
        <v>13</v>
      </c>
      <c r="O37" s="3">
        <f t="shared" si="0"/>
        <v>329.5</v>
      </c>
      <c r="P37" s="7">
        <f>58+79+63+6+6+73+12+6+2+40+20</f>
        <v>365</v>
      </c>
      <c r="Q37">
        <v>0</v>
      </c>
      <c r="R37">
        <v>0</v>
      </c>
    </row>
    <row r="38" spans="1:18">
      <c r="A38" s="2">
        <v>44233</v>
      </c>
      <c r="B38" s="4">
        <v>0</v>
      </c>
      <c r="C38" s="4">
        <v>0</v>
      </c>
      <c r="D38" s="4">
        <v>0</v>
      </c>
      <c r="E38" s="5">
        <v>86</v>
      </c>
      <c r="F38" s="4">
        <v>0</v>
      </c>
      <c r="G38" s="4">
        <v>0</v>
      </c>
      <c r="H38" s="4">
        <v>0</v>
      </c>
      <c r="I38" s="4">
        <v>0</v>
      </c>
      <c r="J38" s="3">
        <v>300</v>
      </c>
      <c r="K38" s="4">
        <v>0</v>
      </c>
      <c r="L38" s="4">
        <v>0</v>
      </c>
      <c r="M38" s="3">
        <f>90</f>
        <v>90</v>
      </c>
      <c r="N38" s="4">
        <v>0</v>
      </c>
      <c r="O38" s="3">
        <f t="shared" si="0"/>
        <v>476</v>
      </c>
      <c r="P38" s="4">
        <v>0</v>
      </c>
      <c r="Q38">
        <v>0</v>
      </c>
      <c r="R38">
        <v>0</v>
      </c>
    </row>
    <row r="39" spans="1:18">
      <c r="A39" s="2">
        <v>44234</v>
      </c>
      <c r="B39" s="3">
        <f>10+8</f>
        <v>18</v>
      </c>
      <c r="C39" s="3">
        <v>100</v>
      </c>
      <c r="D39" s="4">
        <v>0</v>
      </c>
      <c r="E39" s="5">
        <v>43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3">
        <f t="shared" si="0"/>
        <v>161</v>
      </c>
      <c r="P39" s="7">
        <v>1000</v>
      </c>
      <c r="Q39">
        <v>0</v>
      </c>
      <c r="R39">
        <v>0</v>
      </c>
    </row>
    <row r="40" spans="1:18">
      <c r="A40" s="2">
        <v>44235</v>
      </c>
      <c r="B40" s="3">
        <v>6.4</v>
      </c>
      <c r="C40" s="4">
        <v>0</v>
      </c>
      <c r="D40" s="4">
        <v>0</v>
      </c>
      <c r="E40" s="5">
        <v>41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3">
        <v>85.8</v>
      </c>
      <c r="N40" s="4">
        <v>0</v>
      </c>
      <c r="O40" s="3">
        <f t="shared" si="0"/>
        <v>133.2</v>
      </c>
      <c r="P40" s="4">
        <v>0</v>
      </c>
      <c r="Q40">
        <v>0</v>
      </c>
      <c r="R40">
        <v>0</v>
      </c>
    </row>
    <row r="41" spans="1:18">
      <c r="A41" s="2">
        <v>44236</v>
      </c>
      <c r="B41" s="3">
        <v>5.6</v>
      </c>
      <c r="C41" s="4">
        <v>0</v>
      </c>
      <c r="D41" s="4">
        <v>0</v>
      </c>
      <c r="E41" s="5">
        <v>58.5</v>
      </c>
      <c r="F41" s="4">
        <v>0</v>
      </c>
      <c r="G41" s="4">
        <v>0</v>
      </c>
      <c r="H41" s="3">
        <f>35+194</f>
        <v>229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f t="shared" si="0"/>
        <v>293.1</v>
      </c>
      <c r="P41" s="7">
        <f>1870+4950</f>
        <v>6820</v>
      </c>
      <c r="Q41">
        <v>0</v>
      </c>
      <c r="R41">
        <v>0</v>
      </c>
    </row>
    <row r="42" spans="1:18">
      <c r="A42" s="2">
        <v>44237</v>
      </c>
      <c r="B42" s="3">
        <v>13</v>
      </c>
      <c r="C42" s="4">
        <v>0</v>
      </c>
      <c r="D42" s="4">
        <v>0</v>
      </c>
      <c r="E42" s="5">
        <v>1006.9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3">
        <f t="shared" si="0"/>
        <v>1019.9</v>
      </c>
      <c r="P42" s="4">
        <v>0</v>
      </c>
      <c r="Q42">
        <v>0</v>
      </c>
      <c r="R42">
        <v>0</v>
      </c>
    </row>
    <row r="43" spans="1:18">
      <c r="A43" s="2">
        <v>44238</v>
      </c>
      <c r="B43" s="4">
        <v>0</v>
      </c>
      <c r="C43" s="4">
        <v>0</v>
      </c>
      <c r="D43" s="4">
        <v>0</v>
      </c>
      <c r="E43" s="5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3">
        <f>38+38</f>
        <v>76</v>
      </c>
      <c r="N43" s="4">
        <v>0</v>
      </c>
      <c r="O43" s="3">
        <f t="shared" si="0"/>
        <v>76</v>
      </c>
      <c r="P43" s="7">
        <f>-59</f>
        <v>-59</v>
      </c>
      <c r="Q43">
        <v>0</v>
      </c>
      <c r="R43">
        <v>0</v>
      </c>
    </row>
    <row r="44" spans="1:18">
      <c r="A44" s="2">
        <v>44239</v>
      </c>
      <c r="B44" s="3">
        <f>5.5</f>
        <v>5.5</v>
      </c>
      <c r="C44" s="4">
        <v>0</v>
      </c>
      <c r="D44" s="4">
        <v>0</v>
      </c>
      <c r="E44" s="5">
        <v>11</v>
      </c>
      <c r="F44" s="4">
        <v>0</v>
      </c>
      <c r="G44" s="4">
        <v>0</v>
      </c>
      <c r="H44" s="4">
        <v>0</v>
      </c>
      <c r="I44" s="3">
        <f>33</f>
        <v>33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3">
        <f t="shared" si="0"/>
        <v>49.5</v>
      </c>
      <c r="P44" s="7">
        <v>0</v>
      </c>
      <c r="Q44">
        <v>0</v>
      </c>
      <c r="R44">
        <v>0</v>
      </c>
    </row>
    <row r="45" spans="1:18">
      <c r="A45" s="2">
        <v>44240</v>
      </c>
      <c r="B45" s="3">
        <f>2</f>
        <v>2</v>
      </c>
      <c r="C45" s="4">
        <v>0</v>
      </c>
      <c r="D45" s="4">
        <v>0</v>
      </c>
      <c r="E45" s="5">
        <v>185</v>
      </c>
      <c r="F45" s="4">
        <v>0</v>
      </c>
      <c r="G45" s="4">
        <v>0</v>
      </c>
      <c r="H45" s="4">
        <v>0</v>
      </c>
      <c r="I45" s="3">
        <f>13</f>
        <v>13</v>
      </c>
      <c r="J45" s="4">
        <v>0</v>
      </c>
      <c r="K45" s="4">
        <v>0</v>
      </c>
      <c r="L45" s="4">
        <v>0</v>
      </c>
      <c r="M45" s="3">
        <f>3.2+22+24.54+2.4+2</f>
        <v>54.14</v>
      </c>
      <c r="N45" s="4">
        <v>0</v>
      </c>
      <c r="O45" s="3">
        <f t="shared" si="0"/>
        <v>254.14</v>
      </c>
      <c r="P45" s="7">
        <f>200+200+44+4+200+5+50-63+52</f>
        <v>692</v>
      </c>
      <c r="Q45">
        <v>0</v>
      </c>
      <c r="R45">
        <v>0</v>
      </c>
    </row>
    <row r="46" spans="1:18">
      <c r="A46" s="2">
        <v>44241</v>
      </c>
      <c r="B46" s="4">
        <v>0</v>
      </c>
      <c r="C46" s="4">
        <v>0</v>
      </c>
      <c r="D46" s="4">
        <v>0</v>
      </c>
      <c r="E46" s="5">
        <v>0</v>
      </c>
      <c r="F46" s="4">
        <v>0</v>
      </c>
      <c r="G46" s="4">
        <v>0</v>
      </c>
      <c r="H46" s="3">
        <f>40</f>
        <v>40</v>
      </c>
      <c r="I46" s="4">
        <v>0</v>
      </c>
      <c r="J46" s="4">
        <v>0</v>
      </c>
      <c r="K46" s="4">
        <v>0</v>
      </c>
      <c r="L46" s="4">
        <v>0</v>
      </c>
      <c r="M46" s="3">
        <f>76.8</f>
        <v>76.8</v>
      </c>
      <c r="N46" s="4">
        <v>0</v>
      </c>
      <c r="O46" s="3">
        <f t="shared" si="0"/>
        <v>116.8</v>
      </c>
      <c r="P46" s="4">
        <v>0</v>
      </c>
      <c r="Q46">
        <v>0</v>
      </c>
      <c r="R46">
        <v>0</v>
      </c>
    </row>
    <row r="47" spans="1:18">
      <c r="A47" s="2">
        <v>44242</v>
      </c>
      <c r="B47" s="3">
        <f>3.2+1.6+1.6</f>
        <v>6.4</v>
      </c>
      <c r="C47" s="4">
        <v>0</v>
      </c>
      <c r="D47" s="3">
        <f>30</f>
        <v>30</v>
      </c>
      <c r="E47" s="5">
        <v>14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3">
        <f t="shared" si="0"/>
        <v>50.4</v>
      </c>
      <c r="P47" s="4">
        <v>0</v>
      </c>
      <c r="Q47">
        <v>0</v>
      </c>
      <c r="R47">
        <v>0</v>
      </c>
    </row>
    <row r="48" spans="1:18">
      <c r="A48" s="2">
        <v>44243</v>
      </c>
      <c r="B48" s="3">
        <f>1.6+27+1.6</f>
        <v>30.2</v>
      </c>
      <c r="C48" s="4">
        <v>0</v>
      </c>
      <c r="D48" s="4">
        <v>0</v>
      </c>
      <c r="E48" s="5">
        <v>230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3">
        <f>70+70</f>
        <v>140</v>
      </c>
      <c r="N48" s="4">
        <v>0</v>
      </c>
      <c r="O48" s="3">
        <f t="shared" si="0"/>
        <v>400.2</v>
      </c>
      <c r="P48" s="4">
        <v>0</v>
      </c>
      <c r="Q48">
        <v>0</v>
      </c>
      <c r="R48">
        <v>0</v>
      </c>
    </row>
    <row r="49" spans="1:18">
      <c r="A49" s="2">
        <v>44244</v>
      </c>
      <c r="B49" s="4">
        <v>0</v>
      </c>
      <c r="C49" s="4">
        <v>0</v>
      </c>
      <c r="D49" s="4">
        <v>0</v>
      </c>
      <c r="E49" s="5">
        <v>0</v>
      </c>
      <c r="F49" s="4">
        <v>0</v>
      </c>
      <c r="G49" s="4">
        <v>1112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3">
        <v>0</v>
      </c>
      <c r="O49" s="3">
        <f t="shared" si="0"/>
        <v>1112</v>
      </c>
      <c r="P49" s="4">
        <v>0</v>
      </c>
      <c r="Q49">
        <v>0</v>
      </c>
      <c r="R49">
        <v>0</v>
      </c>
    </row>
    <row r="50" spans="1:18">
      <c r="A50" s="2">
        <v>44245</v>
      </c>
      <c r="B50" s="3">
        <f t="shared" ref="B50:B52" si="4">8+10</f>
        <v>18</v>
      </c>
      <c r="C50" s="4">
        <v>0</v>
      </c>
      <c r="D50" s="4">
        <v>0</v>
      </c>
      <c r="E50" s="5">
        <v>43.5</v>
      </c>
      <c r="F50" s="4">
        <v>0</v>
      </c>
      <c r="G50" s="4">
        <v>0</v>
      </c>
      <c r="H50" s="3">
        <f>20</f>
        <v>20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3">
        <f t="shared" si="0"/>
        <v>81.5</v>
      </c>
      <c r="P50" s="4">
        <v>0</v>
      </c>
      <c r="Q50">
        <v>0</v>
      </c>
      <c r="R50">
        <v>0</v>
      </c>
    </row>
    <row r="51" spans="1:18">
      <c r="A51" s="2">
        <v>44246</v>
      </c>
      <c r="B51" s="3">
        <f t="shared" si="4"/>
        <v>18</v>
      </c>
      <c r="C51" s="4">
        <v>0</v>
      </c>
      <c r="D51" s="4">
        <v>0</v>
      </c>
      <c r="E51" s="5">
        <v>67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3">
        <f>14.16</f>
        <v>14.16</v>
      </c>
      <c r="O51" s="3">
        <f t="shared" si="0"/>
        <v>99.16</v>
      </c>
      <c r="P51" s="4">
        <v>0</v>
      </c>
      <c r="Q51">
        <v>0</v>
      </c>
      <c r="R51">
        <v>0</v>
      </c>
    </row>
    <row r="52" spans="1:18">
      <c r="A52" s="2">
        <v>44247</v>
      </c>
      <c r="B52" s="3">
        <f t="shared" si="4"/>
        <v>18</v>
      </c>
      <c r="C52" s="4">
        <v>0</v>
      </c>
      <c r="D52" s="4">
        <v>0</v>
      </c>
      <c r="E52" s="5">
        <v>47.3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3">
        <f>39.9</f>
        <v>39.9</v>
      </c>
      <c r="O52" s="3">
        <f t="shared" si="0"/>
        <v>105.2</v>
      </c>
      <c r="P52" s="4">
        <v>0</v>
      </c>
      <c r="Q52">
        <v>0</v>
      </c>
      <c r="R52">
        <v>0</v>
      </c>
    </row>
    <row r="53" spans="1:18">
      <c r="A53" s="2">
        <v>44248</v>
      </c>
      <c r="B53" s="4">
        <v>0</v>
      </c>
      <c r="C53" s="4">
        <v>0</v>
      </c>
      <c r="D53" s="4">
        <v>0</v>
      </c>
      <c r="E53" s="5">
        <v>94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3">
        <f t="shared" si="0"/>
        <v>94</v>
      </c>
      <c r="P53" s="4">
        <v>0</v>
      </c>
      <c r="Q53">
        <v>0</v>
      </c>
      <c r="R53">
        <v>0</v>
      </c>
    </row>
    <row r="54" spans="1:18">
      <c r="A54" s="2">
        <v>44249</v>
      </c>
      <c r="B54" s="3">
        <f>8</f>
        <v>8</v>
      </c>
      <c r="C54" s="4">
        <v>0</v>
      </c>
      <c r="D54" s="4">
        <v>0</v>
      </c>
      <c r="E54" s="5">
        <v>20.72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3">
        <f t="shared" si="0"/>
        <v>28.72</v>
      </c>
      <c r="P54" s="4">
        <v>0</v>
      </c>
      <c r="Q54">
        <v>0</v>
      </c>
      <c r="R54">
        <v>0</v>
      </c>
    </row>
    <row r="55" spans="1:18">
      <c r="A55" s="2">
        <v>44250</v>
      </c>
      <c r="B55" s="3">
        <f t="shared" ref="B55:B58" si="5">8+10</f>
        <v>18</v>
      </c>
      <c r="C55" s="4">
        <v>0</v>
      </c>
      <c r="D55" s="4">
        <v>0</v>
      </c>
      <c r="E55" s="5">
        <v>31</v>
      </c>
      <c r="F55" s="4">
        <v>0</v>
      </c>
      <c r="G55" s="4">
        <v>0</v>
      </c>
      <c r="H55" s="4">
        <v>0</v>
      </c>
      <c r="I55" s="3">
        <f>5</f>
        <v>5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3">
        <f t="shared" si="0"/>
        <v>54</v>
      </c>
      <c r="P55" s="4">
        <v>0</v>
      </c>
      <c r="Q55">
        <v>0</v>
      </c>
      <c r="R55">
        <v>0</v>
      </c>
    </row>
    <row r="56" spans="1:18">
      <c r="A56" s="2">
        <v>44251</v>
      </c>
      <c r="B56" s="3">
        <f t="shared" si="5"/>
        <v>18</v>
      </c>
      <c r="C56" s="4">
        <v>0</v>
      </c>
      <c r="D56" s="4">
        <v>0</v>
      </c>
      <c r="E56" s="5">
        <v>44</v>
      </c>
      <c r="F56" s="4">
        <v>0</v>
      </c>
      <c r="G56" s="4">
        <v>0</v>
      </c>
      <c r="H56" s="4">
        <v>0</v>
      </c>
      <c r="I56" s="3">
        <f>12</f>
        <v>12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3">
        <f t="shared" si="0"/>
        <v>74</v>
      </c>
      <c r="P56" s="4">
        <v>0</v>
      </c>
      <c r="Q56">
        <v>0</v>
      </c>
      <c r="R56">
        <v>0</v>
      </c>
    </row>
    <row r="57" spans="1:18">
      <c r="A57" s="2">
        <v>44252</v>
      </c>
      <c r="B57" s="3">
        <f>2.4+3.9+10</f>
        <v>16.3</v>
      </c>
      <c r="C57" s="4">
        <v>0</v>
      </c>
      <c r="D57" s="4">
        <v>0</v>
      </c>
      <c r="E57" s="5">
        <v>47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3">
        <f t="shared" si="0"/>
        <v>63.3</v>
      </c>
      <c r="P57" s="4">
        <v>0</v>
      </c>
      <c r="Q57">
        <v>0</v>
      </c>
      <c r="R57">
        <v>0</v>
      </c>
    </row>
    <row r="58" spans="1:18">
      <c r="A58" s="2">
        <v>44253</v>
      </c>
      <c r="B58" s="3">
        <f t="shared" si="5"/>
        <v>18</v>
      </c>
      <c r="C58" s="3">
        <v>1830</v>
      </c>
      <c r="D58" s="4">
        <v>0</v>
      </c>
      <c r="E58" s="5">
        <v>51</v>
      </c>
      <c r="F58" s="4">
        <v>0</v>
      </c>
      <c r="G58" s="4">
        <v>0</v>
      </c>
      <c r="H58" s="4">
        <v>0</v>
      </c>
      <c r="I58" s="4">
        <v>0</v>
      </c>
      <c r="K58" s="4">
        <v>0</v>
      </c>
      <c r="L58" s="3">
        <v>1000</v>
      </c>
      <c r="M58" s="3">
        <f>98</f>
        <v>98</v>
      </c>
      <c r="N58" s="4">
        <v>0</v>
      </c>
      <c r="O58" s="3">
        <f t="shared" si="0"/>
        <v>2997</v>
      </c>
      <c r="P58" s="7">
        <f>8801</f>
        <v>8801</v>
      </c>
      <c r="Q58">
        <v>0</v>
      </c>
      <c r="R58">
        <v>0</v>
      </c>
    </row>
    <row r="59" spans="1:18">
      <c r="A59" s="2">
        <v>44254</v>
      </c>
      <c r="B59" s="4">
        <v>0</v>
      </c>
      <c r="C59" s="3">
        <f>100</f>
        <v>100</v>
      </c>
      <c r="D59" s="4">
        <v>0</v>
      </c>
      <c r="E59" s="5">
        <v>56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3">
        <f t="shared" si="0"/>
        <v>156</v>
      </c>
      <c r="P59" s="4">
        <v>0</v>
      </c>
      <c r="Q59">
        <v>0</v>
      </c>
      <c r="R59">
        <v>0</v>
      </c>
    </row>
    <row r="60" spans="1:18">
      <c r="A60" s="2">
        <v>44255</v>
      </c>
      <c r="B60" s="3">
        <f>14</f>
        <v>14</v>
      </c>
      <c r="C60" s="4">
        <v>0</v>
      </c>
      <c r="D60" s="3">
        <f>70</f>
        <v>70</v>
      </c>
      <c r="E60" s="5">
        <v>255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3">
        <f t="shared" si="0"/>
        <v>339</v>
      </c>
      <c r="P60" s="4">
        <v>0</v>
      </c>
      <c r="Q60">
        <v>0</v>
      </c>
      <c r="R60">
        <v>0</v>
      </c>
    </row>
    <row r="61" spans="1:18">
      <c r="A61" s="2">
        <v>44256</v>
      </c>
      <c r="B61" s="3">
        <v>18</v>
      </c>
      <c r="C61" s="4">
        <v>0</v>
      </c>
      <c r="D61" s="4">
        <v>0</v>
      </c>
      <c r="E61" s="5">
        <v>50.5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3">
        <f t="shared" si="0"/>
        <v>68.5</v>
      </c>
      <c r="P61" s="4">
        <v>0</v>
      </c>
      <c r="Q61">
        <v>0</v>
      </c>
      <c r="R61">
        <v>0</v>
      </c>
    </row>
    <row r="62" spans="1:18">
      <c r="A62" s="2">
        <v>44257</v>
      </c>
      <c r="B62" s="3">
        <v>18</v>
      </c>
      <c r="C62" s="4">
        <v>0</v>
      </c>
      <c r="D62" s="3">
        <f>100</f>
        <v>100</v>
      </c>
      <c r="E62" s="5">
        <v>53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3">
        <f t="shared" si="0"/>
        <v>171</v>
      </c>
      <c r="P62" s="4">
        <v>0</v>
      </c>
      <c r="Q62">
        <v>0</v>
      </c>
      <c r="R62">
        <v>0</v>
      </c>
    </row>
    <row r="63" spans="1:18">
      <c r="A63" s="2">
        <v>44258</v>
      </c>
      <c r="B63" s="3">
        <f>18-1.6</f>
        <v>16.4</v>
      </c>
      <c r="C63" s="4">
        <v>0</v>
      </c>
      <c r="D63" s="4">
        <v>0</v>
      </c>
      <c r="E63" s="5">
        <v>48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3">
        <f t="shared" si="0"/>
        <v>64.4</v>
      </c>
      <c r="P63" s="4">
        <v>0</v>
      </c>
      <c r="Q63">
        <v>0</v>
      </c>
      <c r="R63">
        <v>0</v>
      </c>
    </row>
    <row r="64" spans="1:18">
      <c r="A64" s="2">
        <v>44259</v>
      </c>
      <c r="B64" s="3">
        <f>10+8</f>
        <v>18</v>
      </c>
      <c r="C64" s="4">
        <v>0</v>
      </c>
      <c r="D64" s="4">
        <v>0</v>
      </c>
      <c r="E64" s="5">
        <v>222.58</v>
      </c>
      <c r="F64" s="4">
        <v>0</v>
      </c>
      <c r="G64" s="4">
        <v>0</v>
      </c>
      <c r="H64" s="4">
        <v>0</v>
      </c>
      <c r="I64" s="3">
        <f>27</f>
        <v>27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3">
        <f t="shared" si="0"/>
        <v>267.58</v>
      </c>
      <c r="P64" s="4">
        <v>0</v>
      </c>
      <c r="Q64">
        <v>0</v>
      </c>
      <c r="R64">
        <v>0</v>
      </c>
    </row>
    <row r="65" spans="1:18">
      <c r="A65" s="2">
        <v>44260</v>
      </c>
      <c r="B65" s="3">
        <f>16.4</f>
        <v>16.4</v>
      </c>
      <c r="C65" s="4">
        <v>0</v>
      </c>
      <c r="D65" s="4">
        <v>0</v>
      </c>
      <c r="E65" s="5">
        <v>49.5</v>
      </c>
      <c r="F65" s="3">
        <f>200</f>
        <v>200</v>
      </c>
      <c r="G65" s="4">
        <v>0</v>
      </c>
      <c r="H65" s="4">
        <v>0</v>
      </c>
      <c r="I65" s="3">
        <f>100</f>
        <v>100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3">
        <f t="shared" si="0"/>
        <v>365.9</v>
      </c>
      <c r="P65" s="4">
        <v>0</v>
      </c>
      <c r="Q65">
        <v>0</v>
      </c>
      <c r="R65">
        <v>0</v>
      </c>
    </row>
    <row r="66" spans="1:18">
      <c r="A66" s="2">
        <v>44261</v>
      </c>
      <c r="B66" s="4">
        <v>0</v>
      </c>
      <c r="C66" s="4">
        <v>0</v>
      </c>
      <c r="D66" s="4">
        <v>0</v>
      </c>
      <c r="E66" s="5">
        <v>0</v>
      </c>
      <c r="F66" s="4">
        <v>0</v>
      </c>
      <c r="G66" s="4">
        <v>0</v>
      </c>
      <c r="H66" s="4">
        <v>0</v>
      </c>
      <c r="I66" s="4">
        <v>0</v>
      </c>
      <c r="J66" s="3">
        <v>496</v>
      </c>
      <c r="K66" s="4">
        <v>0</v>
      </c>
      <c r="L66" s="4">
        <v>0</v>
      </c>
      <c r="M66" s="4">
        <v>0</v>
      </c>
      <c r="N66" s="4">
        <v>0</v>
      </c>
      <c r="O66" s="3">
        <f t="shared" ref="O66:O129" si="6">SUM(B66:N66)</f>
        <v>496</v>
      </c>
      <c r="P66" s="4">
        <v>0</v>
      </c>
      <c r="Q66">
        <v>0</v>
      </c>
      <c r="R66">
        <v>0</v>
      </c>
    </row>
    <row r="67" spans="1:18">
      <c r="A67" s="2">
        <v>44262</v>
      </c>
      <c r="B67" s="4">
        <v>0</v>
      </c>
      <c r="C67" s="4">
        <v>0</v>
      </c>
      <c r="D67" s="4">
        <v>0</v>
      </c>
      <c r="E67" s="5">
        <v>64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3">
        <f t="shared" si="6"/>
        <v>64</v>
      </c>
      <c r="P67" s="4">
        <v>200</v>
      </c>
      <c r="Q67">
        <v>0</v>
      </c>
      <c r="R67">
        <v>0</v>
      </c>
    </row>
    <row r="68" spans="1:18">
      <c r="A68" s="2">
        <v>44263</v>
      </c>
      <c r="B68" s="3">
        <f>10+12</f>
        <v>22</v>
      </c>
      <c r="C68" s="4">
        <v>0</v>
      </c>
      <c r="D68" s="4">
        <v>0</v>
      </c>
      <c r="E68" s="5">
        <v>38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3">
        <f t="shared" si="6"/>
        <v>60</v>
      </c>
      <c r="P68" s="4">
        <v>0</v>
      </c>
      <c r="Q68">
        <v>0</v>
      </c>
      <c r="R68">
        <v>0</v>
      </c>
    </row>
    <row r="69" spans="1:18">
      <c r="A69" s="2">
        <v>44264</v>
      </c>
      <c r="B69" s="3">
        <f>9+10</f>
        <v>19</v>
      </c>
      <c r="C69" s="4">
        <v>0</v>
      </c>
      <c r="D69" s="4">
        <v>0</v>
      </c>
      <c r="E69" s="5">
        <v>67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3">
        <f t="shared" si="6"/>
        <v>86</v>
      </c>
      <c r="P69" s="4">
        <v>0</v>
      </c>
      <c r="Q69">
        <v>0</v>
      </c>
      <c r="R69">
        <v>0</v>
      </c>
    </row>
    <row r="70" spans="1:18">
      <c r="A70" s="2">
        <v>44265</v>
      </c>
      <c r="B70" s="3">
        <f>10+6.4</f>
        <v>16.4</v>
      </c>
      <c r="C70" s="4">
        <v>0</v>
      </c>
      <c r="D70" s="4">
        <v>0</v>
      </c>
      <c r="E70" s="5">
        <v>47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3">
        <f t="shared" si="6"/>
        <v>63.4</v>
      </c>
      <c r="P70" s="4">
        <v>0</v>
      </c>
      <c r="Q70">
        <v>0</v>
      </c>
      <c r="R70">
        <v>0</v>
      </c>
    </row>
    <row r="71" spans="1:18">
      <c r="A71" s="2">
        <v>44266</v>
      </c>
      <c r="B71" s="3">
        <f>10+6.4</f>
        <v>16.4</v>
      </c>
      <c r="C71" s="4">
        <v>0</v>
      </c>
      <c r="D71" s="4">
        <v>0</v>
      </c>
      <c r="E71" s="5">
        <v>61.9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3">
        <f t="shared" si="6"/>
        <v>78.3</v>
      </c>
      <c r="P71" s="4">
        <v>0</v>
      </c>
      <c r="Q71">
        <v>0</v>
      </c>
      <c r="R71">
        <v>0</v>
      </c>
    </row>
    <row r="72" spans="1:18">
      <c r="A72" s="2">
        <v>44267</v>
      </c>
      <c r="B72" s="3">
        <f>10+6.4</f>
        <v>16.4</v>
      </c>
      <c r="C72" s="4">
        <v>0</v>
      </c>
      <c r="D72" s="4">
        <v>0</v>
      </c>
      <c r="E72" s="5">
        <v>51.5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3">
        <f t="shared" si="6"/>
        <v>67.9</v>
      </c>
      <c r="P72" s="4">
        <v>0</v>
      </c>
      <c r="Q72">
        <v>0</v>
      </c>
      <c r="R72">
        <v>0</v>
      </c>
    </row>
    <row r="73" spans="1:18">
      <c r="A73" s="2">
        <v>44268</v>
      </c>
      <c r="B73" s="3">
        <f>8+8</f>
        <v>16</v>
      </c>
      <c r="C73" s="4">
        <v>0</v>
      </c>
      <c r="D73" s="4">
        <v>0</v>
      </c>
      <c r="E73" s="5">
        <v>57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3">
        <v>20</v>
      </c>
      <c r="O73" s="3">
        <f t="shared" si="6"/>
        <v>93</v>
      </c>
      <c r="P73" s="4">
        <v>0</v>
      </c>
      <c r="Q73">
        <v>0</v>
      </c>
      <c r="R73">
        <v>0</v>
      </c>
    </row>
    <row r="74" spans="1:18">
      <c r="A74" s="2">
        <v>44269</v>
      </c>
      <c r="B74" s="4">
        <v>0</v>
      </c>
      <c r="C74" s="4">
        <v>0</v>
      </c>
      <c r="D74" s="4">
        <v>0</v>
      </c>
      <c r="E74" s="5">
        <v>27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3">
        <f t="shared" si="6"/>
        <v>27</v>
      </c>
      <c r="P74" s="4">
        <v>0</v>
      </c>
      <c r="Q74">
        <v>0</v>
      </c>
      <c r="R74">
        <v>0</v>
      </c>
    </row>
    <row r="75" spans="1:18">
      <c r="A75" s="2">
        <v>44270</v>
      </c>
      <c r="B75" s="3">
        <f>10+6.4</f>
        <v>16.4</v>
      </c>
      <c r="C75" s="4">
        <v>0</v>
      </c>
      <c r="D75" s="3">
        <f>30</f>
        <v>30</v>
      </c>
      <c r="E75" s="5">
        <v>20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3">
        <f t="shared" si="6"/>
        <v>66.4</v>
      </c>
      <c r="P75" s="7">
        <v>4754</v>
      </c>
      <c r="Q75">
        <v>0</v>
      </c>
      <c r="R75">
        <v>0</v>
      </c>
    </row>
    <row r="76" spans="1:18">
      <c r="A76" s="2">
        <v>44271</v>
      </c>
      <c r="B76" s="3">
        <f>18</f>
        <v>18</v>
      </c>
      <c r="C76" s="4">
        <v>0</v>
      </c>
      <c r="D76" s="4">
        <v>0</v>
      </c>
      <c r="E76" s="5">
        <v>26.9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3">
        <f t="shared" si="6"/>
        <v>44.9</v>
      </c>
      <c r="P76" s="7">
        <v>300</v>
      </c>
      <c r="Q76">
        <v>0</v>
      </c>
      <c r="R76">
        <v>0</v>
      </c>
    </row>
    <row r="77" spans="1:18">
      <c r="A77" s="2">
        <v>44272</v>
      </c>
      <c r="B77" s="3">
        <f>18</f>
        <v>18</v>
      </c>
      <c r="C77" s="4">
        <v>0</v>
      </c>
      <c r="D77" s="4">
        <v>0</v>
      </c>
      <c r="E77" s="5">
        <v>27</v>
      </c>
      <c r="F77" s="4">
        <v>0</v>
      </c>
      <c r="G77" s="4">
        <v>0</v>
      </c>
      <c r="H77" s="4">
        <v>0</v>
      </c>
      <c r="I77" s="3">
        <v>12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3">
        <f t="shared" si="6"/>
        <v>57</v>
      </c>
      <c r="P77" s="4">
        <v>0</v>
      </c>
      <c r="Q77">
        <v>0</v>
      </c>
      <c r="R77">
        <v>0</v>
      </c>
    </row>
    <row r="78" spans="1:18">
      <c r="A78" s="2">
        <v>44273</v>
      </c>
      <c r="B78" s="3">
        <v>18</v>
      </c>
      <c r="C78" s="4">
        <v>0</v>
      </c>
      <c r="D78" s="4">
        <v>0</v>
      </c>
      <c r="E78" s="5">
        <v>25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3">
        <f t="shared" si="6"/>
        <v>43</v>
      </c>
      <c r="P78" s="4">
        <v>0</v>
      </c>
      <c r="Q78">
        <v>0</v>
      </c>
      <c r="R78">
        <v>0</v>
      </c>
    </row>
    <row r="79" spans="1:18">
      <c r="A79" s="2">
        <v>44274</v>
      </c>
      <c r="B79" s="3">
        <f>13+8</f>
        <v>21</v>
      </c>
      <c r="C79" s="4">
        <v>0</v>
      </c>
      <c r="D79" s="4">
        <v>0</v>
      </c>
      <c r="E79" s="5">
        <v>52.8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3">
        <f t="shared" si="6"/>
        <v>73.8</v>
      </c>
      <c r="P79" s="4">
        <v>0</v>
      </c>
      <c r="Q79">
        <v>0</v>
      </c>
      <c r="R79">
        <v>0</v>
      </c>
    </row>
    <row r="80" spans="1:18">
      <c r="A80" s="2">
        <v>44275</v>
      </c>
      <c r="B80" s="4">
        <v>0</v>
      </c>
      <c r="C80" s="4">
        <v>0</v>
      </c>
      <c r="D80" s="4">
        <v>0</v>
      </c>
      <c r="E80" s="5">
        <v>202.8</v>
      </c>
      <c r="F80" s="4">
        <v>0</v>
      </c>
      <c r="G80" s="4">
        <v>0</v>
      </c>
      <c r="H80" s="4">
        <v>0</v>
      </c>
      <c r="I80" s="3">
        <v>100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3">
        <f t="shared" si="6"/>
        <v>302.8</v>
      </c>
      <c r="P80" s="4">
        <v>0</v>
      </c>
      <c r="Q80">
        <v>0</v>
      </c>
      <c r="R80">
        <v>0</v>
      </c>
    </row>
    <row r="81" spans="1:18">
      <c r="A81" s="2">
        <v>44276</v>
      </c>
      <c r="B81" s="4">
        <v>0</v>
      </c>
      <c r="C81" s="4">
        <v>0</v>
      </c>
      <c r="D81" s="4">
        <v>0</v>
      </c>
      <c r="E81" s="5">
        <v>30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3">
        <f t="shared" si="6"/>
        <v>30</v>
      </c>
      <c r="P81" s="4">
        <v>0</v>
      </c>
      <c r="Q81">
        <v>0</v>
      </c>
      <c r="R81">
        <v>0</v>
      </c>
    </row>
    <row r="82" spans="1:18">
      <c r="A82" s="2">
        <v>44277</v>
      </c>
      <c r="B82" s="3">
        <f>8+10</f>
        <v>18</v>
      </c>
      <c r="C82" s="4">
        <v>0</v>
      </c>
      <c r="D82" s="4">
        <v>0</v>
      </c>
      <c r="E82" s="5">
        <v>44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3">
        <f t="shared" si="6"/>
        <v>62</v>
      </c>
      <c r="P82" s="4">
        <v>0</v>
      </c>
      <c r="Q82">
        <v>0</v>
      </c>
      <c r="R82">
        <v>0</v>
      </c>
    </row>
    <row r="83" spans="1:18">
      <c r="A83" s="2">
        <v>44278</v>
      </c>
      <c r="B83" s="3">
        <f>18</f>
        <v>18</v>
      </c>
      <c r="C83" s="4">
        <v>0</v>
      </c>
      <c r="D83" s="4">
        <v>0</v>
      </c>
      <c r="E83" s="5">
        <v>72.9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3">
        <f t="shared" si="6"/>
        <v>90.9</v>
      </c>
      <c r="P83" s="4">
        <v>0</v>
      </c>
      <c r="Q83">
        <v>0</v>
      </c>
      <c r="R83">
        <v>0</v>
      </c>
    </row>
    <row r="84" spans="1:18">
      <c r="A84" s="2">
        <v>44279</v>
      </c>
      <c r="B84" s="3">
        <v>18</v>
      </c>
      <c r="C84" s="4">
        <v>0</v>
      </c>
      <c r="D84" s="4">
        <v>0</v>
      </c>
      <c r="E84" s="5">
        <v>31.9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3">
        <f t="shared" si="6"/>
        <v>49.9</v>
      </c>
      <c r="P84" s="4">
        <v>0</v>
      </c>
      <c r="Q84">
        <v>0</v>
      </c>
      <c r="R84">
        <v>0</v>
      </c>
    </row>
    <row r="85" spans="1:18">
      <c r="A85" s="2">
        <v>44280</v>
      </c>
      <c r="B85" s="3">
        <v>16.4</v>
      </c>
      <c r="C85" s="3">
        <v>20</v>
      </c>
      <c r="D85" s="4">
        <v>0</v>
      </c>
      <c r="E85" s="5">
        <v>41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3">
        <v>182</v>
      </c>
      <c r="N85" s="4">
        <v>0</v>
      </c>
      <c r="O85" s="3">
        <f t="shared" si="6"/>
        <v>259.4</v>
      </c>
      <c r="P85" s="4">
        <v>0</v>
      </c>
      <c r="Q85">
        <v>0</v>
      </c>
      <c r="R85">
        <v>0</v>
      </c>
    </row>
    <row r="86" spans="1:18">
      <c r="A86" s="2">
        <v>44281</v>
      </c>
      <c r="B86" s="3">
        <f>6.6+6.4+10</f>
        <v>23</v>
      </c>
      <c r="C86" s="4">
        <v>0</v>
      </c>
      <c r="D86" s="4">
        <v>0</v>
      </c>
      <c r="E86" s="5">
        <v>30.6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3">
        <f t="shared" si="6"/>
        <v>53.6</v>
      </c>
      <c r="P86" s="4">
        <v>0</v>
      </c>
      <c r="Q86">
        <v>0</v>
      </c>
      <c r="R86">
        <v>0</v>
      </c>
    </row>
    <row r="87" spans="1:18">
      <c r="A87" s="2">
        <v>44282</v>
      </c>
      <c r="B87" s="3">
        <f>6.4</f>
        <v>6.4</v>
      </c>
      <c r="C87" s="4">
        <v>0</v>
      </c>
      <c r="D87" s="4">
        <v>0</v>
      </c>
      <c r="E87" s="5">
        <v>468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3">
        <f t="shared" si="6"/>
        <v>474.4</v>
      </c>
      <c r="P87" s="4">
        <v>0</v>
      </c>
      <c r="Q87">
        <v>0</v>
      </c>
      <c r="R87">
        <v>0</v>
      </c>
    </row>
    <row r="88" spans="1:18">
      <c r="A88" s="2">
        <v>44283</v>
      </c>
      <c r="B88" s="3">
        <v>2300</v>
      </c>
      <c r="C88" s="4">
        <v>0</v>
      </c>
      <c r="D88" s="3">
        <f>20+50</f>
        <v>70</v>
      </c>
      <c r="E88" s="5">
        <v>0</v>
      </c>
      <c r="F88" s="4">
        <v>0</v>
      </c>
      <c r="G88" s="4">
        <v>0</v>
      </c>
      <c r="H88" s="4">
        <v>0</v>
      </c>
      <c r="I88" s="4">
        <v>49.8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3">
        <f t="shared" si="6"/>
        <v>2419.8</v>
      </c>
      <c r="P88" s="7">
        <f>810+2399+6474</f>
        <v>9683</v>
      </c>
      <c r="Q88">
        <v>0</v>
      </c>
      <c r="R88">
        <v>0</v>
      </c>
    </row>
    <row r="89" spans="1:18">
      <c r="A89" s="2">
        <v>44284</v>
      </c>
      <c r="B89" s="3">
        <f>18</f>
        <v>18</v>
      </c>
      <c r="C89" s="4">
        <v>0</v>
      </c>
      <c r="D89" s="4">
        <v>0</v>
      </c>
      <c r="E89" s="5">
        <v>57.5</v>
      </c>
      <c r="F89" s="4">
        <v>0</v>
      </c>
      <c r="G89" s="4">
        <v>0</v>
      </c>
      <c r="H89" s="3">
        <f>30</f>
        <v>30</v>
      </c>
      <c r="I89" s="3">
        <f>8.73+40</f>
        <v>48.73</v>
      </c>
      <c r="J89" s="4">
        <v>0</v>
      </c>
      <c r="K89" s="4">
        <v>0</v>
      </c>
      <c r="L89" s="4">
        <v>0</v>
      </c>
      <c r="M89" s="3">
        <f>22</f>
        <v>22</v>
      </c>
      <c r="N89" s="4">
        <v>0</v>
      </c>
      <c r="O89" s="3">
        <f t="shared" si="6"/>
        <v>176.23</v>
      </c>
      <c r="P89" s="4">
        <v>0</v>
      </c>
      <c r="Q89">
        <v>0</v>
      </c>
      <c r="R89">
        <v>0</v>
      </c>
    </row>
    <row r="90" spans="1:18">
      <c r="A90" s="2">
        <v>44285</v>
      </c>
      <c r="B90" s="3">
        <f>16.4</f>
        <v>16.4</v>
      </c>
      <c r="C90" s="4">
        <v>0</v>
      </c>
      <c r="D90" s="4">
        <v>0</v>
      </c>
      <c r="E90" s="5">
        <v>42.33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3">
        <f t="shared" si="6"/>
        <v>58.73</v>
      </c>
      <c r="P90" s="4">
        <v>0</v>
      </c>
      <c r="Q90">
        <v>0</v>
      </c>
      <c r="R90">
        <v>0</v>
      </c>
    </row>
    <row r="91" spans="1:18">
      <c r="A91" s="2">
        <v>44286</v>
      </c>
      <c r="B91" s="3">
        <f>18</f>
        <v>18</v>
      </c>
      <c r="C91" s="3">
        <f>100</f>
        <v>100</v>
      </c>
      <c r="D91" s="4">
        <v>0</v>
      </c>
      <c r="E91" s="5">
        <v>38.3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3">
        <f t="shared" si="6"/>
        <v>156.3</v>
      </c>
      <c r="P91" s="4">
        <v>0</v>
      </c>
      <c r="Q91">
        <v>0</v>
      </c>
      <c r="R91">
        <v>0</v>
      </c>
    </row>
    <row r="92" spans="1:18">
      <c r="A92" s="2">
        <v>44287</v>
      </c>
      <c r="B92" s="3">
        <v>18</v>
      </c>
      <c r="C92" s="4">
        <v>0</v>
      </c>
      <c r="D92" s="4">
        <v>0</v>
      </c>
      <c r="E92" s="5">
        <v>67.2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3">
        <f t="shared" si="6"/>
        <v>85.2</v>
      </c>
      <c r="P92" s="4">
        <v>0</v>
      </c>
      <c r="Q92">
        <v>0</v>
      </c>
      <c r="R92">
        <v>0</v>
      </c>
    </row>
    <row r="93" spans="1:18">
      <c r="A93" s="2">
        <v>44288</v>
      </c>
      <c r="B93" s="3">
        <v>18</v>
      </c>
      <c r="C93" s="4">
        <v>0</v>
      </c>
      <c r="D93" s="3">
        <v>100</v>
      </c>
      <c r="E93" s="5">
        <v>62.8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3">
        <f>22.8</f>
        <v>22.8</v>
      </c>
      <c r="O93" s="3">
        <f t="shared" si="6"/>
        <v>203.6</v>
      </c>
      <c r="P93" s="4">
        <v>0</v>
      </c>
      <c r="Q93">
        <v>0</v>
      </c>
      <c r="R93">
        <v>0</v>
      </c>
    </row>
    <row r="94" spans="1:18">
      <c r="A94" s="2">
        <v>44289</v>
      </c>
      <c r="B94" s="3">
        <f>1.6+1.6</f>
        <v>3.2</v>
      </c>
      <c r="C94" s="3">
        <f>8025</f>
        <v>8025</v>
      </c>
      <c r="D94" s="4">
        <v>0</v>
      </c>
      <c r="E94" s="5">
        <v>0</v>
      </c>
      <c r="F94" s="4">
        <v>0</v>
      </c>
      <c r="G94" s="4">
        <v>0</v>
      </c>
      <c r="H94" s="4">
        <v>0</v>
      </c>
      <c r="I94" s="3">
        <f>5</f>
        <v>5</v>
      </c>
      <c r="J94" s="4">
        <v>0</v>
      </c>
      <c r="K94" s="4">
        <v>0</v>
      </c>
      <c r="L94" s="4">
        <v>0</v>
      </c>
      <c r="M94" s="3">
        <v>62</v>
      </c>
      <c r="N94" s="4">
        <v>0</v>
      </c>
      <c r="O94" s="3">
        <f t="shared" si="6"/>
        <v>8095.2</v>
      </c>
      <c r="P94" s="4">
        <v>0</v>
      </c>
      <c r="Q94">
        <v>0</v>
      </c>
      <c r="R94">
        <v>0</v>
      </c>
    </row>
    <row r="95" spans="1:18">
      <c r="A95" s="2">
        <v>44290</v>
      </c>
      <c r="B95" s="4">
        <v>0</v>
      </c>
      <c r="C95" s="4">
        <v>0</v>
      </c>
      <c r="D95" s="4">
        <v>0</v>
      </c>
      <c r="E95" s="5">
        <v>150.2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3">
        <f t="shared" si="6"/>
        <v>150.2</v>
      </c>
      <c r="P95" s="4">
        <v>0</v>
      </c>
      <c r="Q95">
        <v>0</v>
      </c>
      <c r="R95">
        <v>0</v>
      </c>
    </row>
    <row r="96" spans="1:18">
      <c r="A96" s="2">
        <v>44291</v>
      </c>
      <c r="B96" s="4">
        <v>0</v>
      </c>
      <c r="C96" s="4">
        <v>0</v>
      </c>
      <c r="D96" s="4">
        <v>0</v>
      </c>
      <c r="E96" s="5">
        <v>16.5</v>
      </c>
      <c r="F96" s="4">
        <v>0</v>
      </c>
      <c r="G96" s="4">
        <v>0</v>
      </c>
      <c r="H96" s="3">
        <v>20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3">
        <f t="shared" si="6"/>
        <v>36.5</v>
      </c>
      <c r="P96" s="4">
        <v>0</v>
      </c>
      <c r="Q96">
        <v>0</v>
      </c>
      <c r="R96">
        <v>0</v>
      </c>
    </row>
    <row r="97" spans="1:18">
      <c r="A97" s="2">
        <v>44292</v>
      </c>
      <c r="B97" s="3">
        <f>8+10</f>
        <v>18</v>
      </c>
      <c r="C97" s="4">
        <v>0</v>
      </c>
      <c r="D97" s="4">
        <v>0</v>
      </c>
      <c r="E97" s="5">
        <v>36</v>
      </c>
      <c r="F97" s="4">
        <v>0</v>
      </c>
      <c r="G97" s="4">
        <v>0</v>
      </c>
      <c r="H97" s="4">
        <v>0</v>
      </c>
      <c r="I97" s="3">
        <v>12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3">
        <f t="shared" si="6"/>
        <v>66</v>
      </c>
      <c r="P97" s="4">
        <v>0</v>
      </c>
      <c r="Q97">
        <v>0</v>
      </c>
      <c r="R97">
        <v>0</v>
      </c>
    </row>
    <row r="98" spans="1:18">
      <c r="A98" s="2">
        <v>44293</v>
      </c>
      <c r="B98" s="3">
        <v>18</v>
      </c>
      <c r="C98" s="4">
        <v>0</v>
      </c>
      <c r="D98" s="4">
        <v>0</v>
      </c>
      <c r="E98" s="5">
        <v>37.9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3">
        <f t="shared" si="6"/>
        <v>55.9</v>
      </c>
      <c r="P98" s="4">
        <v>0</v>
      </c>
      <c r="Q98">
        <v>0</v>
      </c>
      <c r="R98">
        <v>0</v>
      </c>
    </row>
    <row r="99" spans="1:18">
      <c r="A99" s="2">
        <v>44294</v>
      </c>
      <c r="B99" s="3">
        <f>12+8</f>
        <v>20</v>
      </c>
      <c r="C99" s="4">
        <v>0</v>
      </c>
      <c r="D99" s="4">
        <v>0</v>
      </c>
      <c r="E99" s="5">
        <v>50.9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3">
        <f t="shared" si="6"/>
        <v>70.9</v>
      </c>
      <c r="P99" s="4">
        <v>0</v>
      </c>
      <c r="Q99">
        <v>0</v>
      </c>
      <c r="R99">
        <v>0</v>
      </c>
    </row>
    <row r="100" spans="1:18">
      <c r="A100" s="2">
        <v>44295</v>
      </c>
      <c r="B100" s="4">
        <v>0</v>
      </c>
      <c r="C100" s="4">
        <v>0</v>
      </c>
      <c r="D100" s="4">
        <v>0</v>
      </c>
      <c r="E100" s="5">
        <v>46.5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3">
        <f t="shared" si="6"/>
        <v>46.5</v>
      </c>
      <c r="P100" s="4">
        <v>0</v>
      </c>
      <c r="Q100">
        <v>0</v>
      </c>
      <c r="R100">
        <v>0</v>
      </c>
    </row>
    <row r="101" spans="1:18">
      <c r="A101" s="2">
        <v>44296</v>
      </c>
      <c r="B101" s="4">
        <v>0</v>
      </c>
      <c r="C101" s="4">
        <v>0</v>
      </c>
      <c r="D101" s="4">
        <v>0</v>
      </c>
      <c r="E101" s="5">
        <v>133.4</v>
      </c>
      <c r="F101" s="4">
        <v>0</v>
      </c>
      <c r="G101" s="4">
        <v>0</v>
      </c>
      <c r="H101" s="4">
        <v>0</v>
      </c>
      <c r="I101" s="3">
        <v>800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3">
        <f t="shared" si="6"/>
        <v>933.4</v>
      </c>
      <c r="P101" s="4">
        <v>0</v>
      </c>
      <c r="Q101">
        <v>0</v>
      </c>
      <c r="R101">
        <v>0</v>
      </c>
    </row>
    <row r="102" spans="1:18">
      <c r="A102" s="2">
        <v>44297</v>
      </c>
      <c r="B102" s="4">
        <v>0</v>
      </c>
      <c r="C102" s="4">
        <v>0</v>
      </c>
      <c r="D102" s="4">
        <v>0</v>
      </c>
      <c r="E102" s="5">
        <v>68</v>
      </c>
      <c r="F102" s="4">
        <v>0</v>
      </c>
      <c r="G102" s="4">
        <v>0</v>
      </c>
      <c r="H102" s="4">
        <v>0</v>
      </c>
      <c r="I102" s="3">
        <f>40+40</f>
        <v>80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3">
        <f t="shared" si="6"/>
        <v>148</v>
      </c>
      <c r="P102" s="4">
        <v>0</v>
      </c>
      <c r="Q102">
        <v>0</v>
      </c>
      <c r="R102">
        <v>0</v>
      </c>
    </row>
    <row r="103" spans="1:18">
      <c r="A103" s="2">
        <v>44298</v>
      </c>
      <c r="B103" s="4">
        <v>0</v>
      </c>
      <c r="C103" s="4">
        <v>0</v>
      </c>
      <c r="D103" s="4">
        <v>0</v>
      </c>
      <c r="E103" s="5">
        <v>68.4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3">
        <f t="shared" si="6"/>
        <v>68.4</v>
      </c>
      <c r="P103" s="4">
        <v>0</v>
      </c>
      <c r="Q103">
        <v>0</v>
      </c>
      <c r="R103">
        <v>0</v>
      </c>
    </row>
    <row r="104" spans="1:18">
      <c r="A104" s="2">
        <v>44299</v>
      </c>
      <c r="B104" s="4">
        <v>0</v>
      </c>
      <c r="C104" s="4">
        <v>0</v>
      </c>
      <c r="D104" s="4">
        <v>0</v>
      </c>
      <c r="E104" s="5">
        <v>23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3">
        <f t="shared" si="6"/>
        <v>23</v>
      </c>
      <c r="P104" s="4">
        <v>0</v>
      </c>
      <c r="Q104">
        <v>0</v>
      </c>
      <c r="R104">
        <v>0</v>
      </c>
    </row>
    <row r="105" spans="1:18">
      <c r="A105" s="2">
        <v>44300</v>
      </c>
      <c r="B105" s="4">
        <v>0</v>
      </c>
      <c r="C105" s="4">
        <v>0</v>
      </c>
      <c r="D105" s="4">
        <v>0</v>
      </c>
      <c r="E105" s="5">
        <v>34.97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3">
        <f t="shared" si="6"/>
        <v>34.97</v>
      </c>
      <c r="P105" s="4">
        <v>0</v>
      </c>
      <c r="Q105">
        <v>0</v>
      </c>
      <c r="R105">
        <v>0</v>
      </c>
    </row>
    <row r="106" spans="1:18">
      <c r="A106" s="2">
        <v>44301</v>
      </c>
      <c r="B106" s="4">
        <v>0</v>
      </c>
      <c r="C106" s="4">
        <v>0</v>
      </c>
      <c r="D106" s="4">
        <v>0</v>
      </c>
      <c r="E106" s="5">
        <v>35</v>
      </c>
      <c r="F106" s="4">
        <v>0</v>
      </c>
      <c r="G106" s="4">
        <v>0</v>
      </c>
      <c r="H106" s="4">
        <v>0</v>
      </c>
      <c r="I106" s="3">
        <v>19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3">
        <f t="shared" si="6"/>
        <v>54</v>
      </c>
      <c r="P106" s="4">
        <f>7574.21</f>
        <v>7574.21</v>
      </c>
      <c r="Q106">
        <v>0</v>
      </c>
      <c r="R106">
        <v>0</v>
      </c>
    </row>
    <row r="107" spans="1:18">
      <c r="A107" s="2">
        <v>44302</v>
      </c>
      <c r="B107" s="4">
        <v>0</v>
      </c>
      <c r="C107" s="4">
        <v>0</v>
      </c>
      <c r="D107" s="4">
        <v>0</v>
      </c>
      <c r="E107" s="5">
        <v>59.16</v>
      </c>
      <c r="F107" s="4">
        <v>0</v>
      </c>
      <c r="G107" s="4">
        <v>0</v>
      </c>
      <c r="H107" s="4">
        <v>0</v>
      </c>
      <c r="I107" s="3">
        <f>8.9</f>
        <v>8.9</v>
      </c>
      <c r="J107" s="4">
        <v>0</v>
      </c>
      <c r="K107" s="4">
        <v>0</v>
      </c>
      <c r="L107" s="4">
        <v>0</v>
      </c>
      <c r="M107" s="4">
        <v>0</v>
      </c>
      <c r="N107" s="3">
        <f>149</f>
        <v>149</v>
      </c>
      <c r="O107" s="3">
        <f t="shared" si="6"/>
        <v>217.06</v>
      </c>
      <c r="P107" s="4">
        <v>0</v>
      </c>
      <c r="Q107">
        <v>0</v>
      </c>
      <c r="R107">
        <v>0</v>
      </c>
    </row>
    <row r="108" spans="1:18">
      <c r="A108" s="2">
        <v>44303</v>
      </c>
      <c r="B108" s="4">
        <v>0</v>
      </c>
      <c r="C108" s="4">
        <v>0</v>
      </c>
      <c r="D108" s="4">
        <v>0</v>
      </c>
      <c r="E108" s="5">
        <v>123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3">
        <f>49+36.8</f>
        <v>85.8</v>
      </c>
      <c r="O108" s="3">
        <f t="shared" si="6"/>
        <v>208.8</v>
      </c>
      <c r="P108" s="4">
        <v>0</v>
      </c>
      <c r="Q108">
        <v>0</v>
      </c>
      <c r="R108">
        <v>0</v>
      </c>
    </row>
    <row r="109" spans="1:18">
      <c r="A109" s="2">
        <v>44304</v>
      </c>
      <c r="B109" s="4">
        <v>0</v>
      </c>
      <c r="C109" s="4">
        <v>0</v>
      </c>
      <c r="D109" s="4">
        <v>0</v>
      </c>
      <c r="E109" s="5">
        <v>194.08</v>
      </c>
      <c r="F109" s="4">
        <v>0</v>
      </c>
      <c r="G109" s="4">
        <v>0</v>
      </c>
      <c r="H109" s="4">
        <v>114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f>36+49</f>
        <v>85</v>
      </c>
      <c r="O109" s="3">
        <f t="shared" si="6"/>
        <v>393.08</v>
      </c>
      <c r="P109" s="4">
        <v>0</v>
      </c>
      <c r="Q109">
        <v>0</v>
      </c>
      <c r="R109">
        <v>0</v>
      </c>
    </row>
    <row r="110" spans="1:18">
      <c r="A110" s="2">
        <v>44305</v>
      </c>
      <c r="B110" s="4">
        <v>0</v>
      </c>
      <c r="C110" s="4">
        <v>0</v>
      </c>
      <c r="D110" s="4">
        <v>0</v>
      </c>
      <c r="E110" s="5">
        <v>42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3">
        <v>9</v>
      </c>
      <c r="O110" s="3">
        <f t="shared" si="6"/>
        <v>51</v>
      </c>
      <c r="P110" s="4">
        <v>0</v>
      </c>
      <c r="Q110">
        <v>0</v>
      </c>
      <c r="R110">
        <v>0</v>
      </c>
    </row>
    <row r="111" spans="1:18">
      <c r="A111" s="2">
        <v>44306</v>
      </c>
      <c r="B111" s="4">
        <v>0</v>
      </c>
      <c r="C111" s="4">
        <v>0</v>
      </c>
      <c r="D111" s="4">
        <v>0</v>
      </c>
      <c r="E111" s="5">
        <v>19.85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3">
        <f t="shared" si="6"/>
        <v>19.85</v>
      </c>
      <c r="P111" s="4">
        <v>0</v>
      </c>
      <c r="Q111">
        <v>0</v>
      </c>
      <c r="R111">
        <v>0</v>
      </c>
    </row>
    <row r="112" spans="1:18">
      <c r="A112" s="2">
        <v>44307</v>
      </c>
      <c r="B112" s="4">
        <v>0</v>
      </c>
      <c r="C112" s="4">
        <v>0</v>
      </c>
      <c r="D112" s="4">
        <v>0</v>
      </c>
      <c r="E112" s="5">
        <v>34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3">
        <f t="shared" si="6"/>
        <v>34</v>
      </c>
      <c r="P112" s="4">
        <v>0</v>
      </c>
      <c r="Q112">
        <v>0</v>
      </c>
      <c r="R112">
        <v>0</v>
      </c>
    </row>
    <row r="113" spans="1:18">
      <c r="A113" s="2">
        <v>44308</v>
      </c>
      <c r="B113" s="4">
        <v>0</v>
      </c>
      <c r="C113" s="4">
        <v>0</v>
      </c>
      <c r="D113" s="4">
        <v>0</v>
      </c>
      <c r="E113" s="5">
        <v>49.9</v>
      </c>
      <c r="F113" s="4">
        <v>0</v>
      </c>
      <c r="G113" s="4">
        <v>0</v>
      </c>
      <c r="H113" s="4">
        <v>0</v>
      </c>
      <c r="I113" s="3">
        <f>20</f>
        <v>20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3">
        <f t="shared" si="6"/>
        <v>69.9</v>
      </c>
      <c r="P113" s="4">
        <v>0</v>
      </c>
      <c r="Q113">
        <v>0</v>
      </c>
      <c r="R113">
        <v>0</v>
      </c>
    </row>
    <row r="114" spans="1:18">
      <c r="A114" s="2">
        <v>44309</v>
      </c>
      <c r="B114" s="4">
        <v>0</v>
      </c>
      <c r="C114" s="4">
        <v>0</v>
      </c>
      <c r="D114" s="4">
        <v>0</v>
      </c>
      <c r="E114" s="5">
        <v>54</v>
      </c>
      <c r="F114" s="3"/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3">
        <f>27.5</f>
        <v>27.5</v>
      </c>
      <c r="O114" s="3">
        <f t="shared" si="6"/>
        <v>81.5</v>
      </c>
      <c r="P114" s="4">
        <v>0</v>
      </c>
      <c r="Q114">
        <v>0</v>
      </c>
      <c r="R114">
        <v>0</v>
      </c>
    </row>
    <row r="115" spans="1:18">
      <c r="A115" s="2">
        <v>44310</v>
      </c>
      <c r="B115" s="4">
        <v>0</v>
      </c>
      <c r="C115" s="4">
        <v>0</v>
      </c>
      <c r="D115" s="4">
        <v>0</v>
      </c>
      <c r="E115" s="5">
        <v>0</v>
      </c>
      <c r="F115" s="4">
        <v>0</v>
      </c>
      <c r="G115" s="4">
        <v>0</v>
      </c>
      <c r="H115" s="4">
        <v>0</v>
      </c>
      <c r="I115" s="3">
        <f>3.91</f>
        <v>3.91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3">
        <f t="shared" si="6"/>
        <v>3.91</v>
      </c>
      <c r="P115" s="4">
        <v>0</v>
      </c>
      <c r="Q115">
        <v>0</v>
      </c>
      <c r="R115">
        <v>0</v>
      </c>
    </row>
    <row r="116" spans="1:18">
      <c r="A116" s="2">
        <v>44311</v>
      </c>
      <c r="B116" s="3">
        <v>12</v>
      </c>
      <c r="C116" s="4">
        <v>0</v>
      </c>
      <c r="D116" s="4">
        <v>0</v>
      </c>
      <c r="E116" s="5">
        <v>30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3">
        <f t="shared" si="6"/>
        <v>42</v>
      </c>
      <c r="P116" s="4">
        <v>0</v>
      </c>
      <c r="Q116">
        <v>0</v>
      </c>
      <c r="R116">
        <v>0</v>
      </c>
    </row>
    <row r="117" spans="1:18">
      <c r="A117" s="2">
        <v>44312</v>
      </c>
      <c r="B117" s="3">
        <v>12</v>
      </c>
      <c r="C117" s="4">
        <v>0</v>
      </c>
      <c r="D117" s="4">
        <v>0</v>
      </c>
      <c r="E117" s="5">
        <v>98.42</v>
      </c>
      <c r="F117" s="4">
        <v>0</v>
      </c>
      <c r="G117" s="4">
        <v>0</v>
      </c>
      <c r="H117" s="3">
        <f>173+148</f>
        <v>321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3">
        <f t="shared" si="6"/>
        <v>431.42</v>
      </c>
      <c r="P117" s="4">
        <v>0</v>
      </c>
      <c r="Q117">
        <v>0</v>
      </c>
      <c r="R117">
        <v>0</v>
      </c>
    </row>
    <row r="118" spans="1:18">
      <c r="A118" s="2">
        <v>44313</v>
      </c>
      <c r="B118" s="4">
        <v>0</v>
      </c>
      <c r="C118" s="4">
        <v>0</v>
      </c>
      <c r="D118" s="4">
        <v>0</v>
      </c>
      <c r="E118" s="5">
        <v>47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3">
        <f t="shared" si="6"/>
        <v>47</v>
      </c>
      <c r="P118" s="4">
        <v>0</v>
      </c>
      <c r="Q118">
        <v>0</v>
      </c>
      <c r="R118">
        <v>0</v>
      </c>
    </row>
    <row r="119" spans="1:18">
      <c r="A119" s="2">
        <v>44314</v>
      </c>
      <c r="B119" s="4">
        <v>0</v>
      </c>
      <c r="C119" s="4">
        <v>0</v>
      </c>
      <c r="D119" s="3">
        <f>50+20</f>
        <v>70</v>
      </c>
      <c r="E119" s="5">
        <v>79.9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3">
        <f t="shared" si="6"/>
        <v>149.9</v>
      </c>
      <c r="P119" s="7">
        <f>810+6260+2621</f>
        <v>9691</v>
      </c>
      <c r="Q119">
        <v>0</v>
      </c>
      <c r="R119">
        <v>0</v>
      </c>
    </row>
    <row r="120" spans="1:18">
      <c r="A120" s="2">
        <v>44315</v>
      </c>
      <c r="B120" s="4">
        <v>0</v>
      </c>
      <c r="C120" s="4">
        <v>0</v>
      </c>
      <c r="D120" s="4">
        <v>0</v>
      </c>
      <c r="E120" s="5">
        <v>64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3">
        <f t="shared" si="6"/>
        <v>64</v>
      </c>
      <c r="P120" s="4">
        <v>0</v>
      </c>
      <c r="Q120">
        <v>0</v>
      </c>
      <c r="R120">
        <v>0</v>
      </c>
    </row>
    <row r="121" spans="1:18">
      <c r="A121" s="2">
        <v>44316</v>
      </c>
      <c r="B121" s="4">
        <v>0</v>
      </c>
      <c r="C121" s="4">
        <v>0</v>
      </c>
      <c r="D121" s="4">
        <v>0</v>
      </c>
      <c r="E121" s="5">
        <v>84</v>
      </c>
      <c r="F121" s="4">
        <v>0</v>
      </c>
      <c r="G121" s="4">
        <v>0</v>
      </c>
      <c r="H121" s="4">
        <v>0</v>
      </c>
      <c r="I121" s="3">
        <f>24</f>
        <v>24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3">
        <f t="shared" si="6"/>
        <v>108</v>
      </c>
      <c r="P121" s="4">
        <v>0</v>
      </c>
      <c r="Q121">
        <v>0</v>
      </c>
      <c r="R121">
        <v>0</v>
      </c>
    </row>
    <row r="122" spans="1:18">
      <c r="A122" s="2">
        <v>44317</v>
      </c>
      <c r="B122" s="4">
        <v>0</v>
      </c>
      <c r="C122" s="4">
        <v>0</v>
      </c>
      <c r="D122" s="4">
        <v>0</v>
      </c>
      <c r="E122" s="5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3">
        <f t="shared" si="6"/>
        <v>0</v>
      </c>
      <c r="P122" s="4">
        <v>0</v>
      </c>
      <c r="Q122">
        <v>0</v>
      </c>
      <c r="R122">
        <v>0</v>
      </c>
    </row>
    <row r="123" spans="1:18">
      <c r="A123" s="2">
        <v>44318</v>
      </c>
      <c r="B123" s="4">
        <v>0</v>
      </c>
      <c r="C123" s="4">
        <v>0</v>
      </c>
      <c r="D123" s="4">
        <v>0</v>
      </c>
      <c r="E123" s="5">
        <v>0</v>
      </c>
      <c r="F123" s="3">
        <f>398+526</f>
        <v>924</v>
      </c>
      <c r="G123" s="4">
        <v>0</v>
      </c>
      <c r="H123" s="4">
        <v>0</v>
      </c>
      <c r="I123" s="3">
        <f>50+190+190+70+45+115+100+300</f>
        <v>1060</v>
      </c>
      <c r="J123" s="4">
        <v>0</v>
      </c>
      <c r="K123" s="4">
        <v>0</v>
      </c>
      <c r="L123" s="4">
        <v>0</v>
      </c>
      <c r="M123" s="3">
        <f>69</f>
        <v>69</v>
      </c>
      <c r="N123" s="4">
        <v>0</v>
      </c>
      <c r="O123" s="3">
        <f t="shared" si="6"/>
        <v>2053</v>
      </c>
      <c r="P123" s="4">
        <v>0</v>
      </c>
      <c r="Q123">
        <v>0</v>
      </c>
      <c r="R123">
        <v>0</v>
      </c>
    </row>
    <row r="124" spans="1:18">
      <c r="A124" s="2">
        <v>44319</v>
      </c>
      <c r="B124" s="4">
        <v>0</v>
      </c>
      <c r="C124" s="4">
        <v>0</v>
      </c>
      <c r="D124" s="4">
        <v>0</v>
      </c>
      <c r="E124" s="5">
        <v>0</v>
      </c>
      <c r="F124" s="4">
        <v>0</v>
      </c>
      <c r="G124" s="4">
        <v>0</v>
      </c>
      <c r="H124" s="3">
        <f>360</f>
        <v>360</v>
      </c>
      <c r="I124" s="3">
        <f>20+50+10+32+26+100</f>
        <v>238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3">
        <f t="shared" si="6"/>
        <v>598</v>
      </c>
      <c r="P124" s="4">
        <v>0</v>
      </c>
      <c r="Q124">
        <v>0</v>
      </c>
      <c r="R124">
        <v>0</v>
      </c>
    </row>
    <row r="125" spans="1:18">
      <c r="A125" s="2">
        <v>44320</v>
      </c>
      <c r="B125" s="4">
        <v>0</v>
      </c>
      <c r="C125" s="4">
        <v>0</v>
      </c>
      <c r="D125" s="4">
        <v>0</v>
      </c>
      <c r="E125" s="5">
        <v>0</v>
      </c>
      <c r="F125" s="4">
        <v>0</v>
      </c>
      <c r="G125" s="4">
        <v>0</v>
      </c>
      <c r="H125" s="4">
        <v>0</v>
      </c>
      <c r="I125" s="3">
        <f>165.6+100</f>
        <v>265.6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3">
        <f t="shared" si="6"/>
        <v>265.6</v>
      </c>
      <c r="P125" s="4">
        <v>0</v>
      </c>
      <c r="Q125">
        <v>0</v>
      </c>
      <c r="R125">
        <v>0</v>
      </c>
    </row>
    <row r="126" spans="1:18">
      <c r="A126" s="2">
        <v>44321</v>
      </c>
      <c r="B126" s="4">
        <v>0</v>
      </c>
      <c r="C126" s="4">
        <v>0</v>
      </c>
      <c r="D126" s="4">
        <v>0</v>
      </c>
      <c r="E126" s="5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3">
        <f t="shared" si="6"/>
        <v>0</v>
      </c>
      <c r="P126" s="4">
        <v>0</v>
      </c>
      <c r="Q126">
        <v>0</v>
      </c>
      <c r="R126">
        <v>0</v>
      </c>
    </row>
    <row r="127" spans="1:18">
      <c r="A127" s="2">
        <v>44322</v>
      </c>
      <c r="B127" s="4">
        <v>0</v>
      </c>
      <c r="C127" s="4">
        <v>0</v>
      </c>
      <c r="D127" s="4">
        <v>0</v>
      </c>
      <c r="E127" s="5">
        <v>0</v>
      </c>
      <c r="F127" s="4">
        <v>0</v>
      </c>
      <c r="G127" s="4">
        <v>0</v>
      </c>
      <c r="H127" s="4">
        <v>0</v>
      </c>
      <c r="I127" s="3">
        <f>146+129+15+84+3.5</f>
        <v>377.5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3">
        <f t="shared" si="6"/>
        <v>377.5</v>
      </c>
      <c r="P127" s="4">
        <v>0</v>
      </c>
      <c r="Q127">
        <v>0</v>
      </c>
      <c r="R127">
        <v>0</v>
      </c>
    </row>
    <row r="128" spans="1:18">
      <c r="A128" s="2">
        <v>44323</v>
      </c>
      <c r="B128" s="4">
        <v>0</v>
      </c>
      <c r="C128" s="4">
        <v>0</v>
      </c>
      <c r="D128" s="4">
        <v>0</v>
      </c>
      <c r="E128" s="5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3">
        <f t="shared" si="6"/>
        <v>0</v>
      </c>
      <c r="P128" s="4">
        <v>0</v>
      </c>
      <c r="Q128">
        <v>0</v>
      </c>
      <c r="R128">
        <v>0</v>
      </c>
    </row>
    <row r="129" spans="1:18">
      <c r="A129" s="2">
        <v>44324</v>
      </c>
      <c r="B129" s="4">
        <v>0</v>
      </c>
      <c r="C129" s="4">
        <v>0</v>
      </c>
      <c r="D129" s="4">
        <v>0</v>
      </c>
      <c r="E129" s="5">
        <v>0</v>
      </c>
      <c r="F129" s="3">
        <f>160</f>
        <v>160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3">
        <f t="shared" si="6"/>
        <v>160</v>
      </c>
      <c r="P129" s="4">
        <v>0</v>
      </c>
      <c r="Q129">
        <v>0</v>
      </c>
      <c r="R129">
        <v>0</v>
      </c>
    </row>
    <row r="130" spans="1:18">
      <c r="A130" s="2">
        <v>44325</v>
      </c>
      <c r="B130" s="3">
        <f>200+400</f>
        <v>600</v>
      </c>
      <c r="C130" s="4">
        <v>0</v>
      </c>
      <c r="D130" s="4">
        <v>0</v>
      </c>
      <c r="E130" s="5">
        <v>94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3">
        <f t="shared" ref="O130:O193" si="7">SUM(B130:N130)</f>
        <v>694</v>
      </c>
      <c r="P130" s="4">
        <v>0</v>
      </c>
      <c r="Q130">
        <v>0</v>
      </c>
      <c r="R130">
        <v>0</v>
      </c>
    </row>
    <row r="131" spans="1:18">
      <c r="A131" s="2">
        <v>44326</v>
      </c>
      <c r="B131" s="4">
        <v>0</v>
      </c>
      <c r="C131" s="4">
        <v>0</v>
      </c>
      <c r="D131" s="4">
        <v>0</v>
      </c>
      <c r="E131" s="5">
        <v>73</v>
      </c>
      <c r="F131" s="4">
        <v>0</v>
      </c>
      <c r="G131" s="4">
        <v>0</v>
      </c>
      <c r="H131" s="4">
        <v>0</v>
      </c>
      <c r="I131" s="3">
        <f>17.9</f>
        <v>17.9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3">
        <f t="shared" si="7"/>
        <v>90.9</v>
      </c>
      <c r="P131" s="4">
        <v>0</v>
      </c>
      <c r="Q131">
        <v>0</v>
      </c>
      <c r="R131">
        <v>0</v>
      </c>
    </row>
    <row r="132" spans="1:18">
      <c r="A132" s="2">
        <v>44327</v>
      </c>
      <c r="B132" s="4">
        <v>0</v>
      </c>
      <c r="C132" s="4">
        <v>0</v>
      </c>
      <c r="D132" s="4">
        <v>0</v>
      </c>
      <c r="E132" s="5">
        <v>16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3">
        <f t="shared" si="7"/>
        <v>16</v>
      </c>
      <c r="P132" s="4">
        <v>0</v>
      </c>
      <c r="Q132">
        <v>0</v>
      </c>
      <c r="R132">
        <v>0</v>
      </c>
    </row>
    <row r="133" spans="1:18">
      <c r="A133" s="2">
        <v>44328</v>
      </c>
      <c r="B133" s="4">
        <v>0</v>
      </c>
      <c r="C133" s="4">
        <v>0</v>
      </c>
      <c r="D133" s="4">
        <v>0</v>
      </c>
      <c r="E133" s="5">
        <v>22</v>
      </c>
      <c r="F133" s="4">
        <v>0</v>
      </c>
      <c r="G133" s="4">
        <v>0</v>
      </c>
      <c r="H133" s="4">
        <v>0</v>
      </c>
      <c r="I133" s="3">
        <f>15+7.5</f>
        <v>22.5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3">
        <f t="shared" si="7"/>
        <v>44.5</v>
      </c>
      <c r="P133" s="4">
        <v>0</v>
      </c>
      <c r="Q133">
        <v>0</v>
      </c>
      <c r="R133">
        <v>0</v>
      </c>
    </row>
    <row r="134" spans="1:18">
      <c r="A134" s="2">
        <v>44329</v>
      </c>
      <c r="B134" s="4">
        <v>0</v>
      </c>
      <c r="C134" s="4">
        <v>0</v>
      </c>
      <c r="D134" s="4">
        <v>0</v>
      </c>
      <c r="E134" s="5">
        <v>17</v>
      </c>
      <c r="F134" s="4">
        <v>0</v>
      </c>
      <c r="G134" s="4">
        <v>0</v>
      </c>
      <c r="H134" s="3">
        <f>20</f>
        <v>20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3">
        <f t="shared" si="7"/>
        <v>37</v>
      </c>
      <c r="P134" s="4">
        <v>0</v>
      </c>
      <c r="Q134">
        <v>0</v>
      </c>
      <c r="R134">
        <v>0</v>
      </c>
    </row>
    <row r="135" spans="1:18">
      <c r="A135" s="2">
        <v>44330</v>
      </c>
      <c r="B135" s="4">
        <v>0</v>
      </c>
      <c r="C135" s="4">
        <v>0</v>
      </c>
      <c r="D135" s="4">
        <v>0</v>
      </c>
      <c r="E135" s="5">
        <v>227.3</v>
      </c>
      <c r="F135" s="3">
        <f>40</f>
        <v>40</v>
      </c>
      <c r="G135" s="4">
        <v>0</v>
      </c>
      <c r="H135" s="4">
        <v>0</v>
      </c>
      <c r="I135" s="3">
        <f>12</f>
        <v>12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3">
        <f t="shared" si="7"/>
        <v>279.3</v>
      </c>
      <c r="P135" s="7">
        <v>5742</v>
      </c>
      <c r="Q135">
        <v>0</v>
      </c>
      <c r="R135">
        <v>0</v>
      </c>
    </row>
    <row r="136" spans="1:18">
      <c r="A136" s="2">
        <v>44331</v>
      </c>
      <c r="B136" s="4">
        <v>0</v>
      </c>
      <c r="C136" s="4">
        <v>0</v>
      </c>
      <c r="D136" s="4">
        <v>0</v>
      </c>
      <c r="E136" s="5">
        <v>127.5</v>
      </c>
      <c r="F136" s="3">
        <f>497</f>
        <v>497</v>
      </c>
      <c r="G136" s="4">
        <v>0</v>
      </c>
      <c r="H136" s="4">
        <v>0</v>
      </c>
      <c r="I136" s="3">
        <f>103</f>
        <v>103</v>
      </c>
      <c r="J136" s="4">
        <v>0</v>
      </c>
      <c r="K136" s="4">
        <v>0</v>
      </c>
      <c r="L136" s="3">
        <v>3000</v>
      </c>
      <c r="M136" s="3">
        <f>10+73.8</f>
        <v>83.8</v>
      </c>
      <c r="N136" s="4">
        <v>0</v>
      </c>
      <c r="O136" s="3">
        <f t="shared" si="7"/>
        <v>3811.3</v>
      </c>
      <c r="P136" s="4">
        <v>0</v>
      </c>
      <c r="Q136">
        <v>0</v>
      </c>
      <c r="R136">
        <v>0</v>
      </c>
    </row>
    <row r="137" spans="1:18">
      <c r="A137" s="2">
        <v>44332</v>
      </c>
      <c r="B137" s="4">
        <v>0</v>
      </c>
      <c r="C137" s="4">
        <v>0</v>
      </c>
      <c r="D137" s="4">
        <v>0</v>
      </c>
      <c r="E137" s="5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3">
        <f t="shared" si="7"/>
        <v>0</v>
      </c>
      <c r="P137" s="4">
        <v>0</v>
      </c>
      <c r="Q137">
        <v>0</v>
      </c>
      <c r="R137">
        <v>0</v>
      </c>
    </row>
    <row r="138" spans="1:18">
      <c r="A138" s="2">
        <v>44333</v>
      </c>
      <c r="B138" s="4">
        <v>0</v>
      </c>
      <c r="C138" s="4">
        <v>0</v>
      </c>
      <c r="D138" s="4">
        <v>0</v>
      </c>
      <c r="E138" s="5">
        <v>26</v>
      </c>
      <c r="F138" s="4">
        <v>0</v>
      </c>
      <c r="G138" s="4">
        <v>0</v>
      </c>
      <c r="H138" s="4">
        <v>0</v>
      </c>
      <c r="I138" s="3">
        <f>7</f>
        <v>7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3">
        <f t="shared" si="7"/>
        <v>33</v>
      </c>
      <c r="P138" s="4">
        <v>0</v>
      </c>
      <c r="Q138">
        <v>0</v>
      </c>
      <c r="R138">
        <v>0</v>
      </c>
    </row>
    <row r="139" spans="1:18">
      <c r="A139" s="2">
        <v>44334</v>
      </c>
      <c r="B139" s="4">
        <v>0</v>
      </c>
      <c r="C139" s="4">
        <v>0</v>
      </c>
      <c r="D139" s="4">
        <v>0</v>
      </c>
      <c r="E139" s="5">
        <v>198.9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3">
        <f t="shared" si="7"/>
        <v>198.9</v>
      </c>
      <c r="P139" s="4">
        <v>0</v>
      </c>
      <c r="Q139">
        <v>0</v>
      </c>
      <c r="R139">
        <v>0</v>
      </c>
    </row>
    <row r="140" spans="1:18">
      <c r="A140" s="2">
        <v>44335</v>
      </c>
      <c r="B140" s="4">
        <v>0</v>
      </c>
      <c r="C140" s="4">
        <v>0</v>
      </c>
      <c r="D140" s="4">
        <v>0</v>
      </c>
      <c r="E140" s="5">
        <v>64.9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3">
        <f t="shared" si="7"/>
        <v>64.9</v>
      </c>
      <c r="P140" s="4">
        <v>0</v>
      </c>
      <c r="Q140">
        <v>0</v>
      </c>
      <c r="R140">
        <v>0</v>
      </c>
    </row>
    <row r="141" spans="1:18">
      <c r="A141" s="2">
        <v>44336</v>
      </c>
      <c r="B141" s="4">
        <v>0</v>
      </c>
      <c r="C141" s="4">
        <v>0</v>
      </c>
      <c r="D141" s="4">
        <v>0</v>
      </c>
      <c r="E141" s="5">
        <v>17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3">
        <f t="shared" si="7"/>
        <v>17</v>
      </c>
      <c r="P141" s="7">
        <f>46.22+38.19</f>
        <v>84.41</v>
      </c>
      <c r="Q141">
        <v>0</v>
      </c>
      <c r="R141">
        <v>0</v>
      </c>
    </row>
    <row r="142" spans="1:18">
      <c r="A142" s="2">
        <v>44337</v>
      </c>
      <c r="B142" s="4">
        <v>0</v>
      </c>
      <c r="C142" s="4">
        <v>0</v>
      </c>
      <c r="D142" s="4">
        <v>0</v>
      </c>
      <c r="E142" s="5">
        <v>29.5</v>
      </c>
      <c r="F142" s="4">
        <v>0</v>
      </c>
      <c r="G142" s="4">
        <v>0</v>
      </c>
      <c r="H142" s="4">
        <v>0</v>
      </c>
      <c r="I142" s="3">
        <f>100</f>
        <v>100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3">
        <f t="shared" si="7"/>
        <v>129.5</v>
      </c>
      <c r="P142" s="4">
        <v>0</v>
      </c>
      <c r="Q142">
        <v>0</v>
      </c>
      <c r="R142">
        <v>0</v>
      </c>
    </row>
    <row r="143" spans="1:18">
      <c r="A143" s="2">
        <v>44338</v>
      </c>
      <c r="B143" s="4">
        <v>0</v>
      </c>
      <c r="C143" s="4">
        <v>0</v>
      </c>
      <c r="D143" s="4">
        <v>0</v>
      </c>
      <c r="E143" s="5">
        <v>250.2</v>
      </c>
      <c r="F143" s="3">
        <f>358</f>
        <v>358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3">
        <f>40+10+14</f>
        <v>64</v>
      </c>
      <c r="N143" s="4">
        <v>0</v>
      </c>
      <c r="O143" s="3">
        <f t="shared" si="7"/>
        <v>672.2</v>
      </c>
      <c r="P143" s="7">
        <v>24.9</v>
      </c>
      <c r="Q143">
        <v>0</v>
      </c>
      <c r="R143">
        <v>0</v>
      </c>
    </row>
    <row r="144" spans="1:18">
      <c r="A144" s="2">
        <v>44339</v>
      </c>
      <c r="B144" s="4">
        <v>0</v>
      </c>
      <c r="C144" s="4">
        <v>0</v>
      </c>
      <c r="D144" s="4">
        <v>0</v>
      </c>
      <c r="E144" s="5">
        <v>29</v>
      </c>
      <c r="F144" s="4">
        <v>0</v>
      </c>
      <c r="G144" s="4">
        <v>91</v>
      </c>
      <c r="H144" s="4">
        <v>0</v>
      </c>
      <c r="I144" s="3">
        <v>0</v>
      </c>
      <c r="J144" s="4">
        <v>0</v>
      </c>
      <c r="K144" s="4">
        <v>0</v>
      </c>
      <c r="L144" s="4">
        <v>0</v>
      </c>
      <c r="M144" s="4">
        <v>0</v>
      </c>
      <c r="N144" s="3">
        <f>31.5+80+33.5</f>
        <v>145</v>
      </c>
      <c r="O144" s="3">
        <f t="shared" si="7"/>
        <v>265</v>
      </c>
      <c r="P144" s="4">
        <v>0</v>
      </c>
      <c r="Q144">
        <v>0</v>
      </c>
      <c r="R144">
        <v>0</v>
      </c>
    </row>
    <row r="145" spans="1:18">
      <c r="A145" s="2">
        <v>44340</v>
      </c>
      <c r="B145" s="4">
        <v>0</v>
      </c>
      <c r="C145" s="4">
        <v>0</v>
      </c>
      <c r="D145" s="4">
        <v>0</v>
      </c>
      <c r="E145" s="5">
        <v>25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3">
        <f t="shared" si="7"/>
        <v>25</v>
      </c>
      <c r="P145" s="4">
        <v>0</v>
      </c>
      <c r="Q145">
        <v>0</v>
      </c>
      <c r="R145">
        <v>0</v>
      </c>
    </row>
    <row r="146" spans="1:18">
      <c r="A146" s="2">
        <v>44341</v>
      </c>
      <c r="B146" s="4">
        <v>0</v>
      </c>
      <c r="C146" s="4">
        <v>0</v>
      </c>
      <c r="D146" s="4">
        <v>0</v>
      </c>
      <c r="E146" s="5">
        <v>38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3">
        <f t="shared" si="7"/>
        <v>38</v>
      </c>
      <c r="P146" s="4">
        <v>0</v>
      </c>
      <c r="Q146">
        <v>0</v>
      </c>
      <c r="R146">
        <v>0</v>
      </c>
    </row>
    <row r="147" spans="1:18">
      <c r="A147" s="2">
        <v>44342</v>
      </c>
      <c r="B147" s="3">
        <f>12</f>
        <v>12</v>
      </c>
      <c r="C147" s="4">
        <v>0</v>
      </c>
      <c r="D147" s="4">
        <v>0</v>
      </c>
      <c r="E147" s="5">
        <v>45.9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3">
        <f t="shared" si="7"/>
        <v>57.9</v>
      </c>
      <c r="P147" s="4">
        <v>0</v>
      </c>
      <c r="Q147">
        <v>0</v>
      </c>
      <c r="R147">
        <v>0</v>
      </c>
    </row>
    <row r="148" spans="1:18">
      <c r="A148" s="2">
        <v>44343</v>
      </c>
      <c r="B148" s="4">
        <v>0</v>
      </c>
      <c r="C148" s="4">
        <v>0</v>
      </c>
      <c r="D148" s="4">
        <v>0</v>
      </c>
      <c r="E148" s="5">
        <v>110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3">
        <f t="shared" si="7"/>
        <v>110</v>
      </c>
      <c r="P148" s="4">
        <v>0</v>
      </c>
      <c r="Q148">
        <v>0</v>
      </c>
      <c r="R148">
        <v>0</v>
      </c>
    </row>
    <row r="149" spans="1:18">
      <c r="A149" s="2">
        <v>44344</v>
      </c>
      <c r="B149" s="3">
        <v>12</v>
      </c>
      <c r="C149" s="4">
        <v>0</v>
      </c>
      <c r="D149" s="3">
        <f>50+20</f>
        <v>70</v>
      </c>
      <c r="E149" s="5">
        <v>62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3">
        <f t="shared" si="7"/>
        <v>144</v>
      </c>
      <c r="P149" s="7">
        <f>810+8800</f>
        <v>9610</v>
      </c>
      <c r="Q149">
        <v>0</v>
      </c>
      <c r="R149">
        <v>0</v>
      </c>
    </row>
    <row r="150" spans="1:18">
      <c r="A150" s="2">
        <v>44345</v>
      </c>
      <c r="B150" s="4">
        <v>0</v>
      </c>
      <c r="C150" s="3">
        <v>100</v>
      </c>
      <c r="D150" s="4">
        <v>0</v>
      </c>
      <c r="E150" s="5">
        <v>77.4</v>
      </c>
      <c r="F150" s="4">
        <v>0</v>
      </c>
      <c r="G150" s="4">
        <v>0</v>
      </c>
      <c r="H150" s="4">
        <v>0</v>
      </c>
      <c r="I150" s="3">
        <f>432.26+11.4+6.3+9.7+14.8</f>
        <v>474.46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3">
        <f t="shared" si="7"/>
        <v>651.86</v>
      </c>
      <c r="P150" s="4">
        <v>0</v>
      </c>
      <c r="Q150">
        <v>0</v>
      </c>
      <c r="R150">
        <v>0</v>
      </c>
    </row>
    <row r="151" spans="1:18">
      <c r="A151" s="2">
        <v>44346</v>
      </c>
      <c r="B151" s="4">
        <v>0</v>
      </c>
      <c r="C151" s="4">
        <v>0</v>
      </c>
      <c r="D151" s="4">
        <v>0</v>
      </c>
      <c r="E151" s="5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3">
        <f t="shared" si="7"/>
        <v>0</v>
      </c>
      <c r="P151" s="4">
        <v>0</v>
      </c>
      <c r="Q151">
        <v>0</v>
      </c>
      <c r="R151">
        <v>0</v>
      </c>
    </row>
    <row r="152" spans="1:18">
      <c r="A152" s="2">
        <v>44347</v>
      </c>
      <c r="B152" s="4">
        <v>0</v>
      </c>
      <c r="C152" s="4">
        <v>0</v>
      </c>
      <c r="D152" s="4">
        <v>0</v>
      </c>
      <c r="E152" s="5">
        <v>42</v>
      </c>
      <c r="F152" s="4">
        <v>0</v>
      </c>
      <c r="G152" s="4">
        <v>0</v>
      </c>
      <c r="H152" s="4">
        <v>0</v>
      </c>
      <c r="I152" s="3">
        <f>15+3</f>
        <v>18</v>
      </c>
      <c r="J152" s="3">
        <v>200</v>
      </c>
      <c r="K152" s="4">
        <v>0</v>
      </c>
      <c r="L152" s="4">
        <v>0</v>
      </c>
      <c r="M152" s="4">
        <v>0</v>
      </c>
      <c r="N152" s="4">
        <v>0</v>
      </c>
      <c r="O152" s="3">
        <f t="shared" si="7"/>
        <v>260</v>
      </c>
      <c r="P152" s="4">
        <v>0</v>
      </c>
      <c r="Q152">
        <v>0</v>
      </c>
      <c r="R152">
        <v>0</v>
      </c>
    </row>
    <row r="153" spans="1:18">
      <c r="A153" s="2">
        <v>44348</v>
      </c>
      <c r="B153" s="4">
        <v>0</v>
      </c>
      <c r="C153" s="4">
        <v>0</v>
      </c>
      <c r="D153" s="4">
        <v>0</v>
      </c>
      <c r="E153" s="5">
        <v>95.52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3">
        <f t="shared" si="7"/>
        <v>95.52</v>
      </c>
      <c r="P153" s="4">
        <v>0</v>
      </c>
      <c r="Q153">
        <v>0</v>
      </c>
      <c r="R153">
        <v>0</v>
      </c>
    </row>
    <row r="154" spans="1:18">
      <c r="A154" s="2">
        <v>44349</v>
      </c>
      <c r="B154" s="4">
        <v>0</v>
      </c>
      <c r="C154" s="4">
        <v>0</v>
      </c>
      <c r="D154" s="3">
        <f>100</f>
        <v>100</v>
      </c>
      <c r="E154" s="5">
        <v>51.6</v>
      </c>
      <c r="F154" s="3">
        <f>47.6</f>
        <v>47.6</v>
      </c>
      <c r="G154" s="4">
        <v>0</v>
      </c>
      <c r="H154" s="3">
        <f>57+144.92+37+273.68</f>
        <v>512.6</v>
      </c>
      <c r="I154" s="3">
        <f>17+24</f>
        <v>41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3">
        <f t="shared" si="7"/>
        <v>752.8</v>
      </c>
      <c r="P154" s="4">
        <v>0</v>
      </c>
      <c r="Q154">
        <v>0</v>
      </c>
      <c r="R154">
        <v>0</v>
      </c>
    </row>
    <row r="155" spans="1:18">
      <c r="A155" s="2">
        <v>44350</v>
      </c>
      <c r="B155" s="4">
        <v>0</v>
      </c>
      <c r="C155" s="4">
        <v>0</v>
      </c>
      <c r="D155" s="4">
        <v>0</v>
      </c>
      <c r="E155" s="5">
        <v>28</v>
      </c>
      <c r="F155" s="4">
        <v>0</v>
      </c>
      <c r="G155" s="4">
        <v>0</v>
      </c>
      <c r="H155" s="4">
        <v>0</v>
      </c>
      <c r="I155" s="3">
        <v>5.5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3">
        <f t="shared" si="7"/>
        <v>33.5</v>
      </c>
      <c r="P155" s="4">
        <v>0</v>
      </c>
      <c r="Q155">
        <v>0</v>
      </c>
      <c r="R155">
        <v>0</v>
      </c>
    </row>
    <row r="156" spans="1:18">
      <c r="A156" s="2">
        <v>44351</v>
      </c>
      <c r="B156" s="3">
        <f>6</f>
        <v>6</v>
      </c>
      <c r="C156" s="4">
        <v>0</v>
      </c>
      <c r="D156" s="4">
        <v>0</v>
      </c>
      <c r="E156" s="5">
        <v>43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3">
        <f t="shared" si="7"/>
        <v>49</v>
      </c>
      <c r="P156" s="4">
        <v>0</v>
      </c>
      <c r="Q156">
        <v>0</v>
      </c>
      <c r="R156">
        <v>0</v>
      </c>
    </row>
    <row r="157" spans="1:18">
      <c r="A157" s="2">
        <v>44352</v>
      </c>
      <c r="B157" s="4">
        <v>0</v>
      </c>
      <c r="C157" s="4">
        <v>0</v>
      </c>
      <c r="D157" s="4">
        <v>0</v>
      </c>
      <c r="E157" s="5">
        <v>316.8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3">
        <f t="shared" si="7"/>
        <v>316.8</v>
      </c>
      <c r="P157" s="4">
        <v>0</v>
      </c>
      <c r="Q157">
        <v>0</v>
      </c>
      <c r="R157">
        <v>0</v>
      </c>
    </row>
    <row r="158" spans="1:18">
      <c r="A158" s="2">
        <v>44353</v>
      </c>
      <c r="B158" s="4">
        <v>0</v>
      </c>
      <c r="C158" s="4">
        <v>0</v>
      </c>
      <c r="D158" s="4">
        <v>0</v>
      </c>
      <c r="E158" s="5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3">
        <f t="shared" si="7"/>
        <v>0</v>
      </c>
      <c r="P158" s="4">
        <v>0</v>
      </c>
      <c r="Q158">
        <v>0</v>
      </c>
      <c r="R158">
        <v>0</v>
      </c>
    </row>
    <row r="159" spans="1:18">
      <c r="A159" s="2">
        <v>44354</v>
      </c>
      <c r="B159" s="3">
        <f>200+200</f>
        <v>400</v>
      </c>
      <c r="C159" s="4">
        <v>0</v>
      </c>
      <c r="D159" s="4">
        <v>0</v>
      </c>
      <c r="E159" s="5">
        <v>42.6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3">
        <f t="shared" si="7"/>
        <v>442.6</v>
      </c>
      <c r="P159" s="4">
        <v>0</v>
      </c>
      <c r="Q159">
        <v>0</v>
      </c>
      <c r="R159">
        <v>0</v>
      </c>
    </row>
    <row r="160" spans="1:18">
      <c r="A160" s="2">
        <v>44355</v>
      </c>
      <c r="B160" s="3">
        <v>17.55</v>
      </c>
      <c r="C160" s="4">
        <v>0</v>
      </c>
      <c r="D160" s="4">
        <v>0</v>
      </c>
      <c r="E160" s="5">
        <v>43.5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3">
        <f t="shared" si="7"/>
        <v>61.05</v>
      </c>
      <c r="P160" s="4">
        <v>0</v>
      </c>
      <c r="Q160">
        <v>0</v>
      </c>
      <c r="R160">
        <v>0</v>
      </c>
    </row>
    <row r="161" spans="1:18">
      <c r="A161" s="2">
        <v>44356</v>
      </c>
      <c r="B161" s="3">
        <f>6</f>
        <v>6</v>
      </c>
      <c r="C161" s="4">
        <v>0</v>
      </c>
      <c r="D161" s="4">
        <v>0</v>
      </c>
      <c r="E161" s="5">
        <v>71.5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3">
        <f t="shared" si="7"/>
        <v>77.5</v>
      </c>
      <c r="P161" s="4">
        <v>0</v>
      </c>
      <c r="Q161">
        <v>0</v>
      </c>
      <c r="R161">
        <v>0</v>
      </c>
    </row>
    <row r="162" spans="1:18">
      <c r="A162" s="2">
        <v>44357</v>
      </c>
      <c r="B162" s="3">
        <v>6</v>
      </c>
      <c r="C162" s="4">
        <v>0</v>
      </c>
      <c r="D162" s="4">
        <v>0</v>
      </c>
      <c r="E162" s="5">
        <v>61.5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3">
        <f t="shared" si="7"/>
        <v>67.5</v>
      </c>
      <c r="P162" s="4">
        <v>0</v>
      </c>
      <c r="Q162">
        <v>0</v>
      </c>
      <c r="R162">
        <v>0</v>
      </c>
    </row>
    <row r="163" spans="1:18">
      <c r="A163" s="2">
        <v>44358</v>
      </c>
      <c r="B163" s="4">
        <v>0</v>
      </c>
      <c r="C163" s="4">
        <v>0</v>
      </c>
      <c r="D163" s="4">
        <v>0</v>
      </c>
      <c r="E163" s="5">
        <v>73.5</v>
      </c>
      <c r="F163" s="4">
        <v>0</v>
      </c>
      <c r="G163" s="4">
        <v>0</v>
      </c>
      <c r="H163" s="4">
        <v>0</v>
      </c>
      <c r="I163" s="3">
        <f>17.9</f>
        <v>17.9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3">
        <f t="shared" si="7"/>
        <v>91.4</v>
      </c>
      <c r="P163" s="4">
        <v>0</v>
      </c>
      <c r="Q163">
        <v>0</v>
      </c>
      <c r="R163">
        <v>0</v>
      </c>
    </row>
    <row r="164" spans="1:18">
      <c r="A164" s="2">
        <v>44359</v>
      </c>
      <c r="B164" s="4">
        <v>0</v>
      </c>
      <c r="C164" s="4">
        <v>0</v>
      </c>
      <c r="D164" s="4">
        <v>0</v>
      </c>
      <c r="E164" s="5">
        <v>160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3">
        <f t="shared" si="7"/>
        <v>160</v>
      </c>
      <c r="P164" s="4">
        <v>0</v>
      </c>
      <c r="Q164">
        <v>0</v>
      </c>
      <c r="R164">
        <v>0</v>
      </c>
    </row>
    <row r="165" spans="1:18">
      <c r="A165" s="2">
        <v>44360</v>
      </c>
      <c r="B165" s="4">
        <v>0</v>
      </c>
      <c r="C165" s="4">
        <v>0</v>
      </c>
      <c r="D165" s="4">
        <v>0</v>
      </c>
      <c r="E165" s="5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3">
        <f t="shared" si="7"/>
        <v>0</v>
      </c>
      <c r="P165" s="4">
        <v>0</v>
      </c>
      <c r="Q165">
        <v>0</v>
      </c>
      <c r="R165">
        <v>0</v>
      </c>
    </row>
    <row r="166" spans="1:18">
      <c r="A166" s="2">
        <v>44361</v>
      </c>
      <c r="B166" s="4">
        <v>0</v>
      </c>
      <c r="C166" s="4">
        <v>0</v>
      </c>
      <c r="D166" s="4">
        <v>0</v>
      </c>
      <c r="E166" s="5">
        <v>129.5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3">
        <f t="shared" si="7"/>
        <v>129.5</v>
      </c>
      <c r="P166" s="4">
        <v>0</v>
      </c>
      <c r="Q166">
        <v>0</v>
      </c>
      <c r="R166">
        <v>0</v>
      </c>
    </row>
    <row r="167" spans="1:18">
      <c r="A167" s="2">
        <v>44362</v>
      </c>
      <c r="B167" s="4">
        <v>0</v>
      </c>
      <c r="C167" s="4">
        <v>0</v>
      </c>
      <c r="D167" s="4">
        <v>0</v>
      </c>
      <c r="E167" s="5">
        <v>48.4</v>
      </c>
      <c r="F167" s="3">
        <f>127.3</f>
        <v>127.3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3">
        <f t="shared" si="7"/>
        <v>175.7</v>
      </c>
      <c r="P167" s="7">
        <v>5710.3</v>
      </c>
      <c r="Q167">
        <v>0</v>
      </c>
      <c r="R167">
        <v>0</v>
      </c>
    </row>
    <row r="168" spans="1:18">
      <c r="A168" s="2">
        <v>44363</v>
      </c>
      <c r="B168" s="3">
        <v>12</v>
      </c>
      <c r="C168" s="4">
        <v>0</v>
      </c>
      <c r="D168" s="4">
        <v>0</v>
      </c>
      <c r="E168" s="5">
        <v>45.9</v>
      </c>
      <c r="F168" s="4">
        <v>0</v>
      </c>
      <c r="G168" s="4">
        <v>0</v>
      </c>
      <c r="H168" s="4">
        <v>0</v>
      </c>
      <c r="I168" s="3">
        <f>5.5</f>
        <v>5.5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3">
        <f t="shared" si="7"/>
        <v>63.4</v>
      </c>
      <c r="P168" s="4">
        <v>0</v>
      </c>
      <c r="Q168">
        <v>0</v>
      </c>
      <c r="R168">
        <v>0</v>
      </c>
    </row>
    <row r="169" spans="1:18">
      <c r="A169" s="2">
        <v>44364</v>
      </c>
      <c r="B169" s="4">
        <v>0</v>
      </c>
      <c r="C169" s="4">
        <v>0</v>
      </c>
      <c r="D169" s="4">
        <v>0</v>
      </c>
      <c r="E169" s="5">
        <v>86.1</v>
      </c>
      <c r="F169" s="3">
        <f>241</f>
        <v>241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3">
        <f t="shared" si="7"/>
        <v>327.1</v>
      </c>
      <c r="P169" s="4">
        <v>0</v>
      </c>
      <c r="Q169">
        <v>0</v>
      </c>
      <c r="R169">
        <v>0</v>
      </c>
    </row>
    <row r="170" spans="1:18">
      <c r="A170" s="2">
        <v>44365</v>
      </c>
      <c r="B170" s="4">
        <v>0</v>
      </c>
      <c r="C170" s="4">
        <v>0</v>
      </c>
      <c r="D170" s="4">
        <v>0</v>
      </c>
      <c r="E170" s="5">
        <v>75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3">
        <f t="shared" si="7"/>
        <v>75</v>
      </c>
      <c r="P170" s="4">
        <v>0</v>
      </c>
      <c r="Q170">
        <v>0</v>
      </c>
      <c r="R170">
        <v>0</v>
      </c>
    </row>
    <row r="171" spans="1:18">
      <c r="A171" s="2">
        <v>44366</v>
      </c>
      <c r="B171" s="4">
        <v>0</v>
      </c>
      <c r="C171" s="4">
        <v>0</v>
      </c>
      <c r="D171" s="4">
        <v>0</v>
      </c>
      <c r="E171" s="5">
        <v>363.55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3">
        <f t="shared" si="7"/>
        <v>363.55</v>
      </c>
      <c r="P171" s="4">
        <v>0</v>
      </c>
      <c r="Q171">
        <v>0</v>
      </c>
      <c r="R171">
        <v>0</v>
      </c>
    </row>
    <row r="172" spans="1:18">
      <c r="A172" s="2">
        <v>44367</v>
      </c>
      <c r="B172" s="4">
        <v>0</v>
      </c>
      <c r="C172" s="4">
        <v>0</v>
      </c>
      <c r="D172" s="4">
        <v>0</v>
      </c>
      <c r="E172" s="5">
        <v>31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3">
        <f t="shared" si="7"/>
        <v>31</v>
      </c>
      <c r="P172" s="4">
        <v>0</v>
      </c>
      <c r="Q172">
        <v>0</v>
      </c>
      <c r="R172">
        <v>0</v>
      </c>
    </row>
    <row r="173" spans="1:18">
      <c r="A173" s="2">
        <v>44368</v>
      </c>
      <c r="B173" s="4">
        <v>0</v>
      </c>
      <c r="C173" s="4">
        <v>0</v>
      </c>
      <c r="D173" s="4">
        <v>0</v>
      </c>
      <c r="E173" s="5">
        <v>41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3">
        <f t="shared" si="7"/>
        <v>41</v>
      </c>
      <c r="P173" s="4">
        <v>0</v>
      </c>
      <c r="Q173">
        <v>0</v>
      </c>
      <c r="R173">
        <v>0</v>
      </c>
    </row>
    <row r="174" spans="1:18">
      <c r="A174" s="2">
        <v>44369</v>
      </c>
      <c r="B174" s="4">
        <v>0</v>
      </c>
      <c r="C174" s="4">
        <v>0</v>
      </c>
      <c r="D174" s="4">
        <v>0</v>
      </c>
      <c r="E174" s="5">
        <v>40.3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3">
        <f>18</f>
        <v>18</v>
      </c>
      <c r="O174" s="3">
        <f t="shared" si="7"/>
        <v>58.3</v>
      </c>
      <c r="P174" s="4">
        <v>0</v>
      </c>
      <c r="Q174">
        <v>0</v>
      </c>
      <c r="R174">
        <v>0</v>
      </c>
    </row>
    <row r="175" spans="1:18">
      <c r="A175" s="2">
        <v>44370</v>
      </c>
      <c r="B175" s="4">
        <v>0</v>
      </c>
      <c r="C175" s="4">
        <v>0</v>
      </c>
      <c r="D175" s="4">
        <v>0</v>
      </c>
      <c r="E175" s="5">
        <v>44</v>
      </c>
      <c r="F175" s="4">
        <v>0</v>
      </c>
      <c r="G175" s="4">
        <v>0</v>
      </c>
      <c r="H175" s="4">
        <v>0</v>
      </c>
      <c r="I175" s="3">
        <v>5.5</v>
      </c>
      <c r="J175" s="3"/>
      <c r="K175" s="4">
        <v>7288</v>
      </c>
      <c r="L175" s="4">
        <v>0</v>
      </c>
      <c r="M175" s="4">
        <v>0</v>
      </c>
      <c r="N175" s="4">
        <v>0</v>
      </c>
      <c r="O175" s="3">
        <f t="shared" si="7"/>
        <v>7337.5</v>
      </c>
      <c r="P175" s="4">
        <v>0</v>
      </c>
      <c r="Q175">
        <v>0</v>
      </c>
      <c r="R175">
        <v>0</v>
      </c>
    </row>
    <row r="176" spans="1:18">
      <c r="A176" s="2">
        <v>44371</v>
      </c>
      <c r="B176" s="4">
        <v>0</v>
      </c>
      <c r="C176" s="4">
        <v>0</v>
      </c>
      <c r="D176" s="4">
        <v>0</v>
      </c>
      <c r="E176" s="5">
        <v>52.8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3">
        <f t="shared" si="7"/>
        <v>52.8</v>
      </c>
      <c r="P176" s="7">
        <v>266.66</v>
      </c>
      <c r="Q176">
        <v>0</v>
      </c>
      <c r="R176">
        <v>0</v>
      </c>
    </row>
    <row r="177" spans="1:18">
      <c r="A177" s="2">
        <v>44372</v>
      </c>
      <c r="B177" s="4">
        <v>0</v>
      </c>
      <c r="C177" s="4">
        <v>0</v>
      </c>
      <c r="D177" s="4">
        <v>0</v>
      </c>
      <c r="E177" s="5">
        <v>88</v>
      </c>
      <c r="F177" s="4">
        <v>0</v>
      </c>
      <c r="G177" s="4">
        <v>0</v>
      </c>
      <c r="H177" s="3">
        <f>20</f>
        <v>20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3">
        <f t="shared" si="7"/>
        <v>108</v>
      </c>
      <c r="P177" s="4">
        <v>0</v>
      </c>
      <c r="Q177">
        <v>0</v>
      </c>
      <c r="R177">
        <v>0</v>
      </c>
    </row>
    <row r="178" spans="1:18">
      <c r="A178" s="2">
        <v>44373</v>
      </c>
      <c r="B178" s="4">
        <v>0</v>
      </c>
      <c r="C178" s="3">
        <v>7599</v>
      </c>
      <c r="D178" s="4">
        <v>0</v>
      </c>
      <c r="E178" s="5">
        <v>83.64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3">
        <f t="shared" si="7"/>
        <v>7682.64</v>
      </c>
      <c r="P178" s="4">
        <v>0</v>
      </c>
      <c r="Q178">
        <v>0</v>
      </c>
      <c r="R178">
        <v>0</v>
      </c>
    </row>
    <row r="179" spans="1:18">
      <c r="A179" s="2">
        <v>44374</v>
      </c>
      <c r="B179" s="4">
        <v>0</v>
      </c>
      <c r="C179" s="4">
        <v>0</v>
      </c>
      <c r="D179" s="4">
        <v>0</v>
      </c>
      <c r="E179" s="5">
        <v>124.3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3">
        <v>70</v>
      </c>
      <c r="N179" s="4">
        <v>0</v>
      </c>
      <c r="O179" s="3">
        <f t="shared" si="7"/>
        <v>194.3</v>
      </c>
      <c r="P179" s="7">
        <f>810+8800</f>
        <v>9610</v>
      </c>
      <c r="Q179">
        <v>0</v>
      </c>
      <c r="R179">
        <v>0</v>
      </c>
    </row>
    <row r="180" spans="1:18">
      <c r="A180" s="2">
        <v>44375</v>
      </c>
      <c r="B180">
        <v>0</v>
      </c>
      <c r="C180">
        <v>0</v>
      </c>
      <c r="D180" s="3">
        <f>70</f>
        <v>70</v>
      </c>
      <c r="E180" s="5">
        <v>24</v>
      </c>
      <c r="F180">
        <v>0</v>
      </c>
      <c r="G180">
        <v>0</v>
      </c>
      <c r="H180">
        <v>0</v>
      </c>
      <c r="I180" s="3">
        <f>138</f>
        <v>138</v>
      </c>
      <c r="J180">
        <v>0</v>
      </c>
      <c r="K180">
        <v>0</v>
      </c>
      <c r="L180">
        <v>0</v>
      </c>
      <c r="M180">
        <v>0</v>
      </c>
      <c r="N180">
        <v>0</v>
      </c>
      <c r="O180" s="3">
        <f t="shared" si="7"/>
        <v>232</v>
      </c>
      <c r="P180">
        <v>0</v>
      </c>
      <c r="Q180">
        <v>0</v>
      </c>
      <c r="R180">
        <v>0</v>
      </c>
    </row>
    <row r="181" spans="1:18">
      <c r="A181" s="2">
        <v>44376</v>
      </c>
      <c r="B181">
        <v>0</v>
      </c>
      <c r="C181">
        <v>0</v>
      </c>
      <c r="D181">
        <v>0</v>
      </c>
      <c r="E181" s="5">
        <v>53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3">
        <f t="shared" si="7"/>
        <v>53</v>
      </c>
      <c r="P181">
        <v>0</v>
      </c>
      <c r="Q181">
        <v>0</v>
      </c>
      <c r="R181">
        <v>0</v>
      </c>
    </row>
    <row r="182" spans="1:18">
      <c r="A182" s="2">
        <v>44377</v>
      </c>
      <c r="B182">
        <v>0</v>
      </c>
      <c r="C182">
        <v>0</v>
      </c>
      <c r="D182">
        <v>0</v>
      </c>
      <c r="E182" s="5">
        <v>28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3">
        <f t="shared" si="7"/>
        <v>28</v>
      </c>
      <c r="P182">
        <v>0</v>
      </c>
      <c r="Q182">
        <v>0</v>
      </c>
      <c r="R182">
        <v>0</v>
      </c>
    </row>
    <row r="183" spans="1:18">
      <c r="A183" s="2">
        <v>44378</v>
      </c>
      <c r="B183">
        <v>0</v>
      </c>
      <c r="C183">
        <v>0</v>
      </c>
      <c r="D183">
        <v>0</v>
      </c>
      <c r="E183" s="5">
        <v>40.3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3">
        <f t="shared" si="7"/>
        <v>40.3</v>
      </c>
      <c r="P183">
        <v>0</v>
      </c>
      <c r="Q183">
        <v>0</v>
      </c>
      <c r="R183">
        <v>0</v>
      </c>
    </row>
    <row r="184" spans="1:18">
      <c r="A184" s="2">
        <v>44379</v>
      </c>
      <c r="B184">
        <v>0</v>
      </c>
      <c r="C184">
        <v>0</v>
      </c>
      <c r="D184" s="3">
        <f>100</f>
        <v>100</v>
      </c>
      <c r="E184" s="5">
        <v>64.8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3">
        <f t="shared" si="7"/>
        <v>164.8</v>
      </c>
      <c r="P184">
        <v>0</v>
      </c>
      <c r="Q184">
        <v>0</v>
      </c>
      <c r="R184">
        <v>0</v>
      </c>
    </row>
    <row r="185" spans="1:18">
      <c r="A185" s="2">
        <v>44380</v>
      </c>
      <c r="B185">
        <v>0</v>
      </c>
      <c r="C185">
        <v>0</v>
      </c>
      <c r="D185">
        <v>0</v>
      </c>
      <c r="E185" s="5">
        <v>22</v>
      </c>
      <c r="F185">
        <v>0</v>
      </c>
      <c r="G185">
        <v>0</v>
      </c>
      <c r="H185">
        <v>0</v>
      </c>
      <c r="I185" s="3">
        <v>23</v>
      </c>
      <c r="J185">
        <v>0</v>
      </c>
      <c r="K185">
        <v>0</v>
      </c>
      <c r="L185">
        <v>0</v>
      </c>
      <c r="M185">
        <v>0</v>
      </c>
      <c r="N185">
        <v>0</v>
      </c>
      <c r="O185" s="3">
        <f t="shared" si="7"/>
        <v>45</v>
      </c>
      <c r="P185">
        <f>40000-39</f>
        <v>39961</v>
      </c>
      <c r="Q185">
        <v>0</v>
      </c>
      <c r="R185">
        <v>0</v>
      </c>
    </row>
    <row r="186" spans="1:18">
      <c r="A186" s="2">
        <v>44381</v>
      </c>
      <c r="B186">
        <v>0</v>
      </c>
      <c r="C186">
        <v>0</v>
      </c>
      <c r="D186">
        <v>0</v>
      </c>
      <c r="E186" s="5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3">
        <f t="shared" si="7"/>
        <v>0</v>
      </c>
      <c r="P186">
        <v>0</v>
      </c>
      <c r="Q186">
        <v>0</v>
      </c>
      <c r="R186">
        <v>0</v>
      </c>
    </row>
    <row r="187" spans="1:18">
      <c r="A187" s="2">
        <v>44382</v>
      </c>
      <c r="B187">
        <v>0</v>
      </c>
      <c r="C187">
        <v>0</v>
      </c>
      <c r="D187">
        <v>0</v>
      </c>
      <c r="E187" s="5">
        <v>42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3">
        <f t="shared" si="7"/>
        <v>42</v>
      </c>
      <c r="P187">
        <v>0</v>
      </c>
      <c r="Q187">
        <v>0</v>
      </c>
      <c r="R187">
        <v>0</v>
      </c>
    </row>
    <row r="188" spans="1:18">
      <c r="A188" s="2">
        <v>44383</v>
      </c>
      <c r="B188">
        <v>0</v>
      </c>
      <c r="C188">
        <v>0</v>
      </c>
      <c r="D188">
        <v>0</v>
      </c>
      <c r="E188" s="5">
        <v>43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3">
        <f t="shared" si="7"/>
        <v>43</v>
      </c>
      <c r="P188">
        <v>0</v>
      </c>
      <c r="Q188">
        <v>0</v>
      </c>
      <c r="R188">
        <v>0</v>
      </c>
    </row>
    <row r="189" spans="1:18">
      <c r="A189" s="2">
        <v>44384</v>
      </c>
      <c r="B189" s="3">
        <f>200</f>
        <v>200</v>
      </c>
      <c r="C189">
        <v>0</v>
      </c>
      <c r="D189">
        <v>0</v>
      </c>
      <c r="E189" s="5">
        <v>40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3">
        <f t="shared" si="7"/>
        <v>240</v>
      </c>
      <c r="P189">
        <v>0</v>
      </c>
      <c r="Q189">
        <v>0</v>
      </c>
      <c r="R189">
        <v>0</v>
      </c>
    </row>
    <row r="190" spans="1:18">
      <c r="A190" s="2">
        <v>44385</v>
      </c>
      <c r="B190">
        <v>0</v>
      </c>
      <c r="C190" s="3">
        <v>100</v>
      </c>
      <c r="D190">
        <v>0</v>
      </c>
      <c r="E190" s="5">
        <v>29.5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3">
        <f t="shared" si="7"/>
        <v>129.5</v>
      </c>
      <c r="P190">
        <v>0</v>
      </c>
      <c r="Q190">
        <v>0</v>
      </c>
      <c r="R190">
        <v>0</v>
      </c>
    </row>
    <row r="191" spans="1:18">
      <c r="A191" s="2">
        <v>44386</v>
      </c>
      <c r="B191" s="3">
        <v>200</v>
      </c>
      <c r="C191">
        <v>0</v>
      </c>
      <c r="D191">
        <v>0</v>
      </c>
      <c r="E191" s="5">
        <v>63.54</v>
      </c>
      <c r="F191">
        <v>0</v>
      </c>
      <c r="G191" s="3">
        <f>299</f>
        <v>299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s="3">
        <f t="shared" si="7"/>
        <v>562.54</v>
      </c>
      <c r="P191">
        <v>0</v>
      </c>
      <c r="Q191">
        <v>0</v>
      </c>
      <c r="R191">
        <v>0</v>
      </c>
    </row>
    <row r="192" spans="1:18">
      <c r="A192" s="2">
        <v>44387</v>
      </c>
      <c r="B192">
        <v>0</v>
      </c>
      <c r="C192">
        <v>0</v>
      </c>
      <c r="D192">
        <v>0</v>
      </c>
      <c r="E192" s="5">
        <v>223.5</v>
      </c>
      <c r="F192">
        <v>0</v>
      </c>
      <c r="G192">
        <v>0</v>
      </c>
      <c r="H192">
        <v>0</v>
      </c>
      <c r="I192" s="3">
        <f>7.9</f>
        <v>7.9</v>
      </c>
      <c r="J192">
        <v>0</v>
      </c>
      <c r="K192" s="3">
        <f>38</f>
        <v>38</v>
      </c>
      <c r="L192">
        <v>0</v>
      </c>
      <c r="M192">
        <v>0</v>
      </c>
      <c r="N192">
        <v>0</v>
      </c>
      <c r="O192" s="3">
        <f t="shared" si="7"/>
        <v>269.4</v>
      </c>
      <c r="P192">
        <v>0</v>
      </c>
      <c r="Q192">
        <v>0</v>
      </c>
      <c r="R192">
        <v>0</v>
      </c>
    </row>
    <row r="193" spans="1:18">
      <c r="A193" s="2">
        <v>44388</v>
      </c>
      <c r="B193">
        <v>0</v>
      </c>
      <c r="C193">
        <v>0</v>
      </c>
      <c r="D193">
        <v>0</v>
      </c>
      <c r="E193" s="5">
        <v>20</v>
      </c>
      <c r="F193">
        <v>0</v>
      </c>
      <c r="G193">
        <v>0</v>
      </c>
      <c r="H193">
        <v>0</v>
      </c>
      <c r="I193" s="3">
        <f>20+7.4</f>
        <v>27.4</v>
      </c>
      <c r="J193">
        <v>0</v>
      </c>
      <c r="K193">
        <v>0</v>
      </c>
      <c r="L193">
        <v>0</v>
      </c>
      <c r="M193">
        <v>0</v>
      </c>
      <c r="N193">
        <v>0</v>
      </c>
      <c r="O193" s="3">
        <f t="shared" si="7"/>
        <v>47.4</v>
      </c>
      <c r="P193">
        <v>0</v>
      </c>
      <c r="Q193">
        <v>0</v>
      </c>
      <c r="R193">
        <v>0</v>
      </c>
    </row>
    <row r="194" spans="1:18">
      <c r="A194" s="2">
        <v>44389</v>
      </c>
      <c r="B194">
        <v>0</v>
      </c>
      <c r="C194">
        <v>0</v>
      </c>
      <c r="D194">
        <v>0</v>
      </c>
      <c r="E194" s="5">
        <v>30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3">
        <f t="shared" ref="O194:O257" si="8">SUM(B194:N194)</f>
        <v>30</v>
      </c>
      <c r="P194">
        <v>0</v>
      </c>
      <c r="Q194">
        <v>0</v>
      </c>
      <c r="R194">
        <v>0</v>
      </c>
    </row>
    <row r="195" spans="1:18">
      <c r="A195" s="2">
        <v>44390</v>
      </c>
      <c r="B195">
        <v>0</v>
      </c>
      <c r="C195">
        <v>0</v>
      </c>
      <c r="D195">
        <v>0</v>
      </c>
      <c r="E195" s="5">
        <v>48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3">
        <f t="shared" si="8"/>
        <v>48</v>
      </c>
      <c r="P195">
        <v>0</v>
      </c>
      <c r="Q195">
        <v>0</v>
      </c>
      <c r="R195">
        <v>0</v>
      </c>
    </row>
    <row r="196" spans="1:18">
      <c r="A196" s="2">
        <v>44391</v>
      </c>
      <c r="B196">
        <v>0</v>
      </c>
      <c r="C196">
        <v>0</v>
      </c>
      <c r="D196">
        <v>0</v>
      </c>
      <c r="E196" s="5">
        <v>27.87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3">
        <f>6</f>
        <v>6</v>
      </c>
      <c r="O196" s="3">
        <f t="shared" si="8"/>
        <v>33.87</v>
      </c>
      <c r="P196">
        <v>0</v>
      </c>
      <c r="Q196">
        <v>0</v>
      </c>
      <c r="R196">
        <v>0</v>
      </c>
    </row>
    <row r="197" spans="1:18">
      <c r="A197" s="2">
        <v>44392</v>
      </c>
      <c r="B197">
        <v>0</v>
      </c>
      <c r="C197">
        <v>0</v>
      </c>
      <c r="D197">
        <v>0</v>
      </c>
      <c r="E197" s="5">
        <v>224.4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3">
        <f t="shared" si="8"/>
        <v>224.4</v>
      </c>
      <c r="P197" s="7">
        <v>5705</v>
      </c>
      <c r="Q197">
        <v>0</v>
      </c>
      <c r="R197">
        <v>0</v>
      </c>
    </row>
    <row r="198" spans="1:18">
      <c r="A198" s="2">
        <v>44393</v>
      </c>
      <c r="B198">
        <v>0</v>
      </c>
      <c r="C198">
        <v>0</v>
      </c>
      <c r="D198">
        <v>0</v>
      </c>
      <c r="E198" s="5">
        <v>35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3">
        <f t="shared" si="8"/>
        <v>35</v>
      </c>
      <c r="P198">
        <v>0</v>
      </c>
      <c r="Q198">
        <v>0</v>
      </c>
      <c r="R198">
        <v>0</v>
      </c>
    </row>
    <row r="199" spans="1:18">
      <c r="A199" s="2">
        <v>44394</v>
      </c>
      <c r="B199" s="3">
        <f>2+23</f>
        <v>25</v>
      </c>
      <c r="C199">
        <v>0</v>
      </c>
      <c r="D199">
        <v>0</v>
      </c>
      <c r="E199" s="5">
        <v>100.5</v>
      </c>
      <c r="F199" s="3">
        <f>394.6</f>
        <v>394.6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3">
        <f t="shared" si="8"/>
        <v>520.1</v>
      </c>
      <c r="P199">
        <v>0</v>
      </c>
      <c r="Q199">
        <v>0</v>
      </c>
      <c r="R199">
        <v>0</v>
      </c>
    </row>
    <row r="200" spans="1:18">
      <c r="A200" s="2">
        <v>44395</v>
      </c>
      <c r="B200">
        <v>0</v>
      </c>
      <c r="C200">
        <v>0</v>
      </c>
      <c r="D200">
        <v>0</v>
      </c>
      <c r="E200" s="5">
        <v>48.66</v>
      </c>
      <c r="F200">
        <v>0</v>
      </c>
      <c r="G200">
        <v>0</v>
      </c>
      <c r="H200">
        <v>0</v>
      </c>
      <c r="I200" s="3">
        <f>50</f>
        <v>50</v>
      </c>
      <c r="J200">
        <v>0</v>
      </c>
      <c r="K200">
        <v>0</v>
      </c>
      <c r="L200">
        <v>0</v>
      </c>
      <c r="M200" s="3">
        <f>68</f>
        <v>68</v>
      </c>
      <c r="N200">
        <v>0</v>
      </c>
      <c r="O200" s="3">
        <f t="shared" si="8"/>
        <v>166.66</v>
      </c>
      <c r="P200">
        <v>0</v>
      </c>
      <c r="Q200">
        <v>0</v>
      </c>
      <c r="R200">
        <v>0</v>
      </c>
    </row>
    <row r="201" spans="1:18">
      <c r="A201" s="2">
        <v>44396</v>
      </c>
      <c r="B201" s="3">
        <v>12</v>
      </c>
      <c r="C201">
        <v>0</v>
      </c>
      <c r="D201">
        <v>0</v>
      </c>
      <c r="E201" s="5">
        <v>165.37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3">
        <f t="shared" si="8"/>
        <v>177.37</v>
      </c>
      <c r="P201">
        <v>0</v>
      </c>
      <c r="Q201">
        <v>0</v>
      </c>
      <c r="R201">
        <v>0</v>
      </c>
    </row>
    <row r="202" spans="1:18">
      <c r="A202" s="2">
        <v>44397</v>
      </c>
      <c r="B202" s="3">
        <v>12</v>
      </c>
      <c r="C202">
        <v>0</v>
      </c>
      <c r="D202">
        <v>0</v>
      </c>
      <c r="E202" s="5">
        <v>46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3">
        <f>39</f>
        <v>39</v>
      </c>
      <c r="O202" s="3">
        <f t="shared" si="8"/>
        <v>97</v>
      </c>
      <c r="P202">
        <v>0</v>
      </c>
      <c r="Q202">
        <v>0</v>
      </c>
      <c r="R202">
        <v>0</v>
      </c>
    </row>
    <row r="203" spans="1:18">
      <c r="A203" s="2">
        <v>44398</v>
      </c>
      <c r="B203" s="3">
        <v>6</v>
      </c>
      <c r="C203">
        <v>0</v>
      </c>
      <c r="D203">
        <v>0</v>
      </c>
      <c r="E203" s="5">
        <v>53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3">
        <f t="shared" si="8"/>
        <v>59</v>
      </c>
      <c r="P203">
        <v>0</v>
      </c>
      <c r="Q203">
        <v>0</v>
      </c>
      <c r="R203">
        <v>0</v>
      </c>
    </row>
    <row r="204" spans="1:18">
      <c r="A204" s="2">
        <v>44399</v>
      </c>
      <c r="B204">
        <v>0</v>
      </c>
      <c r="C204">
        <v>0</v>
      </c>
      <c r="D204">
        <v>0</v>
      </c>
      <c r="E204" s="5">
        <v>69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3">
        <f t="shared" si="8"/>
        <v>69</v>
      </c>
      <c r="P204">
        <v>0</v>
      </c>
      <c r="Q204">
        <v>0</v>
      </c>
      <c r="R204">
        <v>0</v>
      </c>
    </row>
    <row r="205" spans="1:18">
      <c r="A205" s="2">
        <v>44400</v>
      </c>
      <c r="B205">
        <v>0</v>
      </c>
      <c r="C205">
        <v>0</v>
      </c>
      <c r="D205">
        <v>0</v>
      </c>
      <c r="E205" s="5">
        <v>47.4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3">
        <f t="shared" si="8"/>
        <v>47.4</v>
      </c>
      <c r="P205">
        <v>0</v>
      </c>
      <c r="Q205">
        <v>0</v>
      </c>
      <c r="R205">
        <v>0</v>
      </c>
    </row>
    <row r="206" spans="1:18">
      <c r="A206" s="2">
        <v>44401</v>
      </c>
      <c r="B206">
        <v>0</v>
      </c>
      <c r="C206">
        <v>0</v>
      </c>
      <c r="D206">
        <v>0</v>
      </c>
      <c r="E206" s="5">
        <v>130.4</v>
      </c>
      <c r="F206">
        <v>0</v>
      </c>
      <c r="G206">
        <v>0</v>
      </c>
      <c r="H206">
        <v>0</v>
      </c>
      <c r="I206" s="3">
        <f>20</f>
        <v>20</v>
      </c>
      <c r="J206">
        <v>0</v>
      </c>
      <c r="K206">
        <v>0</v>
      </c>
      <c r="L206">
        <v>0</v>
      </c>
      <c r="M206">
        <v>0</v>
      </c>
      <c r="N206" s="3">
        <f>89</f>
        <v>89</v>
      </c>
      <c r="O206" s="3">
        <f t="shared" si="8"/>
        <v>239.4</v>
      </c>
      <c r="P206">
        <v>0</v>
      </c>
      <c r="Q206">
        <v>0</v>
      </c>
      <c r="R206">
        <v>0</v>
      </c>
    </row>
    <row r="207" spans="1:18">
      <c r="A207" s="2">
        <v>44402</v>
      </c>
      <c r="B207">
        <v>0</v>
      </c>
      <c r="C207">
        <v>0</v>
      </c>
      <c r="D207">
        <v>0</v>
      </c>
      <c r="E207" s="5">
        <v>31.69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3">
        <f t="shared" si="8"/>
        <v>31.69</v>
      </c>
      <c r="P207">
        <v>0</v>
      </c>
      <c r="Q207">
        <v>0</v>
      </c>
      <c r="R207">
        <v>0</v>
      </c>
    </row>
    <row r="208" spans="1:18">
      <c r="A208" s="2">
        <v>44403</v>
      </c>
      <c r="B208">
        <v>0</v>
      </c>
      <c r="C208">
        <v>0</v>
      </c>
      <c r="D208">
        <v>0</v>
      </c>
      <c r="E208" s="5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3">
        <f t="shared" si="8"/>
        <v>0</v>
      </c>
      <c r="P208">
        <v>0</v>
      </c>
      <c r="Q208">
        <v>0</v>
      </c>
      <c r="R208">
        <v>0</v>
      </c>
    </row>
    <row r="209" spans="1:18">
      <c r="A209" s="2">
        <v>44404</v>
      </c>
      <c r="B209">
        <v>0</v>
      </c>
      <c r="C209">
        <v>0</v>
      </c>
      <c r="D209">
        <v>0</v>
      </c>
      <c r="E209" s="5">
        <v>39.5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s="3">
        <f t="shared" si="8"/>
        <v>39.5</v>
      </c>
      <c r="P209">
        <v>0</v>
      </c>
      <c r="Q209">
        <v>0</v>
      </c>
      <c r="R209">
        <v>0</v>
      </c>
    </row>
    <row r="210" spans="1:18">
      <c r="A210" s="2">
        <v>44405</v>
      </c>
      <c r="B210">
        <v>0</v>
      </c>
      <c r="C210">
        <v>0</v>
      </c>
      <c r="D210" s="3">
        <f>20+50</f>
        <v>70</v>
      </c>
      <c r="E210" s="5">
        <v>43.5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s="3">
        <f t="shared" si="8"/>
        <v>113.5</v>
      </c>
      <c r="P210" s="7">
        <f>8802+2500+810</f>
        <v>12112</v>
      </c>
      <c r="Q210">
        <v>0</v>
      </c>
      <c r="R210">
        <v>0</v>
      </c>
    </row>
    <row r="211" spans="1:18">
      <c r="A211" s="2">
        <v>44406</v>
      </c>
      <c r="B211">
        <v>0</v>
      </c>
      <c r="C211">
        <v>0</v>
      </c>
      <c r="D211">
        <v>0</v>
      </c>
      <c r="E211" s="5">
        <v>69.4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3">
        <v>8</v>
      </c>
      <c r="O211" s="3">
        <f t="shared" si="8"/>
        <v>77.4</v>
      </c>
      <c r="P211">
        <v>0</v>
      </c>
      <c r="Q211">
        <v>0</v>
      </c>
      <c r="R211">
        <v>0</v>
      </c>
    </row>
    <row r="212" spans="1:18">
      <c r="A212" s="2">
        <v>44407</v>
      </c>
      <c r="B212" s="3">
        <v>12</v>
      </c>
      <c r="C212" s="3">
        <v>100</v>
      </c>
      <c r="D212">
        <v>0</v>
      </c>
      <c r="E212" s="5">
        <v>56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s="3">
        <f t="shared" si="8"/>
        <v>168</v>
      </c>
      <c r="P212">
        <v>0</v>
      </c>
      <c r="Q212">
        <v>0</v>
      </c>
      <c r="R212">
        <v>0</v>
      </c>
    </row>
    <row r="213" spans="1:18">
      <c r="A213" s="2">
        <v>44408</v>
      </c>
      <c r="B213">
        <v>0</v>
      </c>
      <c r="C213">
        <v>0</v>
      </c>
      <c r="D213">
        <v>0</v>
      </c>
      <c r="E213" s="5">
        <v>191.6</v>
      </c>
      <c r="F213">
        <v>0</v>
      </c>
      <c r="G213">
        <v>0</v>
      </c>
      <c r="H213">
        <v>0</v>
      </c>
      <c r="I213" s="3">
        <f>4.33+3.28+10</f>
        <v>17.61</v>
      </c>
      <c r="J213">
        <v>0</v>
      </c>
      <c r="K213" s="3">
        <f>330</f>
        <v>330</v>
      </c>
      <c r="L213">
        <v>0</v>
      </c>
      <c r="M213">
        <v>0</v>
      </c>
      <c r="N213">
        <v>0</v>
      </c>
      <c r="O213" s="3">
        <f t="shared" si="8"/>
        <v>539.21</v>
      </c>
      <c r="P213">
        <v>0</v>
      </c>
      <c r="Q213">
        <v>0</v>
      </c>
      <c r="R213">
        <v>0</v>
      </c>
    </row>
    <row r="214" spans="1:18">
      <c r="A214" s="2">
        <v>44409</v>
      </c>
      <c r="B214">
        <v>0</v>
      </c>
      <c r="C214">
        <v>0</v>
      </c>
      <c r="D214">
        <v>0</v>
      </c>
      <c r="E214" s="5">
        <v>114.3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s="3">
        <v>80</v>
      </c>
      <c r="N214">
        <v>0</v>
      </c>
      <c r="O214" s="3">
        <f t="shared" si="8"/>
        <v>194.3</v>
      </c>
      <c r="P214">
        <v>0</v>
      </c>
      <c r="Q214">
        <v>0</v>
      </c>
      <c r="R214">
        <v>0</v>
      </c>
    </row>
    <row r="215" spans="1:18">
      <c r="A215" s="2">
        <v>44410</v>
      </c>
      <c r="B215">
        <v>0</v>
      </c>
      <c r="C215">
        <v>0</v>
      </c>
      <c r="D215">
        <v>0</v>
      </c>
      <c r="E215" s="5">
        <v>42.85</v>
      </c>
      <c r="F215">
        <v>0</v>
      </c>
      <c r="G215">
        <v>0</v>
      </c>
      <c r="H215">
        <v>0</v>
      </c>
      <c r="I215" s="3">
        <f>217.17</f>
        <v>217.17</v>
      </c>
      <c r="J215">
        <v>0</v>
      </c>
      <c r="K215">
        <v>0</v>
      </c>
      <c r="L215">
        <v>0</v>
      </c>
      <c r="M215">
        <v>0</v>
      </c>
      <c r="N215">
        <v>0</v>
      </c>
      <c r="O215" s="3">
        <f t="shared" si="8"/>
        <v>260.02</v>
      </c>
      <c r="P215">
        <v>0</v>
      </c>
      <c r="Q215">
        <v>0</v>
      </c>
      <c r="R215">
        <v>0</v>
      </c>
    </row>
    <row r="216" spans="1:18">
      <c r="A216" s="2">
        <v>44411</v>
      </c>
      <c r="B216">
        <v>0</v>
      </c>
      <c r="C216">
        <v>0</v>
      </c>
      <c r="D216">
        <v>0</v>
      </c>
      <c r="E216" s="5">
        <v>42</v>
      </c>
      <c r="F216">
        <v>0</v>
      </c>
      <c r="G216">
        <v>0</v>
      </c>
      <c r="H216">
        <v>0</v>
      </c>
      <c r="I216" s="3">
        <f>7</f>
        <v>7</v>
      </c>
      <c r="J216">
        <v>0</v>
      </c>
      <c r="K216">
        <v>0</v>
      </c>
      <c r="L216">
        <v>0</v>
      </c>
      <c r="M216">
        <v>0</v>
      </c>
      <c r="N216">
        <v>0</v>
      </c>
      <c r="O216" s="3">
        <f t="shared" si="8"/>
        <v>49</v>
      </c>
      <c r="P216">
        <v>0</v>
      </c>
      <c r="Q216">
        <v>0</v>
      </c>
      <c r="R216">
        <v>0</v>
      </c>
    </row>
    <row r="217" spans="1:18">
      <c r="A217" s="2">
        <v>44412</v>
      </c>
      <c r="B217">
        <v>0</v>
      </c>
      <c r="C217">
        <v>0</v>
      </c>
      <c r="D217">
        <v>0</v>
      </c>
      <c r="E217" s="5">
        <v>54.9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3">
        <f t="shared" si="8"/>
        <v>54.9</v>
      </c>
      <c r="P217">
        <v>0</v>
      </c>
      <c r="Q217">
        <v>0</v>
      </c>
      <c r="R217">
        <v>0</v>
      </c>
    </row>
    <row r="218" spans="1:18">
      <c r="A218" s="2">
        <v>44413</v>
      </c>
      <c r="B218">
        <v>0</v>
      </c>
      <c r="C218">
        <v>0</v>
      </c>
      <c r="D218">
        <v>0</v>
      </c>
      <c r="E218" s="5">
        <v>75.94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3">
        <f t="shared" si="8"/>
        <v>75.94</v>
      </c>
      <c r="P218">
        <v>0</v>
      </c>
      <c r="Q218">
        <v>0</v>
      </c>
      <c r="R218">
        <v>0</v>
      </c>
    </row>
    <row r="219" spans="1:18">
      <c r="A219" s="2">
        <v>44414</v>
      </c>
      <c r="B219">
        <v>0</v>
      </c>
      <c r="C219">
        <v>0</v>
      </c>
      <c r="D219">
        <v>0</v>
      </c>
      <c r="E219" s="5">
        <v>37.7</v>
      </c>
      <c r="F219">
        <v>0</v>
      </c>
      <c r="G219" s="3">
        <f>349</f>
        <v>349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3">
        <f t="shared" si="8"/>
        <v>386.7</v>
      </c>
      <c r="P219">
        <v>0</v>
      </c>
      <c r="Q219">
        <v>0</v>
      </c>
      <c r="R219">
        <v>0</v>
      </c>
    </row>
    <row r="220" spans="1:18">
      <c r="A220" s="2">
        <v>44415</v>
      </c>
      <c r="B220">
        <v>0</v>
      </c>
      <c r="C220">
        <v>0</v>
      </c>
      <c r="D220">
        <v>0</v>
      </c>
      <c r="E220" s="5">
        <v>177.3</v>
      </c>
      <c r="F220">
        <v>0</v>
      </c>
      <c r="G220">
        <v>0</v>
      </c>
      <c r="H220" s="3">
        <f>208+82</f>
        <v>290</v>
      </c>
      <c r="I220" s="3">
        <f>3.4</f>
        <v>3.4</v>
      </c>
      <c r="J220">
        <v>0</v>
      </c>
      <c r="K220">
        <v>0</v>
      </c>
      <c r="L220">
        <v>0</v>
      </c>
      <c r="M220" s="3">
        <f>15</f>
        <v>15</v>
      </c>
      <c r="N220">
        <v>0</v>
      </c>
      <c r="O220" s="3">
        <f t="shared" si="8"/>
        <v>485.7</v>
      </c>
      <c r="P220">
        <v>0</v>
      </c>
      <c r="Q220">
        <v>0</v>
      </c>
      <c r="R220">
        <v>0</v>
      </c>
    </row>
    <row r="221" spans="1:18">
      <c r="A221" s="2">
        <v>44416</v>
      </c>
      <c r="B221">
        <v>0</v>
      </c>
      <c r="C221">
        <v>0</v>
      </c>
      <c r="D221">
        <v>0</v>
      </c>
      <c r="E221" s="5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s="3">
        <f t="shared" si="8"/>
        <v>0</v>
      </c>
      <c r="P221" s="7">
        <f>40</f>
        <v>40</v>
      </c>
      <c r="Q221">
        <v>0</v>
      </c>
      <c r="R221">
        <v>0</v>
      </c>
    </row>
    <row r="222" spans="1:18">
      <c r="A222" s="2">
        <v>44417</v>
      </c>
      <c r="B222" s="3">
        <v>400</v>
      </c>
      <c r="C222">
        <v>0</v>
      </c>
      <c r="D222">
        <v>0</v>
      </c>
      <c r="E222" s="5">
        <v>72.44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3">
        <f t="shared" si="8"/>
        <v>472.44</v>
      </c>
      <c r="P222">
        <v>0</v>
      </c>
      <c r="Q222">
        <v>0</v>
      </c>
      <c r="R222">
        <v>0</v>
      </c>
    </row>
    <row r="223" spans="1:18">
      <c r="A223" s="2">
        <v>44418</v>
      </c>
      <c r="B223">
        <v>0</v>
      </c>
      <c r="C223">
        <v>0</v>
      </c>
      <c r="D223">
        <v>0</v>
      </c>
      <c r="E223" s="5">
        <v>36</v>
      </c>
      <c r="F223">
        <v>0</v>
      </c>
      <c r="G223">
        <v>0</v>
      </c>
      <c r="H223">
        <v>0</v>
      </c>
      <c r="I223" s="3">
        <f>38.5</f>
        <v>38.5</v>
      </c>
      <c r="J223">
        <v>0</v>
      </c>
      <c r="K223">
        <v>0</v>
      </c>
      <c r="L223">
        <v>0</v>
      </c>
      <c r="M223">
        <v>0</v>
      </c>
      <c r="N223">
        <v>0</v>
      </c>
      <c r="O223" s="3">
        <f t="shared" si="8"/>
        <v>74.5</v>
      </c>
      <c r="P223">
        <v>0</v>
      </c>
      <c r="Q223">
        <v>0</v>
      </c>
      <c r="R223">
        <v>0</v>
      </c>
    </row>
    <row r="224" spans="1:18">
      <c r="A224" s="2">
        <v>44419</v>
      </c>
      <c r="B224">
        <v>0</v>
      </c>
      <c r="C224">
        <v>0</v>
      </c>
      <c r="D224">
        <v>0</v>
      </c>
      <c r="E224" s="5">
        <v>38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s="3">
        <f t="shared" si="8"/>
        <v>38</v>
      </c>
      <c r="P224">
        <v>0</v>
      </c>
      <c r="Q224">
        <v>0</v>
      </c>
      <c r="R224">
        <v>0</v>
      </c>
    </row>
    <row r="225" spans="1:18">
      <c r="A225" s="2">
        <v>44420</v>
      </c>
      <c r="B225">
        <v>0</v>
      </c>
      <c r="C225">
        <v>0</v>
      </c>
      <c r="D225">
        <v>0</v>
      </c>
      <c r="E225" s="5">
        <v>49</v>
      </c>
      <c r="F225">
        <v>0</v>
      </c>
      <c r="G225">
        <v>0</v>
      </c>
      <c r="H225" s="3">
        <f>20</f>
        <v>20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s="3">
        <f t="shared" si="8"/>
        <v>69</v>
      </c>
      <c r="P225">
        <v>0</v>
      </c>
      <c r="Q225">
        <v>0</v>
      </c>
      <c r="R225">
        <v>0</v>
      </c>
    </row>
    <row r="226" spans="1:18">
      <c r="A226" s="2">
        <v>44421</v>
      </c>
      <c r="B226">
        <v>0</v>
      </c>
      <c r="C226">
        <v>0</v>
      </c>
      <c r="D226">
        <v>0</v>
      </c>
      <c r="E226" s="5">
        <v>73.8</v>
      </c>
      <c r="F226">
        <v>0</v>
      </c>
      <c r="G226">
        <v>0</v>
      </c>
      <c r="H226">
        <v>0</v>
      </c>
      <c r="I226" s="3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 s="3">
        <f t="shared" si="8"/>
        <v>74.8</v>
      </c>
      <c r="P226">
        <v>0</v>
      </c>
      <c r="Q226">
        <v>0</v>
      </c>
      <c r="R226">
        <v>0</v>
      </c>
    </row>
    <row r="227" spans="1:18">
      <c r="A227" s="2">
        <v>44422</v>
      </c>
      <c r="B227">
        <v>0</v>
      </c>
      <c r="C227">
        <v>0</v>
      </c>
      <c r="D227">
        <v>0</v>
      </c>
      <c r="E227" s="5">
        <v>271.83</v>
      </c>
      <c r="F227">
        <v>0</v>
      </c>
      <c r="G227">
        <v>0</v>
      </c>
      <c r="H227" s="3">
        <f>88</f>
        <v>88</v>
      </c>
      <c r="I227" s="3">
        <f>8.8+142</f>
        <v>150.8</v>
      </c>
      <c r="J227">
        <v>0</v>
      </c>
      <c r="K227">
        <v>0</v>
      </c>
      <c r="L227">
        <v>0</v>
      </c>
      <c r="M227">
        <v>0</v>
      </c>
      <c r="N227">
        <v>0</v>
      </c>
      <c r="O227" s="3">
        <f t="shared" si="8"/>
        <v>510.63</v>
      </c>
      <c r="P227">
        <v>0</v>
      </c>
      <c r="Q227">
        <v>0</v>
      </c>
      <c r="R227">
        <v>0</v>
      </c>
    </row>
    <row r="228" spans="1:18">
      <c r="A228" s="2">
        <v>44423</v>
      </c>
      <c r="B228">
        <v>0</v>
      </c>
      <c r="C228">
        <v>0</v>
      </c>
      <c r="D228">
        <v>0</v>
      </c>
      <c r="E228" s="5">
        <v>117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s="3">
        <f>70</f>
        <v>70</v>
      </c>
      <c r="N228">
        <v>0</v>
      </c>
      <c r="O228" s="3">
        <f t="shared" si="8"/>
        <v>187</v>
      </c>
      <c r="P228">
        <v>5697</v>
      </c>
      <c r="Q228">
        <v>0</v>
      </c>
      <c r="R228">
        <v>0</v>
      </c>
    </row>
    <row r="229" spans="1:18">
      <c r="A229" s="2">
        <v>44424</v>
      </c>
      <c r="B229">
        <v>0</v>
      </c>
      <c r="C229">
        <v>0</v>
      </c>
      <c r="D229">
        <v>0</v>
      </c>
      <c r="E229" s="5">
        <f>15+14+8</f>
        <v>37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3">
        <f t="shared" si="8"/>
        <v>37</v>
      </c>
      <c r="P229">
        <v>0</v>
      </c>
      <c r="Q229">
        <v>0</v>
      </c>
      <c r="R229">
        <v>0</v>
      </c>
    </row>
    <row r="230" spans="1:18">
      <c r="A230" s="2">
        <v>44425</v>
      </c>
      <c r="B230">
        <v>0</v>
      </c>
      <c r="C230">
        <v>0</v>
      </c>
      <c r="D230">
        <v>0</v>
      </c>
      <c r="E230" s="5">
        <f>17+21.5</f>
        <v>38.5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s="3">
        <f t="shared" si="8"/>
        <v>38.5</v>
      </c>
      <c r="P230">
        <v>0</v>
      </c>
      <c r="Q230">
        <v>0</v>
      </c>
      <c r="R230">
        <v>0</v>
      </c>
    </row>
    <row r="231" spans="1:18">
      <c r="A231" s="2">
        <v>44426</v>
      </c>
      <c r="B231">
        <v>0</v>
      </c>
      <c r="C231">
        <v>0</v>
      </c>
      <c r="D231">
        <v>0</v>
      </c>
      <c r="E231" s="5">
        <f>26.9+18.7+3</f>
        <v>48.6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3">
        <v>303</v>
      </c>
      <c r="O231" s="3">
        <f t="shared" si="8"/>
        <v>351.6</v>
      </c>
      <c r="P231">
        <v>0</v>
      </c>
      <c r="Q231">
        <v>0</v>
      </c>
      <c r="R231">
        <v>0</v>
      </c>
    </row>
    <row r="232" spans="1:18">
      <c r="A232" s="2">
        <v>44427</v>
      </c>
      <c r="B232">
        <v>0</v>
      </c>
      <c r="C232">
        <v>0</v>
      </c>
      <c r="D232">
        <v>0</v>
      </c>
      <c r="E232" s="5">
        <f>19+19+14</f>
        <v>52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3">
        <f t="shared" si="8"/>
        <v>52</v>
      </c>
      <c r="P232">
        <v>0</v>
      </c>
      <c r="Q232">
        <v>0</v>
      </c>
      <c r="R232">
        <v>0</v>
      </c>
    </row>
    <row r="233" spans="1:18">
      <c r="A233" s="2">
        <v>44428</v>
      </c>
      <c r="B233">
        <v>0</v>
      </c>
      <c r="C233">
        <v>0</v>
      </c>
      <c r="D233">
        <v>0</v>
      </c>
      <c r="E233" s="5">
        <f>19+18+29+14</f>
        <v>80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s="3">
        <f t="shared" si="8"/>
        <v>80</v>
      </c>
      <c r="P233">
        <v>0</v>
      </c>
      <c r="Q233">
        <v>0</v>
      </c>
      <c r="R233">
        <v>0</v>
      </c>
    </row>
    <row r="234" spans="1:18">
      <c r="A234" s="2">
        <v>44429</v>
      </c>
      <c r="B234">
        <v>0</v>
      </c>
      <c r="C234">
        <v>0</v>
      </c>
      <c r="D234">
        <v>0</v>
      </c>
      <c r="E234" s="5">
        <f>33</f>
        <v>33</v>
      </c>
      <c r="F234">
        <v>0</v>
      </c>
      <c r="G234" s="3">
        <f>2869+20+18.8</f>
        <v>2907.8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s="3">
        <f t="shared" si="8"/>
        <v>2940.8</v>
      </c>
      <c r="P234">
        <v>0</v>
      </c>
      <c r="Q234">
        <v>0</v>
      </c>
      <c r="R234">
        <v>0</v>
      </c>
    </row>
    <row r="235" spans="1:18">
      <c r="A235" s="2">
        <v>44430</v>
      </c>
      <c r="B235">
        <v>0</v>
      </c>
      <c r="C235">
        <v>0</v>
      </c>
      <c r="D235">
        <v>0</v>
      </c>
      <c r="E235" s="5">
        <f>36+53</f>
        <v>89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3">
        <f t="shared" si="8"/>
        <v>89</v>
      </c>
      <c r="P235">
        <v>0</v>
      </c>
      <c r="Q235">
        <v>0</v>
      </c>
      <c r="R235">
        <v>0</v>
      </c>
    </row>
    <row r="236" spans="1:16">
      <c r="A236" s="2">
        <v>44431</v>
      </c>
      <c r="B236" s="3"/>
      <c r="C236" s="3"/>
      <c r="D236" s="3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7"/>
    </row>
    <row r="237" spans="1:16">
      <c r="A237" s="2">
        <v>44432</v>
      </c>
      <c r="B237" s="3"/>
      <c r="C237" s="3"/>
      <c r="D237" s="3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7"/>
    </row>
    <row r="238" spans="1:16">
      <c r="A238" s="2">
        <v>44433</v>
      </c>
      <c r="B238" s="3"/>
      <c r="C238" s="3"/>
      <c r="D238" s="3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7"/>
    </row>
    <row r="239" spans="1:16">
      <c r="A239" s="2">
        <v>44434</v>
      </c>
      <c r="B239" s="3"/>
      <c r="C239" s="3"/>
      <c r="D239" s="3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7"/>
    </row>
    <row r="240" spans="1:16">
      <c r="A240" s="2">
        <v>44435</v>
      </c>
      <c r="B240" s="3"/>
      <c r="C240" s="3"/>
      <c r="D240" s="3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7"/>
    </row>
    <row r="241" spans="1:16">
      <c r="A241" s="2">
        <v>44436</v>
      </c>
      <c r="B241" s="3"/>
      <c r="C241" s="3"/>
      <c r="D241" s="3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7"/>
    </row>
    <row r="242" spans="1:16">
      <c r="A242" s="2">
        <v>44437</v>
      </c>
      <c r="B242" s="3"/>
      <c r="C242" s="3"/>
      <c r="D242" s="3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7"/>
    </row>
    <row r="243" spans="1:16">
      <c r="A243" s="2">
        <v>44438</v>
      </c>
      <c r="B243" s="3"/>
      <c r="C243" s="3"/>
      <c r="D243" s="3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7"/>
    </row>
    <row r="244" spans="1:16">
      <c r="A244" s="2">
        <v>44439</v>
      </c>
      <c r="B244" s="3"/>
      <c r="C244" s="3"/>
      <c r="D244" s="3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7"/>
    </row>
    <row r="245" spans="1:16">
      <c r="A245" s="2">
        <v>44440</v>
      </c>
      <c r="B245" s="3"/>
      <c r="C245" s="3"/>
      <c r="D245" s="3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7"/>
    </row>
    <row r="246" spans="1:16">
      <c r="A246" s="2">
        <v>44441</v>
      </c>
      <c r="B246" s="3"/>
      <c r="C246" s="3"/>
      <c r="D246" s="3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7"/>
    </row>
    <row r="247" spans="1:16">
      <c r="A247" s="2">
        <v>44442</v>
      </c>
      <c r="B247" s="3"/>
      <c r="C247" s="3"/>
      <c r="D247" s="3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7"/>
    </row>
    <row r="248" spans="1:16">
      <c r="A248" s="2">
        <v>44443</v>
      </c>
      <c r="B248" s="3"/>
      <c r="C248" s="3"/>
      <c r="D248" s="3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7"/>
    </row>
    <row r="249" spans="1:16">
      <c r="A249" s="2">
        <v>44444</v>
      </c>
      <c r="B249" s="3"/>
      <c r="C249" s="3"/>
      <c r="D249" s="3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7"/>
    </row>
    <row r="250" spans="1:16">
      <c r="A250" s="2">
        <v>44445</v>
      </c>
      <c r="B250" s="3"/>
      <c r="C250" s="3"/>
      <c r="D250" s="3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7"/>
    </row>
    <row r="251" spans="1:16">
      <c r="A251" s="2">
        <v>44446</v>
      </c>
      <c r="B251" s="3"/>
      <c r="C251" s="3"/>
      <c r="D251" s="3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7"/>
    </row>
    <row r="252" spans="1:16">
      <c r="A252" s="2">
        <v>44447</v>
      </c>
      <c r="B252" s="3"/>
      <c r="C252" s="3"/>
      <c r="D252" s="3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7"/>
    </row>
    <row r="253" spans="1:16">
      <c r="A253" s="2">
        <v>44448</v>
      </c>
      <c r="B253" s="3"/>
      <c r="C253" s="3"/>
      <c r="D253" s="3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7"/>
    </row>
    <row r="254" spans="1:16">
      <c r="A254" s="2">
        <v>44449</v>
      </c>
      <c r="B254" s="3"/>
      <c r="C254" s="3"/>
      <c r="D254" s="3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7"/>
    </row>
    <row r="255" spans="1:16">
      <c r="A255" s="2">
        <v>44450</v>
      </c>
      <c r="B255" s="3"/>
      <c r="C255" s="3"/>
      <c r="D255" s="3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7"/>
    </row>
    <row r="256" spans="1:16">
      <c r="A256" s="2">
        <v>44451</v>
      </c>
      <c r="B256" s="3"/>
      <c r="C256" s="3"/>
      <c r="D256" s="3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7"/>
    </row>
    <row r="257" spans="1:16">
      <c r="A257" s="2">
        <v>44452</v>
      </c>
      <c r="B257" s="3"/>
      <c r="C257" s="3"/>
      <c r="D257" s="3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7"/>
    </row>
    <row r="258" spans="1:16">
      <c r="A258" s="2">
        <v>44453</v>
      </c>
      <c r="B258" s="3"/>
      <c r="C258" s="3"/>
      <c r="D258" s="3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7"/>
    </row>
    <row r="259" spans="1:16">
      <c r="A259" s="2">
        <v>44454</v>
      </c>
      <c r="B259" s="3"/>
      <c r="C259" s="3"/>
      <c r="D259" s="3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7"/>
    </row>
    <row r="260" spans="1:16">
      <c r="A260" s="2">
        <v>44455</v>
      </c>
      <c r="B260" s="3"/>
      <c r="C260" s="3"/>
      <c r="D260" s="3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7"/>
    </row>
    <row r="261" spans="1:16">
      <c r="A261" s="2">
        <v>44456</v>
      </c>
      <c r="B261" s="3"/>
      <c r="C261" s="3"/>
      <c r="D261" s="3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7"/>
    </row>
    <row r="262" spans="1:16">
      <c r="A262" s="2">
        <v>44457</v>
      </c>
      <c r="B262" s="3"/>
      <c r="C262" s="3"/>
      <c r="D262" s="3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7"/>
    </row>
    <row r="263" spans="1:16">
      <c r="A263" s="2">
        <v>44458</v>
      </c>
      <c r="B263" s="3"/>
      <c r="C263" s="3"/>
      <c r="D263" s="3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7"/>
    </row>
    <row r="264" spans="1:16">
      <c r="A264" s="2">
        <v>44459</v>
      </c>
      <c r="B264" s="3"/>
      <c r="C264" s="3"/>
      <c r="D264" s="3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7"/>
    </row>
    <row r="265" spans="1:16">
      <c r="A265" s="2">
        <v>44460</v>
      </c>
      <c r="B265" s="3"/>
      <c r="C265" s="3"/>
      <c r="D265" s="3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7"/>
    </row>
    <row r="266" spans="1:16">
      <c r="A266" s="2">
        <v>44461</v>
      </c>
      <c r="B266" s="3"/>
      <c r="C266" s="3"/>
      <c r="D266" s="3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7"/>
    </row>
    <row r="267" spans="1:16">
      <c r="A267" s="2">
        <v>44462</v>
      </c>
      <c r="B267" s="3"/>
      <c r="C267" s="3"/>
      <c r="D267" s="3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7"/>
    </row>
    <row r="268" spans="1:16">
      <c r="A268" s="2">
        <v>44463</v>
      </c>
      <c r="B268" s="3"/>
      <c r="C268" s="3"/>
      <c r="D268" s="3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7"/>
    </row>
    <row r="269" spans="1:16">
      <c r="A269" s="2">
        <v>44464</v>
      </c>
      <c r="B269" s="3"/>
      <c r="C269" s="3"/>
      <c r="D269" s="3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7"/>
    </row>
    <row r="270" spans="1:16">
      <c r="A270" s="2">
        <v>44465</v>
      </c>
      <c r="B270" s="3"/>
      <c r="C270" s="3"/>
      <c r="D270" s="3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7"/>
    </row>
    <row r="271" spans="1:16">
      <c r="A271" s="2">
        <v>44466</v>
      </c>
      <c r="B271" s="3"/>
      <c r="C271" s="3"/>
      <c r="D271" s="3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7"/>
    </row>
    <row r="272" spans="1:16">
      <c r="A272" s="2">
        <v>44467</v>
      </c>
      <c r="B272" s="3"/>
      <c r="C272" s="3"/>
      <c r="D272" s="3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7"/>
    </row>
    <row r="273" spans="1:16">
      <c r="A273" s="2">
        <v>44468</v>
      </c>
      <c r="B273" s="3"/>
      <c r="C273" s="3"/>
      <c r="D273" s="3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7"/>
    </row>
    <row r="274" spans="1:16">
      <c r="A274" s="2">
        <v>44469</v>
      </c>
      <c r="B274" s="3"/>
      <c r="C274" s="3"/>
      <c r="D274" s="3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7"/>
    </row>
    <row r="275" spans="1:16">
      <c r="A275" s="2">
        <v>44470</v>
      </c>
      <c r="B275" s="3"/>
      <c r="C275" s="3"/>
      <c r="D275" s="3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7"/>
    </row>
    <row r="276" spans="1:16">
      <c r="A276" s="2">
        <v>44471</v>
      </c>
      <c r="B276" s="3"/>
      <c r="C276" s="3"/>
      <c r="D276" s="3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7"/>
    </row>
    <row r="277" spans="1:16">
      <c r="A277" s="2">
        <v>44472</v>
      </c>
      <c r="B277" s="3"/>
      <c r="C277" s="3"/>
      <c r="D277" s="3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7"/>
    </row>
    <row r="278" spans="1:16">
      <c r="A278" s="2">
        <v>44473</v>
      </c>
      <c r="B278" s="3"/>
      <c r="C278" s="3"/>
      <c r="D278" s="3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7"/>
    </row>
    <row r="279" spans="1:16">
      <c r="A279" s="2">
        <v>44474</v>
      </c>
      <c r="B279" s="3"/>
      <c r="C279" s="3"/>
      <c r="D279" s="3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7"/>
    </row>
    <row r="280" spans="1:16">
      <c r="A280" s="2">
        <v>44475</v>
      </c>
      <c r="B280" s="3"/>
      <c r="C280" s="3"/>
      <c r="D280" s="3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7"/>
    </row>
    <row r="281" spans="1:16">
      <c r="A281" s="2">
        <v>44476</v>
      </c>
      <c r="B281" s="3"/>
      <c r="C281" s="3"/>
      <c r="D281" s="3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7"/>
    </row>
    <row r="282" spans="1:16">
      <c r="A282" s="2">
        <v>44477</v>
      </c>
      <c r="B282" s="3"/>
      <c r="C282" s="3"/>
      <c r="D282" s="3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7"/>
    </row>
    <row r="283" spans="1:16">
      <c r="A283" s="2">
        <v>44478</v>
      </c>
      <c r="B283" s="3"/>
      <c r="C283" s="3"/>
      <c r="D283" s="3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7"/>
    </row>
    <row r="284" spans="1:16">
      <c r="A284" s="2">
        <v>44479</v>
      </c>
      <c r="B284" s="3"/>
      <c r="C284" s="3"/>
      <c r="D284" s="3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7"/>
    </row>
    <row r="285" spans="1:16">
      <c r="A285" s="2">
        <v>44480</v>
      </c>
      <c r="B285" s="3"/>
      <c r="C285" s="3"/>
      <c r="D285" s="3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7"/>
    </row>
    <row r="286" spans="1:16">
      <c r="A286" s="2">
        <v>44481</v>
      </c>
      <c r="B286" s="3"/>
      <c r="C286" s="3"/>
      <c r="D286" s="3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7"/>
    </row>
    <row r="287" spans="1:16">
      <c r="A287" s="2">
        <v>44482</v>
      </c>
      <c r="B287" s="3"/>
      <c r="C287" s="3"/>
      <c r="D287" s="3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7"/>
    </row>
    <row r="288" spans="1:16">
      <c r="A288" s="2">
        <v>44483</v>
      </c>
      <c r="B288" s="3"/>
      <c r="C288" s="3"/>
      <c r="D288" s="3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7"/>
    </row>
    <row r="289" spans="1:16">
      <c r="A289" s="2">
        <v>44484</v>
      </c>
      <c r="B289" s="3"/>
      <c r="C289" s="3"/>
      <c r="D289" s="3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7"/>
    </row>
    <row r="290" spans="1:16">
      <c r="A290" s="2">
        <v>44485</v>
      </c>
      <c r="B290" s="3"/>
      <c r="C290" s="3"/>
      <c r="D290" s="3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7"/>
    </row>
    <row r="291" spans="1:16">
      <c r="A291" s="2">
        <v>44486</v>
      </c>
      <c r="B291" s="3"/>
      <c r="C291" s="3"/>
      <c r="D291" s="3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7"/>
    </row>
    <row r="292" spans="1:16">
      <c r="A292" s="2">
        <v>44487</v>
      </c>
      <c r="B292" s="3"/>
      <c r="C292" s="3"/>
      <c r="D292" s="3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7"/>
    </row>
    <row r="293" spans="1:16">
      <c r="A293" s="2">
        <v>44488</v>
      </c>
      <c r="B293" s="3"/>
      <c r="C293" s="3"/>
      <c r="D293" s="3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7"/>
    </row>
    <row r="294" spans="1:16">
      <c r="A294" s="2">
        <v>44489</v>
      </c>
      <c r="B294" s="3"/>
      <c r="C294" s="3"/>
      <c r="D294" s="3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7"/>
    </row>
    <row r="295" spans="1:16">
      <c r="A295" s="2">
        <v>44490</v>
      </c>
      <c r="B295" s="3"/>
      <c r="C295" s="3"/>
      <c r="D295" s="3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7"/>
    </row>
    <row r="296" spans="1:16">
      <c r="A296" s="2">
        <v>44491</v>
      </c>
      <c r="B296" s="3"/>
      <c r="C296" s="3"/>
      <c r="D296" s="3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7"/>
    </row>
    <row r="297" spans="1:16">
      <c r="A297" s="2">
        <v>44492</v>
      </c>
      <c r="B297" s="3"/>
      <c r="C297" s="3"/>
      <c r="D297" s="3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7"/>
    </row>
    <row r="298" spans="1:16">
      <c r="A298" s="2">
        <v>44493</v>
      </c>
      <c r="B298" s="3"/>
      <c r="C298" s="3"/>
      <c r="D298" s="3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7"/>
    </row>
    <row r="299" spans="1:16">
      <c r="A299" s="2">
        <v>44494</v>
      </c>
      <c r="B299" s="3"/>
      <c r="C299" s="3"/>
      <c r="D299" s="3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7"/>
    </row>
    <row r="300" spans="1:16">
      <c r="A300" s="2">
        <v>44495</v>
      </c>
      <c r="B300" s="3"/>
      <c r="C300" s="3"/>
      <c r="D300" s="3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7"/>
    </row>
    <row r="301" spans="1:16">
      <c r="A301" s="2">
        <v>44496</v>
      </c>
      <c r="B301" s="3"/>
      <c r="C301" s="3"/>
      <c r="D301" s="3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7"/>
    </row>
    <row r="302" spans="1:16">
      <c r="A302" s="2">
        <v>44497</v>
      </c>
      <c r="B302" s="3"/>
      <c r="C302" s="3"/>
      <c r="D302" s="3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7"/>
    </row>
    <row r="303" spans="1:16">
      <c r="A303" s="2">
        <v>44498</v>
      </c>
      <c r="B303" s="3"/>
      <c r="C303" s="3"/>
      <c r="D303" s="3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7"/>
    </row>
    <row r="304" spans="1:16">
      <c r="A304" s="2">
        <v>44499</v>
      </c>
      <c r="B304" s="3"/>
      <c r="C304" s="3"/>
      <c r="D304" s="3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7"/>
    </row>
    <row r="305" spans="1:16">
      <c r="A305" s="2">
        <v>44500</v>
      </c>
      <c r="B305" s="3"/>
      <c r="C305" s="3"/>
      <c r="D305" s="3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7"/>
    </row>
    <row r="306" spans="1:16">
      <c r="A306" s="2">
        <v>44501</v>
      </c>
      <c r="B306" s="3"/>
      <c r="C306" s="3"/>
      <c r="D306" s="3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7"/>
    </row>
    <row r="307" spans="1:16">
      <c r="A307" s="2">
        <v>44502</v>
      </c>
      <c r="B307" s="3"/>
      <c r="C307" s="3"/>
      <c r="D307" s="3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7"/>
    </row>
    <row r="308" spans="1:16">
      <c r="A308" s="2">
        <v>44503</v>
      </c>
      <c r="B308" s="3"/>
      <c r="C308" s="3"/>
      <c r="D308" s="3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7"/>
    </row>
    <row r="309" spans="1:16">
      <c r="A309" s="2">
        <v>44504</v>
      </c>
      <c r="B309" s="3"/>
      <c r="C309" s="3"/>
      <c r="D309" s="3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7"/>
    </row>
    <row r="310" spans="1:16">
      <c r="A310" s="2">
        <v>44505</v>
      </c>
      <c r="B310" s="3"/>
      <c r="C310" s="3"/>
      <c r="D310" s="3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7"/>
    </row>
    <row r="311" spans="1:16">
      <c r="A311" s="2">
        <v>44506</v>
      </c>
      <c r="B311" s="3"/>
      <c r="C311" s="3"/>
      <c r="D311" s="3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7"/>
    </row>
    <row r="312" spans="1:16">
      <c r="A312" s="2">
        <v>44507</v>
      </c>
      <c r="B312" s="3"/>
      <c r="C312" s="3"/>
      <c r="D312" s="3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7"/>
    </row>
    <row r="313" spans="1:16">
      <c r="A313" s="2">
        <v>44508</v>
      </c>
      <c r="B313" s="3"/>
      <c r="C313" s="3"/>
      <c r="D313" s="3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7"/>
    </row>
    <row r="314" spans="1:16">
      <c r="A314" s="2">
        <v>44509</v>
      </c>
      <c r="B314" s="3"/>
      <c r="C314" s="3"/>
      <c r="D314" s="3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7"/>
    </row>
    <row r="315" spans="1:16">
      <c r="A315" s="2">
        <v>44510</v>
      </c>
      <c r="B315" s="3"/>
      <c r="C315" s="3"/>
      <c r="D315" s="3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7"/>
    </row>
    <row r="316" spans="1:16">
      <c r="A316" s="2">
        <v>44511</v>
      </c>
      <c r="B316" s="3"/>
      <c r="C316" s="3"/>
      <c r="D316" s="3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7"/>
    </row>
    <row r="317" spans="1:16">
      <c r="A317" s="2">
        <v>44512</v>
      </c>
      <c r="B317" s="3"/>
      <c r="C317" s="3"/>
      <c r="D317" s="3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7"/>
    </row>
    <row r="318" spans="1:16">
      <c r="A318" s="2">
        <v>44513</v>
      </c>
      <c r="B318" s="3"/>
      <c r="C318" s="3"/>
      <c r="D318" s="3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7"/>
    </row>
    <row r="319" spans="1:16">
      <c r="A319" s="2">
        <v>44514</v>
      </c>
      <c r="B319" s="3"/>
      <c r="C319" s="3"/>
      <c r="D319" s="3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7"/>
    </row>
    <row r="320" spans="1:16">
      <c r="A320" s="2">
        <v>44515</v>
      </c>
      <c r="B320" s="3"/>
      <c r="C320" s="3"/>
      <c r="D320" s="3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7"/>
    </row>
    <row r="321" spans="1:16">
      <c r="A321" s="2">
        <v>44516</v>
      </c>
      <c r="B321" s="3"/>
      <c r="C321" s="3"/>
      <c r="D321" s="3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7"/>
    </row>
    <row r="322" spans="1:16">
      <c r="A322" s="2">
        <v>44517</v>
      </c>
      <c r="B322" s="3"/>
      <c r="C322" s="3"/>
      <c r="D322" s="3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7"/>
    </row>
    <row r="323" spans="1:16">
      <c r="A323" s="2">
        <v>44518</v>
      </c>
      <c r="B323" s="3"/>
      <c r="C323" s="3"/>
      <c r="D323" s="3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7"/>
    </row>
    <row r="324" spans="1:16">
      <c r="A324" s="2">
        <v>44519</v>
      </c>
      <c r="B324" s="3"/>
      <c r="C324" s="3"/>
      <c r="D324" s="3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7"/>
    </row>
    <row r="325" spans="1:16">
      <c r="A325" s="2">
        <v>44520</v>
      </c>
      <c r="B325" s="3"/>
      <c r="C325" s="3"/>
      <c r="D325" s="3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7"/>
    </row>
    <row r="326" spans="1:16">
      <c r="A326" s="2">
        <v>44521</v>
      </c>
      <c r="B326" s="3"/>
      <c r="C326" s="3"/>
      <c r="D326" s="3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7"/>
    </row>
    <row r="327" spans="1:16">
      <c r="A327" s="2">
        <v>44522</v>
      </c>
      <c r="B327" s="3"/>
      <c r="C327" s="3"/>
      <c r="D327" s="3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7"/>
    </row>
    <row r="328" spans="1:16">
      <c r="A328" s="2">
        <v>44523</v>
      </c>
      <c r="B328" s="3"/>
      <c r="C328" s="3"/>
      <c r="D328" s="3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7"/>
    </row>
    <row r="329" spans="1:16">
      <c r="A329" s="2">
        <v>44524</v>
      </c>
      <c r="B329" s="3"/>
      <c r="C329" s="3"/>
      <c r="D329" s="3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7"/>
    </row>
    <row r="330" spans="1:16">
      <c r="A330" s="2">
        <v>44525</v>
      </c>
      <c r="B330" s="3"/>
      <c r="C330" s="3"/>
      <c r="D330" s="3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7"/>
    </row>
    <row r="331" spans="1:16">
      <c r="A331" s="2">
        <v>44526</v>
      </c>
      <c r="B331" s="3"/>
      <c r="C331" s="3"/>
      <c r="D331" s="3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7"/>
    </row>
    <row r="332" spans="1:16">
      <c r="A332" s="2">
        <v>44527</v>
      </c>
      <c r="B332" s="3"/>
      <c r="C332" s="3"/>
      <c r="D332" s="3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7"/>
    </row>
    <row r="333" spans="1:16">
      <c r="A333" s="2">
        <v>44528</v>
      </c>
      <c r="B333" s="3"/>
      <c r="C333" s="3"/>
      <c r="D333" s="3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7"/>
    </row>
    <row r="334" spans="1:16">
      <c r="A334" s="2">
        <v>44529</v>
      </c>
      <c r="B334" s="3"/>
      <c r="C334" s="3"/>
      <c r="D334" s="3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7"/>
    </row>
    <row r="335" spans="1:16">
      <c r="A335" s="2">
        <v>44530</v>
      </c>
      <c r="B335" s="3"/>
      <c r="C335" s="3"/>
      <c r="D335" s="3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7"/>
    </row>
    <row r="336" spans="1:16">
      <c r="A336" s="2">
        <v>44531</v>
      </c>
      <c r="B336" s="3"/>
      <c r="C336" s="3"/>
      <c r="D336" s="3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7"/>
    </row>
    <row r="337" spans="1:16">
      <c r="A337" s="2">
        <v>44532</v>
      </c>
      <c r="B337" s="3"/>
      <c r="C337" s="3"/>
      <c r="D337" s="3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7"/>
    </row>
    <row r="338" spans="1:16">
      <c r="A338" s="2">
        <v>44533</v>
      </c>
      <c r="B338" s="3"/>
      <c r="C338" s="3"/>
      <c r="D338" s="3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7"/>
    </row>
    <row r="339" spans="1:16">
      <c r="A339" s="2">
        <v>44534</v>
      </c>
      <c r="B339" s="3"/>
      <c r="C339" s="3"/>
      <c r="D339" s="3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7"/>
    </row>
    <row r="340" spans="1:16">
      <c r="A340" s="2">
        <v>44535</v>
      </c>
      <c r="B340" s="3"/>
      <c r="C340" s="3"/>
      <c r="D340" s="3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7"/>
    </row>
    <row r="341" spans="1:16">
      <c r="A341" s="2">
        <v>44536</v>
      </c>
      <c r="B341" s="3"/>
      <c r="C341" s="3"/>
      <c r="D341" s="3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7"/>
    </row>
    <row r="342" spans="1:16">
      <c r="A342" s="2">
        <v>44537</v>
      </c>
      <c r="B342" s="3"/>
      <c r="C342" s="3"/>
      <c r="D342" s="3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7"/>
    </row>
    <row r="343" spans="1:16">
      <c r="A343" s="2">
        <v>44538</v>
      </c>
      <c r="B343" s="3"/>
      <c r="C343" s="3"/>
      <c r="D343" s="3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7"/>
    </row>
    <row r="344" spans="1:16">
      <c r="A344" s="2">
        <v>44539</v>
      </c>
      <c r="B344" s="3"/>
      <c r="C344" s="3"/>
      <c r="D344" s="3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7"/>
    </row>
    <row r="345" spans="1:16">
      <c r="A345" s="2">
        <v>44540</v>
      </c>
      <c r="B345" s="3"/>
      <c r="C345" s="3"/>
      <c r="D345" s="3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7"/>
    </row>
    <row r="346" spans="1:16">
      <c r="A346" s="2">
        <v>44541</v>
      </c>
      <c r="B346" s="3"/>
      <c r="C346" s="3"/>
      <c r="D346" s="3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7"/>
    </row>
    <row r="347" spans="1:16">
      <c r="A347" s="2">
        <v>44542</v>
      </c>
      <c r="B347" s="3"/>
      <c r="C347" s="3"/>
      <c r="D347" s="3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7"/>
    </row>
    <row r="348" spans="1:16">
      <c r="A348" s="2">
        <v>44543</v>
      </c>
      <c r="B348" s="3"/>
      <c r="C348" s="3"/>
      <c r="D348" s="3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7"/>
    </row>
    <row r="349" spans="1:16">
      <c r="A349" s="2">
        <v>44544</v>
      </c>
      <c r="B349" s="3"/>
      <c r="C349" s="3"/>
      <c r="D349" s="3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7"/>
    </row>
    <row r="350" spans="1:16">
      <c r="A350" s="2">
        <v>44545</v>
      </c>
      <c r="B350" s="3"/>
      <c r="C350" s="3"/>
      <c r="D350" s="3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7"/>
    </row>
    <row r="351" spans="1:16">
      <c r="A351" s="2">
        <v>44546</v>
      </c>
      <c r="B351" s="3"/>
      <c r="C351" s="3"/>
      <c r="D351" s="3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7"/>
    </row>
    <row r="352" spans="1:16">
      <c r="A352" s="2">
        <v>44547</v>
      </c>
      <c r="B352" s="3"/>
      <c r="C352" s="3"/>
      <c r="D352" s="3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7"/>
    </row>
    <row r="353" spans="1:16">
      <c r="A353" s="2">
        <v>44548</v>
      </c>
      <c r="B353" s="3"/>
      <c r="C353" s="3"/>
      <c r="D353" s="3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7"/>
    </row>
    <row r="354" spans="1:16">
      <c r="A354" s="2">
        <v>44549</v>
      </c>
      <c r="B354" s="3"/>
      <c r="C354" s="3"/>
      <c r="D354" s="3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7"/>
    </row>
    <row r="355" spans="1:16">
      <c r="A355" s="2">
        <v>44550</v>
      </c>
      <c r="B355" s="3"/>
      <c r="C355" s="3"/>
      <c r="D355" s="3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7"/>
    </row>
    <row r="356" spans="1:16">
      <c r="A356" s="2">
        <v>44551</v>
      </c>
      <c r="B356" s="3"/>
      <c r="C356" s="3"/>
      <c r="D356" s="3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7"/>
    </row>
    <row r="357" spans="1:16">
      <c r="A357" s="2">
        <v>44552</v>
      </c>
      <c r="B357" s="3"/>
      <c r="C357" s="3"/>
      <c r="D357" s="3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7"/>
    </row>
    <row r="358" spans="1:16">
      <c r="A358" s="2">
        <v>44553</v>
      </c>
      <c r="B358" s="3"/>
      <c r="C358" s="3"/>
      <c r="D358" s="3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7"/>
    </row>
    <row r="359" spans="1:16">
      <c r="A359" s="2">
        <v>44554</v>
      </c>
      <c r="B359" s="3"/>
      <c r="C359" s="3"/>
      <c r="D359" s="3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7"/>
    </row>
    <row r="360" spans="1:16">
      <c r="A360" s="2">
        <v>44555</v>
      </c>
      <c r="B360" s="3"/>
      <c r="C360" s="3"/>
      <c r="D360" s="3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7"/>
    </row>
    <row r="361" spans="1:16">
      <c r="A361" s="2">
        <v>44556</v>
      </c>
      <c r="B361" s="3"/>
      <c r="C361" s="3"/>
      <c r="D361" s="3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7"/>
    </row>
    <row r="362" spans="1:16">
      <c r="A362" s="2">
        <v>44557</v>
      </c>
      <c r="B362" s="3"/>
      <c r="C362" s="3"/>
      <c r="D362" s="3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7"/>
    </row>
    <row r="363" spans="1:16">
      <c r="A363" s="2">
        <v>44558</v>
      </c>
      <c r="B363" s="3"/>
      <c r="C363" s="3"/>
      <c r="D363" s="3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7"/>
    </row>
    <row r="364" spans="1:16">
      <c r="A364" s="2">
        <v>44559</v>
      </c>
      <c r="B364" s="3"/>
      <c r="C364" s="3"/>
      <c r="D364" s="3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7"/>
    </row>
    <row r="365" spans="1:16">
      <c r="A365" s="2">
        <v>44560</v>
      </c>
      <c r="B365" s="3"/>
      <c r="C365" s="3"/>
      <c r="D365" s="3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7"/>
    </row>
    <row r="366" spans="1:16">
      <c r="A366" s="2">
        <v>44561</v>
      </c>
      <c r="B366" s="3"/>
      <c r="C366" s="3"/>
      <c r="D366" s="3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7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jackfeng</dc:creator>
  <dcterms:created xsi:type="dcterms:W3CDTF">2021-03-09T20:35:00Z</dcterms:created>
  <dcterms:modified xsi:type="dcterms:W3CDTF">2021-08-22T23:17:17Z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  <property fmtid="{D5CDD505-2E9C-101B-9397-08002B2CF9AE}" pid="3" name="KSOReadingLayout">
    <vt:bool>true</vt:bool>
  </property>
</Properties>
</file>