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lv\Downloads\"/>
    </mc:Choice>
  </mc:AlternateContent>
  <xr:revisionPtr revIDLastSave="0" documentId="8_{30DCE328-3EC7-468C-B9A2-A756BEECAFE0}" xr6:coauthVersionLast="47" xr6:coauthVersionMax="47" xr10:uidLastSave="{00000000-0000-0000-0000-000000000000}"/>
  <bookViews>
    <workbookView xWindow="5610" yWindow="2910" windowWidth="21600" windowHeight="11385" activeTab="2"/>
  </bookViews>
  <sheets>
    <sheet name="Sheet1" sheetId="2" r:id="rId1"/>
    <sheet name="Sheet2" sheetId="3" r:id="rId2"/>
    <sheet name="USArrests" sheetId="1" r:id="rId3"/>
  </sheets>
  <definedNames>
    <definedName name="_xlchart.v1.0" hidden="1">USArrests!$C$2:$C$51</definedName>
    <definedName name="Assault">USArrests!$C$2:$C$51</definedName>
    <definedName name="groupings">USArrests!$L$2:$M$5</definedName>
    <definedName name="Murder">USArrests!$B$2:$B$51</definedName>
    <definedName name="UrbanPop">USArrests!$D$2:$D$51</definedName>
  </definedNames>
  <calcPr calcId="0"/>
  <pivotCaches>
    <pivotCache cacheId="52" r:id="rId4"/>
    <pivotCache cacheId="75" r:id="rId5"/>
  </pivotCaches>
</workbook>
</file>

<file path=xl/calcChain.xml><?xml version="1.0" encoding="utf-8"?>
<calcChain xmlns="http://schemas.openxmlformats.org/spreadsheetml/2006/main">
  <c r="L48" i="1" l="1"/>
  <c r="L47" i="1"/>
  <c r="L46" i="1"/>
  <c r="L45" i="1"/>
  <c r="H40" i="1"/>
  <c r="L40" i="1" s="1"/>
  <c r="H39" i="1"/>
  <c r="L39" i="1" s="1"/>
  <c r="H38" i="1"/>
  <c r="L38" i="1" s="1"/>
  <c r="H37" i="1"/>
  <c r="L37" i="1" s="1"/>
  <c r="J12" i="1"/>
  <c r="J1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4" i="1"/>
  <c r="E5" i="1"/>
  <c r="E6" i="1"/>
  <c r="E7" i="1"/>
  <c r="E2" i="1"/>
  <c r="K3" i="1"/>
  <c r="K4" i="1" s="1"/>
  <c r="K2" i="1"/>
  <c r="C11" i="1"/>
  <c r="I3" i="1" s="1"/>
  <c r="J37" i="1" l="1"/>
  <c r="J38" i="1"/>
  <c r="J39" i="1"/>
  <c r="J40" i="1"/>
  <c r="I2" i="1"/>
  <c r="I4" i="1" s="1"/>
  <c r="I5" i="1" s="1"/>
  <c r="J13" i="1"/>
  <c r="J14" i="1" s="1"/>
  <c r="K5" i="1"/>
  <c r="J15" i="1" l="1"/>
  <c r="K6" i="1"/>
  <c r="I6" i="1"/>
</calcChain>
</file>

<file path=xl/sharedStrings.xml><?xml version="1.0" encoding="utf-8"?>
<sst xmlns="http://schemas.openxmlformats.org/spreadsheetml/2006/main" count="105" uniqueCount="71">
  <si>
    <t>Murder</t>
  </si>
  <si>
    <t>Assault</t>
  </si>
  <si>
    <t>UrbanPop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</si>
  <si>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</si>
  <si>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</si>
  <si>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</si>
  <si>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</si>
  <si>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</si>
  <si>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</si>
  <si>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</si>
  <si>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</si>
  <si>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</si>
  <si>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</si>
  <si>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</si>
  <si>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</si>
  <si>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</si>
  <si>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</si>
  <si>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</si>
  <si>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</si>
  <si>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</si>
  <si>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</si>
  <si>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</si>
  <si>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</si>
  <si>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</si>
  <si>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</si>
  <si>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</si>
  <si>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</si>
  <si>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</si>
  <si>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</si>
  <si>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</si>
  <si>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</si>
  <si>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</si>
  <si>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</si>
  <si>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</si>
  <si>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</si>
  <si>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</si>
  <si>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</si>
  <si>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</si>
  <si>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</si>
  <si>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</si>
  <si>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</si>
  <si>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</si>
  <si>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</si>
  <si>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</si>
  <si>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</si>
  <si>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</si>
  <si>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</si>
  <si>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</si>
  <si>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</si>
  <si>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</si>
  <si>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</si>
  <si>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</si>
  <si>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</si>
  <si>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</si>
  <si>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Qtl1</t>
  </si>
  <si>
    <t>Qtl3</t>
  </si>
  <si>
    <t>IQR</t>
  </si>
  <si>
    <t>Low Lim</t>
  </si>
  <si>
    <t>Up Lim</t>
  </si>
  <si>
    <t>Urban pop buckets</t>
  </si>
  <si>
    <t>Very small</t>
  </si>
  <si>
    <t>Large</t>
  </si>
  <si>
    <t>Medium</t>
  </si>
  <si>
    <t>Small</t>
  </si>
  <si>
    <t>UrbanPop Group</t>
  </si>
  <si>
    <t>Sum of Assault2</t>
  </si>
  <si>
    <t>Total count of each</t>
  </si>
  <si>
    <t>Very Small</t>
  </si>
  <si>
    <t>Avg Assault per UrbanPop Group</t>
  </si>
  <si>
    <t>Sum of Murder2</t>
  </si>
  <si>
    <t>Avg Murder Arrest per UrbanPop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</si>
</sst>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[USArrests.xlsx]Sheet1!PivotTable23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Assault2 by UrbanPop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  <c:pt idx="3">
                  <c:v>Very small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4150</c:v>
                </c:pt>
                <c:pt idx="1">
                  <c:v>1800.9387755102041</c:v>
                </c:pt>
                <c:pt idx="2">
                  <c:v>1148</c:v>
                </c:pt>
                <c:pt idx="3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3E2-8AA5-B64CEC855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290656"/>
        <c:axId val="1204376752"/>
      </c:barChart>
      <c:catAx>
        <c:axId val="16472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76752"/>
        <c:crosses val="autoZero"/>
        <c:auto val="1"/>
        <c:lblAlgn val="ctr"/>
        <c:lblOffset val="100"/>
        <c:noMultiLvlLbl val="0"/>
      </c:catAx>
      <c:valAx>
        <c:axId val="12043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9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[USArrests.xlsx]Sheet2!PivotTable34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Murder2 by UrbanPop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  <c:pt idx="3">
                  <c:v>Very small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169.8</c:v>
                </c:pt>
                <c:pt idx="1">
                  <c:v>93.699999999999989</c:v>
                </c:pt>
                <c:pt idx="2">
                  <c:v>59.900000000000006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9C7-8E58-F8FA7354F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62096"/>
        <c:axId val="1798703040"/>
      </c:barChart>
      <c:catAx>
        <c:axId val="12026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03040"/>
        <c:crosses val="autoZero"/>
        <c:auto val="1"/>
        <c:lblAlgn val="ctr"/>
        <c:lblOffset val="100"/>
        <c:noMultiLvlLbl val="0"/>
      </c:catAx>
      <c:valAx>
        <c:axId val="17987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Murder Rate of all 50 States</a:t>
            </a:r>
          </a:p>
        </c:rich>
      </c:tx>
      <c:layout>
        <c:manualLayout>
          <c:xMode val="edge"/>
          <c:yMode val="edge"/>
          <c:x val="0.287424071991001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40440854473398E-2"/>
          <c:y val="0.16239783187185208"/>
          <c:w val="0.90505514396907283"/>
          <c:h val="0.613321986296350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USArrests!$A$2:$A$50</c:f>
              <c:strCache>
                <c:ptCount val="49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</c:strCache>
            </c:strRef>
          </c:cat>
          <c:val>
            <c:numRef>
              <c:f>USArrests!$B$2:$B$50</c:f>
              <c:numCache>
                <c:formatCode>General</c:formatCode>
                <c:ptCount val="49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17.399999999999999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8-466E-B74E-9B7BC376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71232"/>
        <c:axId val="1695370288"/>
      </c:barChart>
      <c:catAx>
        <c:axId val="162607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70288"/>
        <c:crosses val="autoZero"/>
        <c:auto val="1"/>
        <c:lblAlgn val="ctr"/>
        <c:lblOffset val="100"/>
        <c:noMultiLvlLbl val="0"/>
      </c:catAx>
      <c:valAx>
        <c:axId val="16953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 (per 100k)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Murder Rate</a:t>
            </a:r>
            <a:r>
              <a:rPr lang="en-US" baseline="0"/>
              <a:t> vs Assault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USArrests!$B$1</c:f>
              <c:strCache>
                <c:ptCount val="1"/>
                <c:pt idx="0">
                  <c:v>Murder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USArrests!$A$2:$A$51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USArrests!$B$2:$B$51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17.399999999999999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2-447E-819C-A20D07D8CF12}"/>
            </c:ext>
          </c:extLst>
        </c:ser>
        <c:ser>
          <c:idx val="1"/>
          <c:order val="1"/>
          <c:tx>
            <c:strRef>
              <c:f>USArrests!$C$1</c:f>
              <c:strCache>
                <c:ptCount val="1"/>
                <c:pt idx="0">
                  <c:v>Assault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USArrests!$A$2:$A$51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USArrests!$C$2:$C$51</c:f>
              <c:numCache>
                <c:formatCode>General</c:formatCode>
                <c:ptCount val="50"/>
                <c:pt idx="0">
                  <c:v>236</c:v>
                </c:pt>
                <c:pt idx="1">
                  <c:v>263</c:v>
                </c:pt>
                <c:pt idx="2">
                  <c:v>294</c:v>
                </c:pt>
                <c:pt idx="3">
                  <c:v>190</c:v>
                </c:pt>
                <c:pt idx="4">
                  <c:v>276</c:v>
                </c:pt>
                <c:pt idx="5">
                  <c:v>204</c:v>
                </c:pt>
                <c:pt idx="6">
                  <c:v>110</c:v>
                </c:pt>
                <c:pt idx="7">
                  <c:v>238</c:v>
                </c:pt>
                <c:pt idx="8">
                  <c:v>335</c:v>
                </c:pt>
                <c:pt idx="9">
                  <c:v>169.9387755102041</c:v>
                </c:pt>
                <c:pt idx="10">
                  <c:v>46</c:v>
                </c:pt>
                <c:pt idx="11">
                  <c:v>120</c:v>
                </c:pt>
                <c:pt idx="12">
                  <c:v>249</c:v>
                </c:pt>
                <c:pt idx="13">
                  <c:v>113</c:v>
                </c:pt>
                <c:pt idx="14">
                  <c:v>56</c:v>
                </c:pt>
                <c:pt idx="15">
                  <c:v>115</c:v>
                </c:pt>
                <c:pt idx="16">
                  <c:v>109</c:v>
                </c:pt>
                <c:pt idx="17">
                  <c:v>249</c:v>
                </c:pt>
                <c:pt idx="18">
                  <c:v>83</c:v>
                </c:pt>
                <c:pt idx="19">
                  <c:v>300</c:v>
                </c:pt>
                <c:pt idx="20">
                  <c:v>149</c:v>
                </c:pt>
                <c:pt idx="21">
                  <c:v>255</c:v>
                </c:pt>
                <c:pt idx="22">
                  <c:v>72</c:v>
                </c:pt>
                <c:pt idx="23">
                  <c:v>259</c:v>
                </c:pt>
                <c:pt idx="24">
                  <c:v>178</c:v>
                </c:pt>
                <c:pt idx="25">
                  <c:v>109</c:v>
                </c:pt>
                <c:pt idx="26">
                  <c:v>102</c:v>
                </c:pt>
                <c:pt idx="27">
                  <c:v>252</c:v>
                </c:pt>
                <c:pt idx="28">
                  <c:v>57</c:v>
                </c:pt>
                <c:pt idx="29">
                  <c:v>159</c:v>
                </c:pt>
                <c:pt idx="30">
                  <c:v>285</c:v>
                </c:pt>
                <c:pt idx="31">
                  <c:v>254</c:v>
                </c:pt>
                <c:pt idx="32">
                  <c:v>337</c:v>
                </c:pt>
                <c:pt idx="33">
                  <c:v>45</c:v>
                </c:pt>
                <c:pt idx="34">
                  <c:v>120</c:v>
                </c:pt>
                <c:pt idx="35">
                  <c:v>151</c:v>
                </c:pt>
                <c:pt idx="36">
                  <c:v>159</c:v>
                </c:pt>
                <c:pt idx="37">
                  <c:v>106</c:v>
                </c:pt>
                <c:pt idx="38">
                  <c:v>174</c:v>
                </c:pt>
                <c:pt idx="39">
                  <c:v>279</c:v>
                </c:pt>
                <c:pt idx="40">
                  <c:v>86</c:v>
                </c:pt>
                <c:pt idx="41">
                  <c:v>188</c:v>
                </c:pt>
                <c:pt idx="42">
                  <c:v>201</c:v>
                </c:pt>
                <c:pt idx="43">
                  <c:v>120</c:v>
                </c:pt>
                <c:pt idx="44">
                  <c:v>48</c:v>
                </c:pt>
                <c:pt idx="45">
                  <c:v>156</c:v>
                </c:pt>
                <c:pt idx="46">
                  <c:v>145</c:v>
                </c:pt>
                <c:pt idx="47">
                  <c:v>81</c:v>
                </c:pt>
                <c:pt idx="48">
                  <c:v>53</c:v>
                </c:pt>
                <c:pt idx="49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2-447E-819C-A20D07D8C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359600"/>
        <c:axId val="1011547936"/>
      </c:barChart>
      <c:catAx>
        <c:axId val="169235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47936"/>
        <c:crosses val="autoZero"/>
        <c:auto val="1"/>
        <c:lblAlgn val="ctr"/>
        <c:lblOffset val="100"/>
        <c:noMultiLvlLbl val="0"/>
      </c:catAx>
      <c:valAx>
        <c:axId val="10115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Arrest</a:t>
                </a:r>
                <a:r>
                  <a:rPr lang="en-US" baseline="0"/>
                  <a:t> rate (per 100k)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3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Assault Arrest per UrbanPop Group</a:t>
            </a:r>
          </a:p>
        </c:rich>
      </c:tx>
      <c:layout>
        <c:manualLayout>
          <c:xMode val="edge"/>
          <c:yMode val="edge"/>
          <c:x val="0.180833333333333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USArrests!$L$36</c:f>
              <c:strCache>
                <c:ptCount val="1"/>
                <c:pt idx="0">
                  <c:v>Avg Assault per UrbanPop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USArrests!$K$37:$K$40</c:f>
              <c:strCache>
                <c:ptCount val="4"/>
                <c:pt idx="0">
                  <c:v>Very Small</c:v>
                </c:pt>
                <c:pt idx="1">
                  <c:v>Small</c:v>
                </c:pt>
                <c:pt idx="2">
                  <c:v>Medium</c:v>
                </c:pt>
                <c:pt idx="3">
                  <c:v>Large</c:v>
                </c:pt>
              </c:strCache>
            </c:strRef>
          </c:cat>
          <c:val>
            <c:numRef>
              <c:f>USArrests!$L$37:$L$40</c:f>
              <c:numCache>
                <c:formatCode>General</c:formatCode>
                <c:ptCount val="4"/>
                <c:pt idx="0">
                  <c:v>174.75</c:v>
                </c:pt>
                <c:pt idx="1">
                  <c:v>127.55555555555556</c:v>
                </c:pt>
                <c:pt idx="2">
                  <c:v>150.07823129251702</c:v>
                </c:pt>
                <c:pt idx="3">
                  <c:v>197.61904761904762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D-42A6-B019-DBF0CF49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04144"/>
        <c:axId val="1013211136"/>
      </c:barChart>
      <c:catAx>
        <c:axId val="175290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Urban</a:t>
                </a:r>
                <a:r>
                  <a:rPr lang="en-US" baseline="0"/>
                  <a:t> Population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11136"/>
        <c:crosses val="autoZero"/>
        <c:auto val="1"/>
        <c:lblAlgn val="ctr"/>
        <c:lblOffset val="100"/>
        <c:noMultiLvlLbl val="0"/>
      </c:catAx>
      <c:valAx>
        <c:axId val="10132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Assault Arrest</a:t>
                </a:r>
                <a:r>
                  <a:rPr lang="en-US" baseline="0"/>
                  <a:t> Avg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0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USArrests!$L$44</c:f>
              <c:strCache>
                <c:ptCount val="1"/>
                <c:pt idx="0">
                  <c:v>Avg Murder Arrest per UrbanPop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USArrests!$K$45:$K$48</c:f>
              <c:strCache>
                <c:ptCount val="4"/>
                <c:pt idx="0">
                  <c:v>Very Small</c:v>
                </c:pt>
                <c:pt idx="1">
                  <c:v>Small</c:v>
                </c:pt>
                <c:pt idx="2">
                  <c:v>Medium</c:v>
                </c:pt>
                <c:pt idx="3">
                  <c:v>Large</c:v>
                </c:pt>
              </c:strCache>
            </c:strRef>
          </c:cat>
          <c:val>
            <c:numRef>
              <c:f>USArrests!$L$45:$L$48</c:f>
              <c:numCache>
                <c:formatCode>General</c:formatCode>
                <c:ptCount val="4"/>
                <c:pt idx="0">
                  <c:v>8.25</c:v>
                </c:pt>
                <c:pt idx="1">
                  <c:v>6.655555555555555</c:v>
                </c:pt>
                <c:pt idx="2">
                  <c:v>7.8083333333333336</c:v>
                </c:pt>
                <c:pt idx="3">
                  <c:v>8.0476190476190474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1-4366-97F7-C0E32ED5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808480"/>
        <c:axId val="1915935696"/>
      </c:barChart>
      <c:catAx>
        <c:axId val="131680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Urban Population Group</a:t>
                </a:r>
              </a:p>
            </c:rich>
          </c:tx>
          <c:layout>
            <c:manualLayout>
              <c:xMode val="edge"/>
              <c:yMode val="edge"/>
              <c:x val="0.3600612423447069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35696"/>
        <c:crosses val="autoZero"/>
        <c:auto val="1"/>
        <c:lblAlgn val="ctr"/>
        <c:lblOffset val="100"/>
        <c:noMultiLvlLbl val="0"/>
      </c:catAx>
      <c:valAx>
        <c:axId val="19159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</a:t>
                </a:r>
                <a:r>
                  <a:rPr lang="en-US" baseline="0"/>
                  <a:t> arrest Avg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Assaults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Assaults Histogram</a:t>
          </a:r>
        </a:p>
      </cx:txPr>
    </cx:title>
    <cx:plotArea>
      <cx:plotAreaRegion>
        <cx:series layoutId="clusteredColumn" uniqueId="{F6F72617-EA32-4979-A447-60A3D226BD61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 of Assault (per 100k)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Range of Assault (per 100k)</a:t>
              </a:r>
            </a:p>
          </cx:txPr>
        </cx:title>
        <cx:tickLabels/>
      </cx:axis>
      <cx:axis id="1">
        <cx:valScaling/>
        <cx:title>
          <cx:tx>
            <cx:txData>
              <cx:v>Total number of states in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number of states in range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3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566737</xdr:colOff>
      <xdr:row>9</xdr:row>
      <xdr:rowOff>176212</xdr:rowOff>
    </xdr:from>
    <xdr:to>
      <xdr:col>8</xdr:col>
      <xdr:colOff>471487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23F0F-FB2D-A7C5-3602-E4896D19E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3</xdr:row>
      <xdr:rowOff>9525</xdr:rowOff>
    </xdr:from>
    <xdr:to>
      <xdr:col>11</xdr:col>
      <xdr:colOff>28575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4CA6A-59D7-AA32-5114-148B98CF7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419101</xdr:colOff>
      <xdr:row>35</xdr:row>
      <xdr:rowOff>152400</xdr:rowOff>
    </xdr:from>
    <xdr:to>
      <xdr:col>18</xdr:col>
      <xdr:colOff>304801</xdr:colOff>
      <xdr:row>47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0930E-1D9F-CBCE-D083-D77DAE26A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528637</xdr:colOff>
      <xdr:row>26</xdr:row>
      <xdr:rowOff>33337</xdr:rowOff>
    </xdr:from>
    <xdr:to>
      <xdr:col>17</xdr:col>
      <xdr:colOff>57150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08403DA-7EEE-186B-1716-C1BB701FFE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3037" y="4986337"/>
              <a:ext cx="1357313" cy="823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552450</xdr:colOff>
      <xdr:row>11</xdr:row>
      <xdr:rowOff>57151</xdr:rowOff>
    </xdr:from>
    <xdr:to>
      <xdr:col>19</xdr:col>
      <xdr:colOff>466725</xdr:colOff>
      <xdr:row>16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D18537-10F8-07C7-EE22-6C7E7DFDF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341780</xdr:colOff>
      <xdr:row>33</xdr:row>
      <xdr:rowOff>96371</xdr:rowOff>
    </xdr:from>
    <xdr:to>
      <xdr:col>22</xdr:col>
      <xdr:colOff>72839</xdr:colOff>
      <xdr:row>47</xdr:row>
      <xdr:rowOff>172571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29A17B-EEDF-291E-75FD-9B0310A25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543485</xdr:colOff>
      <xdr:row>37</xdr:row>
      <xdr:rowOff>186018</xdr:rowOff>
    </xdr:from>
    <xdr:to>
      <xdr:col>14</xdr:col>
      <xdr:colOff>274544</xdr:colOff>
      <xdr:row>52</xdr:row>
      <xdr:rowOff>71718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30AE4D-8C7D-DFDC-8DA7-13AB408D7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k Gallagher" refreshedDate="45190.011456944441" createdVersion="8" refreshedVersion="8" minRefreshableVersion="3" recordCount="50">
  <cacheSource type="worksheet">
    <worksheetSource ref="A1:E51" sheet="USArrests"/>
  </cacheSource>
  <cacheFields count="6">
    <cacheField name="State" numFmtId="0">
      <sharedItems/>
    </cacheField>
    <cacheField name="Murder" numFmtId="0">
      <sharedItems containsSemiMixedTypes="0" containsString="0" containsNumber="1" minValue="0.8" maxValue="17.399999999999999"/>
    </cacheField>
    <cacheField name="Assault" numFmtId="0">
      <sharedItems containsSemiMixedTypes="0" containsString="0" containsNumber="1" minValue="45" maxValue="337"/>
    </cacheField>
    <cacheField name="UrbanPop" numFmtId="0">
      <sharedItems containsSemiMixedTypes="0" containsString="0" containsNumber="1" containsInteger="1" minValue="32" maxValue="91"/>
    </cacheField>
    <cacheField name="UrbanPop Group" numFmtId="0">
      <sharedItems count="4">
        <s v="Small"/>
        <s v="Very small"/>
        <s v="Large"/>
        <s v="Medium"/>
      </sharedItems>
    </cacheField>
    <cacheField name="Assault2" numFmtId="0">
      <sharedItems containsSemiMixedTypes="0" containsString="0" containsNumber="1" minValue="45" maxValue="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ck Gallagher" refreshedDate="45190.026561342595" createdVersion="8" refreshedVersion="8" minRefreshableVersion="3" recordCount="50">
  <cacheSource type="worksheet">
    <worksheetSource ref="A1:F51" sheet="USArrests"/>
  </cacheSource>
  <cacheFields count="6">
    <cacheField name="State" numFmtId="0">
      <sharedItems/>
    </cacheField>
    <cacheField name="Murder" numFmtId="0">
      <sharedItems containsSemiMixedTypes="0" containsString="0" containsNumber="1" minValue="0.8" maxValue="17.399999999999999"/>
    </cacheField>
    <cacheField name="Assault" numFmtId="0">
      <sharedItems containsSemiMixedTypes="0" containsString="0" containsNumber="1" minValue="45" maxValue="337"/>
    </cacheField>
    <cacheField name="UrbanPop" numFmtId="0">
      <sharedItems containsSemiMixedTypes="0" containsString="0" containsNumber="1" containsInteger="1" minValue="32" maxValue="91"/>
    </cacheField>
    <cacheField name="UrbanPop Group" numFmtId="0">
      <sharedItems count="4">
        <s v="Small"/>
        <s v="Very small"/>
        <s v="Large"/>
        <s v="Medium"/>
      </sharedItems>
    </cacheField>
    <cacheField name="Murder2" numFmtId="0">
      <sharedItems containsSemiMixedTypes="0" containsString="0" containsNumber="1" minValue="0.8" maxValue="17.3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Alabama"/>
    <n v="13.2"/>
    <n v="236"/>
    <n v="58"/>
    <x v="0"/>
    <n v="236"/>
  </r>
  <r>
    <s v="Alaska"/>
    <n v="10"/>
    <n v="263"/>
    <n v="48"/>
    <x v="1"/>
    <n v="263"/>
  </r>
  <r>
    <s v="Arizona"/>
    <n v="8.1"/>
    <n v="294"/>
    <n v="80"/>
    <x v="2"/>
    <n v="294"/>
  </r>
  <r>
    <s v="Arkansas"/>
    <n v="8.8000000000000007"/>
    <n v="190"/>
    <n v="50"/>
    <x v="0"/>
    <n v="190"/>
  </r>
  <r>
    <s v="California"/>
    <n v="9"/>
    <n v="276"/>
    <n v="91"/>
    <x v="2"/>
    <n v="276"/>
  </r>
  <r>
    <s v="Colorado"/>
    <n v="7.9"/>
    <n v="204"/>
    <n v="78"/>
    <x v="2"/>
    <n v="204"/>
  </r>
  <r>
    <s v="Connecticut"/>
    <n v="3.3"/>
    <n v="110"/>
    <n v="77"/>
    <x v="2"/>
    <n v="110"/>
  </r>
  <r>
    <s v="Delaware"/>
    <n v="5.9"/>
    <n v="238"/>
    <n v="72"/>
    <x v="2"/>
    <n v="238"/>
  </r>
  <r>
    <s v="Florida"/>
    <n v="15.4"/>
    <n v="335"/>
    <n v="80"/>
    <x v="2"/>
    <n v="335"/>
  </r>
  <r>
    <s v="Georgia"/>
    <n v="17.399999999999999"/>
    <n v="169.9387755102041"/>
    <n v="60"/>
    <x v="3"/>
    <n v="169.9387755102041"/>
  </r>
  <r>
    <s v="Hawaii"/>
    <n v="5.3"/>
    <n v="46"/>
    <n v="83"/>
    <x v="2"/>
    <n v="46"/>
  </r>
  <r>
    <s v="Idaho"/>
    <n v="2.6"/>
    <n v="120"/>
    <n v="54"/>
    <x v="0"/>
    <n v="120"/>
  </r>
  <r>
    <s v="Illinois"/>
    <n v="10.4"/>
    <n v="249"/>
    <n v="83"/>
    <x v="2"/>
    <n v="249"/>
  </r>
  <r>
    <s v="Indiana"/>
    <n v="7.2"/>
    <n v="113"/>
    <n v="65"/>
    <x v="3"/>
    <n v="113"/>
  </r>
  <r>
    <s v="Iowa"/>
    <n v="2.2000000000000002"/>
    <n v="56"/>
    <n v="57"/>
    <x v="0"/>
    <n v="56"/>
  </r>
  <r>
    <s v="Kansas"/>
    <n v="6"/>
    <n v="115"/>
    <n v="66"/>
    <x v="3"/>
    <n v="115"/>
  </r>
  <r>
    <s v="Kentucky"/>
    <n v="9.6999999999999993"/>
    <n v="109"/>
    <n v="52"/>
    <x v="0"/>
    <n v="109"/>
  </r>
  <r>
    <s v="Louisiana"/>
    <n v="15.4"/>
    <n v="249"/>
    <n v="66"/>
    <x v="3"/>
    <n v="249"/>
  </r>
  <r>
    <s v="Maine"/>
    <n v="2.1"/>
    <n v="83"/>
    <n v="51"/>
    <x v="0"/>
    <n v="83"/>
  </r>
  <r>
    <s v="Maryland"/>
    <n v="11.3"/>
    <n v="300"/>
    <n v="67"/>
    <x v="3"/>
    <n v="300"/>
  </r>
  <r>
    <s v="Massachusetts"/>
    <n v="4.4000000000000004"/>
    <n v="149"/>
    <n v="85"/>
    <x v="2"/>
    <n v="149"/>
  </r>
  <r>
    <s v="Michigan"/>
    <n v="12.1"/>
    <n v="255"/>
    <n v="74"/>
    <x v="2"/>
    <n v="255"/>
  </r>
  <r>
    <s v="Minnesota"/>
    <n v="2.7"/>
    <n v="72"/>
    <n v="66"/>
    <x v="3"/>
    <n v="72"/>
  </r>
  <r>
    <s v="Mississippi"/>
    <n v="16.100000000000001"/>
    <n v="259"/>
    <n v="44"/>
    <x v="1"/>
    <n v="259"/>
  </r>
  <r>
    <s v="Missouri"/>
    <n v="9"/>
    <n v="178"/>
    <n v="70"/>
    <x v="2"/>
    <n v="178"/>
  </r>
  <r>
    <s v="Montana"/>
    <n v="6"/>
    <n v="109"/>
    <n v="53"/>
    <x v="0"/>
    <n v="109"/>
  </r>
  <r>
    <s v="Nebraska"/>
    <n v="4.3"/>
    <n v="102"/>
    <n v="62"/>
    <x v="3"/>
    <n v="102"/>
  </r>
  <r>
    <s v="Nevada"/>
    <n v="12.2"/>
    <n v="252"/>
    <n v="81"/>
    <x v="2"/>
    <n v="252"/>
  </r>
  <r>
    <s v="New Hampshire"/>
    <n v="2.1"/>
    <n v="57"/>
    <n v="56"/>
    <x v="0"/>
    <n v="57"/>
  </r>
  <r>
    <s v="New Jersey"/>
    <n v="7.4"/>
    <n v="159"/>
    <n v="89"/>
    <x v="2"/>
    <n v="159"/>
  </r>
  <r>
    <s v="New Mexico"/>
    <n v="11.4"/>
    <n v="285"/>
    <n v="70"/>
    <x v="2"/>
    <n v="285"/>
  </r>
  <r>
    <s v="New York"/>
    <n v="11.1"/>
    <n v="254"/>
    <n v="86"/>
    <x v="2"/>
    <n v="254"/>
  </r>
  <r>
    <s v="North Carolina"/>
    <n v="13"/>
    <n v="337"/>
    <n v="45"/>
    <x v="1"/>
    <n v="337"/>
  </r>
  <r>
    <s v="North Dakota"/>
    <n v="0.8"/>
    <n v="45"/>
    <n v="44"/>
    <x v="1"/>
    <n v="45"/>
  </r>
  <r>
    <s v="Ohio"/>
    <n v="7.3"/>
    <n v="120"/>
    <n v="75"/>
    <x v="2"/>
    <n v="120"/>
  </r>
  <r>
    <s v="Oklahoma"/>
    <n v="6.6"/>
    <n v="151"/>
    <n v="68"/>
    <x v="3"/>
    <n v="151"/>
  </r>
  <r>
    <s v="Oregon"/>
    <n v="4.9000000000000004"/>
    <n v="159"/>
    <n v="67"/>
    <x v="3"/>
    <n v="159"/>
  </r>
  <r>
    <s v="Pennsylvania"/>
    <n v="6.3"/>
    <n v="106"/>
    <n v="72"/>
    <x v="2"/>
    <n v="106"/>
  </r>
  <r>
    <s v="Rhode Island"/>
    <n v="3.4"/>
    <n v="174"/>
    <n v="87"/>
    <x v="2"/>
    <n v="174"/>
  </r>
  <r>
    <s v="South Carolina"/>
    <n v="14.4"/>
    <n v="279"/>
    <n v="48"/>
    <x v="1"/>
    <n v="279"/>
  </r>
  <r>
    <s v="South Dakota"/>
    <n v="3.8"/>
    <n v="86"/>
    <n v="45"/>
    <x v="1"/>
    <n v="86"/>
  </r>
  <r>
    <s v="Tennessee"/>
    <n v="13.2"/>
    <n v="188"/>
    <n v="59"/>
    <x v="0"/>
    <n v="188"/>
  </r>
  <r>
    <s v="Texas"/>
    <n v="12.7"/>
    <n v="201"/>
    <n v="80"/>
    <x v="2"/>
    <n v="201"/>
  </r>
  <r>
    <s v="Utah"/>
    <n v="3.2"/>
    <n v="120"/>
    <n v="80"/>
    <x v="2"/>
    <n v="120"/>
  </r>
  <r>
    <s v="Vermont"/>
    <n v="2.2000000000000002"/>
    <n v="48"/>
    <n v="32"/>
    <x v="1"/>
    <n v="48"/>
  </r>
  <r>
    <s v="Virginia"/>
    <n v="8.5"/>
    <n v="156"/>
    <n v="63"/>
    <x v="3"/>
    <n v="156"/>
  </r>
  <r>
    <s v="Washington"/>
    <n v="4"/>
    <n v="145"/>
    <n v="73"/>
    <x v="2"/>
    <n v="145"/>
  </r>
  <r>
    <s v="West Virginia"/>
    <n v="5.7"/>
    <n v="81"/>
    <n v="39"/>
    <x v="1"/>
    <n v="81"/>
  </r>
  <r>
    <s v="Wisconsin"/>
    <n v="2.6"/>
    <n v="53"/>
    <n v="66"/>
    <x v="3"/>
    <n v="53"/>
  </r>
  <r>
    <s v="Wyoming"/>
    <n v="6.8"/>
    <n v="161"/>
    <n v="60"/>
    <x v="3"/>
    <n v="1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Alabama"/>
    <n v="13.2"/>
    <n v="236"/>
    <n v="58"/>
    <x v="0"/>
    <n v="13.2"/>
  </r>
  <r>
    <s v="Alaska"/>
    <n v="10"/>
    <n v="263"/>
    <n v="48"/>
    <x v="1"/>
    <n v="10"/>
  </r>
  <r>
    <s v="Arizona"/>
    <n v="8.1"/>
    <n v="294"/>
    <n v="80"/>
    <x v="2"/>
    <n v="8.1"/>
  </r>
  <r>
    <s v="Arkansas"/>
    <n v="8.8000000000000007"/>
    <n v="190"/>
    <n v="50"/>
    <x v="0"/>
    <n v="8.8000000000000007"/>
  </r>
  <r>
    <s v="California"/>
    <n v="9"/>
    <n v="276"/>
    <n v="91"/>
    <x v="2"/>
    <n v="9"/>
  </r>
  <r>
    <s v="Colorado"/>
    <n v="7.9"/>
    <n v="204"/>
    <n v="78"/>
    <x v="2"/>
    <n v="7.9"/>
  </r>
  <r>
    <s v="Connecticut"/>
    <n v="3.3"/>
    <n v="110"/>
    <n v="77"/>
    <x v="2"/>
    <n v="3.3"/>
  </r>
  <r>
    <s v="Delaware"/>
    <n v="5.9"/>
    <n v="238"/>
    <n v="72"/>
    <x v="2"/>
    <n v="5.9"/>
  </r>
  <r>
    <s v="Florida"/>
    <n v="15.4"/>
    <n v="335"/>
    <n v="80"/>
    <x v="2"/>
    <n v="15.4"/>
  </r>
  <r>
    <s v="Georgia"/>
    <n v="17.399999999999999"/>
    <n v="169.9387755102041"/>
    <n v="60"/>
    <x v="3"/>
    <n v="17.399999999999999"/>
  </r>
  <r>
    <s v="Hawaii"/>
    <n v="5.3"/>
    <n v="46"/>
    <n v="83"/>
    <x v="2"/>
    <n v="5.3"/>
  </r>
  <r>
    <s v="Idaho"/>
    <n v="2.6"/>
    <n v="120"/>
    <n v="54"/>
    <x v="0"/>
    <n v="2.6"/>
  </r>
  <r>
    <s v="Illinois"/>
    <n v="10.4"/>
    <n v="249"/>
    <n v="83"/>
    <x v="2"/>
    <n v="10.4"/>
  </r>
  <r>
    <s v="Indiana"/>
    <n v="7.2"/>
    <n v="113"/>
    <n v="65"/>
    <x v="3"/>
    <n v="7.2"/>
  </r>
  <r>
    <s v="Iowa"/>
    <n v="2.2000000000000002"/>
    <n v="56"/>
    <n v="57"/>
    <x v="0"/>
    <n v="2.2000000000000002"/>
  </r>
  <r>
    <s v="Kansas"/>
    <n v="6"/>
    <n v="115"/>
    <n v="66"/>
    <x v="3"/>
    <n v="6"/>
  </r>
  <r>
    <s v="Kentucky"/>
    <n v="9.6999999999999993"/>
    <n v="109"/>
    <n v="52"/>
    <x v="0"/>
    <n v="9.6999999999999993"/>
  </r>
  <r>
    <s v="Louisiana"/>
    <n v="15.4"/>
    <n v="249"/>
    <n v="66"/>
    <x v="3"/>
    <n v="15.4"/>
  </r>
  <r>
    <s v="Maine"/>
    <n v="2.1"/>
    <n v="83"/>
    <n v="51"/>
    <x v="0"/>
    <n v="2.1"/>
  </r>
  <r>
    <s v="Maryland"/>
    <n v="11.3"/>
    <n v="300"/>
    <n v="67"/>
    <x v="3"/>
    <n v="11.3"/>
  </r>
  <r>
    <s v="Massachusetts"/>
    <n v="4.4000000000000004"/>
    <n v="149"/>
    <n v="85"/>
    <x v="2"/>
    <n v="4.4000000000000004"/>
  </r>
  <r>
    <s v="Michigan"/>
    <n v="12.1"/>
    <n v="255"/>
    <n v="74"/>
    <x v="2"/>
    <n v="12.1"/>
  </r>
  <r>
    <s v="Minnesota"/>
    <n v="2.7"/>
    <n v="72"/>
    <n v="66"/>
    <x v="3"/>
    <n v="2.7"/>
  </r>
  <r>
    <s v="Mississippi"/>
    <n v="16.100000000000001"/>
    <n v="259"/>
    <n v="44"/>
    <x v="1"/>
    <n v="16.100000000000001"/>
  </r>
  <r>
    <s v="Missouri"/>
    <n v="9"/>
    <n v="178"/>
    <n v="70"/>
    <x v="2"/>
    <n v="9"/>
  </r>
  <r>
    <s v="Montana"/>
    <n v="6"/>
    <n v="109"/>
    <n v="53"/>
    <x v="0"/>
    <n v="6"/>
  </r>
  <r>
    <s v="Nebraska"/>
    <n v="4.3"/>
    <n v="102"/>
    <n v="62"/>
    <x v="3"/>
    <n v="4.3"/>
  </r>
  <r>
    <s v="Nevada"/>
    <n v="12.2"/>
    <n v="252"/>
    <n v="81"/>
    <x v="2"/>
    <n v="12.2"/>
  </r>
  <r>
    <s v="New Hampshire"/>
    <n v="2.1"/>
    <n v="57"/>
    <n v="56"/>
    <x v="0"/>
    <n v="2.1"/>
  </r>
  <r>
    <s v="New Jersey"/>
    <n v="7.4"/>
    <n v="159"/>
    <n v="89"/>
    <x v="2"/>
    <n v="7.4"/>
  </r>
  <r>
    <s v="New Mexico"/>
    <n v="11.4"/>
    <n v="285"/>
    <n v="70"/>
    <x v="2"/>
    <n v="11.4"/>
  </r>
  <r>
    <s v="New York"/>
    <n v="11.1"/>
    <n v="254"/>
    <n v="86"/>
    <x v="2"/>
    <n v="11.1"/>
  </r>
  <r>
    <s v="North Carolina"/>
    <n v="13"/>
    <n v="337"/>
    <n v="45"/>
    <x v="1"/>
    <n v="13"/>
  </r>
  <r>
    <s v="North Dakota"/>
    <n v="0.8"/>
    <n v="45"/>
    <n v="44"/>
    <x v="1"/>
    <n v="0.8"/>
  </r>
  <r>
    <s v="Ohio"/>
    <n v="7.3"/>
    <n v="120"/>
    <n v="75"/>
    <x v="2"/>
    <n v="7.3"/>
  </r>
  <r>
    <s v="Oklahoma"/>
    <n v="6.6"/>
    <n v="151"/>
    <n v="68"/>
    <x v="3"/>
    <n v="6.6"/>
  </r>
  <r>
    <s v="Oregon"/>
    <n v="4.9000000000000004"/>
    <n v="159"/>
    <n v="67"/>
    <x v="3"/>
    <n v="4.9000000000000004"/>
  </r>
  <r>
    <s v="Pennsylvania"/>
    <n v="6.3"/>
    <n v="106"/>
    <n v="72"/>
    <x v="2"/>
    <n v="6.3"/>
  </r>
  <r>
    <s v="Rhode Island"/>
    <n v="3.4"/>
    <n v="174"/>
    <n v="87"/>
    <x v="2"/>
    <n v="3.4"/>
  </r>
  <r>
    <s v="South Carolina"/>
    <n v="14.4"/>
    <n v="279"/>
    <n v="48"/>
    <x v="1"/>
    <n v="14.4"/>
  </r>
  <r>
    <s v="South Dakota"/>
    <n v="3.8"/>
    <n v="86"/>
    <n v="45"/>
    <x v="1"/>
    <n v="3.8"/>
  </r>
  <r>
    <s v="Tennessee"/>
    <n v="13.2"/>
    <n v="188"/>
    <n v="59"/>
    <x v="0"/>
    <n v="13.2"/>
  </r>
  <r>
    <s v="Texas"/>
    <n v="12.7"/>
    <n v="201"/>
    <n v="80"/>
    <x v="2"/>
    <n v="12.7"/>
  </r>
  <r>
    <s v="Utah"/>
    <n v="3.2"/>
    <n v="120"/>
    <n v="80"/>
    <x v="2"/>
    <n v="3.2"/>
  </r>
  <r>
    <s v="Vermont"/>
    <n v="2.2000000000000002"/>
    <n v="48"/>
    <n v="32"/>
    <x v="1"/>
    <n v="2.2000000000000002"/>
  </r>
  <r>
    <s v="Virginia"/>
    <n v="8.5"/>
    <n v="156"/>
    <n v="63"/>
    <x v="3"/>
    <n v="8.5"/>
  </r>
  <r>
    <s v="Washington"/>
    <n v="4"/>
    <n v="145"/>
    <n v="73"/>
    <x v="2"/>
    <n v="4"/>
  </r>
  <r>
    <s v="West Virginia"/>
    <n v="5.7"/>
    <n v="81"/>
    <n v="39"/>
    <x v="1"/>
    <n v="5.7"/>
  </r>
  <r>
    <s v="Wisconsin"/>
    <n v="2.6"/>
    <n v="53"/>
    <n v="66"/>
    <x v="3"/>
    <n v="2.6"/>
  </r>
  <r>
    <s v="Wyoming"/>
    <n v="6.8"/>
    <n v="161"/>
    <n v="60"/>
    <x v="3"/>
    <n v="6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3" cacheId="5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Assault2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4" cacheId="7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Murder2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4" sqref="B4"/>
    </sheetView>
  </sheetViews>
  <sheetFormatPr defaultRowHeight="15" x14ac:dyDescent="0.25"/>
  <cols>
    <col min="1" max="1" width="18.28515625" bestFit="1" customWidth="1"/>
    <col min="2" max="2" width="15.140625" bestFit="1" customWidth="1"/>
  </cols>
  <sheetData>
    <row r="3" spans="1:2" x14ac:dyDescent="0.25">
      <c r="A3" s="1" t="s">
        <v>64</v>
      </c>
      <c r="B3" t="s">
        <v>65</v>
      </c>
    </row>
    <row r="4" spans="1:2" x14ac:dyDescent="0.25">
      <c r="A4" t="s">
        <v>61</v>
      </c>
      <c r="B4" s="2">
        <v>4150</v>
      </c>
    </row>
    <row r="5" spans="1:2" x14ac:dyDescent="0.25">
      <c r="A5" t="s">
        <v>62</v>
      </c>
      <c r="B5" s="2">
        <v>1800.9387755102041</v>
      </c>
    </row>
    <row r="6" spans="1:2" x14ac:dyDescent="0.25">
      <c r="A6" t="s">
        <v>63</v>
      </c>
      <c r="B6" s="2">
        <v>1148</v>
      </c>
    </row>
    <row r="7" spans="1:2" x14ac:dyDescent="0.25">
      <c r="A7" t="s">
        <v>60</v>
      </c>
      <c r="B7" s="2">
        <v>1398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7" sqref="B7"/>
    </sheetView>
  </sheetViews>
  <sheetFormatPr defaultRowHeight="15" x14ac:dyDescent="0.25"/>
  <cols>
    <col min="1" max="1" width="18.28515625" bestFit="1" customWidth="1"/>
    <col min="2" max="2" width="15.42578125" bestFit="1" customWidth="1"/>
  </cols>
  <sheetData>
    <row r="3" spans="1:2" x14ac:dyDescent="0.25">
      <c r="A3" s="1" t="s">
        <v>64</v>
      </c>
      <c r="B3" t="s">
        <v>69</v>
      </c>
    </row>
    <row r="4" spans="1:2" x14ac:dyDescent="0.25">
      <c r="A4" t="s">
        <v>61</v>
      </c>
      <c r="B4" s="2">
        <v>169.8</v>
      </c>
    </row>
    <row r="5" spans="1:2" x14ac:dyDescent="0.25">
      <c r="A5" t="s">
        <v>62</v>
      </c>
      <c r="B5" s="2">
        <v>93.699999999999989</v>
      </c>
    </row>
    <row r="6" spans="1:2" x14ac:dyDescent="0.25">
      <c r="A6" t="s">
        <v>63</v>
      </c>
      <c r="B6" s="2">
        <v>59.900000000000006</v>
      </c>
    </row>
    <row r="7" spans="1:2" x14ac:dyDescent="0.25">
      <c r="A7" t="s">
        <v>60</v>
      </c>
      <c r="B7" s="2">
        <v>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34" zoomScale="85" zoomScaleNormal="85" workbookViewId="0">
      <selection activeCell="K44" sqref="K44:L48"/>
    </sheetView>
  </sheetViews>
  <sheetFormatPr defaultRowHeight="15" x14ac:dyDescent="0.25"/>
  <sheetData>
    <row r="1" spans="1:13" x14ac:dyDescent="0.25">
      <c r="A1" t="s">
        <v>53</v>
      </c>
      <c r="B1" t="s">
        <v>0</v>
      </c>
      <c r="C1" t="s">
        <v>1</v>
      </c>
      <c r="D1" t="s">
        <v>2</v>
      </c>
      <c r="E1" t="s">
        <v>64</v>
      </c>
      <c r="F1" t="s">
        <v>0</v>
      </c>
      <c r="H1" t="s">
        <v>1</v>
      </c>
      <c r="J1" t="s">
        <v>2</v>
      </c>
      <c r="M1" t="s">
        <v>59</v>
      </c>
    </row>
    <row r="2" spans="1:13" x14ac:dyDescent="0.25">
      <c r="A2" t="s">
        <v>3</v>
      </c>
      <c r="B2">
        <v>13.2</v>
      </c>
      <c r="C2">
        <v>236</v>
      </c>
      <c r="D2">
        <v>58</v>
      </c>
      <c r="E2" t="str">
        <f>VLOOKUP(D2,groupings,2,1)</f>
        <v>Small</v>
      </c>
      <c r="F2">
        <v>13.2</v>
      </c>
      <c r="H2" t="s">
        <v>54</v>
      </c>
      <c r="I2">
        <f>_xlfn.QUARTILE.INC(Assault,1)</f>
        <v>109</v>
      </c>
      <c r="J2" t="s">
        <v>54</v>
      </c>
      <c r="K2">
        <f>_xlfn.QUARTILE.INC(UrbanPop,1)</f>
        <v>54.5</v>
      </c>
      <c r="L2">
        <v>1</v>
      </c>
      <c r="M2" t="s">
        <v>60</v>
      </c>
    </row>
    <row r="3" spans="1:13" x14ac:dyDescent="0.25">
      <c r="A3" t="s">
        <v>4</v>
      </c>
      <c r="B3">
        <v>10</v>
      </c>
      <c r="C3">
        <v>263</v>
      </c>
      <c r="D3">
        <v>48</v>
      </c>
      <c r="E3" t="str">
        <f>VLOOKUP(D3,groupings,2,1)</f>
        <v>Very small</v>
      </c>
      <c r="F3">
        <v>10</v>
      </c>
      <c r="H3" t="s">
        <v>55</v>
      </c>
      <c r="I3">
        <f>_xlfn.QUARTILE.INC(Assault,3)</f>
        <v>249</v>
      </c>
      <c r="J3" t="s">
        <v>55</v>
      </c>
      <c r="K3">
        <f>_xlfn.QUARTILE.INC(UrbanPop,3)</f>
        <v>77.75</v>
      </c>
      <c r="L3">
        <v>50</v>
      </c>
      <c r="M3" t="s">
        <v>63</v>
      </c>
    </row>
    <row r="4" spans="1:13" x14ac:dyDescent="0.25">
      <c r="A4" t="s">
        <v>5</v>
      </c>
      <c r="B4">
        <v>8.1</v>
      </c>
      <c r="C4">
        <v>294</v>
      </c>
      <c r="D4">
        <v>80</v>
      </c>
      <c r="E4" t="str">
        <f>VLOOKUP(D4,groupings,2,1)</f>
        <v>Large</v>
      </c>
      <c r="F4">
        <v>8.1</v>
      </c>
      <c r="H4" t="s">
        <v>56</v>
      </c>
      <c r="I4">
        <f>I3-I2</f>
        <v>140</v>
      </c>
      <c r="J4" t="s">
        <v>56</v>
      </c>
      <c r="K4">
        <f>K3-K2</f>
        <v>23.25</v>
      </c>
      <c r="L4">
        <v>60</v>
      </c>
      <c r="M4" t="s">
        <v>62</v>
      </c>
    </row>
    <row r="5" spans="1:13" x14ac:dyDescent="0.25">
      <c r="A5" t="s">
        <v>6</v>
      </c>
      <c r="B5">
        <v>8.8000000000000007</v>
      </c>
      <c r="C5">
        <v>190</v>
      </c>
      <c r="D5">
        <v>50</v>
      </c>
      <c r="E5" t="str">
        <f>VLOOKUP(D5,groupings,2,1)</f>
        <v>Small</v>
      </c>
      <c r="F5">
        <v>8.8000000000000007</v>
      </c>
      <c r="H5" t="s">
        <v>57</v>
      </c>
      <c r="I5">
        <f>I2-1.5*I4</f>
        <v>-101</v>
      </c>
      <c r="J5" t="s">
        <v>57</v>
      </c>
      <c r="K5">
        <f>K2-1.5*K4</f>
        <v>19.625</v>
      </c>
      <c r="L5">
        <v>70</v>
      </c>
      <c r="M5" t="s">
        <v>61</v>
      </c>
    </row>
    <row r="6" spans="1:13" x14ac:dyDescent="0.25">
      <c r="A6" t="s">
        <v>7</v>
      </c>
      <c r="B6">
        <v>9</v>
      </c>
      <c r="C6">
        <v>276</v>
      </c>
      <c r="D6">
        <v>91</v>
      </c>
      <c r="E6" t="str">
        <f>VLOOKUP(D6,groupings,2,1)</f>
        <v>Large</v>
      </c>
      <c r="F6">
        <v>9</v>
      </c>
      <c r="H6" t="s">
        <v>58</v>
      </c>
      <c r="I6">
        <f>I3+1.5*I4</f>
        <v>459</v>
      </c>
      <c r="J6" t="s">
        <v>58</v>
      </c>
      <c r="K6">
        <f>K3+1.5*K4</f>
        <v>112.625</v>
      </c>
    </row>
    <row r="7" spans="1:13" x14ac:dyDescent="0.25">
      <c r="A7" t="s">
        <v>8</v>
      </c>
      <c r="B7">
        <v>7.9</v>
      </c>
      <c r="C7">
        <v>204</v>
      </c>
      <c r="D7">
        <v>78</v>
      </c>
      <c r="E7" t="str">
        <f>VLOOKUP(D7,groupings,2,1)</f>
        <v>Large</v>
      </c>
      <c r="F7">
        <v>7.9</v>
      </c>
    </row>
    <row r="8" spans="1:13" x14ac:dyDescent="0.25">
      <c r="A8" t="s">
        <v>9</v>
      </c>
      <c r="B8">
        <v>3.3</v>
      </c>
      <c r="C8">
        <v>110</v>
      </c>
      <c r="D8">
        <v>77</v>
      </c>
      <c r="E8" t="str">
        <f>VLOOKUP(D8,groupings,2,1)</f>
        <v>Large</v>
      </c>
      <c r="F8">
        <v>3.3</v>
      </c>
    </row>
    <row r="9" spans="1:13" x14ac:dyDescent="0.25">
      <c r="A9" t="s">
        <v>10</v>
      </c>
      <c r="B9">
        <v>5.9</v>
      </c>
      <c r="C9">
        <v>238</v>
      </c>
      <c r="D9">
        <v>72</v>
      </c>
      <c r="E9" t="str">
        <f>VLOOKUP(D9,groupings,2,1)</f>
        <v>Large</v>
      </c>
      <c r="F9">
        <v>5.9</v>
      </c>
    </row>
    <row r="10" spans="1:13" x14ac:dyDescent="0.25">
      <c r="A10" t="s">
        <v>11</v>
      </c>
      <c r="B10">
        <v>15.4</v>
      </c>
      <c r="C10">
        <v>335</v>
      </c>
      <c r="D10">
        <v>80</v>
      </c>
      <c r="E10" t="str">
        <f>VLOOKUP(D10,groupings,2,1)</f>
        <v>Large</v>
      </c>
      <c r="F10">
        <v>15.4</v>
      </c>
      <c r="I10" t="s">
        <v>0</v>
      </c>
    </row>
    <row r="11" spans="1:13" x14ac:dyDescent="0.25">
      <c r="A11" t="s">
        <v>12</v>
      </c>
      <c r="B11">
        <v>17.399999999999999</v>
      </c>
      <c r="C11">
        <f>AVERAGE(C2:C10,C12:C51)</f>
        <v>169.9387755102041</v>
      </c>
      <c r="D11">
        <v>60</v>
      </c>
      <c r="E11" t="str">
        <f>VLOOKUP(D11,groupings,2,1)</f>
        <v>Medium</v>
      </c>
      <c r="F11">
        <v>17.399999999999999</v>
      </c>
      <c r="I11" t="s">
        <v>54</v>
      </c>
      <c r="J11">
        <f>_xlfn.QUARTILE.INC(Murder,1)</f>
        <v>4.0750000000000002</v>
      </c>
    </row>
    <row r="12" spans="1:13" x14ac:dyDescent="0.25">
      <c r="A12" t="s">
        <v>13</v>
      </c>
      <c r="B12">
        <v>5.3</v>
      </c>
      <c r="C12">
        <v>46</v>
      </c>
      <c r="D12">
        <v>83</v>
      </c>
      <c r="E12" t="str">
        <f>VLOOKUP(D12,groupings,2,1)</f>
        <v>Large</v>
      </c>
      <c r="F12">
        <v>5.3</v>
      </c>
      <c r="I12" t="s">
        <v>55</v>
      </c>
      <c r="J12">
        <f>_xlfn.QUARTILE.INC(Murder,3)</f>
        <v>11.25</v>
      </c>
    </row>
    <row r="13" spans="1:13" x14ac:dyDescent="0.25">
      <c r="A13" t="s">
        <v>14</v>
      </c>
      <c r="B13">
        <v>2.6</v>
      </c>
      <c r="C13">
        <v>120</v>
      </c>
      <c r="D13">
        <v>54</v>
      </c>
      <c r="E13" t="str">
        <f>VLOOKUP(D13,groupings,2,1)</f>
        <v>Small</v>
      </c>
      <c r="F13">
        <v>2.6</v>
      </c>
      <c r="I13" t="s">
        <v>56</v>
      </c>
      <c r="J13">
        <f>J12-J11</f>
        <v>7.1749999999999998</v>
      </c>
    </row>
    <row r="14" spans="1:13" x14ac:dyDescent="0.25">
      <c r="A14" t="s">
        <v>15</v>
      </c>
      <c r="B14">
        <v>10.4</v>
      </c>
      <c r="C14">
        <v>249</v>
      </c>
      <c r="D14">
        <v>83</v>
      </c>
      <c r="E14" t="str">
        <f>VLOOKUP(D14,groupings,2,1)</f>
        <v>Large</v>
      </c>
      <c r="F14">
        <v>10.4</v>
      </c>
      <c r="I14" t="s">
        <v>57</v>
      </c>
      <c r="J14">
        <f>J11-1.5*J13</f>
        <v>-6.6874999999999991</v>
      </c>
    </row>
    <row r="15" spans="1:13" x14ac:dyDescent="0.25">
      <c r="A15" t="s">
        <v>16</v>
      </c>
      <c r="B15">
        <v>7.2</v>
      </c>
      <c r="C15">
        <v>113</v>
      </c>
      <c r="D15">
        <v>65</v>
      </c>
      <c r="E15" t="str">
        <f>VLOOKUP(D15,groupings,2,1)</f>
        <v>Medium</v>
      </c>
      <c r="F15">
        <v>7.2</v>
      </c>
      <c r="I15" t="s">
        <v>58</v>
      </c>
      <c r="J15">
        <f>J12+1.5*J13</f>
        <v>22.012499999999999</v>
      </c>
    </row>
    <row r="16" spans="1:13" x14ac:dyDescent="0.25">
      <c r="A16" t="s">
        <v>17</v>
      </c>
      <c r="B16">
        <v>2.2000000000000002</v>
      </c>
      <c r="C16">
        <v>56</v>
      </c>
      <c r="D16">
        <v>57</v>
      </c>
      <c r="E16" t="str">
        <f>VLOOKUP(D16,groupings,2,1)</f>
        <v>Small</v>
      </c>
      <c r="F16">
        <v>2.2000000000000002</v>
      </c>
    </row>
    <row r="17" spans="1:6" x14ac:dyDescent="0.25">
      <c r="A17" t="s">
        <v>18</v>
      </c>
      <c r="B17">
        <v>6</v>
      </c>
      <c r="C17">
        <v>115</v>
      </c>
      <c r="D17">
        <v>66</v>
      </c>
      <c r="E17" t="str">
        <f>VLOOKUP(D17,groupings,2,1)</f>
        <v>Medium</v>
      </c>
      <c r="F17">
        <v>6</v>
      </c>
    </row>
    <row r="18" spans="1:6" x14ac:dyDescent="0.25">
      <c r="A18" t="s">
        <v>19</v>
      </c>
      <c r="B18">
        <v>9.6999999999999993</v>
      </c>
      <c r="C18">
        <v>109</v>
      </c>
      <c r="D18">
        <v>52</v>
      </c>
      <c r="E18" t="str">
        <f>VLOOKUP(D18,groupings,2,1)</f>
        <v>Small</v>
      </c>
      <c r="F18">
        <v>9.6999999999999993</v>
      </c>
    </row>
    <row r="19" spans="1:6" x14ac:dyDescent="0.25">
      <c r="A19" t="s">
        <v>20</v>
      </c>
      <c r="B19">
        <v>15.4</v>
      </c>
      <c r="C19">
        <v>249</v>
      </c>
      <c r="D19">
        <v>66</v>
      </c>
      <c r="E19" t="str">
        <f>VLOOKUP(D19,groupings,2,1)</f>
        <v>Medium</v>
      </c>
      <c r="F19">
        <v>15.4</v>
      </c>
    </row>
    <row r="20" spans="1:6" x14ac:dyDescent="0.25">
      <c r="A20" t="s">
        <v>21</v>
      </c>
      <c r="B20">
        <v>2.1</v>
      </c>
      <c r="C20">
        <v>83</v>
      </c>
      <c r="D20">
        <v>51</v>
      </c>
      <c r="E20" t="str">
        <f>VLOOKUP(D20,groupings,2,1)</f>
        <v>Small</v>
      </c>
      <c r="F20">
        <v>2.1</v>
      </c>
    </row>
    <row r="21" spans="1:6" x14ac:dyDescent="0.25">
      <c r="A21" t="s">
        <v>22</v>
      </c>
      <c r="B21">
        <v>11.3</v>
      </c>
      <c r="C21">
        <v>300</v>
      </c>
      <c r="D21">
        <v>67</v>
      </c>
      <c r="E21" t="str">
        <f>VLOOKUP(D21,groupings,2,1)</f>
        <v>Medium</v>
      </c>
      <c r="F21">
        <v>11.3</v>
      </c>
    </row>
    <row r="22" spans="1:6" x14ac:dyDescent="0.25">
      <c r="A22" t="s">
        <v>23</v>
      </c>
      <c r="B22">
        <v>4.4000000000000004</v>
      </c>
      <c r="C22">
        <v>149</v>
      </c>
      <c r="D22">
        <v>85</v>
      </c>
      <c r="E22" t="str">
        <f>VLOOKUP(D22,groupings,2,1)</f>
        <v>Large</v>
      </c>
      <c r="F22">
        <v>4.4000000000000004</v>
      </c>
    </row>
    <row r="23" spans="1:6" x14ac:dyDescent="0.25">
      <c r="A23" t="s">
        <v>24</v>
      </c>
      <c r="B23">
        <v>12.1</v>
      </c>
      <c r="C23">
        <v>255</v>
      </c>
      <c r="D23">
        <v>74</v>
      </c>
      <c r="E23" t="str">
        <f>VLOOKUP(D23,groupings,2,1)</f>
        <v>Large</v>
      </c>
      <c r="F23">
        <v>12.1</v>
      </c>
    </row>
    <row r="24" spans="1:6" x14ac:dyDescent="0.25">
      <c r="A24" t="s">
        <v>25</v>
      </c>
      <c r="B24">
        <v>2.7</v>
      </c>
      <c r="C24">
        <v>72</v>
      </c>
      <c r="D24">
        <v>66</v>
      </c>
      <c r="E24" t="str">
        <f>VLOOKUP(D24,groupings,2,1)</f>
        <v>Medium</v>
      </c>
      <c r="F24">
        <v>2.7</v>
      </c>
    </row>
    <row r="25" spans="1:6" x14ac:dyDescent="0.25">
      <c r="A25" t="s">
        <v>26</v>
      </c>
      <c r="B25">
        <v>16.100000000000001</v>
      </c>
      <c r="C25">
        <v>259</v>
      </c>
      <c r="D25">
        <v>44</v>
      </c>
      <c r="E25" t="str">
        <f>VLOOKUP(D25,groupings,2,1)</f>
        <v>Very small</v>
      </c>
      <c r="F25">
        <v>16.100000000000001</v>
      </c>
    </row>
    <row r="26" spans="1:6" x14ac:dyDescent="0.25">
      <c r="A26" t="s">
        <v>27</v>
      </c>
      <c r="B26">
        <v>9</v>
      </c>
      <c r="C26">
        <v>178</v>
      </c>
      <c r="D26">
        <v>70</v>
      </c>
      <c r="E26" t="str">
        <f>VLOOKUP(D26,groupings,2,1)</f>
        <v>Large</v>
      </c>
      <c r="F26">
        <v>9</v>
      </c>
    </row>
    <row r="27" spans="1:6" x14ac:dyDescent="0.25">
      <c r="A27" t="s">
        <v>28</v>
      </c>
      <c r="B27">
        <v>6</v>
      </c>
      <c r="C27">
        <v>109</v>
      </c>
      <c r="D27">
        <v>53</v>
      </c>
      <c r="E27" t="str">
        <f>VLOOKUP(D27,groupings,2,1)</f>
        <v>Small</v>
      </c>
      <c r="F27">
        <v>6</v>
      </c>
    </row>
    <row r="28" spans="1:6" x14ac:dyDescent="0.25">
      <c r="A28" t="s">
        <v>29</v>
      </c>
      <c r="B28">
        <v>4.3</v>
      </c>
      <c r="C28">
        <v>102</v>
      </c>
      <c r="D28">
        <v>62</v>
      </c>
      <c r="E28" t="str">
        <f>VLOOKUP(D28,groupings,2,1)</f>
        <v>Medium</v>
      </c>
      <c r="F28">
        <v>4.3</v>
      </c>
    </row>
    <row r="29" spans="1:6" x14ac:dyDescent="0.25">
      <c r="A29" t="s">
        <v>30</v>
      </c>
      <c r="B29">
        <v>12.2</v>
      </c>
      <c r="C29">
        <v>252</v>
      </c>
      <c r="D29">
        <v>81</v>
      </c>
      <c r="E29" t="str">
        <f>VLOOKUP(D29,groupings,2,1)</f>
        <v>Large</v>
      </c>
      <c r="F29">
        <v>12.2</v>
      </c>
    </row>
    <row r="30" spans="1:6" x14ac:dyDescent="0.25">
      <c r="A30" t="s">
        <v>31</v>
      </c>
      <c r="B30">
        <v>2.1</v>
      </c>
      <c r="C30">
        <v>57</v>
      </c>
      <c r="D30">
        <v>56</v>
      </c>
      <c r="E30" t="str">
        <f>VLOOKUP(D30,groupings,2,1)</f>
        <v>Small</v>
      </c>
      <c r="F30">
        <v>2.1</v>
      </c>
    </row>
    <row r="31" spans="1:6" x14ac:dyDescent="0.25">
      <c r="A31" t="s">
        <v>32</v>
      </c>
      <c r="B31">
        <v>7.4</v>
      </c>
      <c r="C31">
        <v>159</v>
      </c>
      <c r="D31">
        <v>89</v>
      </c>
      <c r="E31" t="str">
        <f>VLOOKUP(D31,groupings,2,1)</f>
        <v>Large</v>
      </c>
      <c r="F31">
        <v>7.4</v>
      </c>
    </row>
    <row r="32" spans="1:6" x14ac:dyDescent="0.25">
      <c r="A32" t="s">
        <v>33</v>
      </c>
      <c r="B32">
        <v>11.4</v>
      </c>
      <c r="C32">
        <v>285</v>
      </c>
      <c r="D32">
        <v>70</v>
      </c>
      <c r="E32" t="str">
        <f>VLOOKUP(D32,groupings,2,1)</f>
        <v>Large</v>
      </c>
      <c r="F32">
        <v>11.4</v>
      </c>
    </row>
    <row r="33" spans="1:12" x14ac:dyDescent="0.25">
      <c r="A33" t="s">
        <v>34</v>
      </c>
      <c r="B33">
        <v>11.1</v>
      </c>
      <c r="C33">
        <v>254</v>
      </c>
      <c r="D33">
        <v>86</v>
      </c>
      <c r="E33" t="str">
        <f>VLOOKUP(D33,groupings,2,1)</f>
        <v>Large</v>
      </c>
      <c r="F33">
        <v>11.1</v>
      </c>
    </row>
    <row r="34" spans="1:12" x14ac:dyDescent="0.25">
      <c r="A34" t="s">
        <v>35</v>
      </c>
      <c r="B34">
        <v>13</v>
      </c>
      <c r="C34">
        <v>337</v>
      </c>
      <c r="D34">
        <v>45</v>
      </c>
      <c r="E34" t="str">
        <f>VLOOKUP(D34,groupings,2,1)</f>
        <v>Very small</v>
      </c>
      <c r="F34">
        <v>13</v>
      </c>
    </row>
    <row r="35" spans="1:12" x14ac:dyDescent="0.25">
      <c r="A35" t="s">
        <v>36</v>
      </c>
      <c r="B35">
        <v>0.8</v>
      </c>
      <c r="C35">
        <v>45</v>
      </c>
      <c r="D35">
        <v>44</v>
      </c>
      <c r="E35" t="str">
        <f>VLOOKUP(D35,groupings,2,1)</f>
        <v>Very small</v>
      </c>
      <c r="F35">
        <v>0.8</v>
      </c>
    </row>
    <row r="36" spans="1:12" x14ac:dyDescent="0.25">
      <c r="A36" t="s">
        <v>37</v>
      </c>
      <c r="B36">
        <v>7.3</v>
      </c>
      <c r="C36">
        <v>120</v>
      </c>
      <c r="D36">
        <v>75</v>
      </c>
      <c r="E36" t="str">
        <f>VLOOKUP(D36,groupings,2,1)</f>
        <v>Large</v>
      </c>
      <c r="F36">
        <v>7.3</v>
      </c>
      <c r="H36" t="s">
        <v>66</v>
      </c>
      <c r="J36" t="s">
        <v>68</v>
      </c>
      <c r="K36" t="s">
        <v>64</v>
      </c>
      <c r="L36" t="s">
        <v>68</v>
      </c>
    </row>
    <row r="37" spans="1:12" x14ac:dyDescent="0.25">
      <c r="A37" t="s">
        <v>38</v>
      </c>
      <c r="B37">
        <v>6.6</v>
      </c>
      <c r="C37">
        <v>151</v>
      </c>
      <c r="D37">
        <v>68</v>
      </c>
      <c r="E37" t="str">
        <f>VLOOKUP(D37,groupings,2,1)</f>
        <v>Medium</v>
      </c>
      <c r="F37">
        <v>6.6</v>
      </c>
      <c r="H37">
        <f>COUNTIF(E2:E51,"Very Small")</f>
        <v>8</v>
      </c>
      <c r="I37">
        <v>1398</v>
      </c>
      <c r="J37">
        <f>I37/H37</f>
        <v>174.75</v>
      </c>
      <c r="K37" t="s">
        <v>67</v>
      </c>
      <c r="L37">
        <f>I37/H37</f>
        <v>174.75</v>
      </c>
    </row>
    <row r="38" spans="1:12" x14ac:dyDescent="0.25">
      <c r="A38" t="s">
        <v>39</v>
      </c>
      <c r="B38">
        <v>4.9000000000000004</v>
      </c>
      <c r="C38">
        <v>159</v>
      </c>
      <c r="D38">
        <v>67</v>
      </c>
      <c r="E38" t="str">
        <f>VLOOKUP(D38,groupings,2,1)</f>
        <v>Medium</v>
      </c>
      <c r="F38">
        <v>4.9000000000000004</v>
      </c>
      <c r="H38">
        <f>COUNTIF(E2:E51,"Small")</f>
        <v>9</v>
      </c>
      <c r="I38" s="2">
        <v>1148</v>
      </c>
      <c r="J38" s="2">
        <f>I38/H38</f>
        <v>127.55555555555556</v>
      </c>
      <c r="K38" t="s">
        <v>63</v>
      </c>
      <c r="L38" s="2">
        <f>I38/H38</f>
        <v>127.55555555555556</v>
      </c>
    </row>
    <row r="39" spans="1:12" x14ac:dyDescent="0.25">
      <c r="A39" t="s">
        <v>40</v>
      </c>
      <c r="B39">
        <v>6.3</v>
      </c>
      <c r="C39">
        <v>106</v>
      </c>
      <c r="D39">
        <v>72</v>
      </c>
      <c r="E39" t="str">
        <f>VLOOKUP(D39,groupings,2,1)</f>
        <v>Large</v>
      </c>
      <c r="F39">
        <v>6.3</v>
      </c>
      <c r="H39">
        <f>COUNTIF(E2:E51,"Medium")</f>
        <v>12</v>
      </c>
      <c r="I39" s="2">
        <v>1800.9387755102041</v>
      </c>
      <c r="J39">
        <f>I39/H39</f>
        <v>150.07823129251702</v>
      </c>
      <c r="K39" t="s">
        <v>62</v>
      </c>
      <c r="L39">
        <f>I39/H39</f>
        <v>150.07823129251702</v>
      </c>
    </row>
    <row r="40" spans="1:12" x14ac:dyDescent="0.25">
      <c r="A40" t="s">
        <v>41</v>
      </c>
      <c r="B40">
        <v>3.4</v>
      </c>
      <c r="C40">
        <v>174</v>
      </c>
      <c r="D40">
        <v>87</v>
      </c>
      <c r="E40" t="str">
        <f>VLOOKUP(D40,groupings,2,1)</f>
        <v>Large</v>
      </c>
      <c r="F40">
        <v>3.4</v>
      </c>
      <c r="H40">
        <f>COUNTIF(E2:E51,"Large")</f>
        <v>21</v>
      </c>
      <c r="I40" s="2">
        <v>4150</v>
      </c>
      <c r="J40">
        <f>I40/H40</f>
        <v>197.61904761904762</v>
      </c>
      <c r="K40" t="s">
        <v>61</v>
      </c>
      <c r="L40">
        <f>I40/H40</f>
        <v>197.61904761904762</v>
      </c>
    </row>
    <row r="41" spans="1:12" x14ac:dyDescent="0.25">
      <c r="A41" t="s">
        <v>42</v>
      </c>
      <c r="B41">
        <v>14.4</v>
      </c>
      <c r="C41">
        <v>279</v>
      </c>
      <c r="D41">
        <v>48</v>
      </c>
      <c r="E41" t="str">
        <f>VLOOKUP(D41,groupings,2,1)</f>
        <v>Very small</v>
      </c>
      <c r="F41">
        <v>14.4</v>
      </c>
    </row>
    <row r="42" spans="1:12" x14ac:dyDescent="0.25">
      <c r="A42" t="s">
        <v>43</v>
      </c>
      <c r="B42">
        <v>3.8</v>
      </c>
      <c r="C42">
        <v>86</v>
      </c>
      <c r="D42">
        <v>45</v>
      </c>
      <c r="E42" t="str">
        <f>VLOOKUP(D42,groupings,2,1)</f>
        <v>Very small</v>
      </c>
      <c r="F42">
        <v>3.8</v>
      </c>
    </row>
    <row r="43" spans="1:12" x14ac:dyDescent="0.25">
      <c r="A43" t="s">
        <v>44</v>
      </c>
      <c r="B43">
        <v>13.2</v>
      </c>
      <c r="C43">
        <v>188</v>
      </c>
      <c r="D43">
        <v>59</v>
      </c>
      <c r="E43" t="str">
        <f>VLOOKUP(D43,groupings,2,1)</f>
        <v>Small</v>
      </c>
      <c r="F43">
        <v>13.2</v>
      </c>
      <c r="I43" s="2">
        <v>66</v>
      </c>
    </row>
    <row r="44" spans="1:12" x14ac:dyDescent="0.25">
      <c r="A44" t="s">
        <v>45</v>
      </c>
      <c r="B44">
        <v>12.7</v>
      </c>
      <c r="C44">
        <v>201</v>
      </c>
      <c r="D44">
        <v>80</v>
      </c>
      <c r="E44" t="str">
        <f>VLOOKUP(D44,groupings,2,1)</f>
        <v>Large</v>
      </c>
      <c r="F44">
        <v>12.7</v>
      </c>
      <c r="I44" s="2">
        <v>59.900000000000006</v>
      </c>
      <c r="J44" s="2"/>
      <c r="K44" t="s">
        <v>64</v>
      </c>
      <c r="L44" t="s">
        <v>70</v>
      </c>
    </row>
    <row r="45" spans="1:12" x14ac:dyDescent="0.25">
      <c r="A45" t="s">
        <v>46</v>
      </c>
      <c r="B45">
        <v>3.2</v>
      </c>
      <c r="C45">
        <v>120</v>
      </c>
      <c r="D45">
        <v>80</v>
      </c>
      <c r="E45" t="str">
        <f>VLOOKUP(D45,groupings,2,1)</f>
        <v>Large</v>
      </c>
      <c r="F45">
        <v>3.2</v>
      </c>
      <c r="I45" s="2">
        <v>93.699999999999989</v>
      </c>
      <c r="K45" t="s">
        <v>67</v>
      </c>
      <c r="L45">
        <f>66/8</f>
        <v>8.25</v>
      </c>
    </row>
    <row r="46" spans="1:12" x14ac:dyDescent="0.25">
      <c r="A46" t="s">
        <v>47</v>
      </c>
      <c r="B46">
        <v>2.2000000000000002</v>
      </c>
      <c r="C46">
        <v>48</v>
      </c>
      <c r="D46">
        <v>32</v>
      </c>
      <c r="E46" t="str">
        <f>VLOOKUP(D46,groupings,2,1)</f>
        <v>Very small</v>
      </c>
      <c r="F46">
        <v>2.2000000000000002</v>
      </c>
      <c r="I46" s="2">
        <v>169.8</v>
      </c>
      <c r="K46" t="s">
        <v>63</v>
      </c>
      <c r="L46">
        <f>59.9/9</f>
        <v>6.655555555555555</v>
      </c>
    </row>
    <row r="47" spans="1:12" x14ac:dyDescent="0.25">
      <c r="A47" t="s">
        <v>48</v>
      </c>
      <c r="B47">
        <v>8.5</v>
      </c>
      <c r="C47">
        <v>156</v>
      </c>
      <c r="D47">
        <v>63</v>
      </c>
      <c r="E47" t="str">
        <f>VLOOKUP(D47,groupings,2,1)</f>
        <v>Medium</v>
      </c>
      <c r="F47">
        <v>8.5</v>
      </c>
      <c r="K47" t="s">
        <v>62</v>
      </c>
      <c r="L47">
        <f>93.7/12</f>
        <v>7.8083333333333336</v>
      </c>
    </row>
    <row r="48" spans="1:12" x14ac:dyDescent="0.25">
      <c r="A48" t="s">
        <v>49</v>
      </c>
      <c r="B48">
        <v>4</v>
      </c>
      <c r="C48">
        <v>145</v>
      </c>
      <c r="D48">
        <v>73</v>
      </c>
      <c r="E48" t="str">
        <f>VLOOKUP(D48,groupings,2,1)</f>
        <v>Large</v>
      </c>
      <c r="F48">
        <v>4</v>
      </c>
      <c r="K48" t="s">
        <v>61</v>
      </c>
      <c r="L48">
        <f>169/21</f>
        <v>8.0476190476190474</v>
      </c>
    </row>
    <row r="49" spans="1:6" x14ac:dyDescent="0.25">
      <c r="A49" t="s">
        <v>50</v>
      </c>
      <c r="B49">
        <v>5.7</v>
      </c>
      <c r="C49">
        <v>81</v>
      </c>
      <c r="D49">
        <v>39</v>
      </c>
      <c r="E49" t="str">
        <f>VLOOKUP(D49,groupings,2,1)</f>
        <v>Very small</v>
      </c>
      <c r="F49">
        <v>5.7</v>
      </c>
    </row>
    <row r="50" spans="1:6" x14ac:dyDescent="0.25">
      <c r="A50" t="s">
        <v>51</v>
      </c>
      <c r="B50">
        <v>2.6</v>
      </c>
      <c r="C50">
        <v>53</v>
      </c>
      <c r="D50">
        <v>66</v>
      </c>
      <c r="E50" t="str">
        <f>VLOOKUP(D50,groupings,2,1)</f>
        <v>Medium</v>
      </c>
      <c r="F50">
        <v>2.6</v>
      </c>
    </row>
    <row r="51" spans="1:6" x14ac:dyDescent="0.25">
      <c r="A51" t="s">
        <v>52</v>
      </c>
      <c r="B51">
        <v>6.8</v>
      </c>
      <c r="C51">
        <v>161</v>
      </c>
      <c r="D51">
        <v>60</v>
      </c>
      <c r="E51" t="str">
        <f>VLOOKUP(D51,groupings,2,1)</f>
        <v>Medium</v>
      </c>
      <c r="F51">
        <v>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USArrests</vt:lpstr>
      <vt:lpstr>Assault</vt:lpstr>
      <vt:lpstr>groupings</vt:lpstr>
      <vt:lpstr>Murder</vt:lpstr>
      <vt:lpstr>UrbanPop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Gallagher</dc:creator>
  <cp:lastModifiedBy>John Gallagher</cp:lastModifiedBy>
  <dcterms:created xsi:type="dcterms:W3CDTF">2023-09-21T04:45:49Z</dcterms:created>
  <dcterms:modified xsi:type="dcterms:W3CDTF">2023-09-21T04:45:49Z</dcterms:modified>
</cp:coreProperties>
</file>