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caribbe-my.sharepoint.com/personal/jjohnson_reefresearch_org/Documents/Projects/AGGRA/Data_messy/recruits/"/>
    </mc:Choice>
  </mc:AlternateContent>
  <xr:revisionPtr revIDLastSave="2" documentId="13_ncr:1_{766A191F-4C7D-4ACA-923D-9A3800141C8B}" xr6:coauthVersionLast="47" xr6:coauthVersionMax="47" xr10:uidLastSave="{52D6E6A2-38A6-42FB-8ED4-0DF92C0F07D7}"/>
  <bookViews>
    <workbookView xWindow="2040" yWindow="1800" windowWidth="12855" windowHeight="11235" xr2:uid="{341A944D-36CB-46AE-924A-D2D7D8E3143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B7" i="1"/>
  <c r="B2" i="1"/>
  <c r="B41" i="1"/>
  <c r="B40" i="1"/>
  <c r="B38" i="1"/>
  <c r="C30" i="1"/>
  <c r="B30" i="1"/>
  <c r="C29" i="1"/>
  <c r="B29" i="1"/>
  <c r="B35" i="1" s="1"/>
  <c r="C28" i="1"/>
  <c r="B28" i="1"/>
  <c r="B34" i="1" s="1"/>
  <c r="C26" i="1"/>
  <c r="B26" i="1"/>
  <c r="G13" i="1"/>
  <c r="G12" i="1"/>
  <c r="C12" i="1"/>
  <c r="B12" i="1"/>
  <c r="G11" i="1"/>
  <c r="C11" i="1"/>
  <c r="B11" i="1"/>
  <c r="G10" i="1"/>
  <c r="G9" i="1"/>
  <c r="C9" i="1"/>
  <c r="B9" i="1"/>
  <c r="G8" i="1"/>
  <c r="C8" i="1"/>
  <c r="B8" i="1"/>
  <c r="G7" i="1"/>
  <c r="C7" i="1"/>
  <c r="G6" i="1"/>
  <c r="G5" i="1"/>
  <c r="G4" i="1"/>
  <c r="B4" i="1"/>
  <c r="G3" i="1"/>
  <c r="B3" i="1"/>
  <c r="B23" i="1" s="1"/>
  <c r="G2" i="1"/>
  <c r="C1" i="1"/>
  <c r="B22" i="1" l="1"/>
  <c r="B37" i="1"/>
  <c r="B27" i="1"/>
  <c r="B31" i="1" s="1"/>
  <c r="B13" i="1"/>
  <c r="B15" i="1"/>
  <c r="B19" i="1"/>
  <c r="B24" i="1"/>
  <c r="B16" i="1"/>
  <c r="B20" i="1"/>
  <c r="B17" i="1"/>
  <c r="B5" i="1"/>
  <c r="B18" i="1"/>
  <c r="D31" i="1" l="1"/>
</calcChain>
</file>

<file path=xl/sharedStrings.xml><?xml version="1.0" encoding="utf-8"?>
<sst xmlns="http://schemas.openxmlformats.org/spreadsheetml/2006/main" count="569" uniqueCount="137">
  <si>
    <t>Number of Transects</t>
  </si>
  <si>
    <t>Disease Calculations</t>
  </si>
  <si>
    <t>Count</t>
  </si>
  <si>
    <t>Depth (M)</t>
  </si>
  <si>
    <t>% Disease Column 1</t>
  </si>
  <si>
    <t>% Colonies WP condition</t>
  </si>
  <si>
    <t>Total # colonies</t>
  </si>
  <si>
    <t>% Colonies YB condition</t>
  </si>
  <si>
    <t>Total # quadrats</t>
  </si>
  <si>
    <t>% Colonies BB condition</t>
  </si>
  <si>
    <t>Colony/m</t>
  </si>
  <si>
    <t>% Colonies RB condition</t>
  </si>
  <si>
    <t>Coral Cover/Size</t>
  </si>
  <si>
    <t>Average</t>
  </si>
  <si>
    <t>St. Dev</t>
  </si>
  <si>
    <t>% Colonies UK condition</t>
  </si>
  <si>
    <t>Live Coral Cover (%)</t>
  </si>
  <si>
    <t>% Colonies DS condition</t>
  </si>
  <si>
    <t>Diameter</t>
  </si>
  <si>
    <t xml:space="preserve">% Disease Column 2 </t>
  </si>
  <si>
    <t xml:space="preserve">Height </t>
  </si>
  <si>
    <t>Mortality</t>
  </si>
  <si>
    <t>% Old dead</t>
  </si>
  <si>
    <t>% Recent dead</t>
  </si>
  <si>
    <t>Live:dead ratio</t>
  </si>
  <si>
    <t>Disease</t>
  </si>
  <si>
    <t>Total % Colonies WP condition</t>
  </si>
  <si>
    <t>Total % Colonies YB condition</t>
  </si>
  <si>
    <t>Total % Colonies BB condition</t>
  </si>
  <si>
    <t>Total %  Colonies RB condition</t>
  </si>
  <si>
    <t>Total % Colonies UK condition</t>
  </si>
  <si>
    <t>Total % Colonies DS condition</t>
  </si>
  <si>
    <t>Bleaching</t>
  </si>
  <si>
    <t>% Pale</t>
  </si>
  <si>
    <t>% Partly Bleached</t>
  </si>
  <si>
    <t>% Bleached</t>
  </si>
  <si>
    <t>Algal Cover</t>
  </si>
  <si>
    <t>% Cructose</t>
  </si>
  <si>
    <t>% Macro Total</t>
  </si>
  <si>
    <t>% Macro Fleshy</t>
  </si>
  <si>
    <t>% Macro Calcareous</t>
  </si>
  <si>
    <t>% Turf</t>
  </si>
  <si>
    <t>Macr/Cructose</t>
  </si>
  <si>
    <t>Fleshy macro height (cm)</t>
  </si>
  <si>
    <t>Calc macro height (cm)</t>
  </si>
  <si>
    <t>Fleshy Macro Index</t>
  </si>
  <si>
    <t>Calc macro index</t>
  </si>
  <si>
    <t>Recruits</t>
  </si>
  <si>
    <t>Recruits (#/m2)</t>
  </si>
  <si>
    <t># Recruits</t>
  </si>
  <si>
    <t>Other</t>
  </si>
  <si>
    <t># Damselfish</t>
  </si>
  <si>
    <t>Diadema (#/10M2)</t>
  </si>
  <si>
    <t>Site</t>
  </si>
  <si>
    <t>Coral No.</t>
  </si>
  <si>
    <t>OBSERV</t>
  </si>
  <si>
    <t>TRANSECT</t>
  </si>
  <si>
    <t>Depth (m)</t>
  </si>
  <si>
    <t>Coral Cover (cm)</t>
  </si>
  <si>
    <t>Sand Cover (cm)</t>
  </si>
  <si>
    <t>Coral Spp.</t>
  </si>
  <si>
    <t>Max   Diameter   (cm)</t>
  </si>
  <si>
    <t>Max Width (cm)</t>
  </si>
  <si>
    <t>Max Height  (cm)</t>
  </si>
  <si>
    <t>%recent</t>
  </si>
  <si>
    <t>% Transitional</t>
  </si>
  <si>
    <t>% old</t>
  </si>
  <si>
    <t>Disease 1</t>
  </si>
  <si>
    <t>Disease 2</t>
  </si>
  <si>
    <t>Damsel fish</t>
  </si>
  <si>
    <t>Comments</t>
  </si>
  <si>
    <t>Transect #</t>
  </si>
  <si>
    <t>Quadrat #</t>
  </si>
  <si>
    <t>Substrate</t>
  </si>
  <si>
    <t>Crustose</t>
  </si>
  <si>
    <t xml:space="preserve">Macro Turf </t>
  </si>
  <si>
    <t>Macro Fleshy</t>
  </si>
  <si>
    <t>Macro Calc</t>
  </si>
  <si>
    <t>Total Macro</t>
  </si>
  <si>
    <t>Fleshy canopy Height (cm)</t>
  </si>
  <si>
    <t>Calc canopy Height (cm)</t>
  </si>
  <si>
    <t>Number of juvenile corals</t>
  </si>
  <si>
    <t>Species a</t>
  </si>
  <si>
    <t>Species b</t>
  </si>
  <si>
    <t>Species c</t>
  </si>
  <si>
    <t>Species d</t>
  </si>
  <si>
    <t>Species e</t>
  </si>
  <si>
    <t>Species f</t>
  </si>
  <si>
    <t>Species g</t>
  </si>
  <si>
    <t>Diadema # per transect (1 x 10 m)</t>
  </si>
  <si>
    <t>ICON</t>
  </si>
  <si>
    <t>SM</t>
  </si>
  <si>
    <t>PAST</t>
  </si>
  <si>
    <t>reef</t>
  </si>
  <si>
    <t>PFUR</t>
  </si>
  <si>
    <t>AAGR</t>
  </si>
  <si>
    <t>DS</t>
  </si>
  <si>
    <t>PB</t>
  </si>
  <si>
    <t>%10 PB</t>
  </si>
  <si>
    <t>SRAD</t>
  </si>
  <si>
    <t>SSID</t>
  </si>
  <si>
    <t>NA</t>
  </si>
  <si>
    <t>MALC</t>
  </si>
  <si>
    <t>EFAS</t>
  </si>
  <si>
    <t>AAGA</t>
  </si>
  <si>
    <t>MARE</t>
  </si>
  <si>
    <t>OFAV</t>
  </si>
  <si>
    <t>OANN</t>
  </si>
  <si>
    <t>3 spot</t>
  </si>
  <si>
    <t>5% PB</t>
  </si>
  <si>
    <t>DEA</t>
  </si>
  <si>
    <t>DLAB</t>
  </si>
  <si>
    <t xml:space="preserve">P </t>
  </si>
  <si>
    <t>100% P</t>
  </si>
  <si>
    <t>PPOR</t>
  </si>
  <si>
    <t>P</t>
  </si>
  <si>
    <t>5% P</t>
  </si>
  <si>
    <t>ATEN</t>
  </si>
  <si>
    <t>AHUM</t>
  </si>
  <si>
    <t>80% P</t>
  </si>
  <si>
    <t>PSTR</t>
  </si>
  <si>
    <t>GA</t>
  </si>
  <si>
    <t>WP</t>
  </si>
  <si>
    <t>PL</t>
  </si>
  <si>
    <t>100% PL</t>
  </si>
  <si>
    <t>CILLIATES</t>
  </si>
  <si>
    <t>MEADOWS</t>
  </si>
  <si>
    <t>SN</t>
  </si>
  <si>
    <t>ACEV</t>
  </si>
  <si>
    <t>WB</t>
  </si>
  <si>
    <t>POPR</t>
  </si>
  <si>
    <t>MCAV</t>
  </si>
  <si>
    <t>100 P</t>
  </si>
  <si>
    <t>FLUORECENCE</t>
  </si>
  <si>
    <t>OANW</t>
  </si>
  <si>
    <t>ENCRUSTING</t>
  </si>
  <si>
    <t>ATCN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</si>
</sst>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fornian FB"/>
      <family val="1"/>
    </font>
    <font>
      <sz val="10"/>
      <name val="Calibri"/>
      <family val="2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3" borderId="4" xfId="0" applyFont="1" applyFill="1" applyBorder="1"/>
    <xf numFmtId="2" fontId="3" fillId="3" borderId="0" xfId="0" applyNumberFormat="1" applyFont="1" applyFill="1"/>
    <xf numFmtId="14" fontId="3" fillId="3" borderId="5" xfId="0" applyNumberFormat="1" applyFont="1" applyFill="1" applyBorder="1"/>
    <xf numFmtId="0" fontId="3" fillId="2" borderId="6" xfId="0" applyFont="1" applyFill="1" applyBorder="1"/>
    <xf numFmtId="0" fontId="3" fillId="3" borderId="6" xfId="0" applyFont="1" applyFill="1" applyBorder="1"/>
    <xf numFmtId="164" fontId="3" fillId="3" borderId="6" xfId="0" applyNumberFormat="1" applyFont="1" applyFill="1" applyBorder="1"/>
    <xf numFmtId="0" fontId="3" fillId="3" borderId="0" xfId="0" applyFont="1" applyFill="1"/>
    <xf numFmtId="0" fontId="3" fillId="3" borderId="7" xfId="0" applyFont="1" applyFill="1" applyBorder="1"/>
    <xf numFmtId="0" fontId="0" fillId="3" borderId="6" xfId="0" applyFill="1" applyBorder="1"/>
    <xf numFmtId="0" fontId="4" fillId="2" borderId="1" xfId="0" quotePrefix="1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3" fillId="3" borderId="0" xfId="0" applyNumberFormat="1" applyFont="1" applyFill="1"/>
    <xf numFmtId="164" fontId="3" fillId="3" borderId="5" xfId="0" applyNumberFormat="1" applyFont="1" applyFill="1" applyBorder="1"/>
    <xf numFmtId="0" fontId="4" fillId="2" borderId="1" xfId="0" applyFont="1" applyFill="1" applyBorder="1"/>
    <xf numFmtId="164" fontId="3" fillId="2" borderId="2" xfId="0" applyNumberFormat="1" applyFont="1" applyFill="1" applyBorder="1"/>
    <xf numFmtId="164" fontId="3" fillId="2" borderId="3" xfId="0" applyNumberFormat="1" applyFont="1" applyFill="1" applyBorder="1"/>
    <xf numFmtId="164" fontId="3" fillId="3" borderId="7" xfId="0" applyNumberFormat="1" applyFont="1" applyFill="1" applyBorder="1"/>
    <xf numFmtId="164" fontId="3" fillId="0" borderId="0" xfId="0" applyNumberFormat="1" applyFont="1"/>
    <xf numFmtId="164" fontId="0" fillId="3" borderId="0" xfId="0" applyNumberFormat="1" applyFill="1"/>
    <xf numFmtId="164" fontId="4" fillId="2" borderId="2" xfId="0" applyNumberFormat="1" applyFont="1" applyFill="1" applyBorder="1"/>
    <xf numFmtId="164" fontId="5" fillId="3" borderId="0" xfId="0" applyNumberFormat="1" applyFont="1" applyFill="1"/>
    <xf numFmtId="164" fontId="5" fillId="3" borderId="5" xfId="0" applyNumberFormat="1" applyFont="1" applyFill="1" applyBorder="1"/>
    <xf numFmtId="0" fontId="6" fillId="3" borderId="4" xfId="0" applyFont="1" applyFill="1" applyBorder="1"/>
    <xf numFmtId="1" fontId="3" fillId="3" borderId="0" xfId="0" applyNumberFormat="1" applyFont="1" applyFill="1"/>
    <xf numFmtId="0" fontId="3" fillId="3" borderId="5" xfId="0" applyFont="1" applyFill="1" applyBorder="1"/>
    <xf numFmtId="0" fontId="2" fillId="2" borderId="1" xfId="0" applyFont="1" applyFill="1" applyBorder="1"/>
    <xf numFmtId="1" fontId="3" fillId="2" borderId="2" xfId="0" applyNumberFormat="1" applyFont="1" applyFill="1" applyBorder="1"/>
    <xf numFmtId="0" fontId="2" fillId="4" borderId="6" xfId="0" applyFont="1" applyFill="1" applyBorder="1" applyAlignment="1">
      <alignment horizontal="center" vertical="center" wrapText="1"/>
    </xf>
    <xf numFmtId="2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6" xfId="0" applyFont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vertical="center"/>
    </xf>
    <xf numFmtId="0" fontId="7" fillId="9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9" fontId="6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29EB-BC1D-4F10-874D-912F6A15A7CF}">
  <dimension ref="A1:AV973"/>
  <sheetViews>
    <sheetView tabSelected="1" topLeftCell="A36" zoomScale="83" zoomScaleNormal="29" workbookViewId="0">
      <pane ySplit="7" topLeftCell="A187" activePane="bottomLeft" state="frozen"/>
      <selection activeCell="A36" sqref="A36"/>
      <selection pane="bottomLeft" activeCell="H190" sqref="H190"/>
    </sheetView>
  </sheetViews>
  <sheetFormatPr defaultRowHeight="15" x14ac:dyDescent="0.25"/>
  <sheetData>
    <row r="1" spans="1:7" x14ac:dyDescent="0.25">
      <c r="A1" s="1" t="s">
        <v>0</v>
      </c>
      <c r="B1" s="2"/>
      <c r="C1" s="3">
        <f>COUNT(D43:D5085)</f>
        <v>95</v>
      </c>
      <c r="D1" s="4"/>
      <c r="E1" s="46" t="s">
        <v>1</v>
      </c>
      <c r="F1" s="47"/>
      <c r="G1" s="5" t="s">
        <v>2</v>
      </c>
    </row>
    <row r="2" spans="1:7" x14ac:dyDescent="0.25">
      <c r="A2" s="6" t="s">
        <v>3</v>
      </c>
      <c r="B2" s="7">
        <f>AVERAGE(E43:E1049)</f>
        <v>9.9421052631578952</v>
      </c>
      <c r="C2" s="8"/>
      <c r="D2" s="4"/>
      <c r="E2" s="9" t="s">
        <v>4</v>
      </c>
      <c r="F2" s="10" t="s">
        <v>5</v>
      </c>
      <c r="G2" s="11">
        <f>COUNTIF(M43:M4708,"WP")</f>
        <v>0</v>
      </c>
    </row>
    <row r="3" spans="1:7" x14ac:dyDescent="0.25">
      <c r="A3" s="6" t="s">
        <v>6</v>
      </c>
      <c r="B3" s="12">
        <f>COUNT(B43:B5088)</f>
        <v>95</v>
      </c>
      <c r="C3" s="13"/>
      <c r="D3" s="4"/>
      <c r="E3" s="14"/>
      <c r="F3" s="10" t="s">
        <v>7</v>
      </c>
      <c r="G3" s="11">
        <f>COUNTIF(M43:M4708,"Y*")</f>
        <v>0</v>
      </c>
    </row>
    <row r="4" spans="1:7" x14ac:dyDescent="0.25">
      <c r="A4" s="6" t="s">
        <v>8</v>
      </c>
      <c r="B4" s="12">
        <f>COUNT(AC43:AC4668)</f>
        <v>35</v>
      </c>
      <c r="C4" s="13"/>
      <c r="D4" s="4"/>
      <c r="E4" s="10"/>
      <c r="F4" s="10" t="s">
        <v>9</v>
      </c>
      <c r="G4" s="11">
        <f>COUNTIF(M43:M4708,"B*")</f>
        <v>0</v>
      </c>
    </row>
    <row r="5" spans="1:7" x14ac:dyDescent="0.25">
      <c r="A5" s="6" t="s">
        <v>10</v>
      </c>
      <c r="B5" s="12">
        <f>B3/((C1*1000)-SUM(G43:G4707))*100</f>
        <v>0.10021097046413502</v>
      </c>
      <c r="C5" s="13"/>
      <c r="D5" s="4"/>
      <c r="E5" s="10"/>
      <c r="F5" s="10" t="s">
        <v>11</v>
      </c>
      <c r="G5" s="11">
        <f>COUNTIF(M43:M4708,"R*")</f>
        <v>0</v>
      </c>
    </row>
    <row r="6" spans="1:7" x14ac:dyDescent="0.25">
      <c r="A6" s="15" t="s">
        <v>12</v>
      </c>
      <c r="B6" s="16" t="s">
        <v>13</v>
      </c>
      <c r="C6" s="17" t="s">
        <v>14</v>
      </c>
      <c r="D6" s="4"/>
      <c r="E6" s="10"/>
      <c r="F6" s="10" t="s">
        <v>15</v>
      </c>
      <c r="G6" s="11">
        <f>COUNTIF(M43:M4708,"U*")</f>
        <v>0</v>
      </c>
    </row>
    <row r="7" spans="1:7" x14ac:dyDescent="0.25">
      <c r="A7" s="6" t="s">
        <v>16</v>
      </c>
      <c r="B7" s="18" t="e">
        <f>AVERAGE(#REF!)/10</f>
        <v>#REF!</v>
      </c>
      <c r="C7" s="19" t="e">
        <f>STDEV(#REF!)/10</f>
        <v>#REF!</v>
      </c>
      <c r="D7" s="4"/>
      <c r="E7" s="10"/>
      <c r="F7" s="10" t="s">
        <v>17</v>
      </c>
      <c r="G7" s="11">
        <f>COUNTIF(M43:M4709,"DS*")</f>
        <v>0</v>
      </c>
    </row>
    <row r="8" spans="1:7" x14ac:dyDescent="0.25">
      <c r="A8" s="6" t="s">
        <v>18</v>
      </c>
      <c r="B8" s="18">
        <f>AVERAGE(I43:I4707)</f>
        <v>23.872093023255815</v>
      </c>
      <c r="C8" s="19">
        <f>STDEV(I43:I4707)</f>
        <v>18.871576206265654</v>
      </c>
      <c r="D8" s="4"/>
      <c r="E8" s="9" t="s">
        <v>19</v>
      </c>
      <c r="F8" s="10" t="s">
        <v>5</v>
      </c>
      <c r="G8" s="11">
        <f>COUNTIF(O44:O4709,"wp*")</f>
        <v>0</v>
      </c>
    </row>
    <row r="9" spans="1:7" x14ac:dyDescent="0.25">
      <c r="A9" s="6" t="s">
        <v>20</v>
      </c>
      <c r="B9" s="18">
        <f>AVERAGE(K43:K5084)</f>
        <v>16.75</v>
      </c>
      <c r="C9" s="19">
        <f>STDEV(K43:K4703)</f>
        <v>11.584916664251283</v>
      </c>
      <c r="D9" s="4"/>
      <c r="E9" s="10"/>
      <c r="F9" s="10" t="s">
        <v>7</v>
      </c>
      <c r="G9" s="11">
        <f>COUNTIF(O45:O4710,"yb*")</f>
        <v>0</v>
      </c>
    </row>
    <row r="10" spans="1:7" x14ac:dyDescent="0.25">
      <c r="A10" s="20" t="s">
        <v>21</v>
      </c>
      <c r="B10" s="21"/>
      <c r="C10" s="22"/>
      <c r="D10" s="4"/>
      <c r="E10" s="10"/>
      <c r="F10" s="10" t="s">
        <v>9</v>
      </c>
      <c r="G10" s="11">
        <f>COUNTIF(O46:O4711,"bb*")</f>
        <v>0</v>
      </c>
    </row>
    <row r="11" spans="1:7" x14ac:dyDescent="0.25">
      <c r="A11" s="6" t="s">
        <v>22</v>
      </c>
      <c r="B11" s="18">
        <f>AVERAGE(N43:N4708)</f>
        <v>9.0930232558139537</v>
      </c>
      <c r="C11" s="19">
        <f>STDEV(N43:N4708)</f>
        <v>17.250151172041257</v>
      </c>
      <c r="D11" s="4"/>
      <c r="E11" s="10"/>
      <c r="F11" s="10" t="s">
        <v>11</v>
      </c>
      <c r="G11" s="11">
        <f>COUNTIF(O47:O4712,"rb*")</f>
        <v>0</v>
      </c>
    </row>
    <row r="12" spans="1:7" x14ac:dyDescent="0.25">
      <c r="A12" s="6" t="s">
        <v>23</v>
      </c>
      <c r="B12" s="18">
        <f>AVERAGE(L43:L4708)</f>
        <v>1.3529411764705883</v>
      </c>
      <c r="C12" s="19">
        <f>STDEV(L43:L4708)</f>
        <v>5.4765862723853402</v>
      </c>
      <c r="D12" s="4"/>
      <c r="E12" s="10"/>
      <c r="F12" s="10" t="s">
        <v>15</v>
      </c>
      <c r="G12" s="11">
        <f>COUNTIF(O48:O4713,"uk*")</f>
        <v>0</v>
      </c>
    </row>
    <row r="13" spans="1:7" x14ac:dyDescent="0.25">
      <c r="A13" s="6" t="s">
        <v>24</v>
      </c>
      <c r="B13" s="18">
        <f>(100-(B11+B12))/(B11+B12)</f>
        <v>8.5730749083289677</v>
      </c>
      <c r="C13" s="23"/>
      <c r="E13" s="10"/>
      <c r="F13" s="10" t="s">
        <v>17</v>
      </c>
      <c r="G13" s="11">
        <f>COUNTIF(O49:O4714,"DS*")</f>
        <v>11</v>
      </c>
    </row>
    <row r="14" spans="1:7" x14ac:dyDescent="0.25">
      <c r="A14" s="20" t="s">
        <v>25</v>
      </c>
      <c r="B14" s="21"/>
      <c r="C14" s="22"/>
      <c r="F14" s="4"/>
      <c r="G14" s="24"/>
    </row>
    <row r="15" spans="1:7" x14ac:dyDescent="0.25">
      <c r="A15" s="6" t="s">
        <v>26</v>
      </c>
      <c r="B15" s="25">
        <f>(SUM(G2,G8)/$B$3)*100</f>
        <v>0</v>
      </c>
      <c r="C15" s="23"/>
    </row>
    <row r="16" spans="1:7" x14ac:dyDescent="0.25">
      <c r="A16" s="6" t="s">
        <v>27</v>
      </c>
      <c r="B16" s="25">
        <f>SUM(G3,G9)/$B$3*100</f>
        <v>0</v>
      </c>
      <c r="C16" s="23"/>
      <c r="F16" s="4"/>
      <c r="G16" s="4"/>
    </row>
    <row r="17" spans="1:7" x14ac:dyDescent="0.25">
      <c r="A17" s="6" t="s">
        <v>28</v>
      </c>
      <c r="B17" s="25">
        <f>SUM(G4,G10)/$B$3*100</f>
        <v>0</v>
      </c>
      <c r="C17" s="23"/>
      <c r="F17" s="4"/>
      <c r="G17" s="4"/>
    </row>
    <row r="18" spans="1:7" x14ac:dyDescent="0.25">
      <c r="A18" s="6" t="s">
        <v>29</v>
      </c>
      <c r="B18" s="25">
        <f>SUM(G5,G11)/$B$3*100</f>
        <v>0</v>
      </c>
      <c r="C18" s="23"/>
      <c r="F18" s="4"/>
      <c r="G18" s="4"/>
    </row>
    <row r="19" spans="1:7" x14ac:dyDescent="0.25">
      <c r="A19" s="6" t="s">
        <v>30</v>
      </c>
      <c r="B19" s="25">
        <f>SUM(G6,G12)/$B$3*100</f>
        <v>0</v>
      </c>
      <c r="C19" s="23"/>
      <c r="F19" s="4"/>
      <c r="G19" s="4"/>
    </row>
    <row r="20" spans="1:7" x14ac:dyDescent="0.25">
      <c r="A20" s="6" t="s">
        <v>31</v>
      </c>
      <c r="B20" s="25">
        <f>SUM(G7,G13)/$B$3*100</f>
        <v>11.578947368421053</v>
      </c>
      <c r="C20" s="23"/>
      <c r="F20" s="4"/>
      <c r="G20" s="4"/>
    </row>
    <row r="21" spans="1:7" x14ac:dyDescent="0.25">
      <c r="A21" s="20" t="s">
        <v>32</v>
      </c>
      <c r="B21" s="21"/>
      <c r="C21" s="22"/>
      <c r="F21" s="4"/>
      <c r="G21" s="4"/>
    </row>
    <row r="22" spans="1:7" x14ac:dyDescent="0.25">
      <c r="A22" s="6" t="s">
        <v>33</v>
      </c>
      <c r="B22" s="18">
        <f>(COUNTIF(Q43:Q4707,"P")/$B$3)*100</f>
        <v>4.2105263157894735</v>
      </c>
      <c r="C22" s="23"/>
      <c r="F22" s="4"/>
      <c r="G22" s="4"/>
    </row>
    <row r="23" spans="1:7" x14ac:dyDescent="0.25">
      <c r="A23" s="6" t="s">
        <v>34</v>
      </c>
      <c r="B23" s="18">
        <f>(COUNTIF(Q43:Q4707,"PB")/$B$3)*100</f>
        <v>10.526315789473683</v>
      </c>
      <c r="C23" s="23"/>
      <c r="F23" s="4"/>
      <c r="G23" s="4"/>
    </row>
    <row r="24" spans="1:7" x14ac:dyDescent="0.25">
      <c r="A24" s="6" t="s">
        <v>35</v>
      </c>
      <c r="B24" s="18">
        <f>(COUNTIF(Q43:Q4707,"Bl")/$B$3)*100</f>
        <v>0</v>
      </c>
      <c r="C24" s="23"/>
      <c r="F24" s="4"/>
      <c r="G24" s="4"/>
    </row>
    <row r="25" spans="1:7" x14ac:dyDescent="0.25">
      <c r="A25" s="20" t="s">
        <v>36</v>
      </c>
      <c r="B25" s="26"/>
      <c r="C25" s="22"/>
      <c r="F25" s="4"/>
      <c r="G25" s="4"/>
    </row>
    <row r="26" spans="1:7" x14ac:dyDescent="0.25">
      <c r="A26" s="6" t="s">
        <v>37</v>
      </c>
      <c r="B26" s="18">
        <f>AVERAGE(AE43:AE382)</f>
        <v>17.735294117647058</v>
      </c>
      <c r="C26" s="19">
        <f>STDEV(AE43:AE382)</f>
        <v>22.753366482226532</v>
      </c>
      <c r="F26" s="4"/>
      <c r="G26" s="4"/>
    </row>
    <row r="27" spans="1:7" x14ac:dyDescent="0.25">
      <c r="A27" s="6" t="s">
        <v>38</v>
      </c>
      <c r="B27" s="18" t="e">
        <f>AVERAGE(AI43:AI382)</f>
        <v>#DIV/0!</v>
      </c>
      <c r="C27" s="19" t="e">
        <f>STDEV(AI43:AI382)</f>
        <v>#DIV/0!</v>
      </c>
      <c r="D27" s="4"/>
      <c r="E27" s="4"/>
      <c r="F27" s="4"/>
      <c r="G27" s="4"/>
    </row>
    <row r="28" spans="1:7" x14ac:dyDescent="0.25">
      <c r="A28" s="6" t="s">
        <v>39</v>
      </c>
      <c r="B28" s="18">
        <f>AVERAGE(AG43:AG382)</f>
        <v>13.852941176470589</v>
      </c>
      <c r="C28" s="19">
        <f>STDEV(AG43:AG382)</f>
        <v>13.122112618484591</v>
      </c>
      <c r="D28" s="4"/>
      <c r="E28" s="4"/>
      <c r="F28" s="4"/>
      <c r="G28" s="4"/>
    </row>
    <row r="29" spans="1:7" x14ac:dyDescent="0.25">
      <c r="A29" s="6" t="s">
        <v>40</v>
      </c>
      <c r="B29" s="18">
        <f>AVERAGE(AH43:AH382)</f>
        <v>4.5294117647058822</v>
      </c>
      <c r="C29" s="19">
        <f>STDEV(AG43:AG382)</f>
        <v>13.122112618484591</v>
      </c>
      <c r="D29" s="4"/>
      <c r="E29" s="4"/>
      <c r="F29" s="4"/>
      <c r="G29" s="4"/>
    </row>
    <row r="30" spans="1:7" x14ac:dyDescent="0.25">
      <c r="A30" s="6" t="s">
        <v>41</v>
      </c>
      <c r="B30" s="18">
        <f>AVERAGE(AF43:AF382)</f>
        <v>4.2941176470588234</v>
      </c>
      <c r="C30" s="19">
        <f>STDEV(AF43:AF382)</f>
        <v>11.339203680459747</v>
      </c>
      <c r="D30" s="4"/>
      <c r="E30" s="4"/>
      <c r="F30" s="4"/>
      <c r="G30" s="4"/>
    </row>
    <row r="31" spans="1:7" x14ac:dyDescent="0.25">
      <c r="A31" s="6" t="s">
        <v>42</v>
      </c>
      <c r="B31" s="18" t="e">
        <f>B27/B26</f>
        <v>#DIV/0!</v>
      </c>
      <c r="C31" s="19"/>
      <c r="D31" s="24" t="e">
        <f>+B26+B27+B30</f>
        <v>#DIV/0!</v>
      </c>
      <c r="E31" s="4"/>
      <c r="F31" s="4"/>
      <c r="G31" s="4"/>
    </row>
    <row r="32" spans="1:7" x14ac:dyDescent="0.25">
      <c r="A32" s="6" t="s">
        <v>43</v>
      </c>
      <c r="B32" s="27"/>
      <c r="C32" s="28"/>
      <c r="D32" s="4"/>
      <c r="E32" s="4"/>
      <c r="F32" s="4"/>
      <c r="G32" s="4"/>
    </row>
    <row r="33" spans="1:48" x14ac:dyDescent="0.25">
      <c r="A33" s="6" t="s">
        <v>44</v>
      </c>
      <c r="B33" s="27"/>
      <c r="C33" s="28"/>
      <c r="D33" s="4"/>
      <c r="E33" s="4"/>
      <c r="F33" s="4"/>
      <c r="G33" s="4"/>
    </row>
    <row r="34" spans="1:48" x14ac:dyDescent="0.25">
      <c r="A34" s="6" t="s">
        <v>45</v>
      </c>
      <c r="B34" s="27">
        <f>B28*B32</f>
        <v>0</v>
      </c>
      <c r="C34" s="28"/>
      <c r="D34" s="4"/>
      <c r="E34" s="4"/>
      <c r="F34" s="4"/>
      <c r="G34" s="4"/>
    </row>
    <row r="35" spans="1:48" x14ac:dyDescent="0.25">
      <c r="A35" s="6" t="s">
        <v>46</v>
      </c>
      <c r="B35" s="27">
        <f>B29*B33</f>
        <v>0</v>
      </c>
      <c r="C35" s="28"/>
      <c r="D35" s="4"/>
      <c r="E35" s="4"/>
      <c r="F35" s="4"/>
      <c r="G35" s="4"/>
    </row>
    <row r="36" spans="1:48" x14ac:dyDescent="0.25">
      <c r="A36" s="20" t="s">
        <v>47</v>
      </c>
      <c r="B36" s="21"/>
      <c r="C36" s="22"/>
      <c r="D36" s="4"/>
      <c r="E36" s="4"/>
      <c r="F36" s="4"/>
      <c r="G36" s="4"/>
    </row>
    <row r="37" spans="1:48" x14ac:dyDescent="0.25">
      <c r="A37" s="6" t="s">
        <v>48</v>
      </c>
      <c r="B37" s="18">
        <f>($B$38/$B$4)*16</f>
        <v>10.057142857142857</v>
      </c>
      <c r="C37" s="19"/>
      <c r="D37" s="4"/>
      <c r="E37" s="4"/>
      <c r="F37" s="4"/>
      <c r="G37" s="4"/>
    </row>
    <row r="38" spans="1:48" x14ac:dyDescent="0.25">
      <c r="A38" s="29" t="s">
        <v>49</v>
      </c>
      <c r="B38" s="30">
        <f>SUM(AL43:AL407)</f>
        <v>22</v>
      </c>
      <c r="C38" s="31"/>
      <c r="D38" s="4"/>
      <c r="E38" s="4"/>
      <c r="F38" s="4"/>
      <c r="G38" s="4"/>
    </row>
    <row r="39" spans="1:48" x14ac:dyDescent="0.25">
      <c r="A39" s="32" t="s">
        <v>50</v>
      </c>
      <c r="B39" s="33"/>
      <c r="C39" s="3"/>
      <c r="D39" s="4"/>
      <c r="E39" s="4"/>
      <c r="F39" s="4"/>
      <c r="G39" s="4"/>
    </row>
    <row r="40" spans="1:48" x14ac:dyDescent="0.25">
      <c r="A40" s="29" t="s">
        <v>51</v>
      </c>
      <c r="B40" s="30">
        <f>SUM(R43:R4085)</f>
        <v>0</v>
      </c>
      <c r="C40" s="31"/>
      <c r="D40" s="4"/>
      <c r="E40" s="4"/>
      <c r="F40" s="4"/>
      <c r="G40" s="4"/>
    </row>
    <row r="41" spans="1:48" x14ac:dyDescent="0.25">
      <c r="A41" s="29" t="s">
        <v>52</v>
      </c>
      <c r="B41" s="12">
        <f>SUM(AT43:AT5042)</f>
        <v>0</v>
      </c>
      <c r="C41" s="31"/>
      <c r="D41" s="4"/>
      <c r="E41" s="4"/>
      <c r="F41" s="4"/>
      <c r="G41" s="4"/>
    </row>
    <row r="42" spans="1:48" ht="51" x14ac:dyDescent="0.25">
      <c r="A42" s="34" t="s">
        <v>53</v>
      </c>
      <c r="B42" s="34" t="s">
        <v>54</v>
      </c>
      <c r="C42" s="34" t="s">
        <v>55</v>
      </c>
      <c r="D42" s="34" t="s">
        <v>56</v>
      </c>
      <c r="E42" s="35" t="s">
        <v>57</v>
      </c>
      <c r="F42" s="36" t="s">
        <v>58</v>
      </c>
      <c r="G42" s="36" t="s">
        <v>59</v>
      </c>
      <c r="H42" s="36" t="s">
        <v>60</v>
      </c>
      <c r="I42" s="36" t="s">
        <v>61</v>
      </c>
      <c r="J42" s="36" t="s">
        <v>62</v>
      </c>
      <c r="K42" s="36" t="s">
        <v>63</v>
      </c>
      <c r="L42" s="36" t="s">
        <v>64</v>
      </c>
      <c r="M42" s="36" t="s">
        <v>65</v>
      </c>
      <c r="N42" s="36" t="s">
        <v>66</v>
      </c>
      <c r="O42" s="37" t="s">
        <v>67</v>
      </c>
      <c r="P42" s="37" t="s">
        <v>68</v>
      </c>
      <c r="Q42" s="36" t="s">
        <v>32</v>
      </c>
      <c r="R42" s="36" t="s">
        <v>69</v>
      </c>
      <c r="S42" s="36" t="s">
        <v>70</v>
      </c>
      <c r="T42" s="39"/>
      <c r="U42" s="39"/>
      <c r="V42" s="39"/>
      <c r="W42" s="40"/>
      <c r="X42" s="39"/>
      <c r="Y42" s="39"/>
      <c r="Z42" s="39"/>
      <c r="AA42" s="41" t="s">
        <v>53</v>
      </c>
      <c r="AB42" s="42" t="s">
        <v>71</v>
      </c>
      <c r="AC42" s="42" t="s">
        <v>72</v>
      </c>
      <c r="AD42" s="42" t="s">
        <v>73</v>
      </c>
      <c r="AE42" s="42" t="s">
        <v>74</v>
      </c>
      <c r="AF42" s="42" t="s">
        <v>75</v>
      </c>
      <c r="AG42" s="42" t="s">
        <v>76</v>
      </c>
      <c r="AH42" s="42" t="s">
        <v>77</v>
      </c>
      <c r="AI42" s="42" t="s">
        <v>78</v>
      </c>
      <c r="AJ42" s="43" t="s">
        <v>79</v>
      </c>
      <c r="AK42" s="43" t="s">
        <v>80</v>
      </c>
      <c r="AL42" s="42" t="s">
        <v>81</v>
      </c>
      <c r="AM42" s="42" t="s">
        <v>82</v>
      </c>
      <c r="AN42" s="42" t="s">
        <v>83</v>
      </c>
      <c r="AO42" s="42" t="s">
        <v>84</v>
      </c>
      <c r="AP42" s="42" t="s">
        <v>85</v>
      </c>
      <c r="AQ42" s="42" t="s">
        <v>86</v>
      </c>
      <c r="AR42" s="42" t="s">
        <v>87</v>
      </c>
      <c r="AS42" s="42" t="s">
        <v>88</v>
      </c>
      <c r="AT42" s="44" t="s">
        <v>89</v>
      </c>
      <c r="AU42" s="44" t="s">
        <v>70</v>
      </c>
    </row>
    <row r="43" spans="1:48" x14ac:dyDescent="0.25">
      <c r="A43" s="38" t="s">
        <v>90</v>
      </c>
      <c r="B43" s="38">
        <v>1</v>
      </c>
      <c r="C43" s="38" t="s">
        <v>91</v>
      </c>
      <c r="D43" s="38">
        <v>1</v>
      </c>
      <c r="E43" s="38">
        <v>9.5</v>
      </c>
      <c r="F43" s="38">
        <v>10</v>
      </c>
      <c r="G43" s="38"/>
      <c r="H43" s="38" t="s">
        <v>92</v>
      </c>
      <c r="I43" s="38">
        <v>25</v>
      </c>
      <c r="J43" s="38">
        <v>10</v>
      </c>
      <c r="K43" s="38">
        <v>10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/>
      <c r="T43" s="38"/>
      <c r="U43" s="38"/>
      <c r="V43" s="38"/>
      <c r="W43" s="38"/>
      <c r="X43" s="38"/>
      <c r="Y43" s="38"/>
      <c r="Z43" s="38"/>
      <c r="AA43" s="38" t="s">
        <v>90</v>
      </c>
      <c r="AB43" s="38">
        <v>1</v>
      </c>
      <c r="AC43" s="38">
        <v>1</v>
      </c>
      <c r="AD43" s="38" t="s">
        <v>93</v>
      </c>
      <c r="AE43" s="38">
        <v>40</v>
      </c>
      <c r="AF43" s="38">
        <v>0</v>
      </c>
      <c r="AG43" s="38">
        <v>2</v>
      </c>
      <c r="AH43" s="38">
        <v>1</v>
      </c>
      <c r="AI43" s="38"/>
      <c r="AJ43" s="38">
        <v>0.5</v>
      </c>
      <c r="AK43" s="38">
        <v>2</v>
      </c>
      <c r="AL43" s="38">
        <v>0</v>
      </c>
      <c r="AM43" s="38"/>
      <c r="AN43" s="38"/>
      <c r="AO43" s="38"/>
      <c r="AP43" s="38"/>
      <c r="AQ43" s="38"/>
      <c r="AR43" s="38"/>
      <c r="AS43" s="38"/>
      <c r="AT43" s="38">
        <v>0</v>
      </c>
      <c r="AU43" s="38"/>
      <c r="AV43" s="38"/>
    </row>
    <row r="44" spans="1:48" x14ac:dyDescent="0.25">
      <c r="A44" s="38" t="s">
        <v>90</v>
      </c>
      <c r="B44" s="38">
        <v>2</v>
      </c>
      <c r="C44" s="38" t="s">
        <v>91</v>
      </c>
      <c r="D44" s="38">
        <v>1</v>
      </c>
      <c r="E44" s="38">
        <v>9.5</v>
      </c>
      <c r="F44" s="38">
        <v>5</v>
      </c>
      <c r="G44" s="38"/>
      <c r="H44" s="38" t="s">
        <v>94</v>
      </c>
      <c r="I44" s="38">
        <v>7</v>
      </c>
      <c r="J44" s="38">
        <v>7</v>
      </c>
      <c r="K44" s="38">
        <v>10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/>
      <c r="T44" s="38"/>
      <c r="U44" s="38"/>
      <c r="V44" s="38"/>
      <c r="W44" s="38"/>
      <c r="X44" s="38"/>
      <c r="Y44" s="38"/>
      <c r="Z44" s="38"/>
      <c r="AA44" s="38" t="s">
        <v>90</v>
      </c>
      <c r="AB44" s="38">
        <v>1</v>
      </c>
      <c r="AC44" s="38">
        <v>2</v>
      </c>
      <c r="AD44" s="38" t="s">
        <v>93</v>
      </c>
      <c r="AE44" s="38">
        <v>23</v>
      </c>
      <c r="AF44" s="38">
        <v>0</v>
      </c>
      <c r="AG44" s="38">
        <v>10</v>
      </c>
      <c r="AH44" s="38">
        <v>1</v>
      </c>
      <c r="AI44" s="38"/>
      <c r="AJ44" s="38">
        <v>2</v>
      </c>
      <c r="AK44" s="38">
        <v>1</v>
      </c>
      <c r="AL44" s="38">
        <v>0</v>
      </c>
      <c r="AM44" s="38"/>
      <c r="AN44" s="38"/>
      <c r="AO44" s="38"/>
      <c r="AP44" s="38"/>
      <c r="AQ44" s="38"/>
      <c r="AR44" s="38"/>
      <c r="AS44" s="38"/>
      <c r="AT44" s="38"/>
      <c r="AU44" s="38"/>
      <c r="AV44" s="38"/>
    </row>
    <row r="45" spans="1:48" x14ac:dyDescent="0.25">
      <c r="A45" s="38" t="s">
        <v>90</v>
      </c>
      <c r="B45" s="38">
        <v>3</v>
      </c>
      <c r="C45" s="38" t="s">
        <v>91</v>
      </c>
      <c r="D45" s="38">
        <v>1</v>
      </c>
      <c r="E45" s="38">
        <v>9.5</v>
      </c>
      <c r="F45" s="38">
        <v>20</v>
      </c>
      <c r="G45" s="38"/>
      <c r="H45" s="38" t="s">
        <v>95</v>
      </c>
      <c r="I45" s="38">
        <v>40</v>
      </c>
      <c r="J45" s="38">
        <v>20</v>
      </c>
      <c r="K45" s="38">
        <v>30</v>
      </c>
      <c r="L45" s="38">
        <v>0</v>
      </c>
      <c r="M45" s="38">
        <v>5</v>
      </c>
      <c r="N45" s="38">
        <v>20</v>
      </c>
      <c r="O45" s="38" t="s">
        <v>96</v>
      </c>
      <c r="P45" s="38">
        <v>0</v>
      </c>
      <c r="Q45" s="38" t="s">
        <v>97</v>
      </c>
      <c r="R45" s="38">
        <v>0</v>
      </c>
      <c r="S45" s="38" t="s">
        <v>98</v>
      </c>
      <c r="T45" s="38"/>
      <c r="U45" s="38"/>
      <c r="V45" s="38"/>
      <c r="W45" s="38"/>
      <c r="X45" s="38"/>
      <c r="Y45" s="38"/>
      <c r="Z45" s="38"/>
      <c r="AA45" s="38" t="s">
        <v>90</v>
      </c>
      <c r="AB45" s="38">
        <v>1</v>
      </c>
      <c r="AC45" s="38">
        <v>3</v>
      </c>
      <c r="AD45" s="38" t="s">
        <v>93</v>
      </c>
      <c r="AE45" s="38">
        <v>0</v>
      </c>
      <c r="AF45" s="38">
        <v>0</v>
      </c>
      <c r="AG45" s="38">
        <v>20</v>
      </c>
      <c r="AH45" s="38">
        <v>0</v>
      </c>
      <c r="AI45" s="38"/>
      <c r="AJ45" s="38">
        <v>4</v>
      </c>
      <c r="AK45" s="38">
        <v>0</v>
      </c>
      <c r="AL45" s="38">
        <v>1</v>
      </c>
      <c r="AM45" s="38" t="s">
        <v>99</v>
      </c>
      <c r="AN45" s="38"/>
      <c r="AO45" s="38"/>
      <c r="AP45" s="38"/>
      <c r="AQ45" s="38"/>
      <c r="AR45" s="38"/>
      <c r="AS45" s="38"/>
      <c r="AT45" s="38"/>
      <c r="AU45" s="38"/>
      <c r="AV45" s="38"/>
    </row>
    <row r="46" spans="1:48" x14ac:dyDescent="0.25">
      <c r="A46" s="38" t="s">
        <v>90</v>
      </c>
      <c r="B46" s="38">
        <v>4</v>
      </c>
      <c r="C46" s="38" t="s">
        <v>91</v>
      </c>
      <c r="D46" s="38">
        <v>1</v>
      </c>
      <c r="E46" s="38">
        <v>9.5</v>
      </c>
      <c r="F46" s="38">
        <v>45</v>
      </c>
      <c r="G46" s="38"/>
      <c r="H46" s="38" t="s">
        <v>100</v>
      </c>
      <c r="I46" s="38">
        <v>50</v>
      </c>
      <c r="J46" s="38">
        <v>50</v>
      </c>
      <c r="K46" s="38">
        <v>20</v>
      </c>
      <c r="L46" s="38">
        <v>0</v>
      </c>
      <c r="M46" s="38">
        <v>0</v>
      </c>
      <c r="N46" s="38">
        <v>10</v>
      </c>
      <c r="O46" s="38">
        <v>0</v>
      </c>
      <c r="P46" s="38">
        <v>0</v>
      </c>
      <c r="Q46" s="38">
        <v>0</v>
      </c>
      <c r="R46" s="38">
        <v>0</v>
      </c>
      <c r="S46" s="38"/>
      <c r="T46" s="38"/>
      <c r="U46" s="38"/>
      <c r="V46" s="38"/>
      <c r="W46" s="38"/>
      <c r="X46" s="38"/>
      <c r="Y46" s="38"/>
      <c r="Z46" s="38"/>
      <c r="AA46" s="38" t="s">
        <v>90</v>
      </c>
      <c r="AB46" s="38">
        <v>1</v>
      </c>
      <c r="AC46" s="38">
        <v>4</v>
      </c>
      <c r="AD46" s="38" t="s">
        <v>93</v>
      </c>
      <c r="AE46" s="38">
        <v>20</v>
      </c>
      <c r="AF46" s="38">
        <v>0</v>
      </c>
      <c r="AG46" s="38">
        <v>5</v>
      </c>
      <c r="AH46" s="38">
        <v>5</v>
      </c>
      <c r="AI46" s="38"/>
      <c r="AJ46" s="38">
        <v>3</v>
      </c>
      <c r="AK46" s="38">
        <v>5</v>
      </c>
      <c r="AL46" s="38">
        <v>0</v>
      </c>
      <c r="AM46" s="38"/>
      <c r="AN46" s="38"/>
      <c r="AO46" s="38"/>
      <c r="AP46" s="38"/>
      <c r="AQ46" s="38"/>
      <c r="AR46" s="38"/>
      <c r="AS46" s="38"/>
      <c r="AT46" s="38"/>
      <c r="AU46" s="38"/>
      <c r="AV46" s="38"/>
    </row>
    <row r="47" spans="1:48" x14ac:dyDescent="0.25">
      <c r="A47" s="38" t="s">
        <v>90</v>
      </c>
      <c r="B47" s="38">
        <v>5</v>
      </c>
      <c r="C47" s="38" t="s">
        <v>91</v>
      </c>
      <c r="D47" s="38">
        <v>1</v>
      </c>
      <c r="E47" s="38">
        <v>9.5</v>
      </c>
      <c r="F47" s="38">
        <v>20</v>
      </c>
      <c r="G47" s="38"/>
      <c r="H47" s="38" t="s">
        <v>100</v>
      </c>
      <c r="I47" s="38">
        <v>25</v>
      </c>
      <c r="J47" s="38">
        <v>20</v>
      </c>
      <c r="K47" s="38">
        <v>5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8"/>
      <c r="T47" s="38"/>
      <c r="U47" s="38"/>
      <c r="V47" s="38"/>
      <c r="W47" s="38"/>
      <c r="X47" s="38"/>
      <c r="Y47" s="38"/>
      <c r="Z47" s="38"/>
      <c r="AA47" s="38" t="s">
        <v>90</v>
      </c>
      <c r="AB47" s="38">
        <v>1</v>
      </c>
      <c r="AC47" s="38">
        <v>5</v>
      </c>
      <c r="AD47" s="38" t="s">
        <v>93</v>
      </c>
      <c r="AE47" s="38">
        <v>30</v>
      </c>
      <c r="AF47" s="38">
        <v>1</v>
      </c>
      <c r="AG47" s="38">
        <v>3</v>
      </c>
      <c r="AH47" s="38">
        <v>5</v>
      </c>
      <c r="AI47" s="38"/>
      <c r="AJ47" s="38">
        <v>2</v>
      </c>
      <c r="AK47" s="38">
        <v>4</v>
      </c>
      <c r="AL47" s="38">
        <v>3</v>
      </c>
      <c r="AM47" s="38" t="s">
        <v>92</v>
      </c>
      <c r="AN47" s="38" t="s">
        <v>92</v>
      </c>
      <c r="AO47" s="38" t="s">
        <v>92</v>
      </c>
      <c r="AP47" s="38"/>
      <c r="AQ47" s="38"/>
      <c r="AR47" s="38"/>
      <c r="AS47" s="38"/>
      <c r="AT47" s="38"/>
      <c r="AU47" s="38"/>
      <c r="AV47" s="38"/>
    </row>
    <row r="48" spans="1:48" x14ac:dyDescent="0.25">
      <c r="A48" s="38" t="s">
        <v>90</v>
      </c>
      <c r="B48" s="38">
        <v>6</v>
      </c>
      <c r="C48" s="38" t="s">
        <v>91</v>
      </c>
      <c r="D48" s="38">
        <v>1</v>
      </c>
      <c r="E48" s="38">
        <v>9.5</v>
      </c>
      <c r="F48" s="38">
        <v>7</v>
      </c>
      <c r="G48" s="38"/>
      <c r="H48" s="38" t="s">
        <v>100</v>
      </c>
      <c r="I48" s="38">
        <v>30</v>
      </c>
      <c r="J48" s="38">
        <v>15</v>
      </c>
      <c r="K48" s="38">
        <v>5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8"/>
      <c r="T48" s="38"/>
      <c r="U48" s="38"/>
      <c r="V48" s="38"/>
      <c r="W48" s="38"/>
      <c r="X48" s="38"/>
      <c r="Y48" s="38"/>
      <c r="Z48" s="38"/>
      <c r="AA48" s="38" t="s">
        <v>90</v>
      </c>
      <c r="AB48" s="38">
        <v>2</v>
      </c>
      <c r="AC48" s="38">
        <v>1</v>
      </c>
      <c r="AD48" s="38" t="s">
        <v>93</v>
      </c>
      <c r="AE48" s="38" t="s">
        <v>101</v>
      </c>
      <c r="AF48" s="38" t="s">
        <v>101</v>
      </c>
      <c r="AG48" s="38" t="s">
        <v>101</v>
      </c>
      <c r="AH48" s="38" t="s">
        <v>101</v>
      </c>
      <c r="AI48" s="38"/>
      <c r="AJ48" s="38" t="s">
        <v>101</v>
      </c>
      <c r="AK48" s="38" t="s">
        <v>101</v>
      </c>
      <c r="AL48" s="38" t="s">
        <v>101</v>
      </c>
      <c r="AM48" s="38"/>
      <c r="AN48" s="38"/>
      <c r="AO48" s="38"/>
      <c r="AP48" s="38"/>
      <c r="AQ48" s="38"/>
      <c r="AR48" s="38"/>
      <c r="AS48" s="38"/>
      <c r="AT48" s="38"/>
      <c r="AU48" s="38"/>
      <c r="AV48" s="38"/>
    </row>
    <row r="49" spans="1:48" x14ac:dyDescent="0.25">
      <c r="A49" s="38" t="s">
        <v>90</v>
      </c>
      <c r="B49" s="38">
        <v>7</v>
      </c>
      <c r="C49" s="38" t="s">
        <v>91</v>
      </c>
      <c r="D49" s="38">
        <v>1</v>
      </c>
      <c r="E49" s="38">
        <v>9.5</v>
      </c>
      <c r="F49" s="38">
        <v>4</v>
      </c>
      <c r="G49" s="38"/>
      <c r="H49" s="38" t="s">
        <v>94</v>
      </c>
      <c r="I49" s="38">
        <v>9</v>
      </c>
      <c r="J49" s="38">
        <v>5</v>
      </c>
      <c r="K49" s="38">
        <v>10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/>
      <c r="T49" s="38"/>
      <c r="U49" s="38"/>
      <c r="V49" s="38"/>
      <c r="W49" s="38"/>
      <c r="X49" s="38"/>
      <c r="Y49" s="38"/>
      <c r="Z49" s="38"/>
      <c r="AA49" s="38" t="s">
        <v>90</v>
      </c>
      <c r="AB49" s="38">
        <v>2</v>
      </c>
      <c r="AC49" s="38">
        <v>2</v>
      </c>
      <c r="AD49" s="38" t="s">
        <v>93</v>
      </c>
      <c r="AE49" s="38">
        <v>5</v>
      </c>
      <c r="AF49" s="38">
        <v>0</v>
      </c>
      <c r="AG49" s="38">
        <v>5</v>
      </c>
      <c r="AH49" s="38">
        <v>2</v>
      </c>
      <c r="AI49" s="38"/>
      <c r="AJ49" s="38">
        <v>1</v>
      </c>
      <c r="AK49" s="38">
        <v>2</v>
      </c>
      <c r="AL49" s="38">
        <v>1</v>
      </c>
      <c r="AM49" s="38" t="s">
        <v>99</v>
      </c>
      <c r="AN49" s="38"/>
      <c r="AO49" s="38"/>
      <c r="AP49" s="38"/>
      <c r="AQ49" s="38"/>
      <c r="AR49" s="38"/>
      <c r="AS49" s="38"/>
      <c r="AT49" s="38"/>
      <c r="AU49" s="38"/>
      <c r="AV49" s="38"/>
    </row>
    <row r="50" spans="1:48" x14ac:dyDescent="0.25">
      <c r="A50" s="38" t="s">
        <v>90</v>
      </c>
      <c r="B50" s="38">
        <v>8</v>
      </c>
      <c r="C50" s="38" t="s">
        <v>91</v>
      </c>
      <c r="D50" s="38">
        <v>1</v>
      </c>
      <c r="E50" s="38">
        <v>9.5</v>
      </c>
      <c r="F50" s="38">
        <v>15</v>
      </c>
      <c r="G50" s="38"/>
      <c r="H50" s="38" t="s">
        <v>100</v>
      </c>
      <c r="I50" s="38">
        <v>27</v>
      </c>
      <c r="J50" s="38">
        <v>20</v>
      </c>
      <c r="K50" s="38">
        <v>5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/>
      <c r="T50" s="38"/>
      <c r="U50" s="38"/>
      <c r="V50" s="38"/>
      <c r="W50" s="38"/>
      <c r="X50" s="38"/>
      <c r="Y50" s="38"/>
      <c r="Z50" s="38"/>
      <c r="AA50" s="38" t="s">
        <v>90</v>
      </c>
      <c r="AB50" s="38">
        <v>2</v>
      </c>
      <c r="AC50" s="38">
        <v>3</v>
      </c>
      <c r="AD50" s="38" t="s">
        <v>93</v>
      </c>
      <c r="AE50" s="38">
        <v>10</v>
      </c>
      <c r="AF50" s="38">
        <v>5</v>
      </c>
      <c r="AG50" s="38">
        <v>5</v>
      </c>
      <c r="AH50" s="38">
        <v>10</v>
      </c>
      <c r="AI50" s="38"/>
      <c r="AJ50" s="38">
        <v>1.5</v>
      </c>
      <c r="AK50" s="38">
        <v>1</v>
      </c>
      <c r="AL50" s="38">
        <v>3</v>
      </c>
      <c r="AM50" s="38" t="s">
        <v>92</v>
      </c>
      <c r="AN50" s="38" t="s">
        <v>92</v>
      </c>
      <c r="AO50" s="38" t="s">
        <v>99</v>
      </c>
      <c r="AP50" s="38"/>
      <c r="AQ50" s="38"/>
      <c r="AR50" s="38"/>
      <c r="AS50" s="38"/>
      <c r="AT50" s="38"/>
      <c r="AU50" s="38"/>
      <c r="AV50" s="38"/>
    </row>
    <row r="51" spans="1:48" x14ac:dyDescent="0.25">
      <c r="A51" s="38" t="s">
        <v>90</v>
      </c>
      <c r="B51" s="38">
        <v>1</v>
      </c>
      <c r="C51" s="38" t="s">
        <v>91</v>
      </c>
      <c r="D51" s="38">
        <v>2</v>
      </c>
      <c r="E51" s="38">
        <v>9.9</v>
      </c>
      <c r="F51" s="38">
        <v>2</v>
      </c>
      <c r="G51" s="38"/>
      <c r="H51" s="38" t="s">
        <v>102</v>
      </c>
      <c r="I51" s="38">
        <v>15</v>
      </c>
      <c r="J51" s="38">
        <v>5</v>
      </c>
      <c r="K51" s="38">
        <v>37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38"/>
      <c r="T51" s="38"/>
      <c r="U51" s="38"/>
      <c r="V51" s="38"/>
      <c r="W51" s="38"/>
      <c r="X51" s="38"/>
      <c r="Y51" s="38"/>
      <c r="Z51" s="38"/>
      <c r="AA51" s="38" t="s">
        <v>90</v>
      </c>
      <c r="AB51" s="38">
        <v>2</v>
      </c>
      <c r="AC51" s="38">
        <v>4</v>
      </c>
      <c r="AD51" s="38" t="s">
        <v>93</v>
      </c>
      <c r="AE51" s="38">
        <v>5</v>
      </c>
      <c r="AF51" s="38">
        <v>5</v>
      </c>
      <c r="AG51" s="38">
        <v>20</v>
      </c>
      <c r="AH51" s="38">
        <v>10</v>
      </c>
      <c r="AI51" s="38"/>
      <c r="AJ51" s="38">
        <v>2</v>
      </c>
      <c r="AK51" s="38">
        <v>3</v>
      </c>
      <c r="AL51" s="38">
        <v>0</v>
      </c>
      <c r="AM51" s="38"/>
      <c r="AN51" s="38"/>
      <c r="AO51" s="38"/>
      <c r="AP51" s="38"/>
      <c r="AQ51" s="38"/>
      <c r="AR51" s="38"/>
      <c r="AS51" s="38"/>
      <c r="AT51" s="38"/>
      <c r="AU51" s="38"/>
      <c r="AV51" s="38"/>
    </row>
    <row r="52" spans="1:48" x14ac:dyDescent="0.25">
      <c r="A52" s="38" t="s">
        <v>90</v>
      </c>
      <c r="B52" s="38">
        <v>2</v>
      </c>
      <c r="C52" s="38" t="s">
        <v>91</v>
      </c>
      <c r="D52" s="38">
        <v>2</v>
      </c>
      <c r="E52" s="38">
        <v>9.9</v>
      </c>
      <c r="F52" s="38">
        <v>2</v>
      </c>
      <c r="G52" s="38"/>
      <c r="H52" s="38" t="s">
        <v>103</v>
      </c>
      <c r="I52" s="38">
        <v>10</v>
      </c>
      <c r="J52" s="38">
        <v>3</v>
      </c>
      <c r="K52" s="38">
        <v>3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/>
      <c r="T52" s="38"/>
      <c r="U52" s="38"/>
      <c r="V52" s="38"/>
      <c r="W52" s="38"/>
      <c r="X52" s="38"/>
      <c r="Y52" s="38"/>
      <c r="Z52" s="38"/>
      <c r="AA52" s="38" t="s">
        <v>90</v>
      </c>
      <c r="AB52" s="38">
        <v>2</v>
      </c>
      <c r="AC52" s="38">
        <v>5</v>
      </c>
      <c r="AD52" s="38" t="s">
        <v>93</v>
      </c>
      <c r="AE52" s="38">
        <v>20</v>
      </c>
      <c r="AF52" s="38">
        <v>10</v>
      </c>
      <c r="AG52" s="38">
        <v>10</v>
      </c>
      <c r="AH52" s="38">
        <v>5</v>
      </c>
      <c r="AI52" s="38"/>
      <c r="AJ52" s="38">
        <v>1</v>
      </c>
      <c r="AK52" s="38">
        <v>3</v>
      </c>
      <c r="AL52" s="38">
        <v>0</v>
      </c>
      <c r="AM52" s="38"/>
      <c r="AN52" s="38"/>
      <c r="AO52" s="38"/>
      <c r="AP52" s="38"/>
      <c r="AQ52" s="38"/>
      <c r="AR52" s="38"/>
      <c r="AS52" s="38"/>
      <c r="AT52" s="38"/>
      <c r="AU52" s="38"/>
      <c r="AV52" s="38"/>
    </row>
    <row r="53" spans="1:48" x14ac:dyDescent="0.25">
      <c r="A53" s="38" t="s">
        <v>90</v>
      </c>
      <c r="B53" s="38">
        <v>3</v>
      </c>
      <c r="C53" s="38" t="s">
        <v>91</v>
      </c>
      <c r="D53" s="38">
        <v>2</v>
      </c>
      <c r="E53" s="38">
        <v>9.9</v>
      </c>
      <c r="F53" s="38">
        <v>4</v>
      </c>
      <c r="G53" s="38"/>
      <c r="H53" s="38" t="s">
        <v>104</v>
      </c>
      <c r="I53" s="38">
        <v>22</v>
      </c>
      <c r="J53" s="38">
        <v>22</v>
      </c>
      <c r="K53" s="38">
        <v>16</v>
      </c>
      <c r="L53" s="38">
        <v>45</v>
      </c>
      <c r="M53" s="38">
        <v>0</v>
      </c>
      <c r="N53" s="38">
        <v>15</v>
      </c>
      <c r="O53" s="38">
        <v>0</v>
      </c>
      <c r="P53" s="38">
        <v>0</v>
      </c>
      <c r="Q53" s="38">
        <v>0</v>
      </c>
      <c r="R53" s="38">
        <v>0</v>
      </c>
      <c r="S53" s="38"/>
      <c r="T53" s="38"/>
      <c r="U53" s="38"/>
      <c r="V53" s="38"/>
      <c r="W53" s="38"/>
      <c r="X53" s="38"/>
      <c r="Y53" s="38"/>
      <c r="Z53" s="38"/>
      <c r="AA53" s="38" t="s">
        <v>90</v>
      </c>
      <c r="AB53" s="38">
        <v>3</v>
      </c>
      <c r="AC53" s="38">
        <v>1</v>
      </c>
      <c r="AD53" s="38" t="s">
        <v>93</v>
      </c>
      <c r="AE53" s="38">
        <v>20</v>
      </c>
      <c r="AF53" s="38">
        <v>0</v>
      </c>
      <c r="AG53" s="38">
        <v>0</v>
      </c>
      <c r="AH53" s="38">
        <v>0</v>
      </c>
      <c r="AI53" s="38"/>
      <c r="AJ53" s="38">
        <v>0</v>
      </c>
      <c r="AK53" s="38">
        <v>0</v>
      </c>
      <c r="AL53" s="38">
        <v>0</v>
      </c>
      <c r="AM53" s="38"/>
      <c r="AN53" s="38"/>
      <c r="AO53" s="38"/>
      <c r="AP53" s="38"/>
      <c r="AQ53" s="38"/>
      <c r="AR53" s="38"/>
      <c r="AS53" s="38"/>
      <c r="AT53" s="38"/>
      <c r="AU53" s="38"/>
      <c r="AV53" s="38"/>
    </row>
    <row r="54" spans="1:48" x14ac:dyDescent="0.25">
      <c r="A54" s="38" t="s">
        <v>90</v>
      </c>
      <c r="B54" s="38">
        <v>4</v>
      </c>
      <c r="C54" s="38" t="s">
        <v>91</v>
      </c>
      <c r="D54" s="38">
        <v>2</v>
      </c>
      <c r="E54" s="38">
        <v>9.9</v>
      </c>
      <c r="F54" s="38">
        <v>5</v>
      </c>
      <c r="G54" s="38"/>
      <c r="H54" s="38" t="s">
        <v>92</v>
      </c>
      <c r="I54" s="38">
        <v>10</v>
      </c>
      <c r="J54" s="38">
        <v>5</v>
      </c>
      <c r="K54" s="38">
        <v>3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38"/>
      <c r="T54" s="38"/>
      <c r="U54" s="38"/>
      <c r="V54" s="38"/>
      <c r="W54" s="38"/>
      <c r="X54" s="38"/>
      <c r="Y54" s="38"/>
      <c r="Z54" s="38"/>
      <c r="AA54" s="38" t="s">
        <v>90</v>
      </c>
      <c r="AB54" s="38">
        <v>3</v>
      </c>
      <c r="AC54" s="38">
        <v>2</v>
      </c>
      <c r="AD54" s="38" t="s">
        <v>93</v>
      </c>
      <c r="AE54" s="38">
        <v>10</v>
      </c>
      <c r="AF54" s="38">
        <v>0</v>
      </c>
      <c r="AG54" s="38">
        <v>5</v>
      </c>
      <c r="AH54" s="38">
        <v>5</v>
      </c>
      <c r="AI54" s="38"/>
      <c r="AJ54" s="38">
        <v>4</v>
      </c>
      <c r="AK54" s="38">
        <v>3</v>
      </c>
      <c r="AL54" s="38">
        <v>0</v>
      </c>
      <c r="AM54" s="38"/>
      <c r="AN54" s="38"/>
      <c r="AO54" s="38"/>
      <c r="AP54" s="38"/>
      <c r="AQ54" s="38"/>
      <c r="AR54" s="38"/>
      <c r="AS54" s="38"/>
      <c r="AT54" s="38"/>
      <c r="AU54" s="38"/>
      <c r="AV54" s="38"/>
    </row>
    <row r="55" spans="1:48" x14ac:dyDescent="0.25">
      <c r="A55" s="38" t="s">
        <v>90</v>
      </c>
      <c r="B55" s="38">
        <v>5</v>
      </c>
      <c r="C55" s="38" t="s">
        <v>91</v>
      </c>
      <c r="D55" s="38">
        <v>2</v>
      </c>
      <c r="E55" s="38">
        <v>9.9</v>
      </c>
      <c r="F55" s="38">
        <v>4</v>
      </c>
      <c r="G55" s="38"/>
      <c r="H55" s="38" t="s">
        <v>104</v>
      </c>
      <c r="I55" s="38">
        <v>12</v>
      </c>
      <c r="J55" s="38">
        <v>11</v>
      </c>
      <c r="K55" s="38">
        <v>12</v>
      </c>
      <c r="L55" s="38">
        <v>0</v>
      </c>
      <c r="M55" s="38">
        <v>10</v>
      </c>
      <c r="N55" s="38">
        <v>20</v>
      </c>
      <c r="O55" s="38" t="s">
        <v>96</v>
      </c>
      <c r="P55" s="38">
        <v>0</v>
      </c>
      <c r="Q55" s="38">
        <v>0</v>
      </c>
      <c r="R55" s="38">
        <v>0</v>
      </c>
      <c r="S55" s="38"/>
      <c r="T55" s="38"/>
      <c r="U55" s="38"/>
      <c r="V55" s="38"/>
      <c r="W55" s="38"/>
      <c r="X55" s="38"/>
      <c r="Y55" s="38"/>
      <c r="Z55" s="38"/>
      <c r="AA55" s="38" t="s">
        <v>90</v>
      </c>
      <c r="AB55" s="38">
        <v>3</v>
      </c>
      <c r="AC55" s="38">
        <v>3</v>
      </c>
      <c r="AD55" s="38" t="s">
        <v>93</v>
      </c>
      <c r="AE55" s="38">
        <v>20</v>
      </c>
      <c r="AF55" s="38">
        <v>0</v>
      </c>
      <c r="AG55" s="38">
        <v>2</v>
      </c>
      <c r="AH55" s="38">
        <v>5</v>
      </c>
      <c r="AI55" s="38"/>
      <c r="AJ55" s="38">
        <v>3</v>
      </c>
      <c r="AK55" s="38">
        <v>1</v>
      </c>
      <c r="AL55" s="38">
        <v>0</v>
      </c>
      <c r="AM55" s="38"/>
      <c r="AN55" s="38"/>
      <c r="AO55" s="38"/>
      <c r="AP55" s="38"/>
      <c r="AQ55" s="38"/>
      <c r="AR55" s="38"/>
      <c r="AS55" s="38"/>
      <c r="AT55" s="38"/>
      <c r="AU55" s="38"/>
      <c r="AV55" s="38"/>
    </row>
    <row r="56" spans="1:48" x14ac:dyDescent="0.25">
      <c r="A56" s="38" t="s">
        <v>90</v>
      </c>
      <c r="B56" s="38">
        <v>6</v>
      </c>
      <c r="C56" s="38" t="s">
        <v>91</v>
      </c>
      <c r="D56" s="38">
        <v>2</v>
      </c>
      <c r="E56" s="38">
        <v>9.9</v>
      </c>
      <c r="F56" s="38">
        <v>4</v>
      </c>
      <c r="G56" s="38"/>
      <c r="H56" s="38" t="s">
        <v>104</v>
      </c>
      <c r="I56" s="38">
        <v>20</v>
      </c>
      <c r="J56" s="38">
        <v>12</v>
      </c>
      <c r="K56" s="38">
        <v>14</v>
      </c>
      <c r="L56" s="38">
        <v>10</v>
      </c>
      <c r="M56" s="38">
        <v>5</v>
      </c>
      <c r="N56" s="38">
        <v>5</v>
      </c>
      <c r="O56" s="38" t="s">
        <v>96</v>
      </c>
      <c r="P56" s="38">
        <v>0</v>
      </c>
      <c r="Q56" s="38">
        <v>0</v>
      </c>
      <c r="R56" s="38">
        <v>0</v>
      </c>
      <c r="S56" s="38"/>
      <c r="T56" s="38"/>
      <c r="U56" s="38"/>
      <c r="V56" s="38"/>
      <c r="W56" s="38"/>
      <c r="X56" s="38"/>
      <c r="Y56" s="38"/>
      <c r="Z56" s="38"/>
      <c r="AA56" s="38" t="s">
        <v>90</v>
      </c>
      <c r="AB56" s="38">
        <v>3</v>
      </c>
      <c r="AC56" s="38">
        <v>4</v>
      </c>
      <c r="AD56" s="38" t="s">
        <v>93</v>
      </c>
      <c r="AE56" s="38">
        <v>0</v>
      </c>
      <c r="AF56" s="38">
        <v>0</v>
      </c>
      <c r="AG56" s="38">
        <v>25</v>
      </c>
      <c r="AH56" s="38">
        <v>0</v>
      </c>
      <c r="AI56" s="38"/>
      <c r="AJ56" s="38">
        <v>3</v>
      </c>
      <c r="AK56" s="38">
        <v>0</v>
      </c>
      <c r="AL56" s="38">
        <v>0</v>
      </c>
      <c r="AM56" s="38"/>
      <c r="AN56" s="38"/>
      <c r="AO56" s="38"/>
      <c r="AP56" s="38"/>
      <c r="AQ56" s="38"/>
      <c r="AR56" s="38"/>
      <c r="AS56" s="38"/>
      <c r="AT56" s="38"/>
      <c r="AU56" s="38"/>
      <c r="AV56" s="38"/>
    </row>
    <row r="57" spans="1:48" x14ac:dyDescent="0.25">
      <c r="A57" s="38" t="s">
        <v>90</v>
      </c>
      <c r="B57" s="38">
        <v>1</v>
      </c>
      <c r="C57" s="38" t="s">
        <v>91</v>
      </c>
      <c r="D57" s="38">
        <v>3</v>
      </c>
      <c r="E57" s="38">
        <v>10.5</v>
      </c>
      <c r="F57" s="38">
        <v>1</v>
      </c>
      <c r="G57" s="38"/>
      <c r="H57" s="38" t="s">
        <v>102</v>
      </c>
      <c r="I57" s="38">
        <v>15</v>
      </c>
      <c r="J57" s="38">
        <v>1</v>
      </c>
      <c r="K57" s="38">
        <v>15</v>
      </c>
      <c r="L57" s="38">
        <v>10</v>
      </c>
      <c r="M57" s="38">
        <v>0</v>
      </c>
      <c r="N57" s="38">
        <v>20</v>
      </c>
      <c r="O57" s="38">
        <v>0</v>
      </c>
      <c r="P57" s="38">
        <v>0</v>
      </c>
      <c r="Q57" s="38">
        <v>0</v>
      </c>
      <c r="R57" s="38">
        <v>0</v>
      </c>
      <c r="S57" s="38"/>
      <c r="T57" s="38"/>
      <c r="U57" s="38"/>
      <c r="V57" s="38"/>
      <c r="W57" s="38"/>
      <c r="X57" s="38"/>
      <c r="Y57" s="38"/>
      <c r="Z57" s="38"/>
      <c r="AA57" s="38" t="s">
        <v>90</v>
      </c>
      <c r="AB57" s="38">
        <v>3</v>
      </c>
      <c r="AC57" s="38">
        <v>5</v>
      </c>
      <c r="AD57" s="38" t="s">
        <v>93</v>
      </c>
      <c r="AE57" s="38">
        <v>0</v>
      </c>
      <c r="AF57" s="38">
        <v>5</v>
      </c>
      <c r="AG57" s="38">
        <v>50</v>
      </c>
      <c r="AH57" s="38">
        <v>10</v>
      </c>
      <c r="AI57" s="38"/>
      <c r="AJ57" s="38">
        <v>5</v>
      </c>
      <c r="AK57" s="38">
        <v>2</v>
      </c>
      <c r="AL57" s="38">
        <v>0</v>
      </c>
      <c r="AM57" s="38"/>
      <c r="AN57" s="38"/>
      <c r="AO57" s="38"/>
      <c r="AP57" s="38"/>
      <c r="AQ57" s="38"/>
      <c r="AR57" s="38"/>
      <c r="AS57" s="38"/>
      <c r="AT57" s="38"/>
      <c r="AU57" s="38"/>
      <c r="AV57" s="38"/>
    </row>
    <row r="58" spans="1:48" x14ac:dyDescent="0.25">
      <c r="A58" s="38" t="s">
        <v>90</v>
      </c>
      <c r="B58" s="38">
        <v>2</v>
      </c>
      <c r="C58" s="38" t="s">
        <v>91</v>
      </c>
      <c r="D58" s="38">
        <v>3</v>
      </c>
      <c r="E58" s="38">
        <v>10.5</v>
      </c>
      <c r="F58" s="38">
        <v>20</v>
      </c>
      <c r="G58" s="38"/>
      <c r="H58" s="38" t="s">
        <v>104</v>
      </c>
      <c r="I58" s="38">
        <v>25</v>
      </c>
      <c r="J58" s="38">
        <v>17</v>
      </c>
      <c r="K58" s="38">
        <v>23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/>
      <c r="T58" s="38"/>
      <c r="U58" s="38"/>
      <c r="V58" s="38"/>
      <c r="W58" s="38"/>
      <c r="X58" s="38"/>
      <c r="Y58" s="38"/>
      <c r="Z58" s="38"/>
      <c r="AA58" s="38" t="s">
        <v>90</v>
      </c>
      <c r="AB58" s="38">
        <v>4</v>
      </c>
      <c r="AC58" s="38">
        <v>1</v>
      </c>
      <c r="AD58" s="38" t="s">
        <v>93</v>
      </c>
      <c r="AE58" s="38">
        <v>0</v>
      </c>
      <c r="AF58" s="38">
        <v>0</v>
      </c>
      <c r="AG58" s="38">
        <v>1</v>
      </c>
      <c r="AH58" s="38">
        <v>20</v>
      </c>
      <c r="AI58" s="38"/>
      <c r="AJ58" s="38">
        <v>4</v>
      </c>
      <c r="AK58" s="38">
        <v>5</v>
      </c>
      <c r="AL58" s="38">
        <v>1</v>
      </c>
      <c r="AM58" s="38" t="s">
        <v>105</v>
      </c>
      <c r="AN58" s="38"/>
      <c r="AO58" s="38"/>
      <c r="AP58" s="38"/>
      <c r="AQ58" s="38"/>
      <c r="AR58" s="38"/>
      <c r="AS58" s="38"/>
      <c r="AT58" s="38"/>
      <c r="AU58" s="38"/>
      <c r="AV58" s="38"/>
    </row>
    <row r="59" spans="1:48" x14ac:dyDescent="0.25">
      <c r="A59" s="38" t="s">
        <v>90</v>
      </c>
      <c r="B59" s="38">
        <v>3</v>
      </c>
      <c r="C59" s="38" t="s">
        <v>91</v>
      </c>
      <c r="D59" s="38">
        <v>3</v>
      </c>
      <c r="E59" s="38">
        <v>10.5</v>
      </c>
      <c r="F59" s="38">
        <v>5</v>
      </c>
      <c r="G59" s="38"/>
      <c r="H59" s="38" t="s">
        <v>100</v>
      </c>
      <c r="I59" s="38">
        <v>22</v>
      </c>
      <c r="J59" s="38">
        <v>22</v>
      </c>
      <c r="K59" s="38">
        <v>5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38"/>
      <c r="T59" s="38"/>
      <c r="U59" s="38"/>
      <c r="V59" s="38"/>
      <c r="W59" s="38"/>
      <c r="X59" s="38"/>
      <c r="Y59" s="38"/>
      <c r="Z59" s="38"/>
      <c r="AA59" s="38" t="s">
        <v>90</v>
      </c>
      <c r="AB59" s="38">
        <v>4</v>
      </c>
      <c r="AC59" s="38">
        <v>2</v>
      </c>
      <c r="AD59" s="38" t="s">
        <v>93</v>
      </c>
      <c r="AE59" s="38">
        <v>0</v>
      </c>
      <c r="AF59" s="38">
        <v>60</v>
      </c>
      <c r="AG59" s="38">
        <v>10</v>
      </c>
      <c r="AH59" s="38">
        <v>5</v>
      </c>
      <c r="AI59" s="38"/>
      <c r="AJ59" s="38">
        <v>1</v>
      </c>
      <c r="AK59" s="38">
        <v>3</v>
      </c>
      <c r="AL59" s="38">
        <v>0</v>
      </c>
      <c r="AM59" s="38"/>
      <c r="AN59" s="38"/>
      <c r="AO59" s="38"/>
      <c r="AP59" s="38"/>
      <c r="AQ59" s="38"/>
      <c r="AR59" s="38"/>
      <c r="AS59" s="38"/>
      <c r="AT59" s="38"/>
      <c r="AU59" s="38"/>
      <c r="AV59" s="38"/>
    </row>
    <row r="60" spans="1:48" x14ac:dyDescent="0.25">
      <c r="A60" s="38" t="s">
        <v>90</v>
      </c>
      <c r="B60" s="38">
        <v>4</v>
      </c>
      <c r="C60" s="38" t="s">
        <v>91</v>
      </c>
      <c r="D60" s="38">
        <v>3</v>
      </c>
      <c r="E60" s="38">
        <v>10.5</v>
      </c>
      <c r="F60" s="38">
        <v>7</v>
      </c>
      <c r="G60" s="38"/>
      <c r="H60" s="38" t="s">
        <v>92</v>
      </c>
      <c r="I60" s="38">
        <v>12</v>
      </c>
      <c r="J60" s="38">
        <v>12</v>
      </c>
      <c r="K60" s="38">
        <v>2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/>
      <c r="T60" s="38"/>
      <c r="U60" s="38"/>
      <c r="V60" s="38"/>
      <c r="W60" s="38"/>
      <c r="X60" s="38"/>
      <c r="Y60" s="38"/>
      <c r="Z60" s="38"/>
      <c r="AA60" s="38" t="s">
        <v>90</v>
      </c>
      <c r="AB60" s="38">
        <v>4</v>
      </c>
      <c r="AC60" s="38">
        <v>3</v>
      </c>
      <c r="AD60" s="38" t="s">
        <v>93</v>
      </c>
      <c r="AE60" s="38">
        <v>0</v>
      </c>
      <c r="AF60" s="38">
        <v>0</v>
      </c>
      <c r="AG60" s="38">
        <v>8</v>
      </c>
      <c r="AH60" s="38">
        <v>2</v>
      </c>
      <c r="AI60" s="38"/>
      <c r="AJ60" s="38">
        <v>2</v>
      </c>
      <c r="AK60" s="38">
        <v>5</v>
      </c>
      <c r="AL60" s="38">
        <v>0</v>
      </c>
      <c r="AM60" s="38"/>
      <c r="AN60" s="38"/>
      <c r="AO60" s="38"/>
      <c r="AP60" s="38"/>
      <c r="AQ60" s="38"/>
      <c r="AR60" s="38"/>
      <c r="AS60" s="38"/>
      <c r="AT60" s="38"/>
      <c r="AU60" s="38"/>
      <c r="AV60" s="38"/>
    </row>
    <row r="61" spans="1:48" x14ac:dyDescent="0.25">
      <c r="A61" s="38" t="s">
        <v>90</v>
      </c>
      <c r="B61" s="38">
        <v>5</v>
      </c>
      <c r="C61" s="38" t="s">
        <v>91</v>
      </c>
      <c r="D61" s="38">
        <v>3</v>
      </c>
      <c r="E61" s="38">
        <v>10.5</v>
      </c>
      <c r="F61" s="38">
        <v>25</v>
      </c>
      <c r="G61" s="38"/>
      <c r="H61" s="38" t="s">
        <v>92</v>
      </c>
      <c r="I61" s="38">
        <v>30</v>
      </c>
      <c r="J61" s="38">
        <v>30</v>
      </c>
      <c r="K61" s="38">
        <v>10</v>
      </c>
      <c r="L61" s="38">
        <v>0</v>
      </c>
      <c r="M61" s="38">
        <v>0</v>
      </c>
      <c r="N61" s="38">
        <v>35</v>
      </c>
      <c r="O61" s="38">
        <v>0</v>
      </c>
      <c r="P61" s="38">
        <v>0</v>
      </c>
      <c r="Q61" s="38">
        <v>0</v>
      </c>
      <c r="R61" s="38">
        <v>0</v>
      </c>
      <c r="S61" s="38"/>
      <c r="T61" s="38"/>
      <c r="U61" s="38"/>
      <c r="V61" s="38"/>
      <c r="W61" s="38"/>
      <c r="X61" s="38"/>
      <c r="Y61" s="38"/>
      <c r="Z61" s="38"/>
      <c r="AA61" s="38" t="s">
        <v>90</v>
      </c>
      <c r="AB61" s="38">
        <v>4</v>
      </c>
      <c r="AC61" s="38">
        <v>4</v>
      </c>
      <c r="AD61" s="38" t="s">
        <v>93</v>
      </c>
      <c r="AE61" s="38">
        <v>0</v>
      </c>
      <c r="AF61" s="38">
        <v>0</v>
      </c>
      <c r="AG61" s="38">
        <v>10</v>
      </c>
      <c r="AH61" s="38">
        <v>0</v>
      </c>
      <c r="AI61" s="38"/>
      <c r="AJ61" s="38">
        <v>3</v>
      </c>
      <c r="AK61" s="38">
        <v>0</v>
      </c>
      <c r="AL61" s="38">
        <v>0</v>
      </c>
      <c r="AM61" s="38"/>
      <c r="AN61" s="38"/>
      <c r="AO61" s="38"/>
      <c r="AP61" s="38"/>
      <c r="AQ61" s="38"/>
      <c r="AR61" s="38"/>
      <c r="AS61" s="38"/>
      <c r="AT61" s="38"/>
      <c r="AU61" s="38"/>
      <c r="AV61" s="38"/>
    </row>
    <row r="62" spans="1:48" x14ac:dyDescent="0.25">
      <c r="A62" s="38" t="s">
        <v>90</v>
      </c>
      <c r="B62" s="38">
        <v>6</v>
      </c>
      <c r="C62" s="38" t="s">
        <v>91</v>
      </c>
      <c r="D62" s="38">
        <v>3</v>
      </c>
      <c r="E62" s="38">
        <v>10.5</v>
      </c>
      <c r="F62" s="38">
        <v>20</v>
      </c>
      <c r="G62" s="38"/>
      <c r="H62" s="38" t="s">
        <v>106</v>
      </c>
      <c r="I62" s="38">
        <v>25</v>
      </c>
      <c r="J62" s="38">
        <v>35</v>
      </c>
      <c r="K62" s="38">
        <v>20</v>
      </c>
      <c r="L62" s="38">
        <v>0</v>
      </c>
      <c r="M62" s="38">
        <v>0</v>
      </c>
      <c r="N62" s="38">
        <v>10</v>
      </c>
      <c r="O62" s="38">
        <v>0</v>
      </c>
      <c r="P62" s="38">
        <v>0</v>
      </c>
      <c r="Q62" s="38">
        <v>0</v>
      </c>
      <c r="R62" s="38">
        <v>0</v>
      </c>
      <c r="S62" s="38"/>
      <c r="T62" s="38"/>
      <c r="U62" s="38"/>
      <c r="V62" s="38"/>
      <c r="W62" s="38"/>
      <c r="X62" s="38"/>
      <c r="Y62" s="38"/>
      <c r="Z62" s="38"/>
      <c r="AA62" s="38" t="s">
        <v>90</v>
      </c>
      <c r="AB62" s="38">
        <v>4</v>
      </c>
      <c r="AC62" s="38">
        <v>5</v>
      </c>
      <c r="AD62" s="38" t="s">
        <v>93</v>
      </c>
      <c r="AE62" s="38">
        <v>20</v>
      </c>
      <c r="AF62" s="38">
        <v>10</v>
      </c>
      <c r="AG62" s="38">
        <v>10</v>
      </c>
      <c r="AH62" s="38">
        <v>0</v>
      </c>
      <c r="AI62" s="38"/>
      <c r="AJ62" s="38">
        <v>1</v>
      </c>
      <c r="AK62" s="38">
        <v>0</v>
      </c>
      <c r="AL62" s="38">
        <v>1</v>
      </c>
      <c r="AM62" s="38" t="s">
        <v>92</v>
      </c>
      <c r="AN62" s="38"/>
      <c r="AO62" s="38"/>
      <c r="AP62" s="38"/>
      <c r="AQ62" s="38"/>
      <c r="AR62" s="38"/>
      <c r="AS62" s="38"/>
      <c r="AT62" s="38"/>
      <c r="AU62" s="38"/>
      <c r="AV62" s="38"/>
    </row>
    <row r="63" spans="1:48" x14ac:dyDescent="0.25">
      <c r="A63" s="38" t="s">
        <v>90</v>
      </c>
      <c r="B63" s="38">
        <v>7</v>
      </c>
      <c r="C63" s="38" t="s">
        <v>91</v>
      </c>
      <c r="D63" s="38">
        <v>3</v>
      </c>
      <c r="E63" s="38">
        <v>10.5</v>
      </c>
      <c r="F63" s="38">
        <v>30</v>
      </c>
      <c r="G63" s="38"/>
      <c r="H63" s="38" t="s">
        <v>100</v>
      </c>
      <c r="I63" s="38">
        <v>25</v>
      </c>
      <c r="J63" s="38">
        <v>40</v>
      </c>
      <c r="K63" s="38">
        <v>10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/>
      <c r="T63" s="38"/>
      <c r="U63" s="38"/>
      <c r="V63" s="38"/>
      <c r="W63" s="38"/>
      <c r="X63" s="38"/>
      <c r="Y63" s="38"/>
      <c r="Z63" s="38"/>
      <c r="AA63" s="38" t="s">
        <v>90</v>
      </c>
      <c r="AB63" s="38">
        <v>5</v>
      </c>
      <c r="AC63" s="38">
        <v>1</v>
      </c>
      <c r="AD63" s="38" t="s">
        <v>93</v>
      </c>
      <c r="AE63" s="38">
        <v>0</v>
      </c>
      <c r="AF63" s="38">
        <v>2</v>
      </c>
      <c r="AG63" s="38">
        <v>10</v>
      </c>
      <c r="AH63" s="38">
        <v>10</v>
      </c>
      <c r="AI63" s="38"/>
      <c r="AJ63" s="38">
        <v>5</v>
      </c>
      <c r="AK63" s="38">
        <v>3</v>
      </c>
      <c r="AL63" s="38">
        <v>2</v>
      </c>
      <c r="AM63" s="38" t="s">
        <v>92</v>
      </c>
      <c r="AN63" s="38" t="s">
        <v>99</v>
      </c>
      <c r="AO63" s="38"/>
      <c r="AP63" s="38"/>
      <c r="AQ63" s="38"/>
      <c r="AR63" s="38"/>
      <c r="AS63" s="38"/>
      <c r="AT63" s="38"/>
      <c r="AU63" s="38"/>
      <c r="AV63" s="38"/>
    </row>
    <row r="64" spans="1:48" x14ac:dyDescent="0.25">
      <c r="A64" s="38" t="s">
        <v>90</v>
      </c>
      <c r="B64" s="38">
        <v>8</v>
      </c>
      <c r="C64" s="38" t="s">
        <v>91</v>
      </c>
      <c r="D64" s="38">
        <v>3</v>
      </c>
      <c r="E64" s="38">
        <v>10.5</v>
      </c>
      <c r="F64" s="38">
        <v>7</v>
      </c>
      <c r="G64" s="38"/>
      <c r="H64" s="38" t="s">
        <v>107</v>
      </c>
      <c r="I64" s="38">
        <v>10</v>
      </c>
      <c r="J64" s="38">
        <v>10</v>
      </c>
      <c r="K64" s="38">
        <v>15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 t="s">
        <v>97</v>
      </c>
      <c r="R64" s="38" t="s">
        <v>108</v>
      </c>
      <c r="S64" s="38" t="s">
        <v>109</v>
      </c>
      <c r="T64" s="38"/>
      <c r="U64" s="38"/>
      <c r="V64" s="38"/>
      <c r="W64" s="38"/>
      <c r="X64" s="38"/>
      <c r="Y64" s="38"/>
      <c r="Z64" s="38"/>
      <c r="AA64" s="38" t="s">
        <v>90</v>
      </c>
      <c r="AB64" s="38">
        <v>5</v>
      </c>
      <c r="AC64" s="38">
        <v>2</v>
      </c>
      <c r="AD64" s="38" t="s">
        <v>93</v>
      </c>
      <c r="AE64" s="38">
        <v>10</v>
      </c>
      <c r="AF64" s="38">
        <v>0</v>
      </c>
      <c r="AG64" s="38">
        <v>10</v>
      </c>
      <c r="AH64" s="38">
        <v>0</v>
      </c>
      <c r="AI64" s="38"/>
      <c r="AJ64" s="38">
        <v>1</v>
      </c>
      <c r="AK64" s="38">
        <v>0</v>
      </c>
      <c r="AL64" s="38">
        <v>1</v>
      </c>
      <c r="AM64" s="38" t="s">
        <v>104</v>
      </c>
      <c r="AN64" s="38"/>
      <c r="AO64" s="38"/>
      <c r="AP64" s="38"/>
      <c r="AQ64" s="38"/>
      <c r="AR64" s="38"/>
      <c r="AS64" s="38"/>
      <c r="AT64" s="38"/>
      <c r="AU64" s="38"/>
      <c r="AV64" s="38"/>
    </row>
    <row r="65" spans="1:48" x14ac:dyDescent="0.25">
      <c r="A65" s="38" t="s">
        <v>90</v>
      </c>
      <c r="B65" s="38">
        <v>9</v>
      </c>
      <c r="C65" s="38" t="s">
        <v>91</v>
      </c>
      <c r="D65" s="38">
        <v>3</v>
      </c>
      <c r="E65" s="38">
        <v>10.5</v>
      </c>
      <c r="F65" s="38">
        <v>20</v>
      </c>
      <c r="G65" s="38"/>
      <c r="H65" s="38" t="s">
        <v>92</v>
      </c>
      <c r="I65" s="38">
        <v>15</v>
      </c>
      <c r="J65" s="38">
        <v>25</v>
      </c>
      <c r="K65" s="38">
        <v>5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/>
      <c r="T65" s="38"/>
      <c r="U65" s="38"/>
      <c r="V65" s="38"/>
      <c r="W65" s="38"/>
      <c r="X65" s="38"/>
      <c r="Y65" s="38"/>
      <c r="Z65" s="38"/>
      <c r="AA65" s="38" t="s">
        <v>90</v>
      </c>
      <c r="AB65" s="38">
        <v>5</v>
      </c>
      <c r="AC65" s="38">
        <v>3</v>
      </c>
      <c r="AD65" s="38" t="s">
        <v>93</v>
      </c>
      <c r="AE65" s="38">
        <v>0</v>
      </c>
      <c r="AF65" s="38">
        <v>0</v>
      </c>
      <c r="AG65" s="38">
        <v>5</v>
      </c>
      <c r="AH65" s="38">
        <v>5</v>
      </c>
      <c r="AI65" s="38"/>
      <c r="AJ65" s="38">
        <v>3</v>
      </c>
      <c r="AK65" s="38">
        <v>8</v>
      </c>
      <c r="AL65" s="38">
        <v>1</v>
      </c>
      <c r="AM65" s="38" t="s">
        <v>99</v>
      </c>
      <c r="AN65" s="38"/>
      <c r="AO65" s="38"/>
      <c r="AP65" s="38"/>
      <c r="AQ65" s="38"/>
      <c r="AR65" s="38"/>
      <c r="AS65" s="38"/>
      <c r="AT65" s="38"/>
      <c r="AU65" s="38"/>
      <c r="AV65" s="38"/>
    </row>
    <row r="66" spans="1:48" x14ac:dyDescent="0.25">
      <c r="A66" s="38" t="s">
        <v>90</v>
      </c>
      <c r="B66" s="38">
        <v>10</v>
      </c>
      <c r="C66" s="38" t="s">
        <v>91</v>
      </c>
      <c r="D66" s="38">
        <v>3</v>
      </c>
      <c r="E66" s="38">
        <v>10.5</v>
      </c>
      <c r="F66" s="38">
        <v>15</v>
      </c>
      <c r="G66" s="38"/>
      <c r="H66" s="38" t="s">
        <v>100</v>
      </c>
      <c r="I66" s="38">
        <v>7</v>
      </c>
      <c r="J66" s="38">
        <v>20</v>
      </c>
      <c r="K66" s="38">
        <v>2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/>
      <c r="T66" s="38"/>
      <c r="U66" s="38"/>
      <c r="V66" s="38"/>
      <c r="W66" s="38"/>
      <c r="X66" s="38"/>
      <c r="Y66" s="38"/>
      <c r="Z66" s="38"/>
      <c r="AA66" s="38" t="s">
        <v>90</v>
      </c>
      <c r="AB66" s="38">
        <v>5</v>
      </c>
      <c r="AC66" s="38">
        <v>4</v>
      </c>
      <c r="AD66" s="38" t="s">
        <v>93</v>
      </c>
      <c r="AE66" s="38">
        <v>0</v>
      </c>
      <c r="AF66" s="38">
        <v>0</v>
      </c>
      <c r="AG66" s="38">
        <v>20</v>
      </c>
      <c r="AH66" s="38">
        <v>0</v>
      </c>
      <c r="AI66" s="38"/>
      <c r="AJ66" s="38">
        <v>1</v>
      </c>
      <c r="AK66" s="38">
        <v>0</v>
      </c>
      <c r="AL66" s="38">
        <v>0</v>
      </c>
      <c r="AM66" s="38"/>
      <c r="AN66" s="38"/>
      <c r="AO66" s="38"/>
      <c r="AP66" s="38"/>
      <c r="AQ66" s="38"/>
      <c r="AR66" s="38"/>
      <c r="AS66" s="38"/>
      <c r="AT66" s="38"/>
      <c r="AU66" s="38"/>
      <c r="AV66" s="38"/>
    </row>
    <row r="67" spans="1:48" x14ac:dyDescent="0.25">
      <c r="A67" s="38" t="s">
        <v>90</v>
      </c>
      <c r="B67" s="38">
        <v>1</v>
      </c>
      <c r="C67" s="38" t="s">
        <v>110</v>
      </c>
      <c r="D67" s="38">
        <v>4</v>
      </c>
      <c r="E67" s="38">
        <v>10.3</v>
      </c>
      <c r="F67" s="38">
        <v>30</v>
      </c>
      <c r="G67" s="38"/>
      <c r="H67" s="38" t="s">
        <v>111</v>
      </c>
      <c r="I67" s="38">
        <v>35</v>
      </c>
      <c r="J67" s="38">
        <v>45</v>
      </c>
      <c r="K67" s="38">
        <v>25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 t="s">
        <v>112</v>
      </c>
      <c r="R67" s="38"/>
      <c r="S67" s="38" t="s">
        <v>113</v>
      </c>
      <c r="T67" s="38"/>
      <c r="U67" s="38"/>
      <c r="V67" s="38"/>
      <c r="W67" s="38"/>
      <c r="X67" s="38"/>
      <c r="Y67" s="38"/>
      <c r="Z67" s="38"/>
      <c r="AA67" s="38" t="s">
        <v>90</v>
      </c>
      <c r="AB67" s="38">
        <v>5</v>
      </c>
      <c r="AC67" s="38">
        <v>5</v>
      </c>
      <c r="AD67" s="38" t="s">
        <v>93</v>
      </c>
      <c r="AE67" s="38">
        <v>5</v>
      </c>
      <c r="AF67" s="38">
        <v>30</v>
      </c>
      <c r="AG67" s="38">
        <v>5</v>
      </c>
      <c r="AH67" s="38">
        <v>0</v>
      </c>
      <c r="AI67" s="38"/>
      <c r="AJ67" s="38">
        <v>3</v>
      </c>
      <c r="AK67" s="38">
        <v>0</v>
      </c>
      <c r="AL67" s="38">
        <v>0</v>
      </c>
      <c r="AM67" s="38"/>
      <c r="AN67" s="38"/>
      <c r="AO67" s="38"/>
      <c r="AP67" s="38"/>
      <c r="AQ67" s="38"/>
      <c r="AR67" s="38"/>
      <c r="AS67" s="38"/>
      <c r="AT67" s="38"/>
      <c r="AU67" s="38"/>
      <c r="AV67" s="38"/>
    </row>
    <row r="68" spans="1:48" x14ac:dyDescent="0.25">
      <c r="A68" s="38" t="s">
        <v>90</v>
      </c>
      <c r="B68" s="38">
        <v>2</v>
      </c>
      <c r="C68" s="38" t="s">
        <v>110</v>
      </c>
      <c r="D68" s="38">
        <v>4</v>
      </c>
      <c r="E68" s="38">
        <v>10.3</v>
      </c>
      <c r="F68" s="38">
        <v>95</v>
      </c>
      <c r="G68" s="38"/>
      <c r="H68" s="38" t="s">
        <v>106</v>
      </c>
      <c r="I68" s="38">
        <v>140</v>
      </c>
      <c r="J68" s="38">
        <v>70</v>
      </c>
      <c r="K68" s="38">
        <v>65</v>
      </c>
      <c r="L68" s="38">
        <v>0</v>
      </c>
      <c r="M68" s="38">
        <v>0</v>
      </c>
      <c r="N68" s="38">
        <v>10</v>
      </c>
      <c r="O68" s="38">
        <v>0</v>
      </c>
      <c r="P68" s="38">
        <v>0</v>
      </c>
      <c r="Q68" s="38">
        <v>0</v>
      </c>
      <c r="R68" s="38"/>
      <c r="S68" s="38"/>
      <c r="T68" s="38"/>
      <c r="U68" s="38"/>
      <c r="V68" s="38"/>
      <c r="W68" s="38"/>
      <c r="X68" s="38"/>
      <c r="Y68" s="38"/>
      <c r="Z68" s="38"/>
      <c r="AA68" s="38" t="s">
        <v>90</v>
      </c>
      <c r="AB68" s="38">
        <v>6</v>
      </c>
      <c r="AC68" s="38">
        <v>1</v>
      </c>
      <c r="AD68" s="38" t="s">
        <v>93</v>
      </c>
      <c r="AE68" s="38">
        <v>50</v>
      </c>
      <c r="AF68" s="38">
        <v>0</v>
      </c>
      <c r="AG68" s="38">
        <v>45</v>
      </c>
      <c r="AH68" s="38">
        <v>8</v>
      </c>
      <c r="AI68" s="38"/>
      <c r="AJ68" s="38">
        <v>1</v>
      </c>
      <c r="AK68" s="38">
        <v>3</v>
      </c>
      <c r="AL68" s="38">
        <v>1</v>
      </c>
      <c r="AM68" s="38" t="s">
        <v>99</v>
      </c>
      <c r="AN68" s="38"/>
      <c r="AO68" s="38"/>
      <c r="AP68" s="38"/>
      <c r="AQ68" s="38"/>
      <c r="AR68" s="38"/>
      <c r="AS68" s="38"/>
      <c r="AT68" s="38"/>
      <c r="AU68" s="38"/>
      <c r="AV68" s="38"/>
    </row>
    <row r="69" spans="1:48" x14ac:dyDescent="0.25">
      <c r="A69" s="38" t="s">
        <v>90</v>
      </c>
      <c r="B69" s="38">
        <v>3</v>
      </c>
      <c r="C69" s="38" t="s">
        <v>110</v>
      </c>
      <c r="D69" s="38">
        <v>4</v>
      </c>
      <c r="E69" s="38">
        <v>10.3</v>
      </c>
      <c r="F69" s="38">
        <v>15</v>
      </c>
      <c r="G69" s="38"/>
      <c r="H69" s="38" t="s">
        <v>114</v>
      </c>
      <c r="I69" s="38">
        <v>15</v>
      </c>
      <c r="J69" s="38">
        <v>8</v>
      </c>
      <c r="K69" s="38">
        <v>10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 t="s">
        <v>115</v>
      </c>
      <c r="R69" s="38"/>
      <c r="S69" s="38" t="s">
        <v>116</v>
      </c>
      <c r="T69" s="38"/>
      <c r="U69" s="38"/>
      <c r="V69" s="38"/>
      <c r="W69" s="38"/>
      <c r="X69" s="38"/>
      <c r="Y69" s="38"/>
      <c r="Z69" s="38"/>
      <c r="AA69" s="38" t="s">
        <v>90</v>
      </c>
      <c r="AB69" s="38">
        <v>6</v>
      </c>
      <c r="AC69" s="38">
        <v>2</v>
      </c>
      <c r="AD69" s="38" t="s">
        <v>93</v>
      </c>
      <c r="AE69" s="38">
        <v>25</v>
      </c>
      <c r="AF69" s="38">
        <v>0</v>
      </c>
      <c r="AG69" s="38">
        <v>15</v>
      </c>
      <c r="AH69" s="38">
        <v>3</v>
      </c>
      <c r="AI69" s="38"/>
      <c r="AJ69" s="38">
        <v>3</v>
      </c>
      <c r="AK69" s="38">
        <v>1</v>
      </c>
      <c r="AL69" s="38">
        <v>1</v>
      </c>
      <c r="AM69" s="38" t="s">
        <v>117</v>
      </c>
      <c r="AN69" s="38"/>
      <c r="AO69" s="38"/>
      <c r="AP69" s="38"/>
      <c r="AQ69" s="38"/>
      <c r="AR69" s="38"/>
      <c r="AS69" s="38"/>
      <c r="AT69" s="38"/>
      <c r="AU69" s="38"/>
      <c r="AV69" s="38"/>
    </row>
    <row r="70" spans="1:48" x14ac:dyDescent="0.25">
      <c r="A70" s="38" t="s">
        <v>90</v>
      </c>
      <c r="B70" s="38">
        <v>4</v>
      </c>
      <c r="C70" s="38" t="s">
        <v>110</v>
      </c>
      <c r="D70" s="38">
        <v>4</v>
      </c>
      <c r="E70" s="38">
        <v>10.3</v>
      </c>
      <c r="F70" s="38">
        <v>10</v>
      </c>
      <c r="G70" s="38"/>
      <c r="H70" s="38" t="s">
        <v>99</v>
      </c>
      <c r="I70" s="38">
        <v>5</v>
      </c>
      <c r="J70" s="38">
        <v>10</v>
      </c>
      <c r="K70" s="38">
        <v>10</v>
      </c>
      <c r="L70" s="38">
        <v>0</v>
      </c>
      <c r="M70" s="38">
        <v>0</v>
      </c>
      <c r="N70" s="38">
        <v>25</v>
      </c>
      <c r="O70" s="38">
        <v>0</v>
      </c>
      <c r="P70" s="38">
        <v>0</v>
      </c>
      <c r="Q70" s="38" t="s">
        <v>115</v>
      </c>
      <c r="R70" s="38"/>
      <c r="S70" s="38" t="s">
        <v>113</v>
      </c>
      <c r="T70" s="38"/>
      <c r="U70" s="38"/>
      <c r="V70" s="38"/>
      <c r="W70" s="38"/>
      <c r="X70" s="38"/>
      <c r="Y70" s="38"/>
      <c r="Z70" s="38"/>
      <c r="AA70" s="38" t="s">
        <v>90</v>
      </c>
      <c r="AB70" s="38">
        <v>6</v>
      </c>
      <c r="AC70" s="38">
        <v>3</v>
      </c>
      <c r="AD70" s="38" t="s">
        <v>93</v>
      </c>
      <c r="AE70" s="38">
        <v>80</v>
      </c>
      <c r="AF70" s="38">
        <v>5</v>
      </c>
      <c r="AG70" s="38">
        <v>40</v>
      </c>
      <c r="AH70" s="38">
        <v>0</v>
      </c>
      <c r="AI70" s="38"/>
      <c r="AJ70" s="38">
        <v>3</v>
      </c>
      <c r="AK70" s="38">
        <v>0</v>
      </c>
      <c r="AL70" s="38">
        <v>1</v>
      </c>
      <c r="AM70" s="38" t="s">
        <v>92</v>
      </c>
      <c r="AN70" s="38"/>
      <c r="AO70" s="38"/>
      <c r="AP70" s="38"/>
      <c r="AQ70" s="38"/>
      <c r="AR70" s="38"/>
      <c r="AS70" s="38"/>
      <c r="AT70" s="38"/>
      <c r="AU70" s="38"/>
      <c r="AV70" s="38"/>
    </row>
    <row r="71" spans="1:48" x14ac:dyDescent="0.25">
      <c r="A71" s="38" t="s">
        <v>90</v>
      </c>
      <c r="B71" s="38">
        <v>5</v>
      </c>
      <c r="C71" s="38" t="s">
        <v>110</v>
      </c>
      <c r="D71" s="38">
        <v>4</v>
      </c>
      <c r="E71" s="38">
        <v>10.3</v>
      </c>
      <c r="F71" s="38">
        <v>20</v>
      </c>
      <c r="G71" s="38"/>
      <c r="H71" s="38" t="s">
        <v>104</v>
      </c>
      <c r="I71" s="38">
        <v>35</v>
      </c>
      <c r="J71" s="38">
        <v>20</v>
      </c>
      <c r="K71" s="38">
        <v>23</v>
      </c>
      <c r="L71" s="38">
        <v>0</v>
      </c>
      <c r="M71" s="38">
        <v>0</v>
      </c>
      <c r="N71" s="38">
        <v>90</v>
      </c>
      <c r="O71" s="38">
        <v>0</v>
      </c>
      <c r="P71" s="38">
        <v>0</v>
      </c>
      <c r="Q71" s="38">
        <v>0</v>
      </c>
      <c r="R71" s="38"/>
      <c r="S71" s="38"/>
      <c r="T71" s="38"/>
      <c r="U71" s="38"/>
      <c r="V71" s="38"/>
      <c r="W71" s="38"/>
      <c r="X71" s="38"/>
      <c r="Y71" s="38"/>
      <c r="Z71" s="38"/>
      <c r="AA71" s="38" t="s">
        <v>90</v>
      </c>
      <c r="AB71" s="38">
        <v>6</v>
      </c>
      <c r="AC71" s="38">
        <v>4</v>
      </c>
      <c r="AD71" s="38" t="s">
        <v>93</v>
      </c>
      <c r="AE71" s="38">
        <v>100</v>
      </c>
      <c r="AF71" s="38">
        <v>6</v>
      </c>
      <c r="AG71" s="38">
        <v>25</v>
      </c>
      <c r="AH71" s="38">
        <v>10</v>
      </c>
      <c r="AI71" s="38"/>
      <c r="AJ71" s="38">
        <v>1</v>
      </c>
      <c r="AK71" s="38">
        <v>8</v>
      </c>
      <c r="AL71" s="38">
        <v>0</v>
      </c>
      <c r="AM71" s="38"/>
      <c r="AN71" s="38"/>
      <c r="AO71" s="38"/>
      <c r="AP71" s="38"/>
      <c r="AQ71" s="38"/>
      <c r="AR71" s="38"/>
      <c r="AS71" s="38"/>
      <c r="AT71" s="38"/>
      <c r="AU71" s="38"/>
      <c r="AV71" s="38"/>
    </row>
    <row r="72" spans="1:48" x14ac:dyDescent="0.25">
      <c r="A72" s="38" t="s">
        <v>90</v>
      </c>
      <c r="B72" s="38">
        <v>6</v>
      </c>
      <c r="C72" s="38" t="s">
        <v>110</v>
      </c>
      <c r="D72" s="38">
        <v>4</v>
      </c>
      <c r="E72" s="38">
        <v>10.3</v>
      </c>
      <c r="F72" s="38">
        <v>30</v>
      </c>
      <c r="G72" s="38"/>
      <c r="H72" s="38" t="s">
        <v>118</v>
      </c>
      <c r="I72" s="38">
        <v>40</v>
      </c>
      <c r="J72" s="38">
        <v>35</v>
      </c>
      <c r="K72" s="38">
        <v>10</v>
      </c>
      <c r="L72" s="38">
        <v>0</v>
      </c>
      <c r="M72" s="38">
        <v>0</v>
      </c>
      <c r="N72" s="38">
        <v>10</v>
      </c>
      <c r="O72" s="38">
        <v>0</v>
      </c>
      <c r="P72" s="38">
        <v>0</v>
      </c>
      <c r="Q72" s="38" t="s">
        <v>115</v>
      </c>
      <c r="R72" s="38"/>
      <c r="S72" s="38" t="s">
        <v>113</v>
      </c>
      <c r="T72" s="38"/>
      <c r="U72" s="38"/>
      <c r="V72" s="38"/>
      <c r="W72" s="38"/>
      <c r="X72" s="38"/>
      <c r="Y72" s="38"/>
      <c r="Z72" s="38"/>
      <c r="AA72" s="38" t="s">
        <v>90</v>
      </c>
      <c r="AB72" s="38">
        <v>6</v>
      </c>
      <c r="AC72" s="38">
        <v>5</v>
      </c>
      <c r="AD72" s="38" t="s">
        <v>93</v>
      </c>
      <c r="AE72" s="38">
        <v>30</v>
      </c>
      <c r="AF72" s="38">
        <v>0</v>
      </c>
      <c r="AG72" s="38">
        <v>25</v>
      </c>
      <c r="AH72" s="38">
        <v>10</v>
      </c>
      <c r="AI72" s="38"/>
      <c r="AJ72" s="38">
        <v>1</v>
      </c>
      <c r="AK72" s="38">
        <v>4</v>
      </c>
      <c r="AL72" s="38">
        <v>0</v>
      </c>
      <c r="AM72" s="38"/>
      <c r="AN72" s="38"/>
      <c r="AO72" s="38"/>
      <c r="AP72" s="38"/>
      <c r="AQ72" s="38"/>
      <c r="AR72" s="38"/>
      <c r="AS72" s="38"/>
      <c r="AT72" s="38"/>
      <c r="AU72" s="38"/>
      <c r="AV72" s="38"/>
    </row>
    <row r="73" spans="1:48" x14ac:dyDescent="0.25">
      <c r="A73" s="38" t="s">
        <v>90</v>
      </c>
      <c r="B73" s="38">
        <v>7</v>
      </c>
      <c r="C73" s="38" t="s">
        <v>110</v>
      </c>
      <c r="D73" s="38">
        <v>4</v>
      </c>
      <c r="E73" s="38">
        <v>10.3</v>
      </c>
      <c r="F73" s="38">
        <v>20</v>
      </c>
      <c r="G73" s="38"/>
      <c r="H73" s="38" t="s">
        <v>92</v>
      </c>
      <c r="I73" s="38">
        <v>25</v>
      </c>
      <c r="J73" s="38">
        <v>15</v>
      </c>
      <c r="K73" s="38">
        <v>10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38">
        <v>0</v>
      </c>
      <c r="R73" s="38"/>
      <c r="S73" s="38"/>
      <c r="T73" s="38"/>
      <c r="U73" s="38"/>
      <c r="V73" s="38"/>
      <c r="W73" s="38"/>
      <c r="X73" s="38"/>
      <c r="Y73" s="38"/>
      <c r="Z73" s="38"/>
      <c r="AA73" s="38" t="s">
        <v>90</v>
      </c>
      <c r="AB73" s="38">
        <v>7</v>
      </c>
      <c r="AC73" s="38">
        <v>1</v>
      </c>
      <c r="AD73" s="38" t="s">
        <v>93</v>
      </c>
      <c r="AE73" s="38">
        <v>0</v>
      </c>
      <c r="AF73" s="38">
        <v>5</v>
      </c>
      <c r="AG73" s="38">
        <v>10</v>
      </c>
      <c r="AH73" s="38">
        <v>5</v>
      </c>
      <c r="AI73" s="38"/>
      <c r="AJ73" s="38">
        <v>3</v>
      </c>
      <c r="AK73" s="38">
        <v>3</v>
      </c>
      <c r="AL73" s="38">
        <v>1</v>
      </c>
      <c r="AM73" s="38" t="s">
        <v>104</v>
      </c>
      <c r="AN73" s="38"/>
      <c r="AO73" s="38"/>
      <c r="AP73" s="38"/>
      <c r="AQ73" s="38"/>
      <c r="AR73" s="38"/>
      <c r="AS73" s="38"/>
      <c r="AT73" s="38"/>
      <c r="AU73" s="38"/>
      <c r="AV73" s="38"/>
    </row>
    <row r="74" spans="1:48" x14ac:dyDescent="0.25">
      <c r="A74" s="38" t="s">
        <v>90</v>
      </c>
      <c r="B74" s="38">
        <v>8</v>
      </c>
      <c r="C74" s="38" t="s">
        <v>110</v>
      </c>
      <c r="D74" s="38">
        <v>4</v>
      </c>
      <c r="E74" s="38">
        <v>10.3</v>
      </c>
      <c r="F74" s="38">
        <v>15</v>
      </c>
      <c r="G74" s="38"/>
      <c r="H74" s="38" t="s">
        <v>104</v>
      </c>
      <c r="I74" s="38">
        <v>15</v>
      </c>
      <c r="J74" s="38">
        <v>15</v>
      </c>
      <c r="K74" s="38">
        <v>10</v>
      </c>
      <c r="L74" s="38">
        <v>0</v>
      </c>
      <c r="M74" s="38">
        <v>0</v>
      </c>
      <c r="N74" s="38">
        <v>0</v>
      </c>
      <c r="O74" s="38" t="s">
        <v>96</v>
      </c>
      <c r="P74" s="38">
        <v>0</v>
      </c>
      <c r="Q74" s="38" t="s">
        <v>97</v>
      </c>
      <c r="R74" s="38"/>
      <c r="S74" s="38" t="s">
        <v>109</v>
      </c>
      <c r="T74" s="38"/>
      <c r="U74" s="38"/>
      <c r="V74" s="38"/>
      <c r="W74" s="38"/>
      <c r="X74" s="38"/>
      <c r="Y74" s="38"/>
      <c r="Z74" s="38"/>
      <c r="AA74" s="38" t="s">
        <v>90</v>
      </c>
      <c r="AB74" s="38">
        <v>7</v>
      </c>
      <c r="AC74" s="38">
        <v>2</v>
      </c>
      <c r="AD74" s="38" t="s">
        <v>93</v>
      </c>
      <c r="AE74" s="38">
        <v>20</v>
      </c>
      <c r="AF74" s="38">
        <v>0</v>
      </c>
      <c r="AG74" s="38">
        <v>10</v>
      </c>
      <c r="AH74" s="38">
        <v>5</v>
      </c>
      <c r="AI74" s="38"/>
      <c r="AJ74" s="38">
        <v>2</v>
      </c>
      <c r="AK74" s="38">
        <v>3</v>
      </c>
      <c r="AL74" s="38">
        <v>0</v>
      </c>
      <c r="AM74" s="38"/>
      <c r="AN74" s="38"/>
      <c r="AO74" s="38"/>
      <c r="AP74" s="38"/>
      <c r="AQ74" s="38"/>
      <c r="AR74" s="38"/>
      <c r="AS74" s="38"/>
      <c r="AT74" s="38"/>
      <c r="AU74" s="38"/>
      <c r="AV74" s="38"/>
    </row>
    <row r="75" spans="1:48" x14ac:dyDescent="0.25">
      <c r="A75" s="38" t="s">
        <v>90</v>
      </c>
      <c r="B75" s="38">
        <v>9</v>
      </c>
      <c r="C75" s="38" t="s">
        <v>110</v>
      </c>
      <c r="D75" s="38">
        <v>4</v>
      </c>
      <c r="E75" s="38">
        <v>10.3</v>
      </c>
      <c r="F75" s="38">
        <v>20</v>
      </c>
      <c r="G75" s="38"/>
      <c r="H75" s="38" t="s">
        <v>118</v>
      </c>
      <c r="I75" s="38">
        <v>20</v>
      </c>
      <c r="J75" s="38">
        <v>25</v>
      </c>
      <c r="K75" s="38">
        <v>25</v>
      </c>
      <c r="L75" s="38">
        <v>0</v>
      </c>
      <c r="M75" s="38">
        <v>0</v>
      </c>
      <c r="N75" s="38">
        <v>10</v>
      </c>
      <c r="O75" s="38">
        <v>0</v>
      </c>
      <c r="P75" s="38">
        <v>0</v>
      </c>
      <c r="Q75" s="38" t="s">
        <v>97</v>
      </c>
      <c r="R75" s="38"/>
      <c r="S75" s="45" t="s">
        <v>109</v>
      </c>
      <c r="T75" s="38"/>
      <c r="U75" s="38"/>
      <c r="V75" s="38"/>
      <c r="W75" s="38"/>
      <c r="X75" s="38"/>
      <c r="Y75" s="38"/>
      <c r="Z75" s="38"/>
      <c r="AA75" s="38" t="s">
        <v>90</v>
      </c>
      <c r="AB75" s="38">
        <v>7</v>
      </c>
      <c r="AC75" s="38">
        <v>3</v>
      </c>
      <c r="AD75" s="38" t="s">
        <v>93</v>
      </c>
      <c r="AE75" s="38">
        <v>5</v>
      </c>
      <c r="AF75" s="38">
        <v>2</v>
      </c>
      <c r="AG75" s="38">
        <v>5</v>
      </c>
      <c r="AH75" s="38">
        <v>5</v>
      </c>
      <c r="AI75" s="38"/>
      <c r="AJ75" s="38">
        <v>3</v>
      </c>
      <c r="AK75" s="38">
        <v>2</v>
      </c>
      <c r="AL75" s="38">
        <v>4</v>
      </c>
      <c r="AM75" s="38" t="s">
        <v>104</v>
      </c>
      <c r="AN75" s="38" t="s">
        <v>106</v>
      </c>
      <c r="AO75" s="38" t="s">
        <v>99</v>
      </c>
      <c r="AP75" s="38" t="s">
        <v>92</v>
      </c>
      <c r="AQ75" s="38"/>
      <c r="AR75" s="38"/>
      <c r="AS75" s="38"/>
      <c r="AT75" s="38"/>
      <c r="AU75" s="38"/>
      <c r="AV75" s="38"/>
    </row>
    <row r="76" spans="1:48" x14ac:dyDescent="0.25">
      <c r="A76" s="38" t="s">
        <v>90</v>
      </c>
      <c r="B76" s="38">
        <v>10</v>
      </c>
      <c r="C76" s="38" t="s">
        <v>110</v>
      </c>
      <c r="D76" s="38">
        <v>4</v>
      </c>
      <c r="E76" s="38">
        <v>10.3</v>
      </c>
      <c r="F76" s="38">
        <v>35</v>
      </c>
      <c r="G76" s="38"/>
      <c r="H76" s="38" t="s">
        <v>114</v>
      </c>
      <c r="I76" s="38">
        <v>35</v>
      </c>
      <c r="J76" s="38">
        <v>25</v>
      </c>
      <c r="K76" s="38">
        <v>20</v>
      </c>
      <c r="L76" s="38">
        <v>0</v>
      </c>
      <c r="M76" s="38">
        <v>0</v>
      </c>
      <c r="N76" s="38">
        <v>5</v>
      </c>
      <c r="O76" s="38">
        <v>0</v>
      </c>
      <c r="P76" s="38">
        <v>0</v>
      </c>
      <c r="Q76" s="38">
        <v>0</v>
      </c>
      <c r="R76" s="38"/>
      <c r="S76" s="38"/>
      <c r="T76" s="38"/>
      <c r="U76" s="38"/>
      <c r="V76" s="38"/>
      <c r="W76" s="38"/>
      <c r="X76" s="38"/>
      <c r="Y76" s="38"/>
      <c r="Z76" s="38"/>
      <c r="AA76" s="38" t="s">
        <v>90</v>
      </c>
      <c r="AB76" s="38">
        <v>7</v>
      </c>
      <c r="AC76" s="38">
        <v>4</v>
      </c>
      <c r="AD76" s="38" t="s">
        <v>93</v>
      </c>
      <c r="AE76" s="38">
        <v>25</v>
      </c>
      <c r="AF76" s="38">
        <v>0</v>
      </c>
      <c r="AG76" s="38">
        <v>5</v>
      </c>
      <c r="AH76" s="38">
        <v>5</v>
      </c>
      <c r="AI76" s="38"/>
      <c r="AJ76" s="38">
        <v>1</v>
      </c>
      <c r="AK76" s="38">
        <v>5</v>
      </c>
      <c r="AL76" s="38">
        <v>0</v>
      </c>
      <c r="AM76" s="38"/>
      <c r="AN76" s="38"/>
      <c r="AO76" s="38"/>
      <c r="AP76" s="38"/>
      <c r="AQ76" s="38"/>
      <c r="AR76" s="38"/>
      <c r="AS76" s="38"/>
      <c r="AT76" s="38"/>
      <c r="AU76" s="38"/>
      <c r="AV76" s="38"/>
    </row>
    <row r="77" spans="1:48" x14ac:dyDescent="0.25">
      <c r="A77" s="38" t="s">
        <v>90</v>
      </c>
      <c r="B77" s="38">
        <v>1</v>
      </c>
      <c r="C77" s="38" t="s">
        <v>110</v>
      </c>
      <c r="D77" s="38">
        <v>5</v>
      </c>
      <c r="E77" s="38">
        <v>10.3</v>
      </c>
      <c r="F77" s="38">
        <v>10</v>
      </c>
      <c r="G77" s="38"/>
      <c r="H77" s="38" t="s">
        <v>92</v>
      </c>
      <c r="I77" s="38">
        <v>20</v>
      </c>
      <c r="J77" s="38">
        <v>20</v>
      </c>
      <c r="K77" s="38">
        <v>15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38">
        <v>0</v>
      </c>
      <c r="R77" s="38"/>
      <c r="S77" s="38"/>
      <c r="T77" s="38"/>
      <c r="U77" s="38"/>
      <c r="V77" s="38"/>
      <c r="W77" s="38"/>
      <c r="X77" s="38"/>
      <c r="Y77" s="38"/>
      <c r="Z77" s="38"/>
      <c r="AA77" s="38" t="s">
        <v>90</v>
      </c>
      <c r="AB77" s="38">
        <v>7</v>
      </c>
      <c r="AC77" s="38">
        <v>5</v>
      </c>
      <c r="AD77" s="38" t="s">
        <v>93</v>
      </c>
      <c r="AE77" s="38">
        <v>30</v>
      </c>
      <c r="AF77" s="38">
        <v>0</v>
      </c>
      <c r="AG77" s="38">
        <v>40</v>
      </c>
      <c r="AH77" s="38">
        <v>2</v>
      </c>
      <c r="AI77" s="38"/>
      <c r="AJ77" s="38">
        <v>5</v>
      </c>
      <c r="AK77" s="38">
        <v>2</v>
      </c>
      <c r="AL77" s="38">
        <v>0</v>
      </c>
      <c r="AM77" s="38"/>
      <c r="AN77" s="38"/>
      <c r="AO77" s="38"/>
      <c r="AP77" s="38"/>
      <c r="AQ77" s="38"/>
      <c r="AR77" s="38"/>
      <c r="AS77" s="38"/>
      <c r="AT77" s="38"/>
      <c r="AU77" s="38"/>
      <c r="AV77" s="38"/>
    </row>
    <row r="78" spans="1:48" x14ac:dyDescent="0.25">
      <c r="A78" s="38" t="s">
        <v>90</v>
      </c>
      <c r="B78" s="38">
        <v>2</v>
      </c>
      <c r="C78" s="38" t="s">
        <v>110</v>
      </c>
      <c r="D78" s="38">
        <v>5</v>
      </c>
      <c r="E78" s="38">
        <v>10.3</v>
      </c>
      <c r="F78" s="38">
        <v>8</v>
      </c>
      <c r="G78" s="38"/>
      <c r="H78" s="38" t="s">
        <v>104</v>
      </c>
      <c r="I78" s="38">
        <v>5</v>
      </c>
      <c r="J78" s="38">
        <v>5</v>
      </c>
      <c r="K78" s="38">
        <v>10</v>
      </c>
      <c r="L78" s="38">
        <v>0</v>
      </c>
      <c r="M78" s="38">
        <v>0</v>
      </c>
      <c r="N78" s="38">
        <v>0</v>
      </c>
      <c r="O78" s="38">
        <v>0</v>
      </c>
      <c r="P78" s="38">
        <v>0</v>
      </c>
      <c r="Q78" s="38" t="s">
        <v>97</v>
      </c>
      <c r="R78" s="38"/>
      <c r="S78" s="38" t="s">
        <v>109</v>
      </c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</row>
    <row r="79" spans="1:48" x14ac:dyDescent="0.25">
      <c r="A79" s="38" t="s">
        <v>90</v>
      </c>
      <c r="B79" s="38">
        <v>3</v>
      </c>
      <c r="C79" s="38" t="s">
        <v>110</v>
      </c>
      <c r="D79" s="38">
        <v>5</v>
      </c>
      <c r="E79" s="38">
        <v>10.3</v>
      </c>
      <c r="F79" s="38">
        <v>8</v>
      </c>
      <c r="G79" s="38"/>
      <c r="H79" s="38" t="s">
        <v>92</v>
      </c>
      <c r="I79" s="38">
        <v>10</v>
      </c>
      <c r="J79" s="38">
        <v>10</v>
      </c>
      <c r="K79" s="38">
        <v>5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</v>
      </c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</row>
    <row r="80" spans="1:48" x14ac:dyDescent="0.25">
      <c r="A80" s="38" t="s">
        <v>90</v>
      </c>
      <c r="B80" s="38">
        <v>4</v>
      </c>
      <c r="C80" s="38" t="s">
        <v>110</v>
      </c>
      <c r="D80" s="38">
        <v>5</v>
      </c>
      <c r="E80" s="38">
        <v>10.3</v>
      </c>
      <c r="F80" s="38">
        <v>40</v>
      </c>
      <c r="G80" s="38"/>
      <c r="H80" s="38" t="s">
        <v>100</v>
      </c>
      <c r="I80" s="38">
        <v>35</v>
      </c>
      <c r="J80" s="38">
        <v>40</v>
      </c>
      <c r="K80" s="38">
        <v>15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 t="s">
        <v>115</v>
      </c>
      <c r="R80" s="38"/>
      <c r="S80" s="38" t="s">
        <v>119</v>
      </c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</row>
    <row r="81" spans="1:48" x14ac:dyDescent="0.25">
      <c r="A81" s="38" t="s">
        <v>90</v>
      </c>
      <c r="B81" s="38">
        <v>5</v>
      </c>
      <c r="C81" s="38" t="s">
        <v>110</v>
      </c>
      <c r="D81" s="38">
        <v>5</v>
      </c>
      <c r="E81" s="38">
        <v>10.3</v>
      </c>
      <c r="F81" s="38">
        <v>10</v>
      </c>
      <c r="G81" s="38"/>
      <c r="H81" s="38" t="s">
        <v>118</v>
      </c>
      <c r="I81" s="38">
        <v>35</v>
      </c>
      <c r="J81" s="38">
        <v>20</v>
      </c>
      <c r="K81" s="38">
        <v>20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 t="s">
        <v>97</v>
      </c>
      <c r="R81" s="38"/>
      <c r="S81" s="38" t="s">
        <v>109</v>
      </c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</row>
    <row r="82" spans="1:48" x14ac:dyDescent="0.25">
      <c r="A82" s="38" t="s">
        <v>90</v>
      </c>
      <c r="B82" s="38">
        <v>6</v>
      </c>
      <c r="C82" s="38" t="s">
        <v>110</v>
      </c>
      <c r="D82" s="38">
        <v>5</v>
      </c>
      <c r="E82" s="38">
        <v>10.3</v>
      </c>
      <c r="F82" s="38">
        <v>5</v>
      </c>
      <c r="G82" s="38"/>
      <c r="H82" s="38" t="s">
        <v>104</v>
      </c>
      <c r="I82" s="38">
        <v>10</v>
      </c>
      <c r="J82" s="38">
        <v>5</v>
      </c>
      <c r="K82" s="38">
        <v>20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</row>
    <row r="83" spans="1:48" x14ac:dyDescent="0.25">
      <c r="A83" s="38" t="s">
        <v>90</v>
      </c>
      <c r="B83" s="38">
        <v>7</v>
      </c>
      <c r="C83" s="38" t="s">
        <v>110</v>
      </c>
      <c r="D83" s="38">
        <v>5</v>
      </c>
      <c r="E83" s="38">
        <v>10.3</v>
      </c>
      <c r="F83" s="38">
        <v>20</v>
      </c>
      <c r="G83" s="38"/>
      <c r="H83" s="38" t="s">
        <v>104</v>
      </c>
      <c r="I83" s="38">
        <v>30</v>
      </c>
      <c r="J83" s="38">
        <v>95</v>
      </c>
      <c r="K83" s="38">
        <v>35</v>
      </c>
      <c r="L83" s="38">
        <v>0</v>
      </c>
      <c r="M83" s="38">
        <v>0</v>
      </c>
      <c r="N83" s="38">
        <v>40</v>
      </c>
      <c r="O83" s="38">
        <v>0</v>
      </c>
      <c r="P83" s="38">
        <v>0</v>
      </c>
      <c r="Q83" s="38">
        <v>0</v>
      </c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</row>
    <row r="84" spans="1:48" x14ac:dyDescent="0.25">
      <c r="A84" s="38" t="s">
        <v>90</v>
      </c>
      <c r="B84" s="38">
        <v>8</v>
      </c>
      <c r="C84" s="38" t="s">
        <v>110</v>
      </c>
      <c r="D84" s="38">
        <v>5</v>
      </c>
      <c r="E84" s="38">
        <v>10.3</v>
      </c>
      <c r="F84" s="38">
        <v>10</v>
      </c>
      <c r="G84" s="38"/>
      <c r="H84" s="38" t="s">
        <v>103</v>
      </c>
      <c r="I84" s="38">
        <v>10</v>
      </c>
      <c r="J84" s="38">
        <v>10</v>
      </c>
      <c r="K84" s="38">
        <v>10</v>
      </c>
      <c r="L84" s="38">
        <v>0</v>
      </c>
      <c r="M84" s="38">
        <v>0</v>
      </c>
      <c r="N84" s="38">
        <v>50</v>
      </c>
      <c r="O84" s="38" t="s">
        <v>96</v>
      </c>
      <c r="P84" s="38">
        <v>0</v>
      </c>
      <c r="Q84" s="38">
        <v>0</v>
      </c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</row>
    <row r="85" spans="1:48" x14ac:dyDescent="0.25">
      <c r="A85" s="38" t="s">
        <v>90</v>
      </c>
      <c r="B85" s="38">
        <v>9</v>
      </c>
      <c r="C85" s="38" t="s">
        <v>110</v>
      </c>
      <c r="D85" s="38">
        <v>5</v>
      </c>
      <c r="E85" s="38">
        <v>10.3</v>
      </c>
      <c r="F85" s="38">
        <v>5</v>
      </c>
      <c r="G85" s="38"/>
      <c r="H85" s="38" t="s">
        <v>104</v>
      </c>
      <c r="I85" s="38">
        <v>45</v>
      </c>
      <c r="J85" s="38">
        <v>30</v>
      </c>
      <c r="K85" s="38">
        <v>25</v>
      </c>
      <c r="L85" s="38">
        <v>0</v>
      </c>
      <c r="M85" s="38">
        <v>0</v>
      </c>
      <c r="N85" s="38">
        <v>50</v>
      </c>
      <c r="O85" s="38">
        <v>0</v>
      </c>
      <c r="P85" s="38">
        <v>0</v>
      </c>
      <c r="Q85" s="38">
        <v>0</v>
      </c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</row>
    <row r="86" spans="1:48" x14ac:dyDescent="0.25">
      <c r="A86" s="38" t="s">
        <v>90</v>
      </c>
      <c r="B86" s="38">
        <v>1</v>
      </c>
      <c r="C86" s="38" t="s">
        <v>110</v>
      </c>
      <c r="D86" s="38">
        <v>6</v>
      </c>
      <c r="E86" s="38">
        <v>9.8000000000000007</v>
      </c>
      <c r="F86" s="38">
        <v>16</v>
      </c>
      <c r="G86" s="38"/>
      <c r="H86" s="38" t="s">
        <v>92</v>
      </c>
      <c r="I86" s="38">
        <v>20</v>
      </c>
      <c r="J86" s="38">
        <v>15</v>
      </c>
      <c r="K86" s="38">
        <v>15</v>
      </c>
      <c r="L86" s="38">
        <v>0</v>
      </c>
      <c r="M86" s="38">
        <v>0</v>
      </c>
      <c r="N86" s="38">
        <v>0</v>
      </c>
      <c r="O86" s="38">
        <v>0</v>
      </c>
      <c r="P86" s="38"/>
      <c r="Q86" s="38">
        <v>0</v>
      </c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</row>
    <row r="87" spans="1:48" x14ac:dyDescent="0.25">
      <c r="A87" s="38" t="s">
        <v>90</v>
      </c>
      <c r="B87" s="38">
        <v>2</v>
      </c>
      <c r="C87" s="38" t="s">
        <v>110</v>
      </c>
      <c r="D87" s="38">
        <v>6</v>
      </c>
      <c r="E87" s="38">
        <v>9.8000000000000007</v>
      </c>
      <c r="F87" s="38">
        <v>25</v>
      </c>
      <c r="G87" s="38"/>
      <c r="H87" s="38" t="s">
        <v>118</v>
      </c>
      <c r="I87" s="38">
        <v>30</v>
      </c>
      <c r="J87" s="38">
        <v>5</v>
      </c>
      <c r="K87" s="38">
        <v>10</v>
      </c>
      <c r="L87" s="38">
        <v>0</v>
      </c>
      <c r="M87" s="38">
        <v>0</v>
      </c>
      <c r="N87" s="38">
        <v>0</v>
      </c>
      <c r="O87" s="38" t="s">
        <v>96</v>
      </c>
      <c r="P87" s="38"/>
      <c r="Q87" s="38">
        <v>0</v>
      </c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</row>
    <row r="88" spans="1:48" x14ac:dyDescent="0.25">
      <c r="A88" s="38" t="s">
        <v>90</v>
      </c>
      <c r="B88" s="38">
        <v>3</v>
      </c>
      <c r="C88" s="38" t="s">
        <v>110</v>
      </c>
      <c r="D88" s="38">
        <v>6</v>
      </c>
      <c r="E88" s="38">
        <v>9.8000000000000007</v>
      </c>
      <c r="F88" s="38">
        <v>10</v>
      </c>
      <c r="G88" s="38"/>
      <c r="H88" s="38" t="s">
        <v>104</v>
      </c>
      <c r="I88" s="38">
        <v>10</v>
      </c>
      <c r="J88" s="38">
        <v>12</v>
      </c>
      <c r="K88" s="38">
        <v>18</v>
      </c>
      <c r="L88" s="38">
        <v>0</v>
      </c>
      <c r="M88" s="38">
        <v>0</v>
      </c>
      <c r="N88" s="38">
        <v>0</v>
      </c>
      <c r="O88" s="38" t="s">
        <v>96</v>
      </c>
      <c r="P88" s="38"/>
      <c r="Q88" s="38">
        <v>0</v>
      </c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</row>
    <row r="89" spans="1:48" x14ac:dyDescent="0.25">
      <c r="A89" s="38" t="s">
        <v>90</v>
      </c>
      <c r="B89" s="38">
        <v>4</v>
      </c>
      <c r="C89" s="38" t="s">
        <v>110</v>
      </c>
      <c r="D89" s="38">
        <v>6</v>
      </c>
      <c r="E89" s="38">
        <v>9.8000000000000007</v>
      </c>
      <c r="F89" s="38">
        <v>5</v>
      </c>
      <c r="G89" s="38"/>
      <c r="H89" s="38" t="s">
        <v>118</v>
      </c>
      <c r="I89" s="38">
        <v>10</v>
      </c>
      <c r="J89" s="38">
        <v>10</v>
      </c>
      <c r="K89" s="38">
        <v>2</v>
      </c>
      <c r="L89" s="38">
        <v>0</v>
      </c>
      <c r="M89" s="38">
        <v>0</v>
      </c>
      <c r="N89" s="38">
        <v>0</v>
      </c>
      <c r="O89" s="38">
        <v>0</v>
      </c>
      <c r="P89" s="38"/>
      <c r="Q89" s="38" t="s">
        <v>97</v>
      </c>
      <c r="R89" s="38"/>
      <c r="S89" s="45" t="s">
        <v>109</v>
      </c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</row>
    <row r="90" spans="1:48" x14ac:dyDescent="0.25">
      <c r="A90" s="38" t="s">
        <v>90</v>
      </c>
      <c r="B90" s="38">
        <v>5</v>
      </c>
      <c r="C90" s="38" t="s">
        <v>110</v>
      </c>
      <c r="D90" s="38">
        <v>6</v>
      </c>
      <c r="E90" s="38">
        <v>9.8000000000000007</v>
      </c>
      <c r="F90" s="38">
        <v>35</v>
      </c>
      <c r="G90" s="38"/>
      <c r="H90" s="38" t="s">
        <v>120</v>
      </c>
      <c r="I90" s="38">
        <v>72</v>
      </c>
      <c r="J90" s="38">
        <v>62</v>
      </c>
      <c r="K90" s="38">
        <v>35</v>
      </c>
      <c r="L90" s="38">
        <v>0</v>
      </c>
      <c r="M90" s="38">
        <v>0</v>
      </c>
      <c r="N90" s="38">
        <v>50</v>
      </c>
      <c r="O90" s="38" t="s">
        <v>121</v>
      </c>
      <c r="P90" s="38"/>
      <c r="Q90" s="38">
        <v>0</v>
      </c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</row>
    <row r="91" spans="1:48" x14ac:dyDescent="0.25">
      <c r="A91" s="38" t="s">
        <v>90</v>
      </c>
      <c r="B91" s="38">
        <v>6</v>
      </c>
      <c r="C91" s="38" t="s">
        <v>110</v>
      </c>
      <c r="D91" s="38">
        <v>6</v>
      </c>
      <c r="E91" s="38">
        <v>9.8000000000000007</v>
      </c>
      <c r="F91" s="38">
        <v>20</v>
      </c>
      <c r="G91" s="38"/>
      <c r="H91" s="38" t="s">
        <v>104</v>
      </c>
      <c r="I91" s="38">
        <v>35</v>
      </c>
      <c r="J91" s="38">
        <v>40</v>
      </c>
      <c r="K91" s="38">
        <v>30</v>
      </c>
      <c r="L91" s="38">
        <v>5</v>
      </c>
      <c r="M91" s="38">
        <v>5</v>
      </c>
      <c r="N91" s="38">
        <v>50</v>
      </c>
      <c r="O91" s="38" t="s">
        <v>96</v>
      </c>
      <c r="P91" s="38" t="s">
        <v>122</v>
      </c>
      <c r="Q91" s="38">
        <v>0</v>
      </c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</row>
    <row r="92" spans="1:48" x14ac:dyDescent="0.25">
      <c r="A92" s="38" t="s">
        <v>90</v>
      </c>
      <c r="B92" s="38">
        <v>7</v>
      </c>
      <c r="C92" s="38" t="s">
        <v>110</v>
      </c>
      <c r="D92" s="38">
        <v>6</v>
      </c>
      <c r="E92" s="38">
        <v>9.8000000000000007</v>
      </c>
      <c r="F92" s="38">
        <v>4</v>
      </c>
      <c r="G92" s="38"/>
      <c r="H92" s="38" t="s">
        <v>111</v>
      </c>
      <c r="I92" s="38">
        <v>15</v>
      </c>
      <c r="J92" s="38">
        <v>15</v>
      </c>
      <c r="K92" s="38">
        <v>5</v>
      </c>
      <c r="L92" s="38">
        <v>0</v>
      </c>
      <c r="M92" s="38">
        <v>0</v>
      </c>
      <c r="N92" s="38">
        <v>0</v>
      </c>
      <c r="O92" s="38">
        <v>0</v>
      </c>
      <c r="P92" s="38"/>
      <c r="Q92" s="38" t="s">
        <v>123</v>
      </c>
      <c r="R92" s="38"/>
      <c r="S92" s="38" t="s">
        <v>124</v>
      </c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</row>
    <row r="93" spans="1:48" x14ac:dyDescent="0.25">
      <c r="A93" s="38" t="s">
        <v>90</v>
      </c>
      <c r="B93" s="38">
        <v>8</v>
      </c>
      <c r="C93" s="38" t="s">
        <v>110</v>
      </c>
      <c r="D93" s="38">
        <v>6</v>
      </c>
      <c r="E93" s="38">
        <v>9.8000000000000007</v>
      </c>
      <c r="F93" s="38">
        <v>25</v>
      </c>
      <c r="G93" s="38"/>
      <c r="H93" s="38" t="s">
        <v>100</v>
      </c>
      <c r="I93" s="38">
        <v>35</v>
      </c>
      <c r="J93" s="38">
        <v>30</v>
      </c>
      <c r="K93" s="38">
        <v>30</v>
      </c>
      <c r="L93" s="38">
        <v>0</v>
      </c>
      <c r="M93" s="38">
        <v>0</v>
      </c>
      <c r="N93" s="38">
        <v>0</v>
      </c>
      <c r="O93" s="38">
        <v>0</v>
      </c>
      <c r="P93" s="38"/>
      <c r="Q93" s="38" t="s">
        <v>123</v>
      </c>
      <c r="R93" s="38"/>
      <c r="S93" s="38" t="s">
        <v>124</v>
      </c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</row>
    <row r="94" spans="1:48" x14ac:dyDescent="0.25">
      <c r="A94" s="38" t="s">
        <v>90</v>
      </c>
      <c r="B94" s="38">
        <v>9</v>
      </c>
      <c r="C94" s="38" t="s">
        <v>110</v>
      </c>
      <c r="D94" s="38">
        <v>6</v>
      </c>
      <c r="E94" s="38">
        <v>9.8000000000000007</v>
      </c>
      <c r="F94" s="38">
        <v>3</v>
      </c>
      <c r="G94" s="38"/>
      <c r="H94" s="38" t="s">
        <v>92</v>
      </c>
      <c r="I94" s="38">
        <v>15</v>
      </c>
      <c r="J94" s="38">
        <v>12</v>
      </c>
      <c r="K94" s="38">
        <v>8</v>
      </c>
      <c r="L94" s="38">
        <v>0</v>
      </c>
      <c r="M94" s="38">
        <v>0</v>
      </c>
      <c r="N94" s="38">
        <v>0</v>
      </c>
      <c r="O94" s="38">
        <v>0</v>
      </c>
      <c r="P94" s="38"/>
      <c r="Q94" s="38" t="s">
        <v>123</v>
      </c>
      <c r="R94" s="38"/>
      <c r="S94" s="38" t="s">
        <v>124</v>
      </c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</row>
    <row r="95" spans="1:48" x14ac:dyDescent="0.25">
      <c r="A95" s="38" t="s">
        <v>90</v>
      </c>
      <c r="B95" s="38">
        <v>10</v>
      </c>
      <c r="C95" s="38" t="s">
        <v>110</v>
      </c>
      <c r="D95" s="38">
        <v>6</v>
      </c>
      <c r="E95" s="38">
        <v>9.8000000000000007</v>
      </c>
      <c r="F95" s="38">
        <v>18</v>
      </c>
      <c r="G95" s="38"/>
      <c r="H95" s="38" t="s">
        <v>104</v>
      </c>
      <c r="I95" s="38">
        <v>15</v>
      </c>
      <c r="J95" s="38">
        <v>20</v>
      </c>
      <c r="K95" s="38">
        <v>15</v>
      </c>
      <c r="L95" s="38">
        <v>0</v>
      </c>
      <c r="M95" s="38">
        <v>0</v>
      </c>
      <c r="N95" s="38">
        <v>0</v>
      </c>
      <c r="O95" s="38">
        <v>0</v>
      </c>
      <c r="P95" s="38"/>
      <c r="Q95" s="38" t="s">
        <v>97</v>
      </c>
      <c r="R95" s="38"/>
      <c r="S95" s="38" t="s">
        <v>109</v>
      </c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</row>
    <row r="96" spans="1:48" x14ac:dyDescent="0.25">
      <c r="A96" s="38" t="s">
        <v>90</v>
      </c>
      <c r="B96" s="38">
        <v>11</v>
      </c>
      <c r="C96" s="38" t="s">
        <v>110</v>
      </c>
      <c r="D96" s="38">
        <v>6</v>
      </c>
      <c r="E96" s="38">
        <v>9.8000000000000007</v>
      </c>
      <c r="F96" s="38">
        <v>3</v>
      </c>
      <c r="G96" s="38"/>
      <c r="H96" s="38" t="s">
        <v>102</v>
      </c>
      <c r="I96" s="38">
        <v>1</v>
      </c>
      <c r="J96" s="38">
        <v>10</v>
      </c>
      <c r="K96" s="38">
        <v>20</v>
      </c>
      <c r="L96" s="38">
        <v>0</v>
      </c>
      <c r="M96" s="38">
        <v>0</v>
      </c>
      <c r="N96" s="38">
        <v>0</v>
      </c>
      <c r="O96" s="38">
        <v>0</v>
      </c>
      <c r="P96" s="38"/>
      <c r="Q96" s="38">
        <v>0</v>
      </c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</row>
    <row r="97" spans="1:48" x14ac:dyDescent="0.25">
      <c r="A97" s="38" t="s">
        <v>90</v>
      </c>
      <c r="B97" s="38">
        <v>1</v>
      </c>
      <c r="C97" s="38" t="s">
        <v>110</v>
      </c>
      <c r="D97" s="38">
        <v>7</v>
      </c>
      <c r="E97" s="38">
        <v>9.5</v>
      </c>
      <c r="F97" s="38">
        <v>25</v>
      </c>
      <c r="G97" s="38">
        <v>20</v>
      </c>
      <c r="H97" s="38" t="s">
        <v>114</v>
      </c>
      <c r="I97" s="38">
        <v>42</v>
      </c>
      <c r="J97" s="38">
        <v>35</v>
      </c>
      <c r="K97" s="38">
        <v>35</v>
      </c>
      <c r="L97" s="38">
        <v>10</v>
      </c>
      <c r="M97" s="38">
        <v>0</v>
      </c>
      <c r="N97" s="38">
        <v>30</v>
      </c>
      <c r="O97" s="38">
        <v>0</v>
      </c>
      <c r="P97" s="38"/>
      <c r="Q97" s="38">
        <v>0</v>
      </c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</row>
    <row r="98" spans="1:48" x14ac:dyDescent="0.25">
      <c r="A98" s="38" t="s">
        <v>90</v>
      </c>
      <c r="B98" s="38">
        <v>2</v>
      </c>
      <c r="C98" s="38" t="s">
        <v>110</v>
      </c>
      <c r="D98" s="38">
        <v>7</v>
      </c>
      <c r="E98" s="38">
        <v>9.5</v>
      </c>
      <c r="F98" s="38">
        <v>5</v>
      </c>
      <c r="G98" s="38">
        <v>40</v>
      </c>
      <c r="H98" s="38" t="s">
        <v>104</v>
      </c>
      <c r="I98" s="38">
        <v>8</v>
      </c>
      <c r="J98" s="38">
        <v>5</v>
      </c>
      <c r="K98" s="38">
        <v>8</v>
      </c>
      <c r="L98" s="38">
        <v>0</v>
      </c>
      <c r="M98" s="38">
        <v>0</v>
      </c>
      <c r="N98" s="38">
        <v>0</v>
      </c>
      <c r="O98" s="38">
        <v>0</v>
      </c>
      <c r="P98" s="38"/>
      <c r="Q98" s="38" t="s">
        <v>97</v>
      </c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</row>
    <row r="99" spans="1:48" x14ac:dyDescent="0.25">
      <c r="A99" s="38" t="s">
        <v>90</v>
      </c>
      <c r="B99" s="38">
        <v>3</v>
      </c>
      <c r="C99" s="38" t="s">
        <v>110</v>
      </c>
      <c r="D99" s="38">
        <v>7</v>
      </c>
      <c r="E99" s="38">
        <v>9.5</v>
      </c>
      <c r="F99" s="38">
        <v>7</v>
      </c>
      <c r="G99" s="38">
        <v>50</v>
      </c>
      <c r="H99" s="38" t="s">
        <v>104</v>
      </c>
      <c r="I99" s="38">
        <v>25</v>
      </c>
      <c r="J99" s="38">
        <v>8</v>
      </c>
      <c r="K99" s="38">
        <v>30</v>
      </c>
      <c r="L99" s="38">
        <v>0</v>
      </c>
      <c r="M99" s="38">
        <v>0</v>
      </c>
      <c r="N99" s="38">
        <v>10</v>
      </c>
      <c r="O99" s="38" t="s">
        <v>125</v>
      </c>
      <c r="P99" s="38"/>
      <c r="Q99" s="38" t="s">
        <v>97</v>
      </c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</row>
    <row r="100" spans="1:48" x14ac:dyDescent="0.25">
      <c r="A100" s="38" t="s">
        <v>90</v>
      </c>
      <c r="B100" s="38">
        <v>4</v>
      </c>
      <c r="C100" s="38" t="s">
        <v>110</v>
      </c>
      <c r="D100" s="38">
        <v>7</v>
      </c>
      <c r="E100" s="38">
        <v>9.5</v>
      </c>
      <c r="F100" s="38">
        <v>17</v>
      </c>
      <c r="G100" s="38">
        <v>30</v>
      </c>
      <c r="H100" s="38" t="s">
        <v>106</v>
      </c>
      <c r="I100" s="38">
        <v>15</v>
      </c>
      <c r="J100" s="38">
        <v>20</v>
      </c>
      <c r="K100" s="38">
        <v>30</v>
      </c>
      <c r="L100" s="38">
        <v>0</v>
      </c>
      <c r="M100" s="38">
        <v>0</v>
      </c>
      <c r="N100" s="38">
        <v>0</v>
      </c>
      <c r="O100" s="38">
        <v>0</v>
      </c>
      <c r="P100" s="38"/>
      <c r="Q100" s="38">
        <v>0</v>
      </c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</row>
    <row r="101" spans="1:48" x14ac:dyDescent="0.25">
      <c r="A101" s="38" t="s">
        <v>90</v>
      </c>
      <c r="B101" s="38">
        <v>5</v>
      </c>
      <c r="C101" s="38" t="s">
        <v>110</v>
      </c>
      <c r="D101" s="38">
        <v>7</v>
      </c>
      <c r="E101" s="38">
        <v>9.5</v>
      </c>
      <c r="F101" s="38">
        <v>5</v>
      </c>
      <c r="G101" s="38"/>
      <c r="H101" s="38" t="s">
        <v>114</v>
      </c>
      <c r="I101" s="38">
        <v>8</v>
      </c>
      <c r="J101" s="38">
        <v>5</v>
      </c>
      <c r="K101" s="38">
        <v>5</v>
      </c>
      <c r="L101" s="38">
        <v>0</v>
      </c>
      <c r="M101" s="38">
        <v>0</v>
      </c>
      <c r="N101" s="38">
        <v>0</v>
      </c>
      <c r="O101" s="38">
        <v>0</v>
      </c>
      <c r="P101" s="38"/>
      <c r="Q101" s="38">
        <v>0</v>
      </c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</row>
    <row r="102" spans="1:48" x14ac:dyDescent="0.25">
      <c r="A102" s="38" t="s">
        <v>90</v>
      </c>
      <c r="B102" s="38">
        <v>6</v>
      </c>
      <c r="C102" s="38" t="s">
        <v>110</v>
      </c>
      <c r="D102" s="38">
        <v>7</v>
      </c>
      <c r="E102" s="38">
        <v>9.5</v>
      </c>
      <c r="F102" s="38">
        <v>20</v>
      </c>
      <c r="G102" s="38"/>
      <c r="H102" s="38" t="s">
        <v>92</v>
      </c>
      <c r="I102" s="38">
        <v>10</v>
      </c>
      <c r="J102" s="38">
        <v>25</v>
      </c>
      <c r="K102" s="38">
        <v>15</v>
      </c>
      <c r="L102" s="38">
        <v>0</v>
      </c>
      <c r="M102" s="38">
        <v>0</v>
      </c>
      <c r="N102" s="38">
        <v>0</v>
      </c>
      <c r="O102" s="38">
        <v>0</v>
      </c>
      <c r="P102" s="38"/>
      <c r="Q102" s="38">
        <v>0</v>
      </c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</row>
    <row r="103" spans="1:48" x14ac:dyDescent="0.25">
      <c r="A103" s="38" t="s">
        <v>90</v>
      </c>
      <c r="B103" s="38">
        <v>7</v>
      </c>
      <c r="C103" s="38" t="s">
        <v>110</v>
      </c>
      <c r="D103" s="38">
        <v>7</v>
      </c>
      <c r="E103" s="38">
        <v>9.5</v>
      </c>
      <c r="F103" s="38">
        <v>10</v>
      </c>
      <c r="G103" s="38"/>
      <c r="H103" s="38" t="s">
        <v>92</v>
      </c>
      <c r="I103" s="38">
        <v>10</v>
      </c>
      <c r="J103" s="38">
        <v>12</v>
      </c>
      <c r="K103" s="38">
        <v>12</v>
      </c>
      <c r="L103" s="38">
        <v>0</v>
      </c>
      <c r="M103" s="38">
        <v>0</v>
      </c>
      <c r="N103" s="38">
        <v>5</v>
      </c>
      <c r="O103" s="38">
        <v>0</v>
      </c>
      <c r="P103" s="38"/>
      <c r="Q103" s="38">
        <v>0</v>
      </c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</row>
    <row r="104" spans="1:48" x14ac:dyDescent="0.25">
      <c r="A104" s="38" t="s">
        <v>90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</row>
    <row r="105" spans="1:48" x14ac:dyDescent="0.25">
      <c r="A105" s="38" t="s">
        <v>90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</row>
    <row r="106" spans="1:48" x14ac:dyDescent="0.25">
      <c r="A106" s="38" t="s">
        <v>90</v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</row>
    <row r="107" spans="1:48" x14ac:dyDescent="0.25">
      <c r="A107" s="38" t="s">
        <v>90</v>
      </c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</row>
    <row r="108" spans="1:48" x14ac:dyDescent="0.25">
      <c r="A108" s="38" t="s">
        <v>90</v>
      </c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</row>
    <row r="109" spans="1:48" x14ac:dyDescent="0.25">
      <c r="A109" s="38" t="s">
        <v>90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</row>
    <row r="110" spans="1:48" x14ac:dyDescent="0.25">
      <c r="A110" s="38" t="s">
        <v>90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</row>
    <row r="111" spans="1:48" x14ac:dyDescent="0.25">
      <c r="A111" s="38" t="s">
        <v>90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</row>
    <row r="112" spans="1:48" x14ac:dyDescent="0.25">
      <c r="A112" s="38" t="s">
        <v>90</v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</row>
    <row r="113" spans="1:48" x14ac:dyDescent="0.25">
      <c r="A113" s="38" t="s">
        <v>90</v>
      </c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</row>
    <row r="114" spans="1:48" x14ac:dyDescent="0.25">
      <c r="A114" s="38" t="s">
        <v>90</v>
      </c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</row>
    <row r="115" spans="1:48" x14ac:dyDescent="0.25">
      <c r="A115" s="38" t="s">
        <v>90</v>
      </c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</row>
    <row r="116" spans="1:48" x14ac:dyDescent="0.25">
      <c r="A116" s="38" t="s">
        <v>90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</row>
    <row r="117" spans="1:48" x14ac:dyDescent="0.25">
      <c r="A117" s="38" t="s">
        <v>90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</row>
    <row r="118" spans="1:48" x14ac:dyDescent="0.25">
      <c r="A118" s="38" t="s">
        <v>90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</row>
    <row r="119" spans="1:48" x14ac:dyDescent="0.25">
      <c r="A119" s="38" t="s">
        <v>90</v>
      </c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</row>
    <row r="120" spans="1:48" x14ac:dyDescent="0.25">
      <c r="A120" s="38" t="s">
        <v>90</v>
      </c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</row>
    <row r="121" spans="1:48" x14ac:dyDescent="0.25">
      <c r="A121" s="38" t="s">
        <v>90</v>
      </c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</row>
    <row r="122" spans="1:48" x14ac:dyDescent="0.25">
      <c r="A122" s="38" t="s">
        <v>90</v>
      </c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</row>
    <row r="123" spans="1:48" x14ac:dyDescent="0.25">
      <c r="A123" s="38" t="s">
        <v>90</v>
      </c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</row>
    <row r="124" spans="1:48" x14ac:dyDescent="0.25">
      <c r="A124" s="38" t="s">
        <v>90</v>
      </c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</row>
    <row r="125" spans="1:48" x14ac:dyDescent="0.25">
      <c r="A125" s="38" t="s">
        <v>90</v>
      </c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</row>
    <row r="126" spans="1:48" x14ac:dyDescent="0.25">
      <c r="A126" s="38" t="s">
        <v>90</v>
      </c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</row>
    <row r="127" spans="1:48" x14ac:dyDescent="0.25">
      <c r="A127" s="38" t="s">
        <v>90</v>
      </c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</row>
    <row r="128" spans="1:48" x14ac:dyDescent="0.25">
      <c r="A128" s="38" t="s">
        <v>90</v>
      </c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</row>
    <row r="129" spans="1:48" x14ac:dyDescent="0.25">
      <c r="A129" s="38" t="s">
        <v>90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</row>
    <row r="130" spans="1:48" x14ac:dyDescent="0.25">
      <c r="A130" s="38" t="s">
        <v>90</v>
      </c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</row>
    <row r="131" spans="1:48" x14ac:dyDescent="0.25">
      <c r="A131" s="38" t="s">
        <v>90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</row>
    <row r="132" spans="1:48" x14ac:dyDescent="0.25">
      <c r="A132" s="38" t="s">
        <v>90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</row>
    <row r="133" spans="1:48" x14ac:dyDescent="0.25">
      <c r="A133" s="38" t="s">
        <v>90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</row>
    <row r="134" spans="1:48" x14ac:dyDescent="0.25">
      <c r="A134" s="38" t="s">
        <v>90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</row>
    <row r="135" spans="1:48" x14ac:dyDescent="0.25">
      <c r="A135" s="38" t="s">
        <v>90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</row>
    <row r="136" spans="1:48" x14ac:dyDescent="0.25">
      <c r="A136" s="38" t="s">
        <v>90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</row>
    <row r="137" spans="1:48" x14ac:dyDescent="0.25">
      <c r="A137" s="38" t="s">
        <v>90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</row>
    <row r="138" spans="1:48" x14ac:dyDescent="0.25">
      <c r="A138" s="38" t="s">
        <v>90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</row>
    <row r="139" spans="1:48" x14ac:dyDescent="0.2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</row>
    <row r="140" spans="1:48" x14ac:dyDescent="0.2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</row>
    <row r="141" spans="1:48" x14ac:dyDescent="0.2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</row>
    <row r="142" spans="1:48" x14ac:dyDescent="0.2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</row>
    <row r="143" spans="1:48" x14ac:dyDescent="0.2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</row>
    <row r="144" spans="1:48" x14ac:dyDescent="0.2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</row>
    <row r="145" spans="1:48" x14ac:dyDescent="0.2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</row>
    <row r="146" spans="1:48" x14ac:dyDescent="0.2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</row>
    <row r="147" spans="1:48" x14ac:dyDescent="0.2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</row>
    <row r="148" spans="1:48" x14ac:dyDescent="0.2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</row>
    <row r="149" spans="1:48" x14ac:dyDescent="0.2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</row>
    <row r="150" spans="1:48" x14ac:dyDescent="0.2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</row>
    <row r="151" spans="1:48" x14ac:dyDescent="0.2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</row>
    <row r="152" spans="1:48" x14ac:dyDescent="0.2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</row>
    <row r="153" spans="1:48" x14ac:dyDescent="0.2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</row>
    <row r="154" spans="1:48" x14ac:dyDescent="0.2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</row>
    <row r="155" spans="1:48" x14ac:dyDescent="0.2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</row>
    <row r="156" spans="1:48" x14ac:dyDescent="0.2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</row>
    <row r="157" spans="1:48" x14ac:dyDescent="0.2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</row>
    <row r="158" spans="1:48" x14ac:dyDescent="0.2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</row>
    <row r="159" spans="1:48" x14ac:dyDescent="0.2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</row>
    <row r="160" spans="1:48" x14ac:dyDescent="0.2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</row>
    <row r="161" spans="1:48" x14ac:dyDescent="0.2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</row>
    <row r="162" spans="1:48" x14ac:dyDescent="0.2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</row>
    <row r="163" spans="1:48" x14ac:dyDescent="0.25">
      <c r="A163" s="38" t="s">
        <v>126</v>
      </c>
      <c r="B163" s="38">
        <v>1</v>
      </c>
      <c r="C163" s="38" t="s">
        <v>127</v>
      </c>
      <c r="D163">
        <v>1</v>
      </c>
      <c r="E163" s="38">
        <v>10</v>
      </c>
      <c r="F163" s="38">
        <v>30</v>
      </c>
      <c r="G163" s="38"/>
      <c r="H163" s="38" t="s">
        <v>128</v>
      </c>
      <c r="I163" s="38">
        <v>60</v>
      </c>
      <c r="J163" s="38">
        <v>6</v>
      </c>
      <c r="K163" s="38">
        <v>45</v>
      </c>
      <c r="L163" s="38">
        <v>10</v>
      </c>
      <c r="M163" s="38">
        <v>5</v>
      </c>
      <c r="N163" s="38">
        <v>50</v>
      </c>
      <c r="O163" s="38" t="s">
        <v>129</v>
      </c>
      <c r="P163" s="38">
        <v>0</v>
      </c>
      <c r="Q163" s="38">
        <v>0</v>
      </c>
      <c r="R163" s="38">
        <v>0</v>
      </c>
      <c r="S163" s="38">
        <v>0</v>
      </c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</row>
    <row r="164" spans="1:48" x14ac:dyDescent="0.25">
      <c r="A164" s="38" t="s">
        <v>126</v>
      </c>
      <c r="B164" s="38">
        <v>2</v>
      </c>
      <c r="C164" s="38" t="s">
        <v>127</v>
      </c>
      <c r="D164" s="38">
        <v>1</v>
      </c>
      <c r="E164" s="38">
        <v>10</v>
      </c>
      <c r="F164" s="38">
        <v>40</v>
      </c>
      <c r="G164" s="38"/>
      <c r="H164" s="38" t="s">
        <v>130</v>
      </c>
      <c r="I164" s="38">
        <v>40</v>
      </c>
      <c r="J164" s="38">
        <v>4</v>
      </c>
      <c r="K164" s="38">
        <v>8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</row>
    <row r="165" spans="1:48" x14ac:dyDescent="0.25">
      <c r="A165" s="38" t="s">
        <v>126</v>
      </c>
      <c r="B165" s="38">
        <v>3</v>
      </c>
      <c r="C165" s="38" t="s">
        <v>127</v>
      </c>
      <c r="D165" s="38">
        <v>1</v>
      </c>
      <c r="E165" s="38">
        <v>10</v>
      </c>
      <c r="F165" s="38">
        <v>20</v>
      </c>
      <c r="G165" s="38"/>
      <c r="H165" s="38" t="s">
        <v>104</v>
      </c>
      <c r="I165" s="38">
        <v>20</v>
      </c>
      <c r="J165" s="38">
        <v>1</v>
      </c>
      <c r="K165" s="38">
        <v>10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</row>
    <row r="166" spans="1:48" x14ac:dyDescent="0.25">
      <c r="A166" s="38" t="s">
        <v>126</v>
      </c>
      <c r="B166" s="38">
        <v>4</v>
      </c>
      <c r="C166" s="38" t="s">
        <v>127</v>
      </c>
      <c r="D166" s="38">
        <v>1</v>
      </c>
      <c r="E166" s="38">
        <v>10</v>
      </c>
      <c r="F166" s="38">
        <v>5</v>
      </c>
      <c r="G166" s="38"/>
      <c r="H166" s="38" t="s">
        <v>131</v>
      </c>
      <c r="I166" s="38">
        <v>15</v>
      </c>
      <c r="J166" s="38">
        <v>5</v>
      </c>
      <c r="K166" s="38">
        <v>25</v>
      </c>
      <c r="L166" s="38" t="s">
        <v>132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</row>
    <row r="167" spans="1:48" x14ac:dyDescent="0.25">
      <c r="A167" s="38" t="s">
        <v>126</v>
      </c>
      <c r="B167" s="38">
        <v>5</v>
      </c>
      <c r="C167" s="38" t="s">
        <v>127</v>
      </c>
      <c r="D167" s="38">
        <v>1</v>
      </c>
      <c r="E167" s="38">
        <v>10</v>
      </c>
      <c r="F167" s="38">
        <v>30</v>
      </c>
      <c r="G167" s="38"/>
      <c r="H167" s="38" t="s">
        <v>92</v>
      </c>
      <c r="I167" s="38">
        <v>50</v>
      </c>
      <c r="J167" s="38">
        <v>20</v>
      </c>
      <c r="K167" s="38">
        <v>5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</row>
    <row r="168" spans="1:48" x14ac:dyDescent="0.25">
      <c r="A168" s="38" t="s">
        <v>126</v>
      </c>
      <c r="B168" s="38">
        <v>6</v>
      </c>
      <c r="C168" s="38" t="s">
        <v>127</v>
      </c>
      <c r="D168" s="38">
        <v>1</v>
      </c>
      <c r="E168" s="38">
        <v>10</v>
      </c>
      <c r="F168" s="38">
        <v>20</v>
      </c>
      <c r="G168" s="38"/>
      <c r="H168" s="38" t="s">
        <v>104</v>
      </c>
      <c r="I168" s="38">
        <v>20</v>
      </c>
      <c r="J168" s="38">
        <v>8</v>
      </c>
      <c r="K168" s="38">
        <v>20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</row>
    <row r="169" spans="1:48" x14ac:dyDescent="0.25">
      <c r="A169" s="38" t="s">
        <v>126</v>
      </c>
      <c r="B169" s="38">
        <v>7</v>
      </c>
      <c r="C169" s="38" t="s">
        <v>127</v>
      </c>
      <c r="D169" s="38">
        <v>1</v>
      </c>
      <c r="E169" s="38">
        <v>10</v>
      </c>
      <c r="F169" s="38">
        <v>10</v>
      </c>
      <c r="G169" s="38"/>
      <c r="H169" s="38" t="s">
        <v>104</v>
      </c>
      <c r="I169" s="38">
        <v>10</v>
      </c>
      <c r="J169" s="38">
        <v>20</v>
      </c>
      <c r="K169" s="38">
        <v>20</v>
      </c>
      <c r="L169" s="38">
        <v>0</v>
      </c>
      <c r="M169" s="38">
        <v>0</v>
      </c>
      <c r="N169" s="38">
        <v>60</v>
      </c>
      <c r="O169" s="38" t="s">
        <v>96</v>
      </c>
      <c r="P169" s="38">
        <v>0</v>
      </c>
      <c r="Q169" s="38">
        <v>0</v>
      </c>
      <c r="R169" s="38">
        <v>0</v>
      </c>
      <c r="S169" s="38">
        <v>0</v>
      </c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</row>
    <row r="170" spans="1:48" x14ac:dyDescent="0.25">
      <c r="A170" s="38" t="s">
        <v>126</v>
      </c>
      <c r="B170" s="38">
        <v>8</v>
      </c>
      <c r="C170" s="38" t="s">
        <v>127</v>
      </c>
      <c r="D170" s="38">
        <v>1</v>
      </c>
      <c r="E170" s="38">
        <v>10</v>
      </c>
      <c r="F170" s="38">
        <v>6</v>
      </c>
      <c r="G170" s="38"/>
      <c r="H170" s="38" t="s">
        <v>92</v>
      </c>
      <c r="I170" s="38">
        <v>10</v>
      </c>
      <c r="J170" s="38">
        <v>8</v>
      </c>
      <c r="K170" s="38">
        <v>10</v>
      </c>
      <c r="L170" s="38">
        <v>0</v>
      </c>
      <c r="M170" s="38">
        <v>0</v>
      </c>
      <c r="N170" s="38">
        <v>0</v>
      </c>
      <c r="O170" s="38">
        <v>0</v>
      </c>
      <c r="P170" s="38">
        <v>0</v>
      </c>
      <c r="Q170" s="38">
        <v>20</v>
      </c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</row>
    <row r="171" spans="1:48" x14ac:dyDescent="0.25">
      <c r="A171" s="38" t="s">
        <v>126</v>
      </c>
      <c r="B171" s="38">
        <v>1</v>
      </c>
      <c r="C171" s="38" t="s">
        <v>91</v>
      </c>
      <c r="D171" s="38">
        <v>2</v>
      </c>
      <c r="E171" s="38">
        <v>8.4</v>
      </c>
      <c r="F171" s="38">
        <v>5</v>
      </c>
      <c r="G171" s="38">
        <v>60</v>
      </c>
      <c r="H171" s="38" t="s">
        <v>104</v>
      </c>
      <c r="I171" s="38">
        <v>2</v>
      </c>
      <c r="J171" s="38">
        <v>7</v>
      </c>
      <c r="K171" s="38">
        <v>10</v>
      </c>
      <c r="L171" s="38">
        <v>10</v>
      </c>
      <c r="M171" s="38">
        <v>3</v>
      </c>
      <c r="N171" s="38">
        <v>20</v>
      </c>
      <c r="O171" s="38" t="s">
        <v>96</v>
      </c>
      <c r="P171" s="38">
        <v>0</v>
      </c>
      <c r="Q171" s="38">
        <v>0</v>
      </c>
      <c r="R171" s="38">
        <v>0</v>
      </c>
      <c r="S171" s="38">
        <v>0</v>
      </c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</row>
    <row r="172" spans="1:48" x14ac:dyDescent="0.25">
      <c r="A172" s="38" t="s">
        <v>126</v>
      </c>
      <c r="B172" s="38">
        <v>2</v>
      </c>
      <c r="C172" s="38" t="s">
        <v>91</v>
      </c>
      <c r="D172" s="38">
        <v>2</v>
      </c>
      <c r="E172" s="38">
        <v>8.4</v>
      </c>
      <c r="F172" s="38">
        <v>5</v>
      </c>
      <c r="G172" s="38"/>
      <c r="H172" s="38" t="s">
        <v>106</v>
      </c>
      <c r="I172" s="38">
        <v>5</v>
      </c>
      <c r="J172" s="38">
        <v>10</v>
      </c>
      <c r="K172" s="38">
        <v>38</v>
      </c>
      <c r="L172" s="38">
        <v>0</v>
      </c>
      <c r="M172" s="38">
        <v>0</v>
      </c>
      <c r="N172" s="38">
        <v>5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</row>
    <row r="173" spans="1:48" x14ac:dyDescent="0.25">
      <c r="A173" s="38" t="s">
        <v>126</v>
      </c>
      <c r="B173" s="38">
        <v>3</v>
      </c>
      <c r="C173" s="38" t="s">
        <v>91</v>
      </c>
      <c r="D173" s="38">
        <v>2</v>
      </c>
      <c r="E173" s="38">
        <v>8.4</v>
      </c>
      <c r="F173" s="38">
        <v>20</v>
      </c>
      <c r="G173" s="38"/>
      <c r="H173" s="38" t="s">
        <v>106</v>
      </c>
      <c r="I173" s="38">
        <v>25</v>
      </c>
      <c r="J173" s="38">
        <v>10</v>
      </c>
      <c r="K173" s="38">
        <v>4</v>
      </c>
      <c r="L173" s="38">
        <v>0</v>
      </c>
      <c r="M173" s="38">
        <v>0</v>
      </c>
      <c r="N173" s="38">
        <v>20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</row>
    <row r="174" spans="1:48" x14ac:dyDescent="0.25">
      <c r="A174" s="38" t="s">
        <v>126</v>
      </c>
      <c r="B174" s="38">
        <v>4</v>
      </c>
      <c r="C174" s="38" t="s">
        <v>91</v>
      </c>
      <c r="D174" s="38">
        <v>2</v>
      </c>
      <c r="E174" s="38">
        <v>8.4</v>
      </c>
      <c r="F174" s="38">
        <v>30</v>
      </c>
      <c r="G174" s="38"/>
      <c r="H174" s="38" t="s">
        <v>106</v>
      </c>
      <c r="I174" s="38">
        <v>47</v>
      </c>
      <c r="J174" s="38">
        <v>28</v>
      </c>
      <c r="K174" s="38">
        <v>35</v>
      </c>
      <c r="L174" s="38">
        <v>0</v>
      </c>
      <c r="M174" s="38">
        <v>0</v>
      </c>
      <c r="N174" s="38">
        <v>20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</row>
    <row r="175" spans="1:48" x14ac:dyDescent="0.25">
      <c r="A175" s="38" t="s">
        <v>126</v>
      </c>
      <c r="B175" s="38">
        <v>5</v>
      </c>
      <c r="C175" s="38" t="s">
        <v>91</v>
      </c>
      <c r="D175" s="38">
        <v>2</v>
      </c>
      <c r="E175" s="38">
        <v>8.4</v>
      </c>
      <c r="F175" s="38">
        <v>15</v>
      </c>
      <c r="G175" s="38"/>
      <c r="H175" s="38" t="s">
        <v>104</v>
      </c>
      <c r="I175" s="38">
        <v>22</v>
      </c>
      <c r="J175" s="38">
        <v>5</v>
      </c>
      <c r="K175" s="38">
        <v>25</v>
      </c>
      <c r="L175" s="38">
        <v>5</v>
      </c>
      <c r="M175" s="38">
        <v>10</v>
      </c>
      <c r="N175" s="38">
        <v>10</v>
      </c>
      <c r="O175" s="38" t="s">
        <v>96</v>
      </c>
      <c r="P175" s="38">
        <v>0</v>
      </c>
      <c r="Q175" s="38">
        <v>0</v>
      </c>
      <c r="R175" s="38">
        <v>0</v>
      </c>
      <c r="S175" s="38">
        <v>0</v>
      </c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</row>
    <row r="176" spans="1:48" x14ac:dyDescent="0.25">
      <c r="A176" s="38" t="s">
        <v>126</v>
      </c>
      <c r="B176" s="38">
        <v>6</v>
      </c>
      <c r="C176" s="38" t="s">
        <v>91</v>
      </c>
      <c r="D176" s="38">
        <v>2</v>
      </c>
      <c r="E176" s="38">
        <v>8.4</v>
      </c>
      <c r="F176" s="38">
        <v>5</v>
      </c>
      <c r="G176" s="38"/>
      <c r="H176" s="38" t="s">
        <v>104</v>
      </c>
      <c r="I176" s="38">
        <v>30</v>
      </c>
      <c r="J176" s="38">
        <v>5</v>
      </c>
      <c r="K176" s="38">
        <v>1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</row>
    <row r="177" spans="1:48" x14ac:dyDescent="0.25">
      <c r="A177" s="38" t="s">
        <v>126</v>
      </c>
      <c r="B177" s="38">
        <v>7</v>
      </c>
      <c r="C177" s="38" t="s">
        <v>91</v>
      </c>
      <c r="D177" s="38">
        <v>2</v>
      </c>
      <c r="E177" s="38">
        <v>8.4</v>
      </c>
      <c r="F177" s="38">
        <v>9</v>
      </c>
      <c r="G177" s="38"/>
      <c r="H177" s="38" t="s">
        <v>104</v>
      </c>
      <c r="I177" s="38">
        <v>18</v>
      </c>
      <c r="J177" s="38">
        <v>5</v>
      </c>
      <c r="K177" s="38">
        <v>25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</row>
    <row r="178" spans="1:48" x14ac:dyDescent="0.25">
      <c r="A178" s="38" t="s">
        <v>126</v>
      </c>
      <c r="B178" s="38">
        <v>8</v>
      </c>
      <c r="C178" s="38" t="s">
        <v>91</v>
      </c>
      <c r="D178" s="38">
        <v>2</v>
      </c>
      <c r="E178" s="38">
        <v>8.4</v>
      </c>
      <c r="F178" s="38">
        <v>2</v>
      </c>
      <c r="G178" s="38"/>
      <c r="H178" s="38" t="s">
        <v>94</v>
      </c>
      <c r="I178" s="38">
        <v>10</v>
      </c>
      <c r="J178" s="38">
        <v>7</v>
      </c>
      <c r="K178" s="38">
        <v>12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 t="s">
        <v>133</v>
      </c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</row>
    <row r="179" spans="1:48" x14ac:dyDescent="0.25">
      <c r="A179" s="38" t="s">
        <v>126</v>
      </c>
      <c r="B179" s="38">
        <v>9</v>
      </c>
      <c r="C179" s="38" t="s">
        <v>91</v>
      </c>
      <c r="D179" s="38">
        <v>2</v>
      </c>
      <c r="E179" s="38">
        <v>8.4</v>
      </c>
      <c r="F179" s="38">
        <v>1</v>
      </c>
      <c r="G179" s="38"/>
      <c r="H179" s="38" t="s">
        <v>134</v>
      </c>
      <c r="I179" s="38">
        <v>10</v>
      </c>
      <c r="J179" s="38">
        <v>8</v>
      </c>
      <c r="K179" s="38">
        <v>13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</row>
    <row r="180" spans="1:48" x14ac:dyDescent="0.25">
      <c r="A180" s="38" t="s">
        <v>126</v>
      </c>
      <c r="B180" s="38">
        <v>1</v>
      </c>
      <c r="C180" s="38" t="s">
        <v>91</v>
      </c>
      <c r="D180" s="38">
        <v>3</v>
      </c>
      <c r="E180" s="38">
        <v>10.5</v>
      </c>
      <c r="F180" s="38">
        <v>25</v>
      </c>
      <c r="G180" s="38"/>
      <c r="H180" s="38" t="s">
        <v>107</v>
      </c>
      <c r="I180" s="38">
        <v>30</v>
      </c>
      <c r="J180" s="38">
        <v>50</v>
      </c>
      <c r="K180" s="38">
        <v>25</v>
      </c>
      <c r="L180" s="38">
        <v>0</v>
      </c>
      <c r="M180" s="38">
        <v>0</v>
      </c>
      <c r="N180" s="38">
        <v>2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</row>
    <row r="181" spans="1:48" x14ac:dyDescent="0.25">
      <c r="A181" s="38" t="s">
        <v>126</v>
      </c>
      <c r="B181" s="38">
        <v>2</v>
      </c>
      <c r="C181" s="38" t="s">
        <v>91</v>
      </c>
      <c r="D181" s="38">
        <v>3</v>
      </c>
      <c r="E181" s="38">
        <v>10.5</v>
      </c>
      <c r="F181" s="38">
        <v>1</v>
      </c>
      <c r="G181" s="38"/>
      <c r="H181" s="38" t="s">
        <v>102</v>
      </c>
      <c r="I181" s="38">
        <v>18</v>
      </c>
      <c r="J181" s="38">
        <v>2</v>
      </c>
      <c r="K181" s="38">
        <v>20</v>
      </c>
      <c r="L181" s="38">
        <v>0</v>
      </c>
      <c r="M181" s="38">
        <v>0</v>
      </c>
      <c r="N181" s="38">
        <v>0</v>
      </c>
      <c r="O181" s="38">
        <v>0</v>
      </c>
      <c r="P181" s="38">
        <v>0</v>
      </c>
      <c r="Q181" s="38">
        <v>0</v>
      </c>
      <c r="R181" s="38">
        <v>0</v>
      </c>
      <c r="S181" s="38">
        <v>0</v>
      </c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</row>
    <row r="182" spans="1:48" x14ac:dyDescent="0.2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</row>
    <row r="183" spans="1:48" x14ac:dyDescent="0.25">
      <c r="A183" s="38" t="s">
        <v>126</v>
      </c>
      <c r="B183" s="38">
        <v>3</v>
      </c>
      <c r="C183" s="38" t="s">
        <v>91</v>
      </c>
      <c r="D183" s="38">
        <v>3</v>
      </c>
      <c r="E183" s="38">
        <v>10.5</v>
      </c>
      <c r="F183" s="38">
        <v>5</v>
      </c>
      <c r="G183" s="38"/>
      <c r="H183" s="38" t="s">
        <v>131</v>
      </c>
      <c r="I183" s="38">
        <v>14</v>
      </c>
      <c r="J183" s="38">
        <v>5</v>
      </c>
      <c r="K183" s="38">
        <v>7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</row>
    <row r="184" spans="1:48" x14ac:dyDescent="0.25">
      <c r="A184" s="38" t="s">
        <v>126</v>
      </c>
      <c r="B184" s="38">
        <v>4</v>
      </c>
      <c r="C184" s="38" t="s">
        <v>91</v>
      </c>
      <c r="D184" s="38">
        <v>3</v>
      </c>
      <c r="E184" s="38">
        <v>10.5</v>
      </c>
      <c r="F184" s="38">
        <v>3</v>
      </c>
      <c r="G184" s="38"/>
      <c r="H184" s="38" t="s">
        <v>106</v>
      </c>
      <c r="I184" s="38">
        <v>45</v>
      </c>
      <c r="J184" s="38">
        <v>22</v>
      </c>
      <c r="K184" s="38">
        <v>35</v>
      </c>
      <c r="L184" s="38">
        <v>10</v>
      </c>
      <c r="M184" s="38">
        <v>0</v>
      </c>
      <c r="N184" s="38">
        <v>5</v>
      </c>
      <c r="O184" s="38">
        <v>0</v>
      </c>
      <c r="P184" s="38">
        <v>0</v>
      </c>
      <c r="Q184" s="38">
        <v>0</v>
      </c>
      <c r="R184" s="38">
        <v>0</v>
      </c>
      <c r="S184" s="38" t="s">
        <v>135</v>
      </c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</row>
    <row r="185" spans="1:48" x14ac:dyDescent="0.25">
      <c r="A185" s="38" t="s">
        <v>126</v>
      </c>
      <c r="B185" s="38">
        <v>5</v>
      </c>
      <c r="C185" s="38" t="s">
        <v>91</v>
      </c>
      <c r="D185" s="38">
        <v>3</v>
      </c>
      <c r="E185" s="38">
        <v>10.5</v>
      </c>
      <c r="F185" s="38">
        <v>10</v>
      </c>
      <c r="G185" s="38"/>
      <c r="H185" s="38" t="s">
        <v>104</v>
      </c>
      <c r="I185" s="38">
        <v>18</v>
      </c>
      <c r="J185" s="38">
        <v>7</v>
      </c>
      <c r="K185" s="38">
        <v>15</v>
      </c>
      <c r="L185" s="38">
        <v>0</v>
      </c>
      <c r="M185" s="38">
        <v>5</v>
      </c>
      <c r="N185" s="38">
        <v>0</v>
      </c>
      <c r="O185" s="38" t="s">
        <v>96</v>
      </c>
      <c r="P185" s="38">
        <v>0</v>
      </c>
      <c r="Q185" s="38">
        <v>0</v>
      </c>
      <c r="R185" s="38">
        <v>0</v>
      </c>
      <c r="S185" s="38">
        <v>0</v>
      </c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</row>
    <row r="186" spans="1:48" x14ac:dyDescent="0.25">
      <c r="A186" s="38" t="s">
        <v>126</v>
      </c>
      <c r="B186" s="38">
        <v>6</v>
      </c>
      <c r="C186" s="38" t="s">
        <v>91</v>
      </c>
      <c r="D186" s="38">
        <v>3</v>
      </c>
      <c r="E186" s="38">
        <v>10.5</v>
      </c>
      <c r="F186" s="38">
        <v>12</v>
      </c>
      <c r="G186" s="38"/>
      <c r="H186" s="38" t="s">
        <v>100</v>
      </c>
      <c r="I186" s="38">
        <v>25</v>
      </c>
      <c r="J186" s="38">
        <v>12</v>
      </c>
      <c r="K186" s="38">
        <v>12</v>
      </c>
      <c r="L186" s="38">
        <v>0</v>
      </c>
      <c r="M186" s="38">
        <v>0</v>
      </c>
      <c r="N186" s="38">
        <v>0</v>
      </c>
      <c r="O186" s="38">
        <v>0</v>
      </c>
      <c r="P186" s="38">
        <v>0</v>
      </c>
      <c r="Q186" s="38">
        <v>0</v>
      </c>
      <c r="R186" s="38">
        <v>0</v>
      </c>
      <c r="S186" s="38">
        <v>0</v>
      </c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</row>
    <row r="187" spans="1:48" x14ac:dyDescent="0.25">
      <c r="A187" s="38" t="s">
        <v>126</v>
      </c>
      <c r="B187" s="38">
        <v>1</v>
      </c>
      <c r="C187" s="38" t="s">
        <v>110</v>
      </c>
      <c r="D187" s="38">
        <v>4</v>
      </c>
      <c r="E187" s="38">
        <v>10.5</v>
      </c>
      <c r="F187" s="38">
        <v>30</v>
      </c>
      <c r="G187" s="38"/>
      <c r="H187" s="38" t="s">
        <v>136</v>
      </c>
      <c r="I187" s="38">
        <v>30</v>
      </c>
      <c r="J187" s="38">
        <v>20</v>
      </c>
      <c r="K187" s="38">
        <v>35</v>
      </c>
      <c r="L187" s="38">
        <v>0</v>
      </c>
      <c r="M187" s="38">
        <v>0</v>
      </c>
      <c r="N187" s="38">
        <v>0</v>
      </c>
      <c r="O187" s="38">
        <v>0</v>
      </c>
      <c r="P187" s="38">
        <v>0</v>
      </c>
      <c r="Q187" s="38">
        <v>0</v>
      </c>
      <c r="R187" s="38">
        <v>0</v>
      </c>
      <c r="S187" s="38">
        <v>0</v>
      </c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</row>
    <row r="188" spans="1:48" x14ac:dyDescent="0.25">
      <c r="A188" s="38" t="s">
        <v>126</v>
      </c>
      <c r="B188" s="38">
        <v>2</v>
      </c>
      <c r="C188" s="38" t="s">
        <v>110</v>
      </c>
      <c r="D188" s="38">
        <v>4</v>
      </c>
      <c r="E188" s="38">
        <v>10.5</v>
      </c>
      <c r="F188" s="38">
        <v>40</v>
      </c>
      <c r="G188" s="38"/>
      <c r="H188" s="38" t="s">
        <v>136</v>
      </c>
      <c r="I188" s="38">
        <v>50</v>
      </c>
      <c r="J188" s="38">
        <v>45</v>
      </c>
      <c r="K188" s="38">
        <v>12.5</v>
      </c>
      <c r="L188" s="38">
        <v>0</v>
      </c>
      <c r="M188" s="38">
        <v>0</v>
      </c>
      <c r="N188" s="38">
        <v>20</v>
      </c>
      <c r="O188" s="38">
        <v>0</v>
      </c>
      <c r="P188" s="38">
        <v>0</v>
      </c>
      <c r="Q188" s="38">
        <v>0</v>
      </c>
      <c r="R188" s="38">
        <v>0</v>
      </c>
      <c r="S188" s="38">
        <v>0</v>
      </c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</row>
    <row r="189" spans="1:48" x14ac:dyDescent="0.25">
      <c r="A189" s="38" t="s">
        <v>126</v>
      </c>
      <c r="B189" s="38">
        <v>3</v>
      </c>
      <c r="C189" s="38" t="s">
        <v>110</v>
      </c>
      <c r="D189" s="38">
        <v>4</v>
      </c>
      <c r="E189" s="38">
        <v>10.5</v>
      </c>
      <c r="F189" s="38">
        <v>12</v>
      </c>
      <c r="G189" s="38"/>
      <c r="H189" s="38" t="s">
        <v>114</v>
      </c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</row>
    <row r="190" spans="1:48" x14ac:dyDescent="0.25">
      <c r="A190" s="38" t="s">
        <v>126</v>
      </c>
      <c r="B190" s="38">
        <v>4</v>
      </c>
      <c r="C190" s="38" t="s">
        <v>110</v>
      </c>
      <c r="D190" s="38">
        <v>4</v>
      </c>
      <c r="E190" s="38">
        <v>10.5</v>
      </c>
      <c r="F190" s="38">
        <v>3</v>
      </c>
      <c r="G190" s="38"/>
      <c r="H190" s="38" t="s">
        <v>92</v>
      </c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</row>
    <row r="191" spans="1:48" x14ac:dyDescent="0.25">
      <c r="A191" s="38" t="s">
        <v>126</v>
      </c>
      <c r="B191" s="38">
        <v>5</v>
      </c>
      <c r="C191" s="38" t="s">
        <v>110</v>
      </c>
      <c r="D191" s="38">
        <v>4</v>
      </c>
      <c r="E191" s="38">
        <v>10.5</v>
      </c>
      <c r="F191" s="38">
        <v>5</v>
      </c>
      <c r="G191" s="38"/>
      <c r="H191" s="38" t="s">
        <v>117</v>
      </c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</row>
    <row r="192" spans="1:48" x14ac:dyDescent="0.25">
      <c r="A192" s="38" t="s">
        <v>126</v>
      </c>
      <c r="B192" s="38">
        <v>6</v>
      </c>
      <c r="C192" s="38" t="s">
        <v>110</v>
      </c>
      <c r="D192" s="38">
        <v>4</v>
      </c>
      <c r="E192" s="38">
        <v>10.5</v>
      </c>
      <c r="F192" s="38">
        <v>15</v>
      </c>
      <c r="G192" s="38"/>
      <c r="H192" s="38" t="s">
        <v>94</v>
      </c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</row>
    <row r="193" spans="1:48" x14ac:dyDescent="0.25">
      <c r="A193" s="38" t="s">
        <v>126</v>
      </c>
      <c r="B193" s="38">
        <v>7</v>
      </c>
      <c r="C193" s="38" t="s">
        <v>110</v>
      </c>
      <c r="D193" s="38">
        <v>4</v>
      </c>
      <c r="E193" s="38">
        <v>10.5</v>
      </c>
      <c r="F193" s="38">
        <v>10</v>
      </c>
      <c r="G193" s="38"/>
      <c r="H193" s="38" t="s">
        <v>114</v>
      </c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</row>
    <row r="194" spans="1:48" x14ac:dyDescent="0.25">
      <c r="A194" s="38" t="s">
        <v>126</v>
      </c>
      <c r="B194" s="38">
        <v>8</v>
      </c>
      <c r="C194" s="38" t="s">
        <v>110</v>
      </c>
      <c r="D194" s="38">
        <v>4</v>
      </c>
      <c r="E194" s="38">
        <v>10.5</v>
      </c>
      <c r="F194" s="38">
        <v>5</v>
      </c>
      <c r="G194" s="38"/>
      <c r="H194" s="38" t="s">
        <v>117</v>
      </c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</row>
    <row r="195" spans="1:48" x14ac:dyDescent="0.25">
      <c r="A195" s="38" t="s">
        <v>126</v>
      </c>
      <c r="B195" s="38">
        <v>9</v>
      </c>
      <c r="C195" s="38" t="s">
        <v>110</v>
      </c>
      <c r="D195" s="38">
        <v>4</v>
      </c>
      <c r="E195" s="38">
        <v>10.5</v>
      </c>
      <c r="F195" s="38">
        <v>15</v>
      </c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</row>
    <row r="196" spans="1:48" x14ac:dyDescent="0.25">
      <c r="A196" s="38" t="s">
        <v>126</v>
      </c>
      <c r="B196" s="38">
        <v>10</v>
      </c>
      <c r="C196" s="38" t="s">
        <v>110</v>
      </c>
      <c r="D196" s="38">
        <v>4</v>
      </c>
      <c r="E196" s="38">
        <v>10.5</v>
      </c>
      <c r="F196" s="38">
        <v>20</v>
      </c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</row>
    <row r="197" spans="1:48" x14ac:dyDescent="0.25">
      <c r="A197" s="38" t="s">
        <v>126</v>
      </c>
      <c r="B197" s="38">
        <v>11</v>
      </c>
      <c r="C197" s="38" t="s">
        <v>110</v>
      </c>
      <c r="D197" s="38">
        <v>4</v>
      </c>
      <c r="E197" s="38">
        <v>10.5</v>
      </c>
      <c r="F197" s="38">
        <v>10</v>
      </c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</row>
    <row r="198" spans="1:48" x14ac:dyDescent="0.2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</row>
    <row r="199" spans="1:48" x14ac:dyDescent="0.2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</row>
    <row r="200" spans="1:48" x14ac:dyDescent="0.2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</row>
    <row r="201" spans="1:48" x14ac:dyDescent="0.2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</row>
    <row r="202" spans="1:48" x14ac:dyDescent="0.2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</row>
    <row r="203" spans="1:48" x14ac:dyDescent="0.2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</row>
    <row r="204" spans="1:48" x14ac:dyDescent="0.2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</row>
    <row r="205" spans="1:48" x14ac:dyDescent="0.2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</row>
    <row r="206" spans="1:48" x14ac:dyDescent="0.2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</row>
    <row r="207" spans="1:48" x14ac:dyDescent="0.2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</row>
    <row r="208" spans="1:48" x14ac:dyDescent="0.2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</row>
    <row r="209" spans="1:48" x14ac:dyDescent="0.2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</row>
    <row r="210" spans="1:48" x14ac:dyDescent="0.2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</row>
    <row r="211" spans="1:48" x14ac:dyDescent="0.2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</row>
    <row r="212" spans="1:48" x14ac:dyDescent="0.2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</row>
    <row r="213" spans="1:48" x14ac:dyDescent="0.2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</row>
    <row r="214" spans="1:48" x14ac:dyDescent="0.2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</row>
    <row r="215" spans="1:48" x14ac:dyDescent="0.2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</row>
    <row r="216" spans="1:48" x14ac:dyDescent="0.2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</row>
    <row r="217" spans="1:48" x14ac:dyDescent="0.2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</row>
    <row r="218" spans="1:48" x14ac:dyDescent="0.2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</row>
    <row r="219" spans="1:48" x14ac:dyDescent="0.2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</row>
    <row r="220" spans="1:48" x14ac:dyDescent="0.2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</row>
    <row r="221" spans="1:48" x14ac:dyDescent="0.2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</row>
    <row r="222" spans="1:48" x14ac:dyDescent="0.2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</row>
    <row r="223" spans="1:48" x14ac:dyDescent="0.2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</row>
    <row r="224" spans="1:48" x14ac:dyDescent="0.2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</row>
    <row r="225" spans="1:48" x14ac:dyDescent="0.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</row>
    <row r="226" spans="1:48" x14ac:dyDescent="0.2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</row>
    <row r="227" spans="1:48" x14ac:dyDescent="0.2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</row>
    <row r="228" spans="1:48" x14ac:dyDescent="0.2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</row>
    <row r="229" spans="1:48" x14ac:dyDescent="0.2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</row>
    <row r="230" spans="1:48" x14ac:dyDescent="0.2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</row>
    <row r="231" spans="1:48" x14ac:dyDescent="0.2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</row>
    <row r="232" spans="1:48" x14ac:dyDescent="0.2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</row>
    <row r="233" spans="1:48" x14ac:dyDescent="0.2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</row>
    <row r="234" spans="1:48" x14ac:dyDescent="0.2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</row>
    <row r="235" spans="1:48" x14ac:dyDescent="0.2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</row>
    <row r="236" spans="1:48" x14ac:dyDescent="0.2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</row>
    <row r="237" spans="1:48" x14ac:dyDescent="0.2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</row>
    <row r="238" spans="1:48" x14ac:dyDescent="0.2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</row>
    <row r="239" spans="1:48" x14ac:dyDescent="0.2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</row>
    <row r="240" spans="1:48" x14ac:dyDescent="0.2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</row>
    <row r="241" spans="1:48" x14ac:dyDescent="0.2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</row>
    <row r="242" spans="1:48" x14ac:dyDescent="0.2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</row>
    <row r="243" spans="1:48" x14ac:dyDescent="0.2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</row>
    <row r="244" spans="1:48" x14ac:dyDescent="0.2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</row>
    <row r="245" spans="1:48" x14ac:dyDescent="0.2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</row>
    <row r="246" spans="1:48" x14ac:dyDescent="0.2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</row>
    <row r="247" spans="1:48" x14ac:dyDescent="0.2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</row>
    <row r="248" spans="1:48" x14ac:dyDescent="0.2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</row>
    <row r="249" spans="1:48" x14ac:dyDescent="0.2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</row>
    <row r="250" spans="1:48" x14ac:dyDescent="0.2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</row>
    <row r="251" spans="1:48" x14ac:dyDescent="0.2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</row>
    <row r="252" spans="1:48" x14ac:dyDescent="0.2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</row>
    <row r="253" spans="1:48" x14ac:dyDescent="0.2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</row>
    <row r="254" spans="1:48" x14ac:dyDescent="0.2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</row>
    <row r="255" spans="1:48" x14ac:dyDescent="0.2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</row>
    <row r="256" spans="1:48" x14ac:dyDescent="0.2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</row>
    <row r="257" spans="1:48" x14ac:dyDescent="0.2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</row>
    <row r="258" spans="1:48" x14ac:dyDescent="0.2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</row>
    <row r="259" spans="1:48" x14ac:dyDescent="0.2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</row>
    <row r="260" spans="1:48" x14ac:dyDescent="0.2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</row>
    <row r="261" spans="1:48" x14ac:dyDescent="0.2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</row>
    <row r="262" spans="1:48" x14ac:dyDescent="0.2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</row>
    <row r="263" spans="1:48" x14ac:dyDescent="0.2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</row>
    <row r="264" spans="1:48" x14ac:dyDescent="0.2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</row>
    <row r="265" spans="1:48" x14ac:dyDescent="0.2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</row>
    <row r="266" spans="1:48" x14ac:dyDescent="0.2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</row>
    <row r="267" spans="1:48" x14ac:dyDescent="0.2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</row>
    <row r="268" spans="1:48" x14ac:dyDescent="0.2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</row>
    <row r="269" spans="1:48" x14ac:dyDescent="0.2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</row>
    <row r="270" spans="1:48" x14ac:dyDescent="0.2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</row>
    <row r="271" spans="1:48" x14ac:dyDescent="0.2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</row>
    <row r="272" spans="1:48" x14ac:dyDescent="0.2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</row>
    <row r="273" spans="1:48" x14ac:dyDescent="0.2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</row>
    <row r="274" spans="1:48" x14ac:dyDescent="0.2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</row>
    <row r="275" spans="1:48" x14ac:dyDescent="0.2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</row>
    <row r="276" spans="1:48" x14ac:dyDescent="0.2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</row>
    <row r="277" spans="1:48" x14ac:dyDescent="0.2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</row>
    <row r="278" spans="1:48" x14ac:dyDescent="0.2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</row>
    <row r="279" spans="1:48" x14ac:dyDescent="0.2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</row>
    <row r="280" spans="1:48" x14ac:dyDescent="0.2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</row>
    <row r="281" spans="1:48" x14ac:dyDescent="0.2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</row>
    <row r="282" spans="1:48" x14ac:dyDescent="0.2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</row>
    <row r="283" spans="1:48" x14ac:dyDescent="0.2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</row>
    <row r="284" spans="1:48" x14ac:dyDescent="0.2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</row>
    <row r="285" spans="1:48" x14ac:dyDescent="0.2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</row>
    <row r="286" spans="1:48" x14ac:dyDescent="0.2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</row>
    <row r="287" spans="1:48" x14ac:dyDescent="0.2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</row>
    <row r="288" spans="1:48" x14ac:dyDescent="0.2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</row>
    <row r="289" spans="1:48" x14ac:dyDescent="0.2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</row>
    <row r="290" spans="1:48" x14ac:dyDescent="0.2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</row>
    <row r="291" spans="1:48" x14ac:dyDescent="0.2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</row>
    <row r="292" spans="1:48" x14ac:dyDescent="0.2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</row>
    <row r="293" spans="1:48" x14ac:dyDescent="0.2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</row>
    <row r="294" spans="1:48" x14ac:dyDescent="0.2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</row>
    <row r="295" spans="1:48" x14ac:dyDescent="0.2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</row>
    <row r="296" spans="1:48" x14ac:dyDescent="0.2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</row>
    <row r="297" spans="1:48" x14ac:dyDescent="0.2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</row>
    <row r="298" spans="1:48" x14ac:dyDescent="0.2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</row>
    <row r="299" spans="1:48" x14ac:dyDescent="0.2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</row>
    <row r="300" spans="1:48" x14ac:dyDescent="0.2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</row>
    <row r="301" spans="1:48" x14ac:dyDescent="0.2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</row>
    <row r="302" spans="1:48" x14ac:dyDescent="0.2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</row>
    <row r="303" spans="1:48" x14ac:dyDescent="0.2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</row>
    <row r="304" spans="1:48" x14ac:dyDescent="0.2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</row>
    <row r="305" spans="1:48" x14ac:dyDescent="0.2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</row>
    <row r="306" spans="1:48" x14ac:dyDescent="0.2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</row>
    <row r="307" spans="1:48" x14ac:dyDescent="0.2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</row>
    <row r="308" spans="1:48" x14ac:dyDescent="0.2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</row>
    <row r="309" spans="1:48" x14ac:dyDescent="0.2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</row>
    <row r="310" spans="1:48" x14ac:dyDescent="0.2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</row>
    <row r="311" spans="1:48" x14ac:dyDescent="0.2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</row>
    <row r="312" spans="1:48" x14ac:dyDescent="0.2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</row>
    <row r="313" spans="1:48" x14ac:dyDescent="0.2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</row>
    <row r="314" spans="1:48" x14ac:dyDescent="0.2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</row>
    <row r="315" spans="1:48" x14ac:dyDescent="0.2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</row>
    <row r="316" spans="1:48" x14ac:dyDescent="0.2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</row>
    <row r="317" spans="1:48" x14ac:dyDescent="0.2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</row>
    <row r="318" spans="1:48" x14ac:dyDescent="0.2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</row>
    <row r="319" spans="1:48" x14ac:dyDescent="0.2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</row>
    <row r="320" spans="1:48" x14ac:dyDescent="0.2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</row>
    <row r="321" spans="1:48" x14ac:dyDescent="0.2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</row>
    <row r="322" spans="1:48" x14ac:dyDescent="0.2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</row>
    <row r="323" spans="1:48" x14ac:dyDescent="0.2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</row>
    <row r="324" spans="1:48" x14ac:dyDescent="0.2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</row>
    <row r="325" spans="1:48" x14ac:dyDescent="0.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</row>
    <row r="326" spans="1:48" x14ac:dyDescent="0.2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</row>
    <row r="327" spans="1:48" x14ac:dyDescent="0.2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</row>
    <row r="328" spans="1:48" x14ac:dyDescent="0.2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</row>
    <row r="329" spans="1:48" x14ac:dyDescent="0.2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</row>
    <row r="330" spans="1:48" x14ac:dyDescent="0.2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</row>
    <row r="331" spans="1:48" x14ac:dyDescent="0.2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</row>
    <row r="332" spans="1:48" x14ac:dyDescent="0.2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</row>
    <row r="333" spans="1:48" x14ac:dyDescent="0.2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</row>
    <row r="334" spans="1:48" x14ac:dyDescent="0.2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</row>
    <row r="335" spans="1:48" x14ac:dyDescent="0.2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</row>
    <row r="336" spans="1:48" x14ac:dyDescent="0.2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</row>
    <row r="337" spans="1:48" x14ac:dyDescent="0.2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</row>
    <row r="338" spans="1:48" x14ac:dyDescent="0.2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</row>
    <row r="339" spans="1:48" x14ac:dyDescent="0.2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</row>
    <row r="340" spans="1:48" x14ac:dyDescent="0.2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</row>
    <row r="341" spans="1:48" x14ac:dyDescent="0.2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</row>
    <row r="342" spans="1:48" x14ac:dyDescent="0.2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</row>
    <row r="343" spans="1:48" x14ac:dyDescent="0.2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</row>
    <row r="344" spans="1:48" x14ac:dyDescent="0.2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</row>
    <row r="345" spans="1:48" x14ac:dyDescent="0.2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</row>
    <row r="346" spans="1:48" x14ac:dyDescent="0.2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</row>
    <row r="347" spans="1:48" x14ac:dyDescent="0.2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</row>
    <row r="348" spans="1:48" x14ac:dyDescent="0.2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</row>
    <row r="349" spans="1:48" x14ac:dyDescent="0.2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</row>
    <row r="350" spans="1:48" x14ac:dyDescent="0.2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</row>
    <row r="351" spans="1:48" x14ac:dyDescent="0.2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</row>
    <row r="352" spans="1:48" x14ac:dyDescent="0.2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</row>
    <row r="353" spans="1:48" x14ac:dyDescent="0.2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</row>
    <row r="354" spans="1:48" x14ac:dyDescent="0.2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</row>
    <row r="355" spans="1:48" x14ac:dyDescent="0.2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</row>
    <row r="356" spans="1:48" x14ac:dyDescent="0.2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</row>
    <row r="357" spans="1:48" x14ac:dyDescent="0.2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</row>
    <row r="358" spans="1:48" x14ac:dyDescent="0.2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</row>
    <row r="359" spans="1:48" x14ac:dyDescent="0.2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</row>
    <row r="360" spans="1:48" x14ac:dyDescent="0.2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</row>
    <row r="361" spans="1:48" x14ac:dyDescent="0.2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</row>
    <row r="362" spans="1:48" x14ac:dyDescent="0.2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</row>
    <row r="363" spans="1:48" x14ac:dyDescent="0.2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</row>
    <row r="364" spans="1:48" x14ac:dyDescent="0.2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</row>
    <row r="365" spans="1:48" x14ac:dyDescent="0.2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</row>
    <row r="366" spans="1:48" x14ac:dyDescent="0.2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</row>
    <row r="367" spans="1:48" x14ac:dyDescent="0.2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</row>
    <row r="368" spans="1:48" x14ac:dyDescent="0.2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</row>
    <row r="369" spans="1:48" x14ac:dyDescent="0.2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</row>
    <row r="370" spans="1:48" x14ac:dyDescent="0.2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</row>
    <row r="371" spans="1:48" x14ac:dyDescent="0.2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</row>
    <row r="372" spans="1:48" x14ac:dyDescent="0.2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</row>
    <row r="373" spans="1:48" x14ac:dyDescent="0.2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</row>
    <row r="374" spans="1:48" x14ac:dyDescent="0.2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</row>
    <row r="375" spans="1:48" x14ac:dyDescent="0.2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</row>
    <row r="376" spans="1:48" x14ac:dyDescent="0.2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</row>
    <row r="377" spans="1:48" x14ac:dyDescent="0.2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</row>
    <row r="378" spans="1:48" x14ac:dyDescent="0.2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</row>
    <row r="379" spans="1:48" x14ac:dyDescent="0.2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</row>
    <row r="380" spans="1:48" x14ac:dyDescent="0.2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</row>
    <row r="381" spans="1:48" x14ac:dyDescent="0.2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</row>
    <row r="382" spans="1:48" x14ac:dyDescent="0.2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</row>
    <row r="383" spans="1:48" x14ac:dyDescent="0.2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</row>
    <row r="384" spans="1:48" x14ac:dyDescent="0.2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</row>
    <row r="385" spans="1:48" x14ac:dyDescent="0.2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</row>
    <row r="386" spans="1:48" x14ac:dyDescent="0.2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</row>
    <row r="387" spans="1:48" x14ac:dyDescent="0.2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</row>
    <row r="388" spans="1:48" x14ac:dyDescent="0.2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</row>
    <row r="389" spans="1:48" x14ac:dyDescent="0.2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</row>
    <row r="390" spans="1:48" x14ac:dyDescent="0.2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</row>
    <row r="391" spans="1:48" x14ac:dyDescent="0.2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</row>
    <row r="392" spans="1:48" x14ac:dyDescent="0.2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</row>
    <row r="393" spans="1:48" x14ac:dyDescent="0.2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</row>
    <row r="394" spans="1:48" x14ac:dyDescent="0.2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</row>
    <row r="395" spans="1:48" x14ac:dyDescent="0.2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</row>
    <row r="396" spans="1:48" x14ac:dyDescent="0.2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</row>
    <row r="397" spans="1:48" x14ac:dyDescent="0.2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</row>
    <row r="398" spans="1:48" x14ac:dyDescent="0.2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</row>
    <row r="399" spans="1:48" x14ac:dyDescent="0.2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</row>
    <row r="400" spans="1:48" x14ac:dyDescent="0.2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</row>
    <row r="401" spans="1:48" x14ac:dyDescent="0.2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</row>
    <row r="402" spans="1:48" x14ac:dyDescent="0.2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</row>
    <row r="403" spans="1:48" x14ac:dyDescent="0.2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</row>
    <row r="404" spans="1:48" x14ac:dyDescent="0.2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</row>
    <row r="405" spans="1:48" x14ac:dyDescent="0.2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</row>
    <row r="406" spans="1:48" x14ac:dyDescent="0.2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</row>
    <row r="407" spans="1:48" x14ac:dyDescent="0.2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</row>
    <row r="408" spans="1:48" x14ac:dyDescent="0.2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</row>
    <row r="409" spans="1:48" x14ac:dyDescent="0.2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</row>
    <row r="410" spans="1:48" x14ac:dyDescent="0.2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</row>
    <row r="411" spans="1:48" x14ac:dyDescent="0.2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</row>
    <row r="412" spans="1:48" x14ac:dyDescent="0.2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</row>
    <row r="413" spans="1:48" x14ac:dyDescent="0.2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</row>
    <row r="414" spans="1:48" x14ac:dyDescent="0.2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</row>
    <row r="415" spans="1:48" x14ac:dyDescent="0.2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</row>
    <row r="416" spans="1:48" x14ac:dyDescent="0.2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</row>
    <row r="417" spans="1:48" x14ac:dyDescent="0.2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</row>
    <row r="418" spans="1:48" x14ac:dyDescent="0.2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</row>
    <row r="419" spans="1:48" x14ac:dyDescent="0.2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</row>
    <row r="420" spans="1:48" x14ac:dyDescent="0.2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</row>
    <row r="421" spans="1:48" x14ac:dyDescent="0.2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</row>
    <row r="422" spans="1:48" x14ac:dyDescent="0.2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</row>
    <row r="423" spans="1:48" x14ac:dyDescent="0.2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</row>
    <row r="424" spans="1:48" x14ac:dyDescent="0.2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</row>
    <row r="425" spans="1:48" x14ac:dyDescent="0.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</row>
    <row r="426" spans="1:48" x14ac:dyDescent="0.2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</row>
    <row r="427" spans="1:48" x14ac:dyDescent="0.2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</row>
    <row r="428" spans="1:48" x14ac:dyDescent="0.2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</row>
    <row r="429" spans="1:48" x14ac:dyDescent="0.2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</row>
    <row r="430" spans="1:48" x14ac:dyDescent="0.2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</row>
    <row r="431" spans="1:48" x14ac:dyDescent="0.2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</row>
    <row r="432" spans="1:48" x14ac:dyDescent="0.2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</row>
    <row r="433" spans="1:48" x14ac:dyDescent="0.2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</row>
    <row r="434" spans="1:48" x14ac:dyDescent="0.2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</row>
    <row r="435" spans="1:48" x14ac:dyDescent="0.2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</row>
    <row r="436" spans="1:48" x14ac:dyDescent="0.2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</row>
    <row r="437" spans="1:48" x14ac:dyDescent="0.2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</row>
    <row r="438" spans="1:48" x14ac:dyDescent="0.2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</row>
    <row r="439" spans="1:48" x14ac:dyDescent="0.2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</row>
    <row r="440" spans="1:48" x14ac:dyDescent="0.2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</row>
    <row r="441" spans="1:48" x14ac:dyDescent="0.2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</row>
    <row r="442" spans="1:48" x14ac:dyDescent="0.2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</row>
    <row r="443" spans="1:48" x14ac:dyDescent="0.2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</row>
    <row r="444" spans="1:48" x14ac:dyDescent="0.2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</row>
    <row r="445" spans="1:48" x14ac:dyDescent="0.2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</row>
    <row r="446" spans="1:48" x14ac:dyDescent="0.2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</row>
    <row r="447" spans="1:48" x14ac:dyDescent="0.2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</row>
    <row r="448" spans="1:48" x14ac:dyDescent="0.2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</row>
    <row r="449" spans="1:48" x14ac:dyDescent="0.2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</row>
    <row r="450" spans="1:48" x14ac:dyDescent="0.2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</row>
    <row r="451" spans="1:48" x14ac:dyDescent="0.2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</row>
    <row r="452" spans="1:48" x14ac:dyDescent="0.2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</row>
    <row r="453" spans="1:48" x14ac:dyDescent="0.2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</row>
    <row r="454" spans="1:48" x14ac:dyDescent="0.2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</row>
    <row r="455" spans="1:48" x14ac:dyDescent="0.2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</row>
    <row r="456" spans="1:48" x14ac:dyDescent="0.2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</row>
    <row r="457" spans="1:48" x14ac:dyDescent="0.2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</row>
    <row r="458" spans="1:48" x14ac:dyDescent="0.2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</row>
    <row r="459" spans="1:48" x14ac:dyDescent="0.2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</row>
    <row r="460" spans="1:48" x14ac:dyDescent="0.2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</row>
    <row r="461" spans="1:48" x14ac:dyDescent="0.2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</row>
    <row r="462" spans="1:48" x14ac:dyDescent="0.2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</row>
    <row r="463" spans="1:48" x14ac:dyDescent="0.2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</row>
    <row r="464" spans="1:48" x14ac:dyDescent="0.2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</row>
    <row r="465" spans="1:48" x14ac:dyDescent="0.2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</row>
    <row r="466" spans="1:48" x14ac:dyDescent="0.2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</row>
    <row r="467" spans="1:48" x14ac:dyDescent="0.2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</row>
    <row r="468" spans="1:48" x14ac:dyDescent="0.2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</row>
    <row r="469" spans="1:48" x14ac:dyDescent="0.2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</row>
    <row r="470" spans="1:48" x14ac:dyDescent="0.2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</row>
    <row r="471" spans="1:48" x14ac:dyDescent="0.2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</row>
    <row r="472" spans="1:48" x14ac:dyDescent="0.2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</row>
    <row r="473" spans="1:48" x14ac:dyDescent="0.2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</row>
    <row r="474" spans="1:48" x14ac:dyDescent="0.2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</row>
    <row r="475" spans="1:48" x14ac:dyDescent="0.2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</row>
    <row r="476" spans="1:48" x14ac:dyDescent="0.2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</row>
    <row r="477" spans="1:48" x14ac:dyDescent="0.2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</row>
    <row r="478" spans="1:48" x14ac:dyDescent="0.2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</row>
    <row r="479" spans="1:48" x14ac:dyDescent="0.2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</row>
    <row r="480" spans="1:48" x14ac:dyDescent="0.2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</row>
    <row r="481" spans="1:48" x14ac:dyDescent="0.2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</row>
    <row r="482" spans="1:48" x14ac:dyDescent="0.2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</row>
    <row r="483" spans="1:48" x14ac:dyDescent="0.2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</row>
    <row r="484" spans="1:48" x14ac:dyDescent="0.2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</row>
    <row r="485" spans="1:48" x14ac:dyDescent="0.2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</row>
    <row r="486" spans="1:48" x14ac:dyDescent="0.2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</row>
    <row r="487" spans="1:48" x14ac:dyDescent="0.2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</row>
    <row r="488" spans="1:48" x14ac:dyDescent="0.2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</row>
    <row r="489" spans="1:48" x14ac:dyDescent="0.2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</row>
    <row r="490" spans="1:48" x14ac:dyDescent="0.2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</row>
    <row r="491" spans="1:48" x14ac:dyDescent="0.2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</row>
    <row r="492" spans="1:48" x14ac:dyDescent="0.2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</row>
    <row r="493" spans="1:48" x14ac:dyDescent="0.2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</row>
    <row r="494" spans="1:48" x14ac:dyDescent="0.2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</row>
    <row r="495" spans="1:48" x14ac:dyDescent="0.2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</row>
    <row r="496" spans="1:48" x14ac:dyDescent="0.2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</row>
    <row r="497" spans="1:48" x14ac:dyDescent="0.2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</row>
    <row r="498" spans="1:48" x14ac:dyDescent="0.2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</row>
    <row r="499" spans="1:48" x14ac:dyDescent="0.2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</row>
    <row r="500" spans="1:48" x14ac:dyDescent="0.2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</row>
    <row r="501" spans="1:48" x14ac:dyDescent="0.2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</row>
    <row r="502" spans="1:48" x14ac:dyDescent="0.2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</row>
    <row r="503" spans="1:48" x14ac:dyDescent="0.2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</row>
    <row r="504" spans="1:48" x14ac:dyDescent="0.2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</row>
    <row r="505" spans="1:48" x14ac:dyDescent="0.2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</row>
    <row r="506" spans="1:48" x14ac:dyDescent="0.2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</row>
    <row r="507" spans="1:48" x14ac:dyDescent="0.2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</row>
    <row r="508" spans="1:48" x14ac:dyDescent="0.2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</row>
    <row r="509" spans="1:48" x14ac:dyDescent="0.2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</row>
    <row r="510" spans="1:48" x14ac:dyDescent="0.2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</row>
    <row r="511" spans="1:48" x14ac:dyDescent="0.2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</row>
    <row r="512" spans="1:48" x14ac:dyDescent="0.2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</row>
    <row r="513" spans="1:48" x14ac:dyDescent="0.2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</row>
    <row r="514" spans="1:48" x14ac:dyDescent="0.2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</row>
    <row r="515" spans="1:48" x14ac:dyDescent="0.2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</row>
    <row r="516" spans="1:48" x14ac:dyDescent="0.2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</row>
    <row r="517" spans="1:48" x14ac:dyDescent="0.2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</row>
    <row r="518" spans="1:48" x14ac:dyDescent="0.2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</row>
    <row r="519" spans="1:48" x14ac:dyDescent="0.2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</row>
    <row r="520" spans="1:48" x14ac:dyDescent="0.2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</row>
    <row r="521" spans="1:48" x14ac:dyDescent="0.2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</row>
    <row r="522" spans="1:48" x14ac:dyDescent="0.2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</row>
    <row r="523" spans="1:48" x14ac:dyDescent="0.2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</row>
    <row r="524" spans="1:48" x14ac:dyDescent="0.2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</row>
    <row r="525" spans="1:48" x14ac:dyDescent="0.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</row>
    <row r="526" spans="1:48" x14ac:dyDescent="0.2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</row>
    <row r="527" spans="1:48" x14ac:dyDescent="0.2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</row>
    <row r="528" spans="1:48" x14ac:dyDescent="0.2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</row>
    <row r="529" spans="1:48" x14ac:dyDescent="0.2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</row>
    <row r="530" spans="1:48" x14ac:dyDescent="0.2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</row>
    <row r="531" spans="1:48" x14ac:dyDescent="0.2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</row>
    <row r="532" spans="1:48" x14ac:dyDescent="0.2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</row>
    <row r="533" spans="1:48" x14ac:dyDescent="0.2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</row>
    <row r="534" spans="1:48" x14ac:dyDescent="0.2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</row>
    <row r="535" spans="1:48" x14ac:dyDescent="0.2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</row>
    <row r="536" spans="1:48" x14ac:dyDescent="0.2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</row>
    <row r="537" spans="1:48" x14ac:dyDescent="0.2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</row>
    <row r="538" spans="1:48" x14ac:dyDescent="0.2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</row>
    <row r="539" spans="1:48" x14ac:dyDescent="0.2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</row>
    <row r="540" spans="1:48" x14ac:dyDescent="0.2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</row>
    <row r="541" spans="1:48" x14ac:dyDescent="0.2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</row>
    <row r="542" spans="1:48" x14ac:dyDescent="0.2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</row>
    <row r="543" spans="1:48" x14ac:dyDescent="0.2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</row>
    <row r="544" spans="1:48" x14ac:dyDescent="0.2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</row>
    <row r="545" spans="1:48" x14ac:dyDescent="0.2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</row>
    <row r="546" spans="1:48" x14ac:dyDescent="0.2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</row>
    <row r="547" spans="1:48" x14ac:dyDescent="0.2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</row>
    <row r="548" spans="1:48" x14ac:dyDescent="0.2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</row>
    <row r="549" spans="1:48" x14ac:dyDescent="0.2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</row>
    <row r="550" spans="1:48" x14ac:dyDescent="0.2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</row>
    <row r="551" spans="1:48" x14ac:dyDescent="0.2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</row>
    <row r="552" spans="1:48" x14ac:dyDescent="0.2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</row>
    <row r="553" spans="1:48" x14ac:dyDescent="0.2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</row>
    <row r="554" spans="1:48" x14ac:dyDescent="0.2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</row>
    <row r="555" spans="1:48" x14ac:dyDescent="0.2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</row>
    <row r="556" spans="1:48" x14ac:dyDescent="0.2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</row>
    <row r="557" spans="1:48" x14ac:dyDescent="0.2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</row>
    <row r="558" spans="1:48" x14ac:dyDescent="0.2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</row>
    <row r="559" spans="1:48" x14ac:dyDescent="0.2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</row>
    <row r="560" spans="1:48" x14ac:dyDescent="0.2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</row>
    <row r="561" spans="1:48" x14ac:dyDescent="0.2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</row>
    <row r="562" spans="1:48" x14ac:dyDescent="0.2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</row>
    <row r="563" spans="1:48" x14ac:dyDescent="0.2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</row>
    <row r="564" spans="1:48" x14ac:dyDescent="0.2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</row>
    <row r="565" spans="1:48" x14ac:dyDescent="0.2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</row>
    <row r="566" spans="1:48" x14ac:dyDescent="0.2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</row>
    <row r="567" spans="1:48" x14ac:dyDescent="0.2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</row>
    <row r="568" spans="1:48" x14ac:dyDescent="0.2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</row>
    <row r="569" spans="1:48" x14ac:dyDescent="0.2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</row>
    <row r="570" spans="1:48" x14ac:dyDescent="0.2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</row>
    <row r="571" spans="1:48" x14ac:dyDescent="0.2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</row>
    <row r="572" spans="1:48" x14ac:dyDescent="0.2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</row>
    <row r="573" spans="1:48" x14ac:dyDescent="0.2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</row>
    <row r="574" spans="1:48" x14ac:dyDescent="0.2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</row>
    <row r="575" spans="1:48" x14ac:dyDescent="0.2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</row>
    <row r="576" spans="1:48" x14ac:dyDescent="0.2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</row>
    <row r="577" spans="1:48" x14ac:dyDescent="0.2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</row>
    <row r="578" spans="1:48" x14ac:dyDescent="0.2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</row>
    <row r="579" spans="1:48" x14ac:dyDescent="0.2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</row>
    <row r="580" spans="1:48" x14ac:dyDescent="0.2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</row>
    <row r="581" spans="1:48" x14ac:dyDescent="0.2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</row>
    <row r="582" spans="1:48" x14ac:dyDescent="0.2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</row>
    <row r="583" spans="1:48" x14ac:dyDescent="0.2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</row>
    <row r="584" spans="1:48" x14ac:dyDescent="0.2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</row>
    <row r="585" spans="1:48" x14ac:dyDescent="0.2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</row>
    <row r="586" spans="1:48" x14ac:dyDescent="0.2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</row>
    <row r="587" spans="1:48" x14ac:dyDescent="0.2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</row>
    <row r="588" spans="1:48" x14ac:dyDescent="0.2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</row>
    <row r="589" spans="1:48" x14ac:dyDescent="0.2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</row>
    <row r="590" spans="1:48" x14ac:dyDescent="0.2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</row>
    <row r="591" spans="1:48" x14ac:dyDescent="0.2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</row>
    <row r="592" spans="1:48" x14ac:dyDescent="0.2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</row>
    <row r="593" spans="1:48" x14ac:dyDescent="0.2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</row>
    <row r="594" spans="1:48" x14ac:dyDescent="0.2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</row>
    <row r="595" spans="1:48" x14ac:dyDescent="0.2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</row>
    <row r="596" spans="1:48" x14ac:dyDescent="0.2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</row>
    <row r="597" spans="1:48" x14ac:dyDescent="0.2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</row>
    <row r="598" spans="1:48" x14ac:dyDescent="0.2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</row>
    <row r="599" spans="1:48" x14ac:dyDescent="0.2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</row>
    <row r="600" spans="1:48" x14ac:dyDescent="0.2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</row>
    <row r="601" spans="1:48" x14ac:dyDescent="0.2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</row>
    <row r="602" spans="1:48" x14ac:dyDescent="0.2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</row>
    <row r="603" spans="1:48" x14ac:dyDescent="0.2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</row>
    <row r="604" spans="1:48" x14ac:dyDescent="0.2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</row>
    <row r="605" spans="1:48" x14ac:dyDescent="0.2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</row>
    <row r="606" spans="1:48" x14ac:dyDescent="0.2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</row>
    <row r="607" spans="1:48" x14ac:dyDescent="0.2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</row>
    <row r="608" spans="1:48" x14ac:dyDescent="0.2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</row>
    <row r="609" spans="1:48" x14ac:dyDescent="0.2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</row>
    <row r="610" spans="1:48" x14ac:dyDescent="0.2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</row>
    <row r="611" spans="1:48" x14ac:dyDescent="0.2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</row>
    <row r="612" spans="1:48" x14ac:dyDescent="0.2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</row>
    <row r="613" spans="1:48" x14ac:dyDescent="0.2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</row>
    <row r="614" spans="1:48" x14ac:dyDescent="0.2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</row>
    <row r="615" spans="1:48" x14ac:dyDescent="0.2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</row>
    <row r="616" spans="1:48" x14ac:dyDescent="0.2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</row>
    <row r="617" spans="1:48" x14ac:dyDescent="0.2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</row>
    <row r="618" spans="1:48" x14ac:dyDescent="0.2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</row>
    <row r="619" spans="1:48" x14ac:dyDescent="0.2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</row>
    <row r="620" spans="1:48" x14ac:dyDescent="0.2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</row>
    <row r="621" spans="1:48" x14ac:dyDescent="0.2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</row>
    <row r="622" spans="1:48" x14ac:dyDescent="0.2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</row>
    <row r="623" spans="1:48" x14ac:dyDescent="0.2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</row>
    <row r="624" spans="1:48" x14ac:dyDescent="0.2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</row>
    <row r="625" spans="1:48" x14ac:dyDescent="0.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</row>
    <row r="626" spans="1:48" x14ac:dyDescent="0.2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</row>
    <row r="627" spans="1:48" x14ac:dyDescent="0.2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</row>
    <row r="628" spans="1:48" x14ac:dyDescent="0.2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</row>
    <row r="629" spans="1:48" x14ac:dyDescent="0.2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</row>
    <row r="630" spans="1:48" x14ac:dyDescent="0.2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</row>
    <row r="631" spans="1:48" x14ac:dyDescent="0.2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</row>
    <row r="632" spans="1:48" x14ac:dyDescent="0.2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</row>
    <row r="633" spans="1:48" x14ac:dyDescent="0.2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</row>
    <row r="634" spans="1:48" x14ac:dyDescent="0.2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</row>
    <row r="635" spans="1:48" x14ac:dyDescent="0.2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</row>
    <row r="636" spans="1:48" x14ac:dyDescent="0.2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</row>
    <row r="637" spans="1:48" x14ac:dyDescent="0.2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</row>
    <row r="638" spans="1:48" x14ac:dyDescent="0.2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</row>
    <row r="639" spans="1:48" x14ac:dyDescent="0.2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</row>
    <row r="640" spans="1:48" x14ac:dyDescent="0.2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</row>
    <row r="641" spans="1:48" x14ac:dyDescent="0.2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</row>
    <row r="642" spans="1:48" x14ac:dyDescent="0.2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</row>
    <row r="643" spans="1:48" x14ac:dyDescent="0.2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</row>
    <row r="644" spans="1:48" x14ac:dyDescent="0.2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</row>
    <row r="645" spans="1:48" x14ac:dyDescent="0.2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</row>
    <row r="646" spans="1:48" x14ac:dyDescent="0.2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</row>
    <row r="647" spans="1:48" x14ac:dyDescent="0.2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</row>
    <row r="648" spans="1:48" x14ac:dyDescent="0.2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</row>
    <row r="649" spans="1:48" x14ac:dyDescent="0.2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</row>
    <row r="650" spans="1:48" x14ac:dyDescent="0.2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</row>
    <row r="651" spans="1:48" x14ac:dyDescent="0.2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</row>
    <row r="652" spans="1:48" x14ac:dyDescent="0.2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</row>
    <row r="653" spans="1:48" x14ac:dyDescent="0.2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</row>
    <row r="654" spans="1:48" x14ac:dyDescent="0.2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</row>
    <row r="655" spans="1:48" x14ac:dyDescent="0.2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</row>
    <row r="656" spans="1:48" x14ac:dyDescent="0.2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</row>
    <row r="657" spans="1:48" x14ac:dyDescent="0.2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</row>
    <row r="658" spans="1:48" x14ac:dyDescent="0.2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</row>
    <row r="659" spans="1:48" x14ac:dyDescent="0.2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</row>
    <row r="660" spans="1:48" x14ac:dyDescent="0.2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</row>
    <row r="661" spans="1:48" x14ac:dyDescent="0.2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</row>
    <row r="662" spans="1:48" x14ac:dyDescent="0.2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</row>
    <row r="663" spans="1:48" x14ac:dyDescent="0.2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</row>
    <row r="664" spans="1:48" x14ac:dyDescent="0.2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</row>
    <row r="665" spans="1:48" x14ac:dyDescent="0.2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</row>
    <row r="666" spans="1:48" x14ac:dyDescent="0.2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</row>
    <row r="667" spans="1:48" x14ac:dyDescent="0.2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</row>
    <row r="668" spans="1:48" x14ac:dyDescent="0.2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</row>
    <row r="669" spans="1:48" x14ac:dyDescent="0.2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</row>
    <row r="670" spans="1:48" x14ac:dyDescent="0.2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</row>
    <row r="671" spans="1:48" x14ac:dyDescent="0.2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</row>
    <row r="672" spans="1:48" x14ac:dyDescent="0.2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</row>
    <row r="673" spans="1:48" x14ac:dyDescent="0.2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</row>
    <row r="674" spans="1:48" x14ac:dyDescent="0.2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</row>
    <row r="675" spans="1:48" x14ac:dyDescent="0.2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</row>
    <row r="676" spans="1:48" x14ac:dyDescent="0.2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</row>
    <row r="677" spans="1:48" x14ac:dyDescent="0.2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</row>
    <row r="678" spans="1:48" x14ac:dyDescent="0.2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</row>
    <row r="679" spans="1:48" x14ac:dyDescent="0.2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</row>
    <row r="680" spans="1:48" x14ac:dyDescent="0.2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</row>
    <row r="681" spans="1:48" x14ac:dyDescent="0.2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</row>
    <row r="682" spans="1:48" x14ac:dyDescent="0.2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</row>
    <row r="683" spans="1:48" x14ac:dyDescent="0.2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</row>
    <row r="684" spans="1:48" x14ac:dyDescent="0.2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</row>
    <row r="685" spans="1:48" x14ac:dyDescent="0.2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</row>
    <row r="686" spans="1:48" x14ac:dyDescent="0.2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</row>
    <row r="687" spans="1:48" x14ac:dyDescent="0.2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</row>
    <row r="688" spans="1:48" x14ac:dyDescent="0.2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</row>
    <row r="689" spans="1:48" x14ac:dyDescent="0.2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</row>
    <row r="690" spans="1:48" x14ac:dyDescent="0.2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</row>
    <row r="691" spans="1:48" x14ac:dyDescent="0.2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</row>
    <row r="692" spans="1:48" x14ac:dyDescent="0.2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</row>
    <row r="693" spans="1:48" x14ac:dyDescent="0.2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</row>
    <row r="694" spans="1:48" x14ac:dyDescent="0.2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</row>
    <row r="695" spans="1:48" x14ac:dyDescent="0.2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</row>
    <row r="696" spans="1:48" x14ac:dyDescent="0.2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</row>
    <row r="697" spans="1:48" x14ac:dyDescent="0.2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</row>
    <row r="698" spans="1:48" x14ac:dyDescent="0.2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</row>
    <row r="699" spans="1:48" x14ac:dyDescent="0.2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</row>
    <row r="700" spans="1:48" x14ac:dyDescent="0.2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</row>
    <row r="701" spans="1:48" x14ac:dyDescent="0.2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</row>
    <row r="702" spans="1:48" x14ac:dyDescent="0.2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</row>
    <row r="703" spans="1:48" x14ac:dyDescent="0.2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</row>
    <row r="704" spans="1:48" x14ac:dyDescent="0.2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</row>
    <row r="705" spans="1:48" x14ac:dyDescent="0.2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</row>
    <row r="706" spans="1:48" x14ac:dyDescent="0.2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</row>
    <row r="707" spans="1:48" x14ac:dyDescent="0.2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</row>
    <row r="708" spans="1:48" x14ac:dyDescent="0.2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</row>
    <row r="709" spans="1:48" x14ac:dyDescent="0.2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</row>
    <row r="710" spans="1:48" x14ac:dyDescent="0.2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</row>
    <row r="711" spans="1:48" x14ac:dyDescent="0.2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</row>
    <row r="712" spans="1:48" x14ac:dyDescent="0.2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</row>
    <row r="713" spans="1:48" x14ac:dyDescent="0.2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</row>
    <row r="714" spans="1:48" x14ac:dyDescent="0.2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</row>
    <row r="715" spans="1:48" x14ac:dyDescent="0.2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</row>
    <row r="716" spans="1:48" x14ac:dyDescent="0.2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</row>
    <row r="717" spans="1:48" x14ac:dyDescent="0.2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</row>
    <row r="718" spans="1:48" x14ac:dyDescent="0.2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</row>
    <row r="719" spans="1:48" x14ac:dyDescent="0.2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</row>
    <row r="720" spans="1:48" x14ac:dyDescent="0.2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</row>
    <row r="721" spans="1:48" x14ac:dyDescent="0.2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</row>
    <row r="722" spans="1:48" x14ac:dyDescent="0.2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</row>
    <row r="723" spans="1:48" x14ac:dyDescent="0.2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</row>
    <row r="724" spans="1:48" x14ac:dyDescent="0.2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</row>
    <row r="725" spans="1:48" x14ac:dyDescent="0.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</row>
    <row r="726" spans="1:48" x14ac:dyDescent="0.2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</row>
    <row r="727" spans="1:48" x14ac:dyDescent="0.2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</row>
    <row r="728" spans="1:48" x14ac:dyDescent="0.2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</row>
    <row r="729" spans="1:48" x14ac:dyDescent="0.2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</row>
    <row r="730" spans="1:48" x14ac:dyDescent="0.2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</row>
    <row r="731" spans="1:48" x14ac:dyDescent="0.2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</row>
    <row r="732" spans="1:48" x14ac:dyDescent="0.2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</row>
    <row r="733" spans="1:48" x14ac:dyDescent="0.2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</row>
    <row r="734" spans="1:48" x14ac:dyDescent="0.2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</row>
    <row r="735" spans="1:48" x14ac:dyDescent="0.2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</row>
    <row r="736" spans="1:48" x14ac:dyDescent="0.2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</row>
    <row r="737" spans="1:48" x14ac:dyDescent="0.2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</row>
    <row r="738" spans="1:48" x14ac:dyDescent="0.2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</row>
    <row r="739" spans="1:48" x14ac:dyDescent="0.2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</row>
    <row r="740" spans="1:48" x14ac:dyDescent="0.2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</row>
    <row r="741" spans="1:48" x14ac:dyDescent="0.2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</row>
    <row r="742" spans="1:48" x14ac:dyDescent="0.2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</row>
    <row r="743" spans="1:48" x14ac:dyDescent="0.2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</row>
    <row r="744" spans="1:48" x14ac:dyDescent="0.2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</row>
    <row r="745" spans="1:48" x14ac:dyDescent="0.2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</row>
    <row r="746" spans="1:48" x14ac:dyDescent="0.2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</row>
    <row r="747" spans="1:48" x14ac:dyDescent="0.2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</row>
    <row r="748" spans="1:48" x14ac:dyDescent="0.2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</row>
    <row r="749" spans="1:48" x14ac:dyDescent="0.2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</row>
    <row r="750" spans="1:48" x14ac:dyDescent="0.2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</row>
    <row r="751" spans="1:48" x14ac:dyDescent="0.2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</row>
    <row r="752" spans="1:48" x14ac:dyDescent="0.2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</row>
    <row r="753" spans="1:48" x14ac:dyDescent="0.2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</row>
    <row r="754" spans="1:48" x14ac:dyDescent="0.2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</row>
    <row r="755" spans="1:48" x14ac:dyDescent="0.2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</row>
    <row r="756" spans="1:48" x14ac:dyDescent="0.2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</row>
    <row r="757" spans="1:48" x14ac:dyDescent="0.2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</row>
    <row r="758" spans="1:48" x14ac:dyDescent="0.2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</row>
    <row r="759" spans="1:48" x14ac:dyDescent="0.2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</row>
    <row r="760" spans="1:48" x14ac:dyDescent="0.2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</row>
    <row r="761" spans="1:48" x14ac:dyDescent="0.2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</row>
    <row r="762" spans="1:48" x14ac:dyDescent="0.2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</row>
    <row r="763" spans="1:48" x14ac:dyDescent="0.2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</row>
    <row r="764" spans="1:48" x14ac:dyDescent="0.2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</row>
    <row r="765" spans="1:48" x14ac:dyDescent="0.2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</row>
    <row r="766" spans="1:48" x14ac:dyDescent="0.2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</row>
    <row r="767" spans="1:48" x14ac:dyDescent="0.2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</row>
    <row r="768" spans="1:48" x14ac:dyDescent="0.2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</row>
    <row r="769" spans="1:48" x14ac:dyDescent="0.2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</row>
    <row r="770" spans="1:48" x14ac:dyDescent="0.2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</row>
    <row r="771" spans="1:48" x14ac:dyDescent="0.2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</row>
    <row r="772" spans="1:48" x14ac:dyDescent="0.2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</row>
    <row r="773" spans="1:48" x14ac:dyDescent="0.2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</row>
    <row r="774" spans="1:48" x14ac:dyDescent="0.2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</row>
    <row r="775" spans="1:48" x14ac:dyDescent="0.2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</row>
    <row r="776" spans="1:48" x14ac:dyDescent="0.2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</row>
    <row r="777" spans="1:48" x14ac:dyDescent="0.2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</row>
    <row r="778" spans="1:48" x14ac:dyDescent="0.2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</row>
    <row r="779" spans="1:48" x14ac:dyDescent="0.2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</row>
    <row r="780" spans="1:48" x14ac:dyDescent="0.2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</row>
    <row r="781" spans="1:48" x14ac:dyDescent="0.2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</row>
    <row r="782" spans="1:48" x14ac:dyDescent="0.2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</row>
    <row r="783" spans="1:48" x14ac:dyDescent="0.2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</row>
    <row r="784" spans="1:48" x14ac:dyDescent="0.2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</row>
    <row r="785" spans="1:48" x14ac:dyDescent="0.2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</row>
    <row r="786" spans="1:48" x14ac:dyDescent="0.2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</row>
    <row r="787" spans="1:48" x14ac:dyDescent="0.2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</row>
    <row r="788" spans="1:48" x14ac:dyDescent="0.2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</row>
    <row r="789" spans="1:48" x14ac:dyDescent="0.2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</row>
    <row r="790" spans="1:48" x14ac:dyDescent="0.2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</row>
    <row r="791" spans="1:48" x14ac:dyDescent="0.2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</row>
    <row r="792" spans="1:48" x14ac:dyDescent="0.2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</row>
    <row r="793" spans="1:48" x14ac:dyDescent="0.2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</row>
    <row r="794" spans="1:48" x14ac:dyDescent="0.2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</row>
    <row r="795" spans="1:48" x14ac:dyDescent="0.2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</row>
    <row r="796" spans="1:48" x14ac:dyDescent="0.2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</row>
    <row r="797" spans="1:48" x14ac:dyDescent="0.2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</row>
    <row r="798" spans="1:48" x14ac:dyDescent="0.2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</row>
    <row r="799" spans="1:48" x14ac:dyDescent="0.2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</row>
    <row r="800" spans="1:48" x14ac:dyDescent="0.2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</row>
    <row r="801" spans="1:48" x14ac:dyDescent="0.2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</row>
    <row r="802" spans="1:48" x14ac:dyDescent="0.2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</row>
    <row r="803" spans="1:48" x14ac:dyDescent="0.2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</row>
    <row r="804" spans="1:48" x14ac:dyDescent="0.2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</row>
    <row r="805" spans="1:48" x14ac:dyDescent="0.2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</row>
    <row r="806" spans="1:48" x14ac:dyDescent="0.2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</row>
    <row r="807" spans="1:48" x14ac:dyDescent="0.2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</row>
    <row r="808" spans="1:48" x14ac:dyDescent="0.2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</row>
    <row r="809" spans="1:48" x14ac:dyDescent="0.2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</row>
    <row r="810" spans="1:48" x14ac:dyDescent="0.2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</row>
    <row r="811" spans="1:48" x14ac:dyDescent="0.2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</row>
    <row r="812" spans="1:48" x14ac:dyDescent="0.2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</row>
    <row r="813" spans="1:48" x14ac:dyDescent="0.2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</row>
    <row r="814" spans="1:48" x14ac:dyDescent="0.2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</row>
    <row r="815" spans="1:48" x14ac:dyDescent="0.2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</row>
    <row r="816" spans="1:48" x14ac:dyDescent="0.2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</row>
    <row r="817" spans="1:48" x14ac:dyDescent="0.2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</row>
    <row r="818" spans="1:48" x14ac:dyDescent="0.2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</row>
    <row r="819" spans="1:48" x14ac:dyDescent="0.2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</row>
    <row r="820" spans="1:48" x14ac:dyDescent="0.2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</row>
    <row r="821" spans="1:48" x14ac:dyDescent="0.2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</row>
    <row r="822" spans="1:48" x14ac:dyDescent="0.2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</row>
    <row r="823" spans="1:48" x14ac:dyDescent="0.2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</row>
    <row r="824" spans="1:48" x14ac:dyDescent="0.2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</row>
    <row r="825" spans="1:48" x14ac:dyDescent="0.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</row>
    <row r="826" spans="1:48" x14ac:dyDescent="0.2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</row>
    <row r="827" spans="1:48" x14ac:dyDescent="0.2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</row>
    <row r="828" spans="1:48" x14ac:dyDescent="0.2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</row>
    <row r="829" spans="1:48" x14ac:dyDescent="0.2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</row>
    <row r="830" spans="1:48" x14ac:dyDescent="0.2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</row>
    <row r="831" spans="1:48" x14ac:dyDescent="0.2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</row>
    <row r="832" spans="1:48" x14ac:dyDescent="0.2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</row>
    <row r="833" spans="1:48" x14ac:dyDescent="0.2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</row>
    <row r="834" spans="1:48" x14ac:dyDescent="0.2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</row>
    <row r="835" spans="1:48" x14ac:dyDescent="0.2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</row>
    <row r="836" spans="1:48" x14ac:dyDescent="0.2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</row>
    <row r="837" spans="1:48" x14ac:dyDescent="0.2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</row>
    <row r="838" spans="1:48" x14ac:dyDescent="0.2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</row>
    <row r="839" spans="1:48" x14ac:dyDescent="0.2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</row>
    <row r="840" spans="1:48" x14ac:dyDescent="0.2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</row>
    <row r="841" spans="1:48" x14ac:dyDescent="0.2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</row>
    <row r="842" spans="1:48" x14ac:dyDescent="0.2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</row>
    <row r="843" spans="1:48" x14ac:dyDescent="0.2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</row>
    <row r="844" spans="1:48" x14ac:dyDescent="0.2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</row>
    <row r="845" spans="1:48" x14ac:dyDescent="0.2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</row>
    <row r="846" spans="1:48" x14ac:dyDescent="0.2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</row>
    <row r="847" spans="1:48" x14ac:dyDescent="0.2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</row>
    <row r="848" spans="1:48" x14ac:dyDescent="0.2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</row>
    <row r="849" spans="1:48" x14ac:dyDescent="0.2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</row>
    <row r="850" spans="1:48" x14ac:dyDescent="0.2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</row>
    <row r="851" spans="1:48" x14ac:dyDescent="0.2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</row>
    <row r="852" spans="1:48" x14ac:dyDescent="0.2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</row>
    <row r="853" spans="1:48" x14ac:dyDescent="0.2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</row>
    <row r="854" spans="1:48" x14ac:dyDescent="0.2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</row>
    <row r="855" spans="1:48" x14ac:dyDescent="0.2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</row>
    <row r="856" spans="1:48" x14ac:dyDescent="0.2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</row>
    <row r="857" spans="1:48" x14ac:dyDescent="0.2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</row>
    <row r="858" spans="1:48" x14ac:dyDescent="0.2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</row>
    <row r="859" spans="1:48" x14ac:dyDescent="0.2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</row>
    <row r="860" spans="1:48" x14ac:dyDescent="0.2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</row>
    <row r="861" spans="1:48" x14ac:dyDescent="0.2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</row>
    <row r="862" spans="1:48" x14ac:dyDescent="0.2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</row>
    <row r="863" spans="1:48" x14ac:dyDescent="0.2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</row>
    <row r="864" spans="1:48" x14ac:dyDescent="0.2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</row>
    <row r="865" spans="1:48" x14ac:dyDescent="0.2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</row>
    <row r="866" spans="1:48" x14ac:dyDescent="0.2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</row>
    <row r="867" spans="1:48" x14ac:dyDescent="0.2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</row>
    <row r="868" spans="1:48" x14ac:dyDescent="0.2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</row>
    <row r="869" spans="1:48" x14ac:dyDescent="0.2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</row>
    <row r="870" spans="1:48" x14ac:dyDescent="0.2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</row>
    <row r="871" spans="1:48" x14ac:dyDescent="0.2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</row>
    <row r="872" spans="1:48" x14ac:dyDescent="0.2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</row>
    <row r="873" spans="1:48" x14ac:dyDescent="0.2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</row>
    <row r="874" spans="1:48" x14ac:dyDescent="0.2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</row>
    <row r="875" spans="1:48" x14ac:dyDescent="0.2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</row>
    <row r="876" spans="1:48" x14ac:dyDescent="0.2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</row>
    <row r="877" spans="1:48" x14ac:dyDescent="0.2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</row>
    <row r="878" spans="1:48" x14ac:dyDescent="0.2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</row>
    <row r="879" spans="1:48" x14ac:dyDescent="0.2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</row>
    <row r="880" spans="1:48" x14ac:dyDescent="0.2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</row>
    <row r="881" spans="1:48" x14ac:dyDescent="0.2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</row>
    <row r="882" spans="1:48" x14ac:dyDescent="0.2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</row>
    <row r="883" spans="1:48" x14ac:dyDescent="0.2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</row>
    <row r="884" spans="1:48" x14ac:dyDescent="0.2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</row>
    <row r="885" spans="1:48" x14ac:dyDescent="0.2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</row>
    <row r="886" spans="1:48" x14ac:dyDescent="0.2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</row>
    <row r="887" spans="1:48" x14ac:dyDescent="0.2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</row>
    <row r="888" spans="1:48" x14ac:dyDescent="0.2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</row>
    <row r="889" spans="1:48" x14ac:dyDescent="0.2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</row>
    <row r="890" spans="1:48" x14ac:dyDescent="0.2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</row>
    <row r="891" spans="1:48" x14ac:dyDescent="0.2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</row>
    <row r="892" spans="1:48" x14ac:dyDescent="0.2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</row>
    <row r="893" spans="1:48" x14ac:dyDescent="0.2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</row>
    <row r="894" spans="1:48" x14ac:dyDescent="0.2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</row>
    <row r="895" spans="1:48" x14ac:dyDescent="0.2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</row>
    <row r="896" spans="1:48" x14ac:dyDescent="0.2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</row>
    <row r="897" spans="1:48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</row>
    <row r="898" spans="1:48" x14ac:dyDescent="0.2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</row>
    <row r="899" spans="1:48" x14ac:dyDescent="0.2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</row>
    <row r="900" spans="1:48" x14ac:dyDescent="0.2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</row>
    <row r="901" spans="1:48" x14ac:dyDescent="0.2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</row>
    <row r="902" spans="1:48" x14ac:dyDescent="0.2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</row>
    <row r="903" spans="1:48" x14ac:dyDescent="0.2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</row>
    <row r="904" spans="1:48" x14ac:dyDescent="0.2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</row>
    <row r="905" spans="1:48" x14ac:dyDescent="0.2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</row>
    <row r="906" spans="1:48" x14ac:dyDescent="0.2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</row>
    <row r="907" spans="1:48" x14ac:dyDescent="0.2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</row>
    <row r="908" spans="1:48" x14ac:dyDescent="0.2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</row>
    <row r="909" spans="1:48" x14ac:dyDescent="0.2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</row>
    <row r="910" spans="1:48" x14ac:dyDescent="0.2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</row>
    <row r="911" spans="1:48" x14ac:dyDescent="0.2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</row>
    <row r="912" spans="1:48" x14ac:dyDescent="0.2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</row>
    <row r="913" spans="1:48" x14ac:dyDescent="0.2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</row>
    <row r="914" spans="1:48" x14ac:dyDescent="0.2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</row>
    <row r="915" spans="1:48" x14ac:dyDescent="0.2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</row>
    <row r="916" spans="1:48" x14ac:dyDescent="0.2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</row>
    <row r="917" spans="1:48" x14ac:dyDescent="0.2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</row>
    <row r="918" spans="1:48" x14ac:dyDescent="0.2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</row>
    <row r="919" spans="1:48" x14ac:dyDescent="0.2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</row>
    <row r="920" spans="1:48" x14ac:dyDescent="0.2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</row>
    <row r="921" spans="1:48" x14ac:dyDescent="0.2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</row>
    <row r="922" spans="1:48" x14ac:dyDescent="0.2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</row>
    <row r="923" spans="1:48" x14ac:dyDescent="0.2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</row>
    <row r="924" spans="1:48" x14ac:dyDescent="0.2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</row>
    <row r="925" spans="1:48" x14ac:dyDescent="0.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</row>
    <row r="926" spans="1:48" x14ac:dyDescent="0.2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</row>
    <row r="927" spans="1:48" x14ac:dyDescent="0.2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</row>
    <row r="928" spans="1:48" x14ac:dyDescent="0.2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</row>
    <row r="929" spans="1:48" x14ac:dyDescent="0.2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</row>
    <row r="930" spans="1:48" x14ac:dyDescent="0.2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</row>
    <row r="931" spans="1:48" x14ac:dyDescent="0.2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</row>
    <row r="932" spans="1:48" x14ac:dyDescent="0.2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</row>
    <row r="933" spans="1:48" x14ac:dyDescent="0.2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</row>
    <row r="934" spans="1:48" x14ac:dyDescent="0.2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</row>
    <row r="935" spans="1:48" x14ac:dyDescent="0.2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</row>
    <row r="936" spans="1:48" x14ac:dyDescent="0.2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</row>
    <row r="937" spans="1:48" x14ac:dyDescent="0.2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</row>
    <row r="938" spans="1:48" x14ac:dyDescent="0.2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</row>
    <row r="939" spans="1:48" x14ac:dyDescent="0.2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</row>
    <row r="940" spans="1:48" x14ac:dyDescent="0.2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</row>
    <row r="941" spans="1:48" x14ac:dyDescent="0.2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</row>
    <row r="942" spans="1:48" x14ac:dyDescent="0.2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</row>
    <row r="943" spans="1:48" x14ac:dyDescent="0.2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</row>
    <row r="944" spans="1:48" x14ac:dyDescent="0.2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</row>
    <row r="945" spans="1:48" x14ac:dyDescent="0.2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</row>
    <row r="946" spans="1:48" x14ac:dyDescent="0.2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</row>
    <row r="947" spans="1:48" x14ac:dyDescent="0.2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</row>
    <row r="948" spans="1:48" x14ac:dyDescent="0.2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</row>
    <row r="949" spans="1:48" x14ac:dyDescent="0.2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</row>
    <row r="950" spans="1:48" x14ac:dyDescent="0.2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</row>
    <row r="951" spans="1:48" x14ac:dyDescent="0.2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</row>
    <row r="952" spans="1:48" x14ac:dyDescent="0.2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</row>
    <row r="953" spans="1:48" x14ac:dyDescent="0.2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</row>
    <row r="954" spans="1:48" x14ac:dyDescent="0.2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</row>
    <row r="955" spans="1:48" x14ac:dyDescent="0.2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</row>
    <row r="956" spans="1:48" x14ac:dyDescent="0.2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</row>
    <row r="957" spans="1:48" x14ac:dyDescent="0.2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</row>
    <row r="958" spans="1:48" x14ac:dyDescent="0.2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</row>
    <row r="959" spans="1:48" x14ac:dyDescent="0.2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</row>
    <row r="960" spans="1:48" x14ac:dyDescent="0.2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</row>
    <row r="961" spans="1:48" x14ac:dyDescent="0.2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</row>
    <row r="962" spans="1:48" x14ac:dyDescent="0.2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</row>
    <row r="963" spans="1:48" x14ac:dyDescent="0.2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</row>
    <row r="964" spans="1:48" x14ac:dyDescent="0.2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</row>
    <row r="965" spans="1:48" x14ac:dyDescent="0.2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</row>
    <row r="966" spans="1:48" x14ac:dyDescent="0.2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</row>
    <row r="967" spans="1:48" x14ac:dyDescent="0.2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</row>
    <row r="968" spans="1:48" x14ac:dyDescent="0.2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</row>
    <row r="969" spans="1:48" x14ac:dyDescent="0.2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</row>
    <row r="970" spans="1:48" x14ac:dyDescent="0.2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</row>
    <row r="971" spans="1:48" x14ac:dyDescent="0.2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</row>
    <row r="972" spans="1:48" x14ac:dyDescent="0.2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</row>
    <row r="973" spans="1:48" x14ac:dyDescent="0.2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</row>
  </sheetData>
  <mergeCells count="1">
    <mergeCell ref="E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4" ma:contentTypeDescription="Create a new document." ma:contentTypeScope="" ma:versionID="f552d997def190769da4dae6a1438a41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361cb6a072af569bea27d2cac36f3af9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936D7F1-B1BA-4D2C-96BD-23D0E797A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526da1-1170-4b7c-8033-6a6217e271b2"/>
    <ds:schemaRef ds:uri="48299a6d-996e-4a09-9521-0ca23a1aea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CC3871-6790-4947-A5E2-87A7D5FF4C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743C3E-5379-4D47-AAB6-DBC595A38112}">
  <ds:schemaRefs>
    <ds:schemaRef ds:uri="http://schemas.microsoft.com/office/2006/metadata/properties"/>
    <ds:schemaRef ds:uri="http://schemas.microsoft.com/office/infopath/2007/PartnerControls"/>
    <ds:schemaRef ds:uri="48299a6d-996e-4a09-9521-0ca23a1aea5d"/>
    <ds:schemaRef ds:uri="27526da1-1170-4b7c-8033-6a6217e271b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Anastasiou D Elise</dc:creator>
  <cp:keywords/>
  <dc:description/>
  <cp:lastModifiedBy>Jack Johnson</cp:lastModifiedBy>
  <cp:revision/>
  <dcterms:created xsi:type="dcterms:W3CDTF">2019-07-11T18:35:15Z</dcterms:created>
  <dcterms:modified xsi:type="dcterms:W3CDTF">2023-11-22T14:06:22Z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  <property fmtid="{D5CDD505-2E9C-101B-9397-08002B2CF9AE}" pid="3" name="Order">
    <vt:r8>200200</vt:r8>
  </property>
  <property fmtid="{D5CDD505-2E9C-101B-9397-08002B2CF9AE}" pid="4" name="ComplianceAssetId">
    <vt:lpwstr/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emplateUrl">
    <vt:lpwstr/>
  </property>
  <property fmtid="{D5CDD505-2E9C-101B-9397-08002B2CF9AE}" pid="8" name="MediaServiceImageTags">
    <vt:lpwstr/>
  </property>
</Properties>
</file>