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entralcaribbe-my.sharepoint.com/personal/jjohnson_reefresearch_org/Documents/Projects/AGGRA/Data_messy/recruits/"/>
    </mc:Choice>
  </mc:AlternateContent>
  <xr:revisionPtr revIDLastSave="2" documentId="8_{1A7F2619-A22B-194F-8BC1-3950F3034A76}" xr6:coauthVersionLast="47" xr6:coauthVersionMax="47" xr10:uidLastSave="{3DD43765-C42D-4509-BD92-205A8B572F69}"/>
  <bookViews>
    <workbookView xWindow="3120" yWindow="3120" windowWidth="21600" windowHeight="11295" tabRatio="500" firstSheet="24" activeTab="24" xr2:uid="{00000000-000D-0000-FFFF-FFFF00000000}"/>
  </bookViews>
  <sheets>
    <sheet name="Brac - Airport Wall" sheetId="1" r:id="rId1"/>
    <sheet name="Brac - Patch Reef" sheetId="3" r:id="rId2"/>
    <sheet name="Brac - Greenhouse" sheetId="4" r:id="rId3"/>
    <sheet name="Brac - Burt's Brothers Boulders" sheetId="5" r:id="rId4"/>
    <sheet name="Brac - Lighthouse Reef" sheetId="6" r:id="rId5"/>
    <sheet name="Brac - King's Point" sheetId="7" r:id="rId6"/>
    <sheet name="Brac - Prince Frederick" sheetId="13" r:id="rId7"/>
    <sheet name="Brac - Pillar Coral Reef" sheetId="8" r:id="rId8"/>
    <sheet name="Little - Luca's" sheetId="9" r:id="rId9"/>
    <sheet name="Little - Coral City" sheetId="10" r:id="rId10"/>
    <sheet name="Little - West Point" sheetId="11" r:id="rId11"/>
    <sheet name="Little - Grundy's Garden" sheetId="12" r:id="rId12"/>
    <sheet name="Little - Blacktip Tunnels" sheetId="14" r:id="rId13"/>
    <sheet name="Little - Meadows" sheetId="15" r:id="rId14"/>
    <sheet name="Little - Jigsaw" sheetId="16" r:id="rId15"/>
    <sheet name="Little - Joy's Joy" sheetId="17" r:id="rId16"/>
    <sheet name="Grand - Delia's Delight" sheetId="19" r:id="rId17"/>
    <sheet name="Grand - Breakers" sheetId="21" r:id="rId18"/>
    <sheet name="Grand - Kelly's Caverns" sheetId="20" r:id="rId19"/>
    <sheet name="Grand - Dragon's Layer" sheetId="22" r:id="rId20"/>
    <sheet name="Grand - Babylon" sheetId="25" r:id="rId21"/>
    <sheet name="Grand - Bear Claw" sheetId="24" r:id="rId22"/>
    <sheet name="Grand - Memorial" sheetId="23" r:id="rId23"/>
    <sheet name="Grand - Haps" sheetId="26" r:id="rId24"/>
    <sheet name="Grand - Sunset" sheetId="27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8" i="3"/>
  <c r="B33" i="4"/>
  <c r="B38" i="5"/>
  <c r="B41" i="6"/>
  <c r="B27" i="7"/>
  <c r="B38" i="13"/>
  <c r="B37" i="8"/>
  <c r="B38" i="9"/>
  <c r="B38" i="10"/>
  <c r="B29" i="11"/>
  <c r="B28" i="12"/>
  <c r="B35" i="14"/>
  <c r="B37" i="15"/>
  <c r="B32" i="19"/>
  <c r="J27" i="21"/>
  <c r="I27" i="21"/>
  <c r="H27" i="21"/>
  <c r="G27" i="21"/>
  <c r="F27" i="21"/>
  <c r="E27" i="21"/>
  <c r="D27" i="21"/>
  <c r="C27" i="21"/>
  <c r="B29" i="21"/>
  <c r="B38" i="20"/>
  <c r="L36" i="20"/>
  <c r="K36" i="20"/>
  <c r="J36" i="20"/>
  <c r="I36" i="20"/>
  <c r="H36" i="20"/>
  <c r="G36" i="20"/>
  <c r="F36" i="20"/>
  <c r="E36" i="20"/>
  <c r="D36" i="20"/>
  <c r="C36" i="20"/>
  <c r="D35" i="20"/>
  <c r="E35" i="20"/>
  <c r="F35" i="20"/>
  <c r="G35" i="20"/>
  <c r="H35" i="20"/>
  <c r="I35" i="20"/>
  <c r="J35" i="20"/>
  <c r="K35" i="20"/>
  <c r="L35" i="20"/>
  <c r="M35" i="20"/>
  <c r="C35" i="20"/>
  <c r="B38" i="22"/>
  <c r="I36" i="22"/>
  <c r="G36" i="22"/>
  <c r="H36" i="22"/>
  <c r="F36" i="22"/>
  <c r="E36" i="22"/>
  <c r="D36" i="22"/>
  <c r="C36" i="22"/>
  <c r="D35" i="22"/>
  <c r="E35" i="22"/>
  <c r="F35" i="22"/>
  <c r="G35" i="22"/>
  <c r="H35" i="22"/>
  <c r="I35" i="22"/>
  <c r="J35" i="22"/>
  <c r="C35" i="22"/>
  <c r="B31" i="25"/>
  <c r="J29" i="25"/>
  <c r="I29" i="25"/>
  <c r="H29" i="25"/>
  <c r="G29" i="25"/>
  <c r="F29" i="25"/>
  <c r="E29" i="25"/>
  <c r="D29" i="25"/>
  <c r="C29" i="25"/>
  <c r="D28" i="25"/>
  <c r="E28" i="25"/>
  <c r="F28" i="25"/>
  <c r="G28" i="25"/>
  <c r="H28" i="25"/>
  <c r="I28" i="25"/>
  <c r="J28" i="25"/>
  <c r="C28" i="25"/>
  <c r="B31" i="24"/>
  <c r="J29" i="24"/>
  <c r="I29" i="24"/>
  <c r="H29" i="24"/>
  <c r="G29" i="24"/>
  <c r="E29" i="24"/>
  <c r="K29" i="24"/>
  <c r="F29" i="24"/>
  <c r="D29" i="24"/>
  <c r="C29" i="24"/>
  <c r="D28" i="24"/>
  <c r="E28" i="24"/>
  <c r="F28" i="24"/>
  <c r="G28" i="24"/>
  <c r="H28" i="24"/>
  <c r="I28" i="24"/>
  <c r="J28" i="24"/>
  <c r="K28" i="24"/>
  <c r="C28" i="24"/>
  <c r="B38" i="23"/>
  <c r="M36" i="23"/>
  <c r="L36" i="23"/>
  <c r="J36" i="23"/>
  <c r="I36" i="23"/>
  <c r="H36" i="23"/>
  <c r="G36" i="23"/>
  <c r="F36" i="23"/>
  <c r="K36" i="23"/>
  <c r="E36" i="23"/>
  <c r="D36" i="23"/>
  <c r="C36" i="23"/>
  <c r="D35" i="23"/>
  <c r="E35" i="23"/>
  <c r="F35" i="23"/>
  <c r="G35" i="23"/>
  <c r="H35" i="23"/>
  <c r="I35" i="23"/>
  <c r="J35" i="23"/>
  <c r="K35" i="23"/>
  <c r="L35" i="23"/>
  <c r="M35" i="23"/>
  <c r="C35" i="23"/>
  <c r="B38" i="26"/>
  <c r="K36" i="26"/>
  <c r="J36" i="26"/>
  <c r="I36" i="26"/>
  <c r="E36" i="26"/>
  <c r="L36" i="26"/>
  <c r="H36" i="26"/>
  <c r="G36" i="26"/>
  <c r="F36" i="26"/>
  <c r="D36" i="26"/>
  <c r="C36" i="26"/>
  <c r="D35" i="26"/>
  <c r="E35" i="26"/>
  <c r="F35" i="26"/>
  <c r="G35" i="26"/>
  <c r="H35" i="26"/>
  <c r="I35" i="26"/>
  <c r="J35" i="26"/>
  <c r="K35" i="26"/>
  <c r="L35" i="26"/>
  <c r="C35" i="26"/>
  <c r="B30" i="27"/>
  <c r="L28" i="27"/>
  <c r="K28" i="27"/>
  <c r="J28" i="27"/>
  <c r="I28" i="27"/>
  <c r="H28" i="27"/>
  <c r="G28" i="27"/>
  <c r="F28" i="27"/>
  <c r="E28" i="27"/>
  <c r="D28" i="27"/>
  <c r="C28" i="27"/>
  <c r="D27" i="27"/>
  <c r="E27" i="27"/>
  <c r="F27" i="27"/>
  <c r="G27" i="27"/>
  <c r="H27" i="27"/>
  <c r="I27" i="27"/>
  <c r="J27" i="27"/>
  <c r="K27" i="27"/>
  <c r="L27" i="27"/>
  <c r="C27" i="27"/>
  <c r="D26" i="21" l="1"/>
  <c r="E26" i="21"/>
  <c r="F26" i="21"/>
  <c r="G26" i="21"/>
  <c r="H26" i="21"/>
  <c r="I26" i="21"/>
  <c r="J26" i="21"/>
  <c r="L26" i="21"/>
  <c r="C26" i="21"/>
  <c r="J30" i="19"/>
  <c r="I30" i="19"/>
  <c r="H30" i="19"/>
  <c r="G30" i="19"/>
  <c r="F30" i="19"/>
  <c r="E30" i="19"/>
  <c r="D30" i="19"/>
  <c r="C30" i="19"/>
  <c r="D29" i="19"/>
  <c r="E29" i="19"/>
  <c r="F29" i="19"/>
  <c r="G29" i="19"/>
  <c r="H29" i="19"/>
  <c r="I29" i="19"/>
  <c r="J29" i="19"/>
  <c r="L29" i="19"/>
  <c r="C29" i="19"/>
  <c r="B34" i="15" l="1"/>
  <c r="K33" i="14"/>
  <c r="J33" i="14"/>
  <c r="I33" i="14"/>
  <c r="H33" i="14"/>
  <c r="G33" i="14"/>
  <c r="F33" i="14"/>
  <c r="E33" i="14"/>
  <c r="D33" i="14"/>
  <c r="C33" i="14"/>
  <c r="B33" i="14"/>
  <c r="C32" i="14"/>
  <c r="D32" i="14"/>
  <c r="E32" i="14"/>
  <c r="F32" i="14"/>
  <c r="G32" i="14"/>
  <c r="H32" i="14"/>
  <c r="I32" i="14"/>
  <c r="J32" i="14"/>
  <c r="K32" i="14"/>
  <c r="L32" i="14"/>
  <c r="B32" i="14"/>
  <c r="K26" i="12"/>
  <c r="J26" i="12"/>
  <c r="H26" i="12"/>
  <c r="G26" i="12"/>
  <c r="I26" i="12"/>
  <c r="F26" i="12"/>
  <c r="E26" i="12"/>
  <c r="D26" i="12"/>
  <c r="C26" i="12"/>
  <c r="B26" i="12"/>
  <c r="C25" i="12"/>
  <c r="D25" i="12"/>
  <c r="E25" i="12"/>
  <c r="F25" i="12"/>
  <c r="G25" i="12"/>
  <c r="H25" i="12"/>
  <c r="I25" i="12"/>
  <c r="J25" i="12"/>
  <c r="K25" i="12"/>
  <c r="L25" i="12"/>
  <c r="B25" i="12"/>
  <c r="I27" i="11"/>
  <c r="H27" i="11"/>
  <c r="G27" i="11"/>
  <c r="F27" i="11"/>
  <c r="E27" i="11"/>
  <c r="D27" i="11"/>
  <c r="C27" i="11"/>
  <c r="B27" i="11"/>
  <c r="C26" i="11"/>
  <c r="D26" i="11"/>
  <c r="E26" i="11"/>
  <c r="F26" i="11"/>
  <c r="G26" i="11"/>
  <c r="H26" i="11"/>
  <c r="I26" i="11"/>
  <c r="J26" i="11"/>
  <c r="K26" i="11"/>
  <c r="B26" i="11"/>
  <c r="H36" i="10"/>
  <c r="G36" i="10"/>
  <c r="F36" i="10"/>
  <c r="E36" i="10"/>
  <c r="D36" i="10"/>
  <c r="C36" i="10"/>
  <c r="B36" i="10"/>
  <c r="C35" i="10"/>
  <c r="D35" i="10"/>
  <c r="E35" i="10"/>
  <c r="F35" i="10"/>
  <c r="G35" i="10"/>
  <c r="H35" i="10"/>
  <c r="I35" i="10"/>
  <c r="J35" i="10"/>
  <c r="B35" i="10"/>
  <c r="H36" i="9"/>
  <c r="G36" i="9"/>
  <c r="F36" i="9"/>
  <c r="E36" i="9"/>
  <c r="D36" i="9"/>
  <c r="C36" i="9"/>
  <c r="B36" i="9"/>
  <c r="C35" i="9"/>
  <c r="D35" i="9"/>
  <c r="E35" i="9"/>
  <c r="F35" i="9"/>
  <c r="G35" i="9"/>
  <c r="H35" i="9"/>
  <c r="I35" i="9"/>
  <c r="J35" i="9"/>
  <c r="B35" i="9"/>
  <c r="J35" i="8"/>
  <c r="I35" i="8"/>
  <c r="H35" i="8"/>
  <c r="G35" i="8"/>
  <c r="F35" i="8"/>
  <c r="E35" i="8"/>
  <c r="D35" i="8"/>
  <c r="B35" i="8"/>
  <c r="C35" i="8"/>
  <c r="C34" i="8"/>
  <c r="D34" i="8"/>
  <c r="E34" i="8"/>
  <c r="F34" i="8"/>
  <c r="G34" i="8"/>
  <c r="H34" i="8"/>
  <c r="I34" i="8"/>
  <c r="J34" i="8"/>
  <c r="K34" i="8"/>
  <c r="L34" i="8"/>
  <c r="B34" i="8"/>
  <c r="B36" i="8" s="1"/>
  <c r="K36" i="13"/>
  <c r="I36" i="13"/>
  <c r="H36" i="13"/>
  <c r="G36" i="13"/>
  <c r="L36" i="13"/>
  <c r="J36" i="13"/>
  <c r="F36" i="13"/>
  <c r="E36" i="13"/>
  <c r="D36" i="13"/>
  <c r="C36" i="13"/>
  <c r="B36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B35" i="13"/>
  <c r="B37" i="13" s="1"/>
  <c r="H25" i="7"/>
  <c r="G25" i="7"/>
  <c r="F25" i="7"/>
  <c r="E25" i="7"/>
  <c r="D25" i="7"/>
  <c r="C25" i="7"/>
  <c r="B25" i="7"/>
  <c r="C24" i="7"/>
  <c r="D24" i="7"/>
  <c r="E24" i="7"/>
  <c r="F24" i="7"/>
  <c r="G24" i="7"/>
  <c r="H24" i="7"/>
  <c r="I24" i="7"/>
  <c r="B24" i="7"/>
  <c r="G39" i="6"/>
  <c r="F39" i="6"/>
  <c r="E39" i="6"/>
  <c r="D39" i="6"/>
  <c r="C39" i="6"/>
  <c r="B39" i="6"/>
  <c r="C38" i="6"/>
  <c r="D38" i="6"/>
  <c r="E38" i="6"/>
  <c r="F38" i="6"/>
  <c r="G38" i="6"/>
  <c r="H38" i="6"/>
  <c r="I38" i="6"/>
  <c r="B38" i="6"/>
  <c r="F36" i="5"/>
  <c r="D36" i="5"/>
  <c r="C36" i="5"/>
  <c r="B36" i="5"/>
  <c r="C35" i="5"/>
  <c r="D35" i="5"/>
  <c r="E35" i="5"/>
  <c r="F35" i="5"/>
  <c r="G35" i="5"/>
  <c r="B35" i="5"/>
  <c r="J31" i="4"/>
  <c r="I31" i="4"/>
  <c r="H31" i="4"/>
  <c r="G31" i="4"/>
  <c r="F31" i="4"/>
  <c r="D31" i="4"/>
  <c r="C31" i="4"/>
  <c r="D30" i="4"/>
  <c r="E30" i="4"/>
  <c r="F30" i="4"/>
  <c r="G30" i="4"/>
  <c r="H30" i="4"/>
  <c r="I30" i="4"/>
  <c r="J30" i="4"/>
  <c r="K30" i="4"/>
  <c r="C30" i="4"/>
  <c r="J36" i="3"/>
  <c r="I36" i="3"/>
  <c r="H36" i="3"/>
  <c r="G36" i="3"/>
  <c r="F36" i="3"/>
  <c r="E36" i="3"/>
  <c r="C36" i="3"/>
  <c r="D35" i="3"/>
  <c r="E35" i="3"/>
  <c r="F35" i="3"/>
  <c r="G35" i="3"/>
  <c r="H35" i="3"/>
  <c r="I35" i="3"/>
  <c r="C35" i="3"/>
  <c r="H28" i="1"/>
  <c r="G28" i="1"/>
  <c r="F28" i="1"/>
  <c r="E28" i="1"/>
  <c r="D28" i="1"/>
  <c r="B28" i="1"/>
  <c r="C28" i="1"/>
  <c r="C27" i="1"/>
  <c r="D27" i="1"/>
  <c r="E27" i="1"/>
  <c r="F27" i="1"/>
  <c r="G27" i="1"/>
  <c r="B27" i="1"/>
  <c r="L35" i="15"/>
  <c r="K35" i="15"/>
  <c r="J35" i="15"/>
  <c r="I35" i="15"/>
  <c r="H35" i="15"/>
  <c r="G35" i="15"/>
  <c r="F35" i="15"/>
  <c r="E35" i="15"/>
  <c r="D35" i="15"/>
  <c r="C35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B30" i="16"/>
  <c r="G28" i="16"/>
  <c r="F28" i="16"/>
  <c r="E28" i="16"/>
  <c r="D28" i="16"/>
  <c r="C28" i="16"/>
  <c r="C27" i="16"/>
  <c r="D27" i="16"/>
  <c r="E27" i="16"/>
  <c r="F27" i="16"/>
  <c r="G27" i="16"/>
  <c r="H27" i="16"/>
  <c r="I27" i="16"/>
  <c r="J36" i="17"/>
  <c r="I36" i="17"/>
  <c r="H36" i="17"/>
  <c r="G36" i="17"/>
  <c r="F36" i="17"/>
  <c r="E36" i="17"/>
  <c r="D36" i="17"/>
  <c r="B38" i="17"/>
  <c r="C36" i="17"/>
  <c r="L35" i="17"/>
  <c r="K35" i="17"/>
  <c r="J35" i="17"/>
  <c r="I35" i="17"/>
  <c r="H35" i="17"/>
  <c r="G35" i="17"/>
  <c r="F35" i="17"/>
  <c r="E35" i="17"/>
  <c r="D35" i="17"/>
  <c r="C35" i="17"/>
  <c r="B35" i="17"/>
  <c r="B27" i="12" l="1"/>
  <c r="B37" i="9"/>
  <c r="J27" i="16"/>
  <c r="K35" i="3"/>
  <c r="B37" i="5"/>
  <c r="B40" i="6"/>
  <c r="B26" i="7"/>
  <c r="B37" i="10"/>
  <c r="B34" i="14"/>
  <c r="B37" i="17"/>
  <c r="B29" i="16"/>
</calcChain>
</file>

<file path=xl/sharedStrings.xml><?xml version="1.0" encoding="utf-8"?>
<sst xmlns="http://schemas.openxmlformats.org/spreadsheetml/2006/main" count="414" uniqueCount="36">
  <si>
    <t>Date: June 26, 2018</t>
  </si>
  <si>
    <t>AGRRA 2018 Coral Recruit Data</t>
  </si>
  <si>
    <t>Eusmelia</t>
  </si>
  <si>
    <t>Madracis</t>
  </si>
  <si>
    <t>Porites</t>
  </si>
  <si>
    <t>Siderastrea</t>
  </si>
  <si>
    <t>FFRA</t>
  </si>
  <si>
    <t>Agaricia</t>
  </si>
  <si>
    <t>None</t>
  </si>
  <si>
    <t>Totals</t>
  </si>
  <si>
    <t>Average m/sq</t>
  </si>
  <si>
    <t>Site Total</t>
  </si>
  <si>
    <t>Site Average m/sq</t>
  </si>
  <si>
    <t>SRAD</t>
  </si>
  <si>
    <t>SINT</t>
  </si>
  <si>
    <t>Unknown</t>
  </si>
  <si>
    <t>Date: June 27, 2018</t>
  </si>
  <si>
    <t>Millepora</t>
  </si>
  <si>
    <t>Pseudodiploria</t>
  </si>
  <si>
    <t>Mycetophyllia</t>
  </si>
  <si>
    <t>Date: June 29, 2018</t>
  </si>
  <si>
    <t>DIPL</t>
  </si>
  <si>
    <t>Date: June 30, 2018</t>
  </si>
  <si>
    <t>MCAV</t>
  </si>
  <si>
    <t>Orbicella</t>
  </si>
  <si>
    <t>SSID</t>
  </si>
  <si>
    <t>Dichocenia</t>
  </si>
  <si>
    <t>Date: June 28, 2018</t>
  </si>
  <si>
    <t>ACER</t>
  </si>
  <si>
    <t>Date: July 3, 2018</t>
  </si>
  <si>
    <t>Date: July 4, 2018</t>
  </si>
  <si>
    <t>Date: July 9, 2018</t>
  </si>
  <si>
    <t>Madricis</t>
  </si>
  <si>
    <t>Date: July 10, 2018</t>
  </si>
  <si>
    <t>Date: July 11, 2018</t>
  </si>
  <si>
    <t>Date: July 12,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</si>
</sst>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workbookViewId="0">
      <pane ySplit="3" topLeftCell="A12" activePane="bottomLeft" state="frozen"/>
      <selection pane="bottomLeft" activeCell="I27" sqref="I27"/>
    </sheetView>
  </sheetViews>
  <sheetFormatPr defaultColWidth="10.875" defaultRowHeight="15.75" x14ac:dyDescent="0.25"/>
  <cols>
    <col min="1" max="7" width="10.875" style="2"/>
    <col min="8" max="8" width="10.875" style="8"/>
  </cols>
  <sheetData>
    <row r="1" spans="1:1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32.1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s="1" customFormat="1" ht="30.95" customHeight="1" x14ac:dyDescent="0.25">
      <c r="A3" s="5"/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9" t="s">
        <v>8</v>
      </c>
    </row>
    <row r="4" spans="1:11" x14ac:dyDescent="0.25">
      <c r="A4" s="4">
        <v>1</v>
      </c>
      <c r="B4" s="2">
        <v>1</v>
      </c>
    </row>
    <row r="5" spans="1:11" x14ac:dyDescent="0.25">
      <c r="A5" s="4">
        <v>2</v>
      </c>
      <c r="C5" s="2">
        <v>1</v>
      </c>
    </row>
    <row r="6" spans="1:11" x14ac:dyDescent="0.25">
      <c r="A6" s="4">
        <v>3</v>
      </c>
      <c r="D6" s="2">
        <v>1</v>
      </c>
      <c r="E6" s="2">
        <v>7</v>
      </c>
    </row>
    <row r="7" spans="1:11" x14ac:dyDescent="0.25">
      <c r="A7" s="4">
        <v>4</v>
      </c>
      <c r="E7" s="2">
        <v>1</v>
      </c>
    </row>
    <row r="8" spans="1:11" x14ac:dyDescent="0.25">
      <c r="A8" s="4">
        <v>5</v>
      </c>
      <c r="H8" s="8">
        <v>0</v>
      </c>
    </row>
    <row r="9" spans="1:11" x14ac:dyDescent="0.25">
      <c r="A9" s="4">
        <v>6</v>
      </c>
      <c r="D9" s="2">
        <v>1</v>
      </c>
    </row>
    <row r="10" spans="1:11" x14ac:dyDescent="0.25">
      <c r="A10" s="4">
        <v>7</v>
      </c>
      <c r="E10" s="2">
        <v>1</v>
      </c>
    </row>
    <row r="11" spans="1:11" x14ac:dyDescent="0.25">
      <c r="A11" s="4">
        <v>8</v>
      </c>
      <c r="D11" s="2">
        <v>3</v>
      </c>
    </row>
    <row r="12" spans="1:11" x14ac:dyDescent="0.25">
      <c r="A12" s="4">
        <v>9</v>
      </c>
      <c r="G12" s="2">
        <v>2</v>
      </c>
    </row>
    <row r="13" spans="1:11" x14ac:dyDescent="0.25">
      <c r="A13" s="4">
        <v>10</v>
      </c>
      <c r="H13" s="8">
        <v>0</v>
      </c>
    </row>
    <row r="14" spans="1:11" x14ac:dyDescent="0.25">
      <c r="A14" s="4">
        <v>11</v>
      </c>
      <c r="H14" s="8">
        <v>0</v>
      </c>
    </row>
    <row r="15" spans="1:11" x14ac:dyDescent="0.25">
      <c r="A15" s="4">
        <v>12</v>
      </c>
      <c r="D15" s="2">
        <v>1</v>
      </c>
    </row>
    <row r="16" spans="1:11" x14ac:dyDescent="0.25">
      <c r="A16" s="4">
        <v>13</v>
      </c>
      <c r="B16" s="2">
        <v>1</v>
      </c>
      <c r="D16" s="2">
        <v>1</v>
      </c>
      <c r="E16" s="2">
        <v>1</v>
      </c>
      <c r="F16" s="2">
        <v>1</v>
      </c>
    </row>
    <row r="17" spans="1:20" x14ac:dyDescent="0.25">
      <c r="A17" s="4">
        <v>14</v>
      </c>
      <c r="G17" s="2">
        <v>5</v>
      </c>
    </row>
    <row r="18" spans="1:20" x14ac:dyDescent="0.25">
      <c r="A18" s="4">
        <v>15</v>
      </c>
      <c r="H18" s="8">
        <v>0</v>
      </c>
    </row>
    <row r="19" spans="1:20" x14ac:dyDescent="0.25">
      <c r="A19" s="4">
        <v>16</v>
      </c>
      <c r="D19" s="2">
        <v>8</v>
      </c>
    </row>
    <row r="20" spans="1:20" x14ac:dyDescent="0.25">
      <c r="A20" s="4">
        <v>17</v>
      </c>
      <c r="D20" s="2">
        <v>1</v>
      </c>
    </row>
    <row r="21" spans="1:20" x14ac:dyDescent="0.25">
      <c r="A21" s="4">
        <v>18</v>
      </c>
      <c r="D21" s="2">
        <v>2</v>
      </c>
      <c r="E21" s="2">
        <v>1</v>
      </c>
    </row>
    <row r="22" spans="1:20" x14ac:dyDescent="0.25">
      <c r="A22" s="4">
        <v>19</v>
      </c>
      <c r="E22" s="2">
        <v>1</v>
      </c>
    </row>
    <row r="23" spans="1:20" x14ac:dyDescent="0.25">
      <c r="A23" s="4">
        <v>20</v>
      </c>
      <c r="G23" s="2">
        <v>2</v>
      </c>
    </row>
    <row r="24" spans="1:20" x14ac:dyDescent="0.25">
      <c r="A24" s="4">
        <v>21</v>
      </c>
      <c r="G24" s="2">
        <v>4</v>
      </c>
    </row>
    <row r="25" spans="1:20" x14ac:dyDescent="0.25">
      <c r="A25" s="15">
        <v>22</v>
      </c>
      <c r="H25" s="8">
        <v>0</v>
      </c>
    </row>
    <row r="26" spans="1:20" x14ac:dyDescent="0.25">
      <c r="A26" s="16"/>
    </row>
    <row r="27" spans="1:20" x14ac:dyDescent="0.25">
      <c r="A27" s="10" t="s">
        <v>9</v>
      </c>
      <c r="B27" s="12">
        <f t="shared" ref="B27:G27" si="0">SUM(B4:B26)</f>
        <v>2</v>
      </c>
      <c r="C27" s="12">
        <f t="shared" si="0"/>
        <v>1</v>
      </c>
      <c r="D27" s="12">
        <f t="shared" si="0"/>
        <v>18</v>
      </c>
      <c r="E27" s="12">
        <f t="shared" si="0"/>
        <v>12</v>
      </c>
      <c r="F27" s="12">
        <f t="shared" si="0"/>
        <v>1</v>
      </c>
      <c r="G27" s="12">
        <f t="shared" si="0"/>
        <v>13</v>
      </c>
      <c r="H27" s="18">
        <v>0</v>
      </c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1.5" x14ac:dyDescent="0.25">
      <c r="A28" s="11" t="s">
        <v>10</v>
      </c>
      <c r="B28" s="12">
        <f>2/22</f>
        <v>9.0909090909090912E-2</v>
      </c>
      <c r="C28" s="12">
        <f>1/22</f>
        <v>4.5454545454545456E-2</v>
      </c>
      <c r="D28" s="12">
        <f>18/22</f>
        <v>0.81818181818181823</v>
      </c>
      <c r="E28" s="12">
        <f>12/22</f>
        <v>0.54545454545454541</v>
      </c>
      <c r="F28" s="12">
        <f>1/22</f>
        <v>4.5454545454545456E-2</v>
      </c>
      <c r="G28" s="12">
        <f>13/22</f>
        <v>0.59090909090909094</v>
      </c>
      <c r="H28" s="18">
        <f>5/22</f>
        <v>0.22727272727272727</v>
      </c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13" t="s">
        <v>11</v>
      </c>
      <c r="B29" s="12">
        <v>47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34.5" customHeight="1" x14ac:dyDescent="0.25">
      <c r="A30" s="14" t="s">
        <v>12</v>
      </c>
      <c r="B30" s="12">
        <f>47/22</f>
        <v>2.1363636363636362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</sheetData>
  <mergeCells count="2">
    <mergeCell ref="A2:K2"/>
    <mergeCell ref="A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"/>
  <sheetViews>
    <sheetView workbookViewId="0">
      <pane ySplit="3" topLeftCell="A22" activePane="bottomLeft" state="frozen"/>
      <selection pane="bottomLeft" activeCell="K35" sqref="K35"/>
    </sheetView>
  </sheetViews>
  <sheetFormatPr defaultColWidth="10.875" defaultRowHeight="15.75" x14ac:dyDescent="0.25"/>
  <cols>
    <col min="1" max="5" width="10.875" style="2"/>
    <col min="6" max="6" width="12.875" style="2" customWidth="1"/>
    <col min="7" max="10" width="10.875" style="2"/>
  </cols>
  <sheetData>
    <row r="1" spans="1:10" x14ac:dyDescent="0.25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s="1" customFormat="1" ht="30.95" customHeight="1" x14ac:dyDescent="0.25">
      <c r="A3" s="5"/>
      <c r="B3" s="6" t="s">
        <v>28</v>
      </c>
      <c r="C3" s="6" t="s">
        <v>7</v>
      </c>
      <c r="D3" s="6" t="s">
        <v>26</v>
      </c>
      <c r="E3" s="7" t="s">
        <v>3</v>
      </c>
      <c r="F3" s="7" t="s">
        <v>24</v>
      </c>
      <c r="G3" s="3" t="s">
        <v>4</v>
      </c>
      <c r="H3" s="3" t="s">
        <v>5</v>
      </c>
      <c r="I3" s="3" t="s">
        <v>15</v>
      </c>
      <c r="J3" s="9" t="s">
        <v>8</v>
      </c>
    </row>
    <row r="4" spans="1:10" x14ac:dyDescent="0.25">
      <c r="A4" s="4">
        <v>1</v>
      </c>
      <c r="J4" s="2">
        <v>0</v>
      </c>
    </row>
    <row r="5" spans="1:10" x14ac:dyDescent="0.25">
      <c r="A5" s="4">
        <v>2</v>
      </c>
      <c r="J5" s="2">
        <v>0</v>
      </c>
    </row>
    <row r="6" spans="1:10" x14ac:dyDescent="0.25">
      <c r="A6" s="4">
        <v>3</v>
      </c>
      <c r="J6" s="2">
        <v>0</v>
      </c>
    </row>
    <row r="7" spans="1:10" x14ac:dyDescent="0.25">
      <c r="A7" s="4">
        <v>4</v>
      </c>
      <c r="J7" s="2">
        <v>0</v>
      </c>
    </row>
    <row r="8" spans="1:10" x14ac:dyDescent="0.25">
      <c r="A8" s="4">
        <v>5</v>
      </c>
      <c r="C8" s="2">
        <v>2</v>
      </c>
      <c r="D8" s="2">
        <v>2</v>
      </c>
      <c r="E8" s="2">
        <v>2</v>
      </c>
      <c r="F8" s="2">
        <v>1</v>
      </c>
      <c r="G8" s="2">
        <v>3</v>
      </c>
    </row>
    <row r="9" spans="1:10" x14ac:dyDescent="0.25">
      <c r="A9" s="4">
        <v>6</v>
      </c>
      <c r="J9" s="2">
        <v>0</v>
      </c>
    </row>
    <row r="10" spans="1:10" x14ac:dyDescent="0.25">
      <c r="A10" s="4">
        <v>7</v>
      </c>
      <c r="B10" s="2">
        <v>1</v>
      </c>
      <c r="C10" s="2">
        <v>1</v>
      </c>
      <c r="G10" s="2">
        <v>3</v>
      </c>
    </row>
    <row r="11" spans="1:10" x14ac:dyDescent="0.25">
      <c r="A11" s="4">
        <v>8</v>
      </c>
      <c r="J11" s="2">
        <v>0</v>
      </c>
    </row>
    <row r="12" spans="1:10" x14ac:dyDescent="0.25">
      <c r="A12" s="4">
        <v>9</v>
      </c>
      <c r="C12" s="2">
        <v>2</v>
      </c>
      <c r="G12" s="2">
        <v>1</v>
      </c>
    </row>
    <row r="13" spans="1:10" x14ac:dyDescent="0.25">
      <c r="A13" s="4">
        <v>10</v>
      </c>
      <c r="C13" s="2">
        <v>2</v>
      </c>
    </row>
    <row r="14" spans="1:10" x14ac:dyDescent="0.25">
      <c r="A14" s="4">
        <v>11</v>
      </c>
      <c r="J14" s="2">
        <v>0</v>
      </c>
    </row>
    <row r="15" spans="1:10" x14ac:dyDescent="0.25">
      <c r="A15" s="4">
        <v>12</v>
      </c>
      <c r="C15" s="2">
        <v>3</v>
      </c>
      <c r="F15" s="2">
        <v>1</v>
      </c>
      <c r="G15" s="2">
        <v>4</v>
      </c>
      <c r="H15" s="2">
        <v>1</v>
      </c>
    </row>
    <row r="16" spans="1:10" x14ac:dyDescent="0.25">
      <c r="A16" s="4">
        <v>13</v>
      </c>
      <c r="H16" s="2">
        <v>1</v>
      </c>
    </row>
    <row r="17" spans="1:10" x14ac:dyDescent="0.25">
      <c r="A17" s="4">
        <v>14</v>
      </c>
      <c r="J17" s="2">
        <v>0</v>
      </c>
    </row>
    <row r="18" spans="1:10" s="2" customFormat="1" x14ac:dyDescent="0.25">
      <c r="A18" s="4">
        <v>15</v>
      </c>
      <c r="C18" s="2">
        <v>1</v>
      </c>
      <c r="G18" s="2">
        <v>2</v>
      </c>
      <c r="H18" s="2">
        <v>3</v>
      </c>
    </row>
    <row r="19" spans="1:10" s="2" customFormat="1" x14ac:dyDescent="0.25">
      <c r="A19" s="4">
        <v>16</v>
      </c>
      <c r="J19" s="2">
        <v>0</v>
      </c>
    </row>
    <row r="20" spans="1:10" s="2" customFormat="1" x14ac:dyDescent="0.25">
      <c r="A20" s="4">
        <v>17</v>
      </c>
      <c r="J20" s="2">
        <v>0</v>
      </c>
    </row>
    <row r="21" spans="1:10" s="2" customFormat="1" x14ac:dyDescent="0.25">
      <c r="A21" s="4">
        <v>18</v>
      </c>
      <c r="J21" s="2">
        <v>0</v>
      </c>
    </row>
    <row r="22" spans="1:10" s="2" customFormat="1" x14ac:dyDescent="0.25">
      <c r="A22" s="4">
        <v>19</v>
      </c>
      <c r="C22" s="2">
        <v>3</v>
      </c>
      <c r="G22" s="2">
        <v>1</v>
      </c>
    </row>
    <row r="23" spans="1:10" s="2" customFormat="1" x14ac:dyDescent="0.25">
      <c r="A23" s="4">
        <v>20</v>
      </c>
      <c r="C23" s="2">
        <v>2</v>
      </c>
    </row>
    <row r="24" spans="1:10" s="2" customFormat="1" x14ac:dyDescent="0.25">
      <c r="A24" s="4">
        <v>21</v>
      </c>
      <c r="G24" s="2">
        <v>1</v>
      </c>
      <c r="H24" s="2">
        <v>3</v>
      </c>
    </row>
    <row r="25" spans="1:10" s="2" customFormat="1" x14ac:dyDescent="0.25">
      <c r="A25" s="4">
        <v>22</v>
      </c>
      <c r="G25" s="2">
        <v>1</v>
      </c>
      <c r="H25" s="2">
        <v>2</v>
      </c>
    </row>
    <row r="26" spans="1:10" s="2" customFormat="1" x14ac:dyDescent="0.25">
      <c r="A26" s="4">
        <v>23</v>
      </c>
      <c r="G26" s="2">
        <v>1</v>
      </c>
      <c r="H26" s="2">
        <v>6</v>
      </c>
    </row>
    <row r="27" spans="1:10" s="2" customFormat="1" x14ac:dyDescent="0.25">
      <c r="A27" s="4">
        <v>24</v>
      </c>
      <c r="H27" s="2">
        <v>3</v>
      </c>
    </row>
    <row r="28" spans="1:10" s="2" customFormat="1" x14ac:dyDescent="0.25">
      <c r="A28" s="4">
        <v>25</v>
      </c>
      <c r="D28" s="2">
        <v>1</v>
      </c>
      <c r="F28" s="2">
        <v>1</v>
      </c>
      <c r="G28" s="2">
        <v>2</v>
      </c>
    </row>
    <row r="29" spans="1:10" s="2" customFormat="1" x14ac:dyDescent="0.25">
      <c r="A29" s="4">
        <v>26</v>
      </c>
      <c r="H29" s="2">
        <v>1</v>
      </c>
    </row>
    <row r="30" spans="1:10" s="2" customFormat="1" x14ac:dyDescent="0.25">
      <c r="A30" s="4">
        <v>27</v>
      </c>
      <c r="H30" s="2">
        <v>3</v>
      </c>
    </row>
    <row r="31" spans="1:10" s="2" customFormat="1" x14ac:dyDescent="0.25">
      <c r="A31" s="4">
        <v>28</v>
      </c>
      <c r="C31" s="2">
        <v>1</v>
      </c>
    </row>
    <row r="32" spans="1:10" s="2" customFormat="1" x14ac:dyDescent="0.25">
      <c r="A32" s="4">
        <v>29</v>
      </c>
      <c r="J32" s="2">
        <v>0</v>
      </c>
    </row>
    <row r="33" spans="1:11" s="2" customFormat="1" x14ac:dyDescent="0.25">
      <c r="A33" s="15">
        <v>30</v>
      </c>
      <c r="J33" s="2">
        <v>0</v>
      </c>
    </row>
    <row r="34" spans="1:11" x14ac:dyDescent="0.25">
      <c r="A34" s="16"/>
    </row>
    <row r="35" spans="1:11" x14ac:dyDescent="0.25">
      <c r="A35" s="10" t="s">
        <v>9</v>
      </c>
      <c r="B35" s="12">
        <f>SUM(B4:B34)</f>
        <v>1</v>
      </c>
      <c r="C35" s="12">
        <f t="shared" ref="C35:J35" si="0">SUM(C4:C34)</f>
        <v>17</v>
      </c>
      <c r="D35" s="12">
        <f t="shared" si="0"/>
        <v>3</v>
      </c>
      <c r="E35" s="12">
        <f t="shared" si="0"/>
        <v>2</v>
      </c>
      <c r="F35" s="12">
        <f t="shared" si="0"/>
        <v>3</v>
      </c>
      <c r="G35" s="12">
        <f t="shared" si="0"/>
        <v>19</v>
      </c>
      <c r="H35" s="12">
        <f t="shared" si="0"/>
        <v>23</v>
      </c>
      <c r="I35" s="12">
        <f t="shared" si="0"/>
        <v>0</v>
      </c>
      <c r="J35" s="18">
        <f t="shared" si="0"/>
        <v>0</v>
      </c>
      <c r="K35" s="20"/>
    </row>
    <row r="36" spans="1:11" ht="31.5" x14ac:dyDescent="0.25">
      <c r="A36" s="11" t="s">
        <v>10</v>
      </c>
      <c r="B36" s="12">
        <f>1/30</f>
        <v>3.3333333333333333E-2</v>
      </c>
      <c r="C36" s="12">
        <f>17/30</f>
        <v>0.56666666666666665</v>
      </c>
      <c r="D36" s="12">
        <f>3/17</f>
        <v>0.17647058823529413</v>
      </c>
      <c r="E36" s="12">
        <f>2/30</f>
        <v>6.6666666666666666E-2</v>
      </c>
      <c r="F36" s="12">
        <f>3/30</f>
        <v>0.1</v>
      </c>
      <c r="G36" s="12">
        <f>19/30</f>
        <v>0.6333333333333333</v>
      </c>
      <c r="H36" s="12">
        <f>23/30</f>
        <v>0.76666666666666672</v>
      </c>
      <c r="I36" s="12"/>
      <c r="J36" s="18"/>
      <c r="K36" s="19"/>
    </row>
    <row r="37" spans="1:11" x14ac:dyDescent="0.25">
      <c r="A37" s="13" t="s">
        <v>11</v>
      </c>
      <c r="B37" s="12">
        <f>SUM(B35:J35)</f>
        <v>68</v>
      </c>
      <c r="K37" s="2"/>
    </row>
    <row r="38" spans="1:11" ht="32.25" customHeight="1" x14ac:dyDescent="0.25">
      <c r="A38" s="14" t="s">
        <v>12</v>
      </c>
      <c r="B38" s="12">
        <f>68/30</f>
        <v>2.2666666666666666</v>
      </c>
      <c r="K38" s="2"/>
    </row>
  </sheetData>
  <mergeCells count="2">
    <mergeCell ref="A1:J1"/>
    <mergeCell ref="A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2"/>
  <sheetViews>
    <sheetView workbookViewId="0">
      <pane ySplit="4" topLeftCell="A15" activePane="bottomLeft" state="frozen"/>
      <selection pane="bottomLeft" activeCell="L26" sqref="L26"/>
    </sheetView>
  </sheetViews>
  <sheetFormatPr defaultColWidth="10.875" defaultRowHeight="15.75" x14ac:dyDescent="0.25"/>
  <cols>
    <col min="1" max="11" width="10.875" style="2"/>
  </cols>
  <sheetData>
    <row r="1" spans="1:11" ht="18" customHeight="1" x14ac:dyDescent="0.25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33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s="1" customFormat="1" ht="36" customHeight="1" x14ac:dyDescent="0.25">
      <c r="A3" s="5"/>
      <c r="B3" s="6" t="s">
        <v>28</v>
      </c>
      <c r="C3" s="6" t="s">
        <v>7</v>
      </c>
      <c r="D3" s="6" t="s">
        <v>26</v>
      </c>
      <c r="E3" s="7" t="s">
        <v>3</v>
      </c>
      <c r="F3" s="7" t="s">
        <v>23</v>
      </c>
      <c r="G3" s="7" t="s">
        <v>17</v>
      </c>
      <c r="H3" s="3" t="s">
        <v>4</v>
      </c>
      <c r="I3" s="3" t="s">
        <v>5</v>
      </c>
      <c r="J3" s="3" t="s">
        <v>15</v>
      </c>
      <c r="K3" s="9" t="s">
        <v>8</v>
      </c>
    </row>
    <row r="4" spans="1:11" x14ac:dyDescent="0.25">
      <c r="A4" s="4">
        <v>1</v>
      </c>
      <c r="I4" s="2">
        <v>1</v>
      </c>
    </row>
    <row r="5" spans="1:11" x14ac:dyDescent="0.25">
      <c r="A5" s="4">
        <v>2</v>
      </c>
      <c r="H5" s="2">
        <v>1</v>
      </c>
    </row>
    <row r="6" spans="1:11" x14ac:dyDescent="0.25">
      <c r="A6" s="4">
        <v>3</v>
      </c>
      <c r="K6" s="2">
        <v>0</v>
      </c>
    </row>
    <row r="7" spans="1:11" x14ac:dyDescent="0.25">
      <c r="A7" s="4">
        <v>4</v>
      </c>
      <c r="C7" s="2">
        <v>1</v>
      </c>
      <c r="I7" s="2">
        <v>1</v>
      </c>
    </row>
    <row r="8" spans="1:11" x14ac:dyDescent="0.25">
      <c r="A8" s="4">
        <v>5</v>
      </c>
      <c r="C8" s="2">
        <v>1</v>
      </c>
    </row>
    <row r="9" spans="1:11" x14ac:dyDescent="0.25">
      <c r="A9" s="4">
        <v>6</v>
      </c>
      <c r="D9" s="2">
        <v>1</v>
      </c>
    </row>
    <row r="10" spans="1:11" x14ac:dyDescent="0.25">
      <c r="A10" s="4">
        <v>7</v>
      </c>
      <c r="K10" s="2">
        <v>0</v>
      </c>
    </row>
    <row r="11" spans="1:11" x14ac:dyDescent="0.25">
      <c r="A11" s="4">
        <v>8</v>
      </c>
      <c r="H11" s="2">
        <v>2</v>
      </c>
      <c r="I11" s="2">
        <v>3</v>
      </c>
    </row>
    <row r="12" spans="1:11" x14ac:dyDescent="0.25">
      <c r="A12" s="4">
        <v>9</v>
      </c>
      <c r="H12" s="2">
        <v>3</v>
      </c>
    </row>
    <row r="13" spans="1:11" x14ac:dyDescent="0.25">
      <c r="A13" s="4">
        <v>10</v>
      </c>
      <c r="H13" s="2">
        <v>1</v>
      </c>
    </row>
    <row r="14" spans="1:11" x14ac:dyDescent="0.25">
      <c r="A14" s="4">
        <v>11</v>
      </c>
      <c r="C14" s="2">
        <v>1</v>
      </c>
      <c r="F14" s="2">
        <v>1</v>
      </c>
      <c r="G14" s="2">
        <v>1</v>
      </c>
      <c r="H14" s="2">
        <v>3</v>
      </c>
    </row>
    <row r="15" spans="1:11" x14ac:dyDescent="0.25">
      <c r="A15" s="4">
        <v>12</v>
      </c>
      <c r="H15" s="2">
        <v>1</v>
      </c>
      <c r="I15" s="2">
        <v>1</v>
      </c>
    </row>
    <row r="16" spans="1:11" x14ac:dyDescent="0.25">
      <c r="A16" s="4">
        <v>13</v>
      </c>
      <c r="H16" s="2">
        <v>2</v>
      </c>
    </row>
    <row r="17" spans="1:12" x14ac:dyDescent="0.25">
      <c r="A17" s="4">
        <v>14</v>
      </c>
      <c r="G17" s="2">
        <v>1</v>
      </c>
    </row>
    <row r="18" spans="1:12" s="2" customFormat="1" x14ac:dyDescent="0.25">
      <c r="A18" s="4">
        <v>15</v>
      </c>
    </row>
    <row r="19" spans="1:12" s="2" customFormat="1" x14ac:dyDescent="0.25">
      <c r="A19" s="4">
        <v>16</v>
      </c>
      <c r="K19" s="2">
        <v>0</v>
      </c>
    </row>
    <row r="20" spans="1:12" s="2" customFormat="1" x14ac:dyDescent="0.25">
      <c r="A20" s="4">
        <v>17</v>
      </c>
      <c r="K20" s="2">
        <v>0</v>
      </c>
    </row>
    <row r="21" spans="1:12" s="2" customFormat="1" x14ac:dyDescent="0.25">
      <c r="A21" s="4">
        <v>18</v>
      </c>
      <c r="E21" s="2">
        <v>1</v>
      </c>
    </row>
    <row r="22" spans="1:12" s="2" customFormat="1" x14ac:dyDescent="0.25">
      <c r="A22" s="4">
        <v>19</v>
      </c>
      <c r="B22" s="2">
        <v>1</v>
      </c>
    </row>
    <row r="23" spans="1:12" s="2" customFormat="1" x14ac:dyDescent="0.25">
      <c r="A23" s="4">
        <v>20</v>
      </c>
      <c r="B23" s="2">
        <v>1</v>
      </c>
      <c r="I23" s="2">
        <v>1</v>
      </c>
    </row>
    <row r="24" spans="1:12" s="2" customFormat="1" x14ac:dyDescent="0.25">
      <c r="A24" s="15">
        <v>21</v>
      </c>
      <c r="I24" s="2">
        <v>1</v>
      </c>
    </row>
    <row r="25" spans="1:12" s="2" customFormat="1" x14ac:dyDescent="0.25">
      <c r="A25" s="16"/>
    </row>
    <row r="26" spans="1:12" s="2" customFormat="1" x14ac:dyDescent="0.25">
      <c r="A26" s="10" t="s">
        <v>9</v>
      </c>
      <c r="B26" s="12">
        <f>SUM(B4:B25)</f>
        <v>2</v>
      </c>
      <c r="C26" s="12">
        <f t="shared" ref="C26:K26" si="0">SUM(C4:C25)</f>
        <v>3</v>
      </c>
      <c r="D26" s="12">
        <f t="shared" si="0"/>
        <v>1</v>
      </c>
      <c r="E26" s="12">
        <f t="shared" si="0"/>
        <v>1</v>
      </c>
      <c r="F26" s="12">
        <f t="shared" si="0"/>
        <v>1</v>
      </c>
      <c r="G26" s="12">
        <f t="shared" si="0"/>
        <v>2</v>
      </c>
      <c r="H26" s="12">
        <f t="shared" si="0"/>
        <v>13</v>
      </c>
      <c r="I26" s="12">
        <f t="shared" si="0"/>
        <v>8</v>
      </c>
      <c r="J26" s="12">
        <f t="shared" si="0"/>
        <v>0</v>
      </c>
      <c r="K26" s="18">
        <f t="shared" si="0"/>
        <v>0</v>
      </c>
      <c r="L26" s="19"/>
    </row>
    <row r="27" spans="1:12" s="2" customFormat="1" ht="31.5" x14ac:dyDescent="0.25">
      <c r="A27" s="11" t="s">
        <v>10</v>
      </c>
      <c r="B27" s="12">
        <f>2/21</f>
        <v>9.5238095238095233E-2</v>
      </c>
      <c r="C27" s="12">
        <f>3/21</f>
        <v>0.14285714285714285</v>
      </c>
      <c r="D27" s="12">
        <f>1/21</f>
        <v>4.7619047619047616E-2</v>
      </c>
      <c r="E27" s="12">
        <f>1/21</f>
        <v>4.7619047619047616E-2</v>
      </c>
      <c r="F27" s="12">
        <f>1/21</f>
        <v>4.7619047619047616E-2</v>
      </c>
      <c r="G27" s="12">
        <f>2/21</f>
        <v>9.5238095238095233E-2</v>
      </c>
      <c r="H27" s="12">
        <f>13/21</f>
        <v>0.61904761904761907</v>
      </c>
      <c r="I27" s="12">
        <f>8/21</f>
        <v>0.38095238095238093</v>
      </c>
      <c r="J27" s="12"/>
      <c r="K27" s="18"/>
      <c r="L27" s="19"/>
    </row>
    <row r="28" spans="1:12" s="2" customFormat="1" x14ac:dyDescent="0.25">
      <c r="A28" s="13" t="s">
        <v>11</v>
      </c>
      <c r="B28" s="12">
        <v>31</v>
      </c>
    </row>
    <row r="29" spans="1:12" s="2" customFormat="1" ht="31.5" customHeight="1" x14ac:dyDescent="0.25">
      <c r="A29" s="14" t="s">
        <v>12</v>
      </c>
      <c r="B29" s="12">
        <f>31/21</f>
        <v>1.4761904761904763</v>
      </c>
    </row>
    <row r="30" spans="1:12" s="2" customFormat="1" x14ac:dyDescent="0.25"/>
    <row r="31" spans="1:12" s="2" customFormat="1" x14ac:dyDescent="0.25"/>
    <row r="32" spans="1:12" s="2" customFormat="1" x14ac:dyDescent="0.25"/>
  </sheetData>
  <mergeCells count="2">
    <mergeCell ref="A1:K1"/>
    <mergeCell ref="A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2"/>
  <sheetViews>
    <sheetView workbookViewId="0">
      <pane ySplit="3" topLeftCell="A8" activePane="bottomLeft" state="frozen"/>
      <selection pane="bottomLeft" activeCell="B29" sqref="B29"/>
    </sheetView>
  </sheetViews>
  <sheetFormatPr defaultColWidth="10.875" defaultRowHeight="15.75" x14ac:dyDescent="0.25"/>
  <cols>
    <col min="1" max="5" width="10.875" style="2"/>
    <col min="6" max="6" width="12.875" style="2" customWidth="1"/>
    <col min="7" max="9" width="10.875" style="2"/>
    <col min="10" max="10" width="11.125" style="2" customWidth="1"/>
    <col min="11" max="12" width="10.875" style="2"/>
  </cols>
  <sheetData>
    <row r="1" spans="1:12" x14ac:dyDescent="0.25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7</v>
      </c>
      <c r="C3" s="6" t="s">
        <v>26</v>
      </c>
      <c r="D3" s="6" t="s">
        <v>21</v>
      </c>
      <c r="E3" s="7" t="s">
        <v>2</v>
      </c>
      <c r="F3" s="7" t="s">
        <v>24</v>
      </c>
      <c r="G3" s="3" t="s">
        <v>4</v>
      </c>
      <c r="H3" s="3" t="s">
        <v>5</v>
      </c>
      <c r="I3" s="3" t="s">
        <v>14</v>
      </c>
      <c r="J3" s="3" t="s">
        <v>13</v>
      </c>
      <c r="K3" s="3" t="s">
        <v>15</v>
      </c>
      <c r="L3" s="9" t="s">
        <v>8</v>
      </c>
    </row>
    <row r="4" spans="1:12" x14ac:dyDescent="0.25">
      <c r="A4" s="4">
        <v>1</v>
      </c>
      <c r="L4" s="2">
        <v>0</v>
      </c>
    </row>
    <row r="5" spans="1:12" x14ac:dyDescent="0.25">
      <c r="A5" s="4">
        <v>2</v>
      </c>
      <c r="H5" s="2">
        <v>2</v>
      </c>
      <c r="K5" s="2">
        <v>1</v>
      </c>
    </row>
    <row r="6" spans="1:12" x14ac:dyDescent="0.25">
      <c r="A6" s="4">
        <v>3</v>
      </c>
      <c r="D6" s="2">
        <v>1</v>
      </c>
      <c r="G6" s="2">
        <v>2</v>
      </c>
    </row>
    <row r="7" spans="1:12" x14ac:dyDescent="0.25">
      <c r="A7" s="4">
        <v>4</v>
      </c>
      <c r="G7" s="2">
        <v>1</v>
      </c>
      <c r="H7" s="2">
        <v>4</v>
      </c>
      <c r="I7" s="2">
        <v>1</v>
      </c>
    </row>
    <row r="8" spans="1:12" x14ac:dyDescent="0.25">
      <c r="A8" s="4">
        <v>5</v>
      </c>
      <c r="G8" s="2">
        <v>3</v>
      </c>
      <c r="H8" s="2">
        <v>1</v>
      </c>
    </row>
    <row r="9" spans="1:12" x14ac:dyDescent="0.25">
      <c r="A9" s="4">
        <v>6</v>
      </c>
      <c r="J9" s="2">
        <v>3</v>
      </c>
    </row>
    <row r="10" spans="1:12" x14ac:dyDescent="0.25">
      <c r="A10" s="4">
        <v>7</v>
      </c>
      <c r="J10" s="2">
        <v>2</v>
      </c>
    </row>
    <row r="11" spans="1:12" x14ac:dyDescent="0.25">
      <c r="A11" s="4">
        <v>8</v>
      </c>
      <c r="J11" s="2">
        <v>1</v>
      </c>
    </row>
    <row r="12" spans="1:12" x14ac:dyDescent="0.25">
      <c r="A12" s="4">
        <v>9</v>
      </c>
      <c r="B12" s="2">
        <v>1</v>
      </c>
      <c r="F12" s="2">
        <v>2</v>
      </c>
    </row>
    <row r="13" spans="1:12" x14ac:dyDescent="0.25">
      <c r="A13" s="4">
        <v>10</v>
      </c>
      <c r="H13" s="2">
        <v>1</v>
      </c>
    </row>
    <row r="14" spans="1:12" x14ac:dyDescent="0.25">
      <c r="A14" s="4">
        <v>11</v>
      </c>
      <c r="B14" s="2">
        <v>2</v>
      </c>
      <c r="H14" s="2">
        <v>4</v>
      </c>
      <c r="I14" s="2">
        <v>1</v>
      </c>
    </row>
    <row r="15" spans="1:12" x14ac:dyDescent="0.25">
      <c r="A15" s="4">
        <v>12</v>
      </c>
      <c r="G15" s="2">
        <v>1</v>
      </c>
      <c r="H15" s="2">
        <v>1</v>
      </c>
    </row>
    <row r="16" spans="1:12" x14ac:dyDescent="0.25">
      <c r="A16" s="4">
        <v>13</v>
      </c>
      <c r="G16" s="2">
        <v>2</v>
      </c>
    </row>
    <row r="17" spans="1:13" x14ac:dyDescent="0.25">
      <c r="A17" s="4">
        <v>14</v>
      </c>
      <c r="E17" s="2">
        <v>2</v>
      </c>
      <c r="H17" s="2">
        <v>1</v>
      </c>
    </row>
    <row r="18" spans="1:13" s="2" customFormat="1" x14ac:dyDescent="0.25">
      <c r="A18" s="4">
        <v>15</v>
      </c>
      <c r="B18" s="2">
        <v>1</v>
      </c>
    </row>
    <row r="19" spans="1:13" s="2" customFormat="1" x14ac:dyDescent="0.25">
      <c r="A19" s="4">
        <v>16</v>
      </c>
      <c r="C19" s="2">
        <v>1</v>
      </c>
    </row>
    <row r="20" spans="1:13" s="2" customFormat="1" x14ac:dyDescent="0.25">
      <c r="A20" s="4">
        <v>17</v>
      </c>
      <c r="H20" s="2">
        <v>3</v>
      </c>
    </row>
    <row r="21" spans="1:13" s="2" customFormat="1" x14ac:dyDescent="0.25">
      <c r="A21" s="4">
        <v>18</v>
      </c>
      <c r="L21" s="2">
        <v>0</v>
      </c>
    </row>
    <row r="22" spans="1:13" s="2" customFormat="1" x14ac:dyDescent="0.25">
      <c r="A22" s="4">
        <v>19</v>
      </c>
      <c r="L22" s="2">
        <v>0</v>
      </c>
    </row>
    <row r="23" spans="1:13" s="2" customFormat="1" x14ac:dyDescent="0.25">
      <c r="A23" s="15">
        <v>20</v>
      </c>
      <c r="L23" s="2">
        <v>0</v>
      </c>
    </row>
    <row r="24" spans="1:13" s="2" customFormat="1" x14ac:dyDescent="0.25">
      <c r="A24" s="16"/>
    </row>
    <row r="25" spans="1:13" s="2" customFormat="1" x14ac:dyDescent="0.25">
      <c r="A25" s="10" t="s">
        <v>9</v>
      </c>
      <c r="B25" s="12">
        <f>SUM(B4:B24)</f>
        <v>4</v>
      </c>
      <c r="C25" s="12">
        <f t="shared" ref="C25:L25" si="0">SUM(C4:C24)</f>
        <v>1</v>
      </c>
      <c r="D25" s="12">
        <f t="shared" si="0"/>
        <v>1</v>
      </c>
      <c r="E25" s="12">
        <f t="shared" si="0"/>
        <v>2</v>
      </c>
      <c r="F25" s="12">
        <f t="shared" si="0"/>
        <v>2</v>
      </c>
      <c r="G25" s="12">
        <f t="shared" si="0"/>
        <v>9</v>
      </c>
      <c r="H25" s="12">
        <f t="shared" si="0"/>
        <v>17</v>
      </c>
      <c r="I25" s="12">
        <f t="shared" si="0"/>
        <v>2</v>
      </c>
      <c r="J25" s="12">
        <f t="shared" si="0"/>
        <v>6</v>
      </c>
      <c r="K25" s="12">
        <f t="shared" si="0"/>
        <v>1</v>
      </c>
      <c r="L25" s="18">
        <f t="shared" si="0"/>
        <v>0</v>
      </c>
      <c r="M25" s="19"/>
    </row>
    <row r="26" spans="1:13" s="2" customFormat="1" ht="31.5" x14ac:dyDescent="0.25">
      <c r="A26" s="11" t="s">
        <v>10</v>
      </c>
      <c r="B26" s="12">
        <f>4/20</f>
        <v>0.2</v>
      </c>
      <c r="C26" s="12">
        <f>1/20</f>
        <v>0.05</v>
      </c>
      <c r="D26" s="12">
        <f>1/20</f>
        <v>0.05</v>
      </c>
      <c r="E26" s="12">
        <f>2/20</f>
        <v>0.1</v>
      </c>
      <c r="F26" s="12">
        <f>2/20</f>
        <v>0.1</v>
      </c>
      <c r="G26" s="12">
        <f>9/20</f>
        <v>0.45</v>
      </c>
      <c r="H26" s="12">
        <f>17/20</f>
        <v>0.85</v>
      </c>
      <c r="I26" s="12">
        <f>2/20</f>
        <v>0.1</v>
      </c>
      <c r="J26" s="12">
        <f>6/20</f>
        <v>0.3</v>
      </c>
      <c r="K26" s="12">
        <f>1/20</f>
        <v>0.05</v>
      </c>
      <c r="L26" s="18"/>
      <c r="M26" s="19"/>
    </row>
    <row r="27" spans="1:13" s="2" customFormat="1" x14ac:dyDescent="0.25">
      <c r="A27" s="13" t="s">
        <v>11</v>
      </c>
      <c r="B27" s="12">
        <f>SUM(B25:L25)</f>
        <v>45</v>
      </c>
    </row>
    <row r="28" spans="1:13" s="2" customFormat="1" ht="33" customHeight="1" x14ac:dyDescent="0.25">
      <c r="A28" s="14" t="s">
        <v>12</v>
      </c>
      <c r="B28" s="12">
        <f>45/20</f>
        <v>2.25</v>
      </c>
    </row>
    <row r="29" spans="1:13" s="2" customFormat="1" x14ac:dyDescent="0.25"/>
    <row r="30" spans="1:13" s="2" customFormat="1" x14ac:dyDescent="0.25"/>
    <row r="31" spans="1:13" s="2" customFormat="1" x14ac:dyDescent="0.25"/>
    <row r="32" spans="1:13" s="2" customFormat="1" x14ac:dyDescent="0.25"/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5537-EE25-4C47-AB78-BB5621281300}">
  <dimension ref="A1:L35"/>
  <sheetViews>
    <sheetView workbookViewId="0">
      <pane ySplit="3" topLeftCell="A19" activePane="bottomLeft" state="frozen"/>
      <selection pane="bottomLeft" activeCell="L33" sqref="L33"/>
    </sheetView>
  </sheetViews>
  <sheetFormatPr defaultColWidth="10.875" defaultRowHeight="15.75" x14ac:dyDescent="0.25"/>
  <cols>
    <col min="1" max="5" width="10.875" style="2"/>
    <col min="6" max="6" width="12.125" style="2" customWidth="1"/>
    <col min="7" max="8" width="10.875" style="2"/>
    <col min="9" max="9" width="11.125" style="2" customWidth="1"/>
    <col min="10" max="10" width="12.125" style="2" customWidth="1"/>
    <col min="11" max="12" width="10.875" style="2"/>
  </cols>
  <sheetData>
    <row r="1" spans="1:12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7</v>
      </c>
      <c r="C3" s="7" t="s">
        <v>3</v>
      </c>
      <c r="D3" s="7" t="s">
        <v>23</v>
      </c>
      <c r="E3" s="3" t="s">
        <v>4</v>
      </c>
      <c r="F3" s="3" t="s">
        <v>18</v>
      </c>
      <c r="G3" s="3" t="s">
        <v>5</v>
      </c>
      <c r="H3" s="3" t="s">
        <v>14</v>
      </c>
      <c r="I3" s="3" t="s">
        <v>13</v>
      </c>
      <c r="J3" s="3" t="s">
        <v>25</v>
      </c>
      <c r="K3" s="3" t="s">
        <v>15</v>
      </c>
      <c r="L3" s="9" t="s">
        <v>8</v>
      </c>
    </row>
    <row r="4" spans="1:12" x14ac:dyDescent="0.25">
      <c r="A4" s="4">
        <v>1</v>
      </c>
      <c r="E4" s="2">
        <v>1</v>
      </c>
    </row>
    <row r="5" spans="1:12" x14ac:dyDescent="0.25">
      <c r="A5" s="4">
        <v>2</v>
      </c>
      <c r="B5" s="2">
        <v>1</v>
      </c>
    </row>
    <row r="6" spans="1:12" x14ac:dyDescent="0.25">
      <c r="A6" s="4">
        <v>3</v>
      </c>
      <c r="E6" s="2">
        <v>3</v>
      </c>
    </row>
    <row r="7" spans="1:12" x14ac:dyDescent="0.25">
      <c r="A7" s="4">
        <v>4</v>
      </c>
      <c r="E7" s="2">
        <v>1</v>
      </c>
    </row>
    <row r="8" spans="1:12" x14ac:dyDescent="0.25">
      <c r="A8" s="4">
        <v>5</v>
      </c>
      <c r="E8" s="2">
        <v>3</v>
      </c>
    </row>
    <row r="9" spans="1:12" x14ac:dyDescent="0.25">
      <c r="A9" s="4">
        <v>6</v>
      </c>
      <c r="E9" s="2">
        <v>1</v>
      </c>
    </row>
    <row r="10" spans="1:12" x14ac:dyDescent="0.25">
      <c r="A10" s="4">
        <v>7</v>
      </c>
      <c r="E10" s="2">
        <v>4</v>
      </c>
    </row>
    <row r="11" spans="1:12" x14ac:dyDescent="0.25">
      <c r="A11" s="4">
        <v>8</v>
      </c>
      <c r="B11" s="2">
        <v>1</v>
      </c>
      <c r="H11" s="2">
        <v>1</v>
      </c>
      <c r="I11" s="2">
        <v>1</v>
      </c>
    </row>
    <row r="12" spans="1:12" x14ac:dyDescent="0.25">
      <c r="A12" s="4">
        <v>9</v>
      </c>
      <c r="C12" s="2">
        <v>5</v>
      </c>
    </row>
    <row r="13" spans="1:12" x14ac:dyDescent="0.25">
      <c r="A13" s="4">
        <v>10</v>
      </c>
      <c r="E13" s="2">
        <v>2</v>
      </c>
    </row>
    <row r="14" spans="1:12" x14ac:dyDescent="0.25">
      <c r="A14" s="4">
        <v>11</v>
      </c>
      <c r="E14" s="2">
        <v>5</v>
      </c>
      <c r="F14" s="2">
        <v>1</v>
      </c>
    </row>
    <row r="15" spans="1:12" x14ac:dyDescent="0.25">
      <c r="A15" s="4">
        <v>12</v>
      </c>
      <c r="E15" s="2">
        <v>1</v>
      </c>
    </row>
    <row r="16" spans="1:12" x14ac:dyDescent="0.25">
      <c r="A16" s="4">
        <v>13</v>
      </c>
      <c r="H16" s="2">
        <v>1</v>
      </c>
      <c r="J16" s="2">
        <v>1</v>
      </c>
    </row>
    <row r="17" spans="1:12" x14ac:dyDescent="0.25">
      <c r="A17" s="4">
        <v>14</v>
      </c>
      <c r="D17" s="2">
        <v>1</v>
      </c>
      <c r="I17" s="2">
        <v>4</v>
      </c>
    </row>
    <row r="18" spans="1:12" s="2" customFormat="1" x14ac:dyDescent="0.25">
      <c r="A18" s="4">
        <v>15</v>
      </c>
      <c r="G18" s="2">
        <v>3</v>
      </c>
    </row>
    <row r="19" spans="1:12" s="2" customFormat="1" x14ac:dyDescent="0.25">
      <c r="A19" s="4">
        <v>16</v>
      </c>
      <c r="E19" s="2">
        <v>1</v>
      </c>
    </row>
    <row r="20" spans="1:12" s="2" customFormat="1" x14ac:dyDescent="0.25">
      <c r="A20" s="4">
        <v>17</v>
      </c>
      <c r="E20" s="2">
        <v>1</v>
      </c>
    </row>
    <row r="21" spans="1:12" s="2" customFormat="1" x14ac:dyDescent="0.25">
      <c r="A21" s="4">
        <v>18</v>
      </c>
      <c r="E21" s="2">
        <v>1</v>
      </c>
      <c r="J21" s="2">
        <v>2</v>
      </c>
    </row>
    <row r="22" spans="1:12" s="2" customFormat="1" x14ac:dyDescent="0.25">
      <c r="A22" s="4">
        <v>19</v>
      </c>
      <c r="J22" s="2">
        <v>2</v>
      </c>
    </row>
    <row r="23" spans="1:12" s="2" customFormat="1" x14ac:dyDescent="0.25">
      <c r="A23" s="4">
        <v>20</v>
      </c>
      <c r="J23" s="2">
        <v>1</v>
      </c>
      <c r="K23" s="2">
        <v>1</v>
      </c>
    </row>
    <row r="24" spans="1:12" s="2" customFormat="1" x14ac:dyDescent="0.25">
      <c r="A24" s="4">
        <v>21</v>
      </c>
      <c r="G24" s="2">
        <v>5</v>
      </c>
      <c r="H24" s="2">
        <v>2</v>
      </c>
    </row>
    <row r="25" spans="1:12" s="2" customFormat="1" x14ac:dyDescent="0.25">
      <c r="A25" s="4">
        <v>22</v>
      </c>
      <c r="G25" s="2">
        <v>1</v>
      </c>
    </row>
    <row r="26" spans="1:12" s="2" customFormat="1" x14ac:dyDescent="0.25">
      <c r="A26" s="4">
        <v>23</v>
      </c>
      <c r="L26" s="2">
        <v>0</v>
      </c>
    </row>
    <row r="27" spans="1:12" s="2" customFormat="1" x14ac:dyDescent="0.25">
      <c r="A27" s="4">
        <v>24</v>
      </c>
      <c r="L27" s="2">
        <v>0</v>
      </c>
    </row>
    <row r="28" spans="1:12" s="2" customFormat="1" x14ac:dyDescent="0.25">
      <c r="A28" s="4">
        <v>25</v>
      </c>
      <c r="L28" s="2">
        <v>0</v>
      </c>
    </row>
    <row r="29" spans="1:12" s="2" customFormat="1" x14ac:dyDescent="0.25">
      <c r="A29" s="4">
        <v>26</v>
      </c>
      <c r="L29" s="2">
        <v>0</v>
      </c>
    </row>
    <row r="30" spans="1:12" s="2" customFormat="1" x14ac:dyDescent="0.25">
      <c r="A30" s="15">
        <v>27</v>
      </c>
      <c r="L30" s="2">
        <v>0</v>
      </c>
    </row>
    <row r="31" spans="1:12" s="2" customFormat="1" x14ac:dyDescent="0.25">
      <c r="A31" s="16"/>
    </row>
    <row r="32" spans="1:12" s="2" customFormat="1" x14ac:dyDescent="0.25">
      <c r="A32" s="10" t="s">
        <v>9</v>
      </c>
      <c r="B32" s="12">
        <f>SUM(B4:B31)</f>
        <v>2</v>
      </c>
      <c r="C32" s="12">
        <f t="shared" ref="C32:L32" si="0">SUM(C4:C31)</f>
        <v>5</v>
      </c>
      <c r="D32" s="12">
        <f t="shared" si="0"/>
        <v>1</v>
      </c>
      <c r="E32" s="12">
        <f t="shared" si="0"/>
        <v>24</v>
      </c>
      <c r="F32" s="12">
        <f t="shared" si="0"/>
        <v>1</v>
      </c>
      <c r="G32" s="12">
        <f t="shared" si="0"/>
        <v>9</v>
      </c>
      <c r="H32" s="12">
        <f t="shared" si="0"/>
        <v>4</v>
      </c>
      <c r="I32" s="12">
        <f t="shared" si="0"/>
        <v>5</v>
      </c>
      <c r="J32" s="12">
        <f t="shared" si="0"/>
        <v>6</v>
      </c>
      <c r="K32" s="12">
        <f t="shared" si="0"/>
        <v>1</v>
      </c>
      <c r="L32" s="12">
        <f t="shared" si="0"/>
        <v>0</v>
      </c>
    </row>
    <row r="33" spans="1:12" ht="31.5" x14ac:dyDescent="0.25">
      <c r="A33" s="11" t="s">
        <v>10</v>
      </c>
      <c r="B33" s="12">
        <f>2/27</f>
        <v>7.407407407407407E-2</v>
      </c>
      <c r="C33" s="12">
        <f>5/27</f>
        <v>0.18518518518518517</v>
      </c>
      <c r="D33" s="12">
        <f>1/27</f>
        <v>3.7037037037037035E-2</v>
      </c>
      <c r="E33" s="12">
        <f>24/27</f>
        <v>0.88888888888888884</v>
      </c>
      <c r="F33" s="12">
        <f>1/27</f>
        <v>3.7037037037037035E-2</v>
      </c>
      <c r="G33" s="12">
        <f>9/27</f>
        <v>0.33333333333333331</v>
      </c>
      <c r="H33" s="12">
        <f>4/27</f>
        <v>0.14814814814814814</v>
      </c>
      <c r="I33" s="12">
        <f>5/27</f>
        <v>0.18518518518518517</v>
      </c>
      <c r="J33" s="12">
        <f>6/27</f>
        <v>0.22222222222222221</v>
      </c>
      <c r="K33" s="12">
        <f>1/27</f>
        <v>3.7037037037037035E-2</v>
      </c>
      <c r="L33" s="12"/>
    </row>
    <row r="34" spans="1:12" x14ac:dyDescent="0.25">
      <c r="A34" s="13" t="s">
        <v>11</v>
      </c>
      <c r="B34" s="12">
        <f>SUM(B32:L32)</f>
        <v>58</v>
      </c>
    </row>
    <row r="35" spans="1:12" ht="34.5" customHeight="1" x14ac:dyDescent="0.25">
      <c r="A35" s="14" t="s">
        <v>12</v>
      </c>
      <c r="B35" s="12">
        <f>58/27</f>
        <v>2.1481481481481484</v>
      </c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A117-0B44-D541-A8EC-56BAB37D6AD3}">
  <dimension ref="A1:O37"/>
  <sheetViews>
    <sheetView workbookViewId="0">
      <pane ySplit="3" topLeftCell="A14" activePane="bottomLeft" state="frozen"/>
      <selection pane="bottomLeft" activeCell="C35" sqref="C35"/>
    </sheetView>
  </sheetViews>
  <sheetFormatPr defaultColWidth="10.875" defaultRowHeight="15.75" x14ac:dyDescent="0.25"/>
  <cols>
    <col min="1" max="7" width="10.875" style="2"/>
    <col min="8" max="9" width="12.875" style="2" customWidth="1"/>
    <col min="10" max="14" width="10.875" style="2"/>
  </cols>
  <sheetData>
    <row r="1" spans="1:14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1" customFormat="1" ht="30.95" customHeight="1" x14ac:dyDescent="0.25">
      <c r="A3" s="5"/>
      <c r="B3" s="6" t="s">
        <v>28</v>
      </c>
      <c r="C3" s="6" t="s">
        <v>7</v>
      </c>
      <c r="D3" s="7" t="s">
        <v>2</v>
      </c>
      <c r="E3" s="7" t="s">
        <v>3</v>
      </c>
      <c r="F3" s="7" t="s">
        <v>23</v>
      </c>
      <c r="G3" s="7" t="s">
        <v>17</v>
      </c>
      <c r="H3" s="7" t="s">
        <v>19</v>
      </c>
      <c r="I3" s="7" t="s">
        <v>24</v>
      </c>
      <c r="J3" s="3" t="s">
        <v>4</v>
      </c>
      <c r="K3" s="3" t="s">
        <v>5</v>
      </c>
      <c r="L3" s="3" t="s">
        <v>14</v>
      </c>
      <c r="M3" s="3" t="s">
        <v>15</v>
      </c>
      <c r="N3" s="9" t="s">
        <v>8</v>
      </c>
    </row>
    <row r="4" spans="1:14" x14ac:dyDescent="0.25">
      <c r="A4" s="4">
        <v>1</v>
      </c>
      <c r="C4" s="2">
        <v>3</v>
      </c>
      <c r="G4" s="2">
        <v>1</v>
      </c>
      <c r="J4" s="2">
        <v>3</v>
      </c>
    </row>
    <row r="5" spans="1:14" x14ac:dyDescent="0.25">
      <c r="A5" s="4">
        <v>2</v>
      </c>
      <c r="H5" s="2">
        <v>1</v>
      </c>
      <c r="J5" s="2">
        <v>1</v>
      </c>
    </row>
    <row r="6" spans="1:14" x14ac:dyDescent="0.25">
      <c r="A6" s="4">
        <v>3</v>
      </c>
      <c r="C6" s="2">
        <v>1</v>
      </c>
      <c r="J6" s="2">
        <v>2</v>
      </c>
    </row>
    <row r="7" spans="1:14" x14ac:dyDescent="0.25">
      <c r="A7" s="4">
        <v>4</v>
      </c>
      <c r="C7" s="2">
        <v>1</v>
      </c>
    </row>
    <row r="8" spans="1:14" x14ac:dyDescent="0.25">
      <c r="A8" s="4">
        <v>5</v>
      </c>
      <c r="C8" s="2">
        <v>2</v>
      </c>
      <c r="E8" s="2">
        <v>6</v>
      </c>
      <c r="J8" s="2">
        <v>5</v>
      </c>
    </row>
    <row r="9" spans="1:14" x14ac:dyDescent="0.25">
      <c r="A9" s="4">
        <v>6</v>
      </c>
      <c r="C9" s="2">
        <v>1</v>
      </c>
      <c r="J9" s="2">
        <v>5</v>
      </c>
    </row>
    <row r="10" spans="1:14" x14ac:dyDescent="0.25">
      <c r="A10" s="4">
        <v>7</v>
      </c>
      <c r="C10" s="2">
        <v>5</v>
      </c>
      <c r="J10" s="2">
        <v>1</v>
      </c>
    </row>
    <row r="11" spans="1:14" x14ac:dyDescent="0.25">
      <c r="A11" s="4">
        <v>8</v>
      </c>
      <c r="C11" s="2">
        <v>2</v>
      </c>
      <c r="J11" s="2">
        <v>1</v>
      </c>
    </row>
    <row r="12" spans="1:14" x14ac:dyDescent="0.25">
      <c r="A12" s="4">
        <v>9</v>
      </c>
      <c r="C12" s="2">
        <v>1</v>
      </c>
      <c r="F12" s="2">
        <v>1</v>
      </c>
    </row>
    <row r="13" spans="1:14" x14ac:dyDescent="0.25">
      <c r="A13" s="4">
        <v>10</v>
      </c>
      <c r="C13" s="2">
        <v>2</v>
      </c>
      <c r="I13" s="2">
        <v>2</v>
      </c>
    </row>
    <row r="14" spans="1:14" x14ac:dyDescent="0.25">
      <c r="A14" s="4">
        <v>11</v>
      </c>
      <c r="C14" s="2">
        <v>1</v>
      </c>
    </row>
    <row r="15" spans="1:14" x14ac:dyDescent="0.25">
      <c r="A15" s="4">
        <v>12</v>
      </c>
      <c r="C15" s="2">
        <v>2</v>
      </c>
    </row>
    <row r="16" spans="1:14" x14ac:dyDescent="0.25">
      <c r="A16" s="4">
        <v>13</v>
      </c>
      <c r="C16" s="2">
        <v>1</v>
      </c>
    </row>
    <row r="17" spans="1:14" x14ac:dyDescent="0.25">
      <c r="A17" s="4">
        <v>14</v>
      </c>
      <c r="C17" s="2">
        <v>1</v>
      </c>
      <c r="H17" s="2">
        <v>1</v>
      </c>
      <c r="J17" s="2">
        <v>3</v>
      </c>
      <c r="L17" s="2">
        <v>1</v>
      </c>
    </row>
    <row r="18" spans="1:14" s="2" customFormat="1" x14ac:dyDescent="0.25">
      <c r="A18" s="4">
        <v>15</v>
      </c>
      <c r="C18" s="2">
        <v>1</v>
      </c>
      <c r="K18" s="2">
        <v>1</v>
      </c>
    </row>
    <row r="19" spans="1:14" s="2" customFormat="1" x14ac:dyDescent="0.25">
      <c r="A19" s="4">
        <v>16</v>
      </c>
      <c r="C19" s="2">
        <v>1</v>
      </c>
    </row>
    <row r="20" spans="1:14" s="2" customFormat="1" x14ac:dyDescent="0.25">
      <c r="A20" s="4">
        <v>17</v>
      </c>
      <c r="C20" s="2">
        <v>1</v>
      </c>
      <c r="E20" s="2">
        <v>2</v>
      </c>
      <c r="H20" s="2">
        <v>1</v>
      </c>
      <c r="J20" s="2">
        <v>1</v>
      </c>
    </row>
    <row r="21" spans="1:14" s="2" customFormat="1" x14ac:dyDescent="0.25">
      <c r="A21" s="4">
        <v>18</v>
      </c>
      <c r="G21" s="2">
        <v>1</v>
      </c>
    </row>
    <row r="22" spans="1:14" s="2" customFormat="1" x14ac:dyDescent="0.25">
      <c r="A22" s="4">
        <v>19</v>
      </c>
      <c r="C22" s="2">
        <v>2</v>
      </c>
      <c r="E22" s="2">
        <v>1</v>
      </c>
      <c r="J22" s="2">
        <v>1</v>
      </c>
    </row>
    <row r="23" spans="1:14" s="2" customFormat="1" x14ac:dyDescent="0.25">
      <c r="A23" s="4">
        <v>20</v>
      </c>
      <c r="C23" s="2">
        <v>2</v>
      </c>
    </row>
    <row r="24" spans="1:14" s="2" customFormat="1" x14ac:dyDescent="0.25">
      <c r="A24" s="4">
        <v>21</v>
      </c>
      <c r="C24" s="2">
        <v>2</v>
      </c>
      <c r="D24" s="2">
        <v>1</v>
      </c>
    </row>
    <row r="25" spans="1:14" s="2" customFormat="1" x14ac:dyDescent="0.25">
      <c r="A25" s="4">
        <v>22</v>
      </c>
      <c r="C25" s="2">
        <v>2</v>
      </c>
      <c r="E25" s="2">
        <v>2</v>
      </c>
      <c r="F25" s="2">
        <v>1</v>
      </c>
      <c r="H25" s="2">
        <v>1</v>
      </c>
    </row>
    <row r="26" spans="1:14" s="2" customFormat="1" x14ac:dyDescent="0.25">
      <c r="A26" s="4">
        <v>23</v>
      </c>
      <c r="C26" s="2">
        <v>1</v>
      </c>
      <c r="J26" s="2">
        <v>5</v>
      </c>
    </row>
    <row r="27" spans="1:14" s="2" customFormat="1" x14ac:dyDescent="0.25">
      <c r="A27" s="4">
        <v>24</v>
      </c>
      <c r="C27" s="2">
        <v>1</v>
      </c>
      <c r="H27" s="2">
        <v>1</v>
      </c>
    </row>
    <row r="28" spans="1:14" s="2" customFormat="1" x14ac:dyDescent="0.25">
      <c r="A28" s="4">
        <v>25</v>
      </c>
      <c r="C28" s="2">
        <v>1</v>
      </c>
      <c r="J28" s="2">
        <v>1</v>
      </c>
    </row>
    <row r="29" spans="1:14" s="2" customFormat="1" x14ac:dyDescent="0.25">
      <c r="A29" s="4">
        <v>26</v>
      </c>
      <c r="C29" s="2">
        <v>3</v>
      </c>
    </row>
    <row r="30" spans="1:14" s="2" customFormat="1" x14ac:dyDescent="0.25">
      <c r="A30" s="4">
        <v>27</v>
      </c>
      <c r="C30" s="2">
        <v>4</v>
      </c>
    </row>
    <row r="31" spans="1:14" s="2" customFormat="1" x14ac:dyDescent="0.25">
      <c r="A31" s="4">
        <v>28</v>
      </c>
      <c r="N31" s="2">
        <v>0</v>
      </c>
    </row>
    <row r="32" spans="1:14" s="2" customFormat="1" x14ac:dyDescent="0.25">
      <c r="A32" s="4">
        <v>29</v>
      </c>
      <c r="N32" s="2">
        <v>0</v>
      </c>
    </row>
    <row r="33" spans="1:15" s="2" customFormat="1" x14ac:dyDescent="0.25"/>
    <row r="34" spans="1:15" x14ac:dyDescent="0.25">
      <c r="A34" s="10" t="s">
        <v>9</v>
      </c>
      <c r="B34" s="12">
        <f>SUM(B4:B32)</f>
        <v>0</v>
      </c>
      <c r="C34" s="12">
        <f t="shared" ref="C34:N34" si="0">SUM(C4:C32)</f>
        <v>44</v>
      </c>
      <c r="D34" s="12">
        <f t="shared" si="0"/>
        <v>1</v>
      </c>
      <c r="E34" s="12">
        <f t="shared" si="0"/>
        <v>11</v>
      </c>
      <c r="F34" s="12">
        <f t="shared" si="0"/>
        <v>2</v>
      </c>
      <c r="G34" s="12">
        <f t="shared" si="0"/>
        <v>2</v>
      </c>
      <c r="H34" s="12">
        <f t="shared" si="0"/>
        <v>5</v>
      </c>
      <c r="I34" s="12">
        <f t="shared" si="0"/>
        <v>2</v>
      </c>
      <c r="J34" s="12">
        <f t="shared" si="0"/>
        <v>29</v>
      </c>
      <c r="K34" s="12">
        <f t="shared" si="0"/>
        <v>1</v>
      </c>
      <c r="L34" s="12">
        <f t="shared" si="0"/>
        <v>1</v>
      </c>
      <c r="M34" s="12">
        <f t="shared" si="0"/>
        <v>0</v>
      </c>
      <c r="N34" s="12">
        <f t="shared" si="0"/>
        <v>0</v>
      </c>
      <c r="O34" s="17"/>
    </row>
    <row r="35" spans="1:15" ht="31.5" x14ac:dyDescent="0.25">
      <c r="A35" s="11" t="s">
        <v>10</v>
      </c>
      <c r="B35" s="12"/>
      <c r="C35" s="12">
        <f>44/29</f>
        <v>1.5172413793103448</v>
      </c>
      <c r="D35" s="12">
        <f>1/29</f>
        <v>3.4482758620689655E-2</v>
      </c>
      <c r="E35" s="12">
        <f>11/29</f>
        <v>0.37931034482758619</v>
      </c>
      <c r="F35" s="12">
        <f>2/29</f>
        <v>6.8965517241379309E-2</v>
      </c>
      <c r="G35" s="12">
        <f>2/29</f>
        <v>6.8965517241379309E-2</v>
      </c>
      <c r="H35" s="12">
        <f>5/29</f>
        <v>0.17241379310344829</v>
      </c>
      <c r="I35" s="12">
        <f>2/29</f>
        <v>6.8965517241379309E-2</v>
      </c>
      <c r="J35" s="12">
        <f>29/29</f>
        <v>1</v>
      </c>
      <c r="K35" s="12">
        <f>1/29</f>
        <v>3.4482758620689655E-2</v>
      </c>
      <c r="L35" s="12">
        <f>1/29</f>
        <v>3.4482758620689655E-2</v>
      </c>
      <c r="M35" s="12"/>
      <c r="N35" s="12"/>
    </row>
    <row r="36" spans="1:15" x14ac:dyDescent="0.25">
      <c r="A36" s="13" t="s">
        <v>11</v>
      </c>
      <c r="B36" s="12">
        <v>98</v>
      </c>
    </row>
    <row r="37" spans="1:15" ht="33.75" customHeight="1" x14ac:dyDescent="0.25">
      <c r="A37" s="14" t="s">
        <v>12</v>
      </c>
      <c r="B37" s="12">
        <f>98/30</f>
        <v>3.2666666666666666</v>
      </c>
    </row>
  </sheetData>
  <mergeCells count="2">
    <mergeCell ref="A1:N1"/>
    <mergeCell ref="A2:N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36D7-8700-C142-AB4B-7C429B1A6B89}">
  <dimension ref="A1:J30"/>
  <sheetViews>
    <sheetView workbookViewId="0">
      <pane ySplit="3" topLeftCell="A15" activePane="bottomLeft" state="frozen"/>
      <selection pane="bottomLeft" activeCell="F35" sqref="F35"/>
    </sheetView>
  </sheetViews>
  <sheetFormatPr defaultColWidth="10.875" defaultRowHeight="15.75" x14ac:dyDescent="0.25"/>
  <cols>
    <col min="1" max="9" width="10.875" style="2"/>
  </cols>
  <sheetData>
    <row r="1" spans="1:9" x14ac:dyDescent="0.25">
      <c r="A1" s="23" t="s">
        <v>30</v>
      </c>
      <c r="B1" s="23"/>
      <c r="C1" s="23"/>
      <c r="D1" s="23"/>
      <c r="E1" s="23"/>
      <c r="F1" s="23"/>
      <c r="G1" s="23"/>
      <c r="H1" s="23"/>
      <c r="I1" s="23"/>
    </row>
    <row r="2" spans="1:9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6"/>
    </row>
    <row r="3" spans="1:9" s="1" customFormat="1" ht="30.95" customHeight="1" x14ac:dyDescent="0.25">
      <c r="A3" s="5"/>
      <c r="B3" s="6" t="s">
        <v>28</v>
      </c>
      <c r="C3" s="6" t="s">
        <v>7</v>
      </c>
      <c r="D3" s="7" t="s">
        <v>17</v>
      </c>
      <c r="E3" s="3" t="s">
        <v>4</v>
      </c>
      <c r="F3" s="3" t="s">
        <v>5</v>
      </c>
      <c r="G3" s="3" t="s">
        <v>14</v>
      </c>
      <c r="H3" s="3" t="s">
        <v>15</v>
      </c>
      <c r="I3" s="9" t="s">
        <v>8</v>
      </c>
    </row>
    <row r="4" spans="1:9" x14ac:dyDescent="0.25">
      <c r="A4" s="4">
        <v>1</v>
      </c>
      <c r="C4" s="2">
        <v>2</v>
      </c>
    </row>
    <row r="5" spans="1:9" x14ac:dyDescent="0.25">
      <c r="A5" s="4">
        <v>2</v>
      </c>
      <c r="C5" s="2">
        <v>3</v>
      </c>
      <c r="E5" s="2">
        <v>4</v>
      </c>
    </row>
    <row r="6" spans="1:9" x14ac:dyDescent="0.25">
      <c r="A6" s="4">
        <v>3</v>
      </c>
      <c r="C6" s="2">
        <v>2</v>
      </c>
      <c r="E6" s="2">
        <v>2</v>
      </c>
      <c r="F6" s="2">
        <v>4</v>
      </c>
    </row>
    <row r="7" spans="1:9" x14ac:dyDescent="0.25">
      <c r="A7" s="4">
        <v>4</v>
      </c>
      <c r="C7" s="2">
        <v>3</v>
      </c>
      <c r="E7" s="2">
        <v>1</v>
      </c>
    </row>
    <row r="8" spans="1:9" x14ac:dyDescent="0.25">
      <c r="A8" s="4">
        <v>5</v>
      </c>
      <c r="E8" s="2">
        <v>2</v>
      </c>
    </row>
    <row r="9" spans="1:9" x14ac:dyDescent="0.25">
      <c r="A9" s="4">
        <v>6</v>
      </c>
      <c r="C9" s="2">
        <v>1</v>
      </c>
    </row>
    <row r="10" spans="1:9" x14ac:dyDescent="0.25">
      <c r="A10" s="4">
        <v>7</v>
      </c>
      <c r="C10" s="2">
        <v>2</v>
      </c>
    </row>
    <row r="11" spans="1:9" x14ac:dyDescent="0.25">
      <c r="A11" s="4">
        <v>8</v>
      </c>
      <c r="C11" s="2">
        <v>2</v>
      </c>
      <c r="E11" s="2">
        <v>1</v>
      </c>
    </row>
    <row r="12" spans="1:9" x14ac:dyDescent="0.25">
      <c r="A12" s="4">
        <v>9</v>
      </c>
      <c r="F12" s="2">
        <v>2</v>
      </c>
      <c r="G12" s="2">
        <v>1</v>
      </c>
    </row>
    <row r="13" spans="1:9" x14ac:dyDescent="0.25">
      <c r="A13" s="4">
        <v>10</v>
      </c>
      <c r="E13" s="2">
        <v>2</v>
      </c>
    </row>
    <row r="14" spans="1:9" x14ac:dyDescent="0.25">
      <c r="A14" s="4">
        <v>11</v>
      </c>
      <c r="C14" s="2">
        <v>2</v>
      </c>
      <c r="E14" s="2">
        <v>3</v>
      </c>
    </row>
    <row r="15" spans="1:9" x14ac:dyDescent="0.25">
      <c r="A15" s="4">
        <v>12</v>
      </c>
      <c r="C15" s="2">
        <v>1</v>
      </c>
    </row>
    <row r="16" spans="1:9" x14ac:dyDescent="0.25">
      <c r="A16" s="4">
        <v>13</v>
      </c>
      <c r="C16" s="2">
        <v>2</v>
      </c>
      <c r="E16" s="2">
        <v>2</v>
      </c>
    </row>
    <row r="17" spans="1:10" x14ac:dyDescent="0.25">
      <c r="A17" s="4">
        <v>14</v>
      </c>
      <c r="E17" s="2">
        <v>1</v>
      </c>
    </row>
    <row r="18" spans="1:10" s="2" customFormat="1" x14ac:dyDescent="0.25">
      <c r="A18" s="4">
        <v>15</v>
      </c>
      <c r="C18" s="2">
        <v>1</v>
      </c>
      <c r="E18" s="2">
        <v>2</v>
      </c>
    </row>
    <row r="19" spans="1:10" s="2" customFormat="1" x14ac:dyDescent="0.25">
      <c r="A19" s="4">
        <v>16</v>
      </c>
      <c r="D19" s="2">
        <v>1</v>
      </c>
    </row>
    <row r="20" spans="1:10" s="2" customFormat="1" x14ac:dyDescent="0.25">
      <c r="A20" s="4">
        <v>17</v>
      </c>
      <c r="C20" s="2">
        <v>2</v>
      </c>
      <c r="E20" s="2">
        <v>3</v>
      </c>
    </row>
    <row r="21" spans="1:10" s="2" customFormat="1" x14ac:dyDescent="0.25">
      <c r="A21" s="4">
        <v>18</v>
      </c>
      <c r="C21" s="2">
        <v>1</v>
      </c>
      <c r="E21" s="2">
        <v>1</v>
      </c>
      <c r="F21" s="2">
        <v>2</v>
      </c>
    </row>
    <row r="22" spans="1:10" s="2" customFormat="1" x14ac:dyDescent="0.25">
      <c r="A22" s="4">
        <v>19</v>
      </c>
      <c r="E22" s="2">
        <v>4</v>
      </c>
      <c r="F22" s="2">
        <v>2</v>
      </c>
    </row>
    <row r="23" spans="1:10" s="2" customFormat="1" x14ac:dyDescent="0.25">
      <c r="A23" s="4">
        <v>20</v>
      </c>
      <c r="I23" s="2">
        <v>0</v>
      </c>
    </row>
    <row r="24" spans="1:10" s="2" customFormat="1" x14ac:dyDescent="0.25">
      <c r="A24" s="4">
        <v>21</v>
      </c>
      <c r="I24" s="2">
        <v>0</v>
      </c>
    </row>
    <row r="25" spans="1:10" s="2" customFormat="1" x14ac:dyDescent="0.25">
      <c r="A25" s="4">
        <v>22</v>
      </c>
      <c r="I25" s="2">
        <v>0</v>
      </c>
    </row>
    <row r="26" spans="1:10" x14ac:dyDescent="0.25">
      <c r="A26" s="16"/>
    </row>
    <row r="27" spans="1:10" x14ac:dyDescent="0.25">
      <c r="A27" s="10" t="s">
        <v>9</v>
      </c>
      <c r="B27" s="12">
        <v>0</v>
      </c>
      <c r="C27" s="12">
        <f t="shared" ref="C27:I27" si="0">SUM(C4:C25)</f>
        <v>24</v>
      </c>
      <c r="D27" s="12">
        <f t="shared" si="0"/>
        <v>1</v>
      </c>
      <c r="E27" s="12">
        <f t="shared" si="0"/>
        <v>28</v>
      </c>
      <c r="F27" s="12">
        <f t="shared" si="0"/>
        <v>10</v>
      </c>
      <c r="G27" s="12">
        <f t="shared" si="0"/>
        <v>1</v>
      </c>
      <c r="H27" s="12">
        <f t="shared" si="0"/>
        <v>0</v>
      </c>
      <c r="I27" s="12">
        <f t="shared" si="0"/>
        <v>0</v>
      </c>
      <c r="J27" s="17">
        <f>SUM(C27:I27)</f>
        <v>64</v>
      </c>
    </row>
    <row r="28" spans="1:10" ht="31.5" x14ac:dyDescent="0.25">
      <c r="A28" s="11" t="s">
        <v>10</v>
      </c>
      <c r="B28" s="12"/>
      <c r="C28" s="12">
        <f>24/22</f>
        <v>1.0909090909090908</v>
      </c>
      <c r="D28" s="12">
        <f>1/22</f>
        <v>4.5454545454545456E-2</v>
      </c>
      <c r="E28" s="12">
        <f>28/22</f>
        <v>1.2727272727272727</v>
      </c>
      <c r="F28" s="12">
        <f>10/22</f>
        <v>0.45454545454545453</v>
      </c>
      <c r="G28" s="12">
        <f>1/22</f>
        <v>4.5454545454545456E-2</v>
      </c>
      <c r="H28" s="12"/>
      <c r="I28" s="12"/>
    </row>
    <row r="29" spans="1:10" x14ac:dyDescent="0.25">
      <c r="A29" s="13" t="s">
        <v>11</v>
      </c>
      <c r="B29" s="12">
        <f>SUM(B27:I27)</f>
        <v>64</v>
      </c>
    </row>
    <row r="30" spans="1:10" ht="32.25" customHeight="1" x14ac:dyDescent="0.25">
      <c r="A30" s="14" t="s">
        <v>12</v>
      </c>
      <c r="B30" s="12">
        <f>67/22</f>
        <v>3.0454545454545454</v>
      </c>
    </row>
  </sheetData>
  <mergeCells count="2">
    <mergeCell ref="A1:I1"/>
    <mergeCell ref="A2:I2"/>
  </mergeCells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FBFF-7FF9-394D-8853-598233F301A1}">
  <dimension ref="A1:L38"/>
  <sheetViews>
    <sheetView workbookViewId="0">
      <pane ySplit="3" topLeftCell="A15" activePane="bottomLeft" state="frozen"/>
      <selection pane="bottomLeft" activeCell="E43" sqref="E43"/>
    </sheetView>
  </sheetViews>
  <sheetFormatPr defaultColWidth="10.875" defaultRowHeight="15.75" x14ac:dyDescent="0.25"/>
  <cols>
    <col min="1" max="12" width="10.875" style="2"/>
  </cols>
  <sheetData>
    <row r="1" spans="1:12" x14ac:dyDescent="0.25">
      <c r="A1" s="23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28</v>
      </c>
      <c r="C3" s="6" t="s">
        <v>7</v>
      </c>
      <c r="D3" s="6" t="s">
        <v>21</v>
      </c>
      <c r="E3" s="7" t="s">
        <v>2</v>
      </c>
      <c r="F3" s="7" t="s">
        <v>6</v>
      </c>
      <c r="G3" s="7" t="s">
        <v>23</v>
      </c>
      <c r="H3" s="3" t="s">
        <v>4</v>
      </c>
      <c r="I3" s="3" t="s">
        <v>5</v>
      </c>
      <c r="J3" s="3" t="s">
        <v>14</v>
      </c>
      <c r="K3" s="3" t="s">
        <v>15</v>
      </c>
      <c r="L3" s="9" t="s">
        <v>8</v>
      </c>
    </row>
    <row r="4" spans="1:12" x14ac:dyDescent="0.25">
      <c r="A4" s="4">
        <v>1</v>
      </c>
      <c r="C4" s="2">
        <v>2</v>
      </c>
      <c r="F4" s="2">
        <v>1</v>
      </c>
      <c r="H4" s="2">
        <v>2</v>
      </c>
    </row>
    <row r="5" spans="1:12" x14ac:dyDescent="0.25">
      <c r="A5" s="4">
        <v>2</v>
      </c>
      <c r="H5" s="2">
        <v>2</v>
      </c>
      <c r="I5" s="2">
        <v>1</v>
      </c>
      <c r="J5" s="2">
        <v>1</v>
      </c>
    </row>
    <row r="6" spans="1:12" x14ac:dyDescent="0.25">
      <c r="A6" s="4">
        <v>3</v>
      </c>
      <c r="C6" s="2">
        <v>2</v>
      </c>
      <c r="H6" s="2">
        <v>5</v>
      </c>
      <c r="I6" s="2">
        <v>1</v>
      </c>
    </row>
    <row r="7" spans="1:12" x14ac:dyDescent="0.25">
      <c r="A7" s="4">
        <v>4</v>
      </c>
      <c r="C7" s="2">
        <v>1</v>
      </c>
      <c r="H7" s="2">
        <v>4</v>
      </c>
    </row>
    <row r="8" spans="1:12" x14ac:dyDescent="0.25">
      <c r="A8" s="4">
        <v>5</v>
      </c>
      <c r="C8" s="2">
        <v>1</v>
      </c>
      <c r="H8" s="2">
        <v>3</v>
      </c>
    </row>
    <row r="9" spans="1:12" x14ac:dyDescent="0.25">
      <c r="A9" s="4">
        <v>6</v>
      </c>
      <c r="C9" s="2">
        <v>1</v>
      </c>
      <c r="E9" s="2">
        <v>2</v>
      </c>
      <c r="F9" s="2">
        <v>1</v>
      </c>
      <c r="H9" s="2">
        <v>1</v>
      </c>
    </row>
    <row r="10" spans="1:12" x14ac:dyDescent="0.25">
      <c r="A10" s="4">
        <v>7</v>
      </c>
      <c r="F10" s="2">
        <v>1</v>
      </c>
      <c r="H10" s="2">
        <v>2</v>
      </c>
    </row>
    <row r="11" spans="1:12" x14ac:dyDescent="0.25">
      <c r="A11" s="4">
        <v>8</v>
      </c>
      <c r="H11" s="2">
        <v>1</v>
      </c>
      <c r="I11" s="2">
        <v>1</v>
      </c>
    </row>
    <row r="12" spans="1:12" x14ac:dyDescent="0.25">
      <c r="A12" s="4">
        <v>9</v>
      </c>
      <c r="C12" s="2">
        <v>1</v>
      </c>
      <c r="E12" s="2">
        <v>2</v>
      </c>
      <c r="H12" s="2">
        <v>1</v>
      </c>
      <c r="I12" s="2">
        <v>3</v>
      </c>
    </row>
    <row r="13" spans="1:12" x14ac:dyDescent="0.25">
      <c r="A13" s="4">
        <v>10</v>
      </c>
      <c r="H13" s="2">
        <v>1</v>
      </c>
    </row>
    <row r="14" spans="1:12" x14ac:dyDescent="0.25">
      <c r="A14" s="4">
        <v>11</v>
      </c>
      <c r="H14" s="2">
        <v>3</v>
      </c>
    </row>
    <row r="15" spans="1:12" x14ac:dyDescent="0.25">
      <c r="A15" s="4">
        <v>12</v>
      </c>
      <c r="F15" s="2">
        <v>1</v>
      </c>
      <c r="H15" s="2">
        <v>2</v>
      </c>
    </row>
    <row r="16" spans="1:12" x14ac:dyDescent="0.25">
      <c r="A16" s="4">
        <v>13</v>
      </c>
      <c r="F16" s="2">
        <v>3</v>
      </c>
      <c r="H16" s="2">
        <v>2</v>
      </c>
    </row>
    <row r="17" spans="1:9" x14ac:dyDescent="0.25">
      <c r="A17" s="4">
        <v>14</v>
      </c>
      <c r="C17" s="2">
        <v>1</v>
      </c>
      <c r="F17" s="2">
        <v>1</v>
      </c>
      <c r="H17" s="2">
        <v>1</v>
      </c>
      <c r="I17" s="2">
        <v>1</v>
      </c>
    </row>
    <row r="18" spans="1:9" s="2" customFormat="1" x14ac:dyDescent="0.25">
      <c r="A18" s="4">
        <v>15</v>
      </c>
      <c r="H18" s="2">
        <v>3</v>
      </c>
    </row>
    <row r="19" spans="1:9" s="2" customFormat="1" x14ac:dyDescent="0.25">
      <c r="A19" s="4">
        <v>16</v>
      </c>
      <c r="H19" s="2">
        <v>2</v>
      </c>
    </row>
    <row r="20" spans="1:9" s="2" customFormat="1" x14ac:dyDescent="0.25">
      <c r="A20" s="4">
        <v>17</v>
      </c>
      <c r="C20" s="2">
        <v>1</v>
      </c>
      <c r="G20" s="2">
        <v>1</v>
      </c>
      <c r="H20" s="2">
        <v>3</v>
      </c>
    </row>
    <row r="21" spans="1:9" s="2" customFormat="1" x14ac:dyDescent="0.25">
      <c r="A21" s="4">
        <v>18</v>
      </c>
      <c r="H21" s="2">
        <v>3</v>
      </c>
    </row>
    <row r="22" spans="1:9" s="2" customFormat="1" x14ac:dyDescent="0.25">
      <c r="A22" s="4">
        <v>19</v>
      </c>
      <c r="F22" s="2">
        <v>1</v>
      </c>
      <c r="H22" s="2">
        <v>1</v>
      </c>
    </row>
    <row r="23" spans="1:9" s="2" customFormat="1" x14ac:dyDescent="0.25">
      <c r="A23" s="4">
        <v>20</v>
      </c>
      <c r="I23" s="2">
        <v>2</v>
      </c>
    </row>
    <row r="24" spans="1:9" s="2" customFormat="1" x14ac:dyDescent="0.25">
      <c r="A24" s="4">
        <v>21</v>
      </c>
      <c r="H24" s="2">
        <v>1</v>
      </c>
    </row>
    <row r="25" spans="1:9" s="2" customFormat="1" x14ac:dyDescent="0.25">
      <c r="A25" s="4">
        <v>22</v>
      </c>
      <c r="C25" s="2">
        <v>2</v>
      </c>
      <c r="I25" s="2">
        <v>1</v>
      </c>
    </row>
    <row r="26" spans="1:9" s="2" customFormat="1" x14ac:dyDescent="0.25">
      <c r="A26" s="4">
        <v>23</v>
      </c>
      <c r="H26" s="2">
        <v>1</v>
      </c>
      <c r="I26" s="2">
        <v>2</v>
      </c>
    </row>
    <row r="27" spans="1:9" s="2" customFormat="1" x14ac:dyDescent="0.25">
      <c r="A27" s="4">
        <v>24</v>
      </c>
      <c r="C27" s="2">
        <v>1</v>
      </c>
      <c r="D27" s="2">
        <v>1</v>
      </c>
      <c r="H27" s="2">
        <v>1</v>
      </c>
    </row>
    <row r="28" spans="1:9" s="2" customFormat="1" x14ac:dyDescent="0.25">
      <c r="A28" s="4">
        <v>25</v>
      </c>
      <c r="C28" s="2">
        <v>1</v>
      </c>
      <c r="H28" s="2">
        <v>1</v>
      </c>
    </row>
    <row r="29" spans="1:9" s="2" customFormat="1" x14ac:dyDescent="0.25">
      <c r="A29" s="4">
        <v>26</v>
      </c>
      <c r="C29" s="2">
        <v>3</v>
      </c>
      <c r="H29" s="2">
        <v>1</v>
      </c>
      <c r="I29" s="2">
        <v>3</v>
      </c>
    </row>
    <row r="30" spans="1:9" s="2" customFormat="1" x14ac:dyDescent="0.25">
      <c r="A30" s="4">
        <v>27</v>
      </c>
      <c r="H30" s="2">
        <v>1</v>
      </c>
    </row>
    <row r="31" spans="1:9" s="2" customFormat="1" x14ac:dyDescent="0.25">
      <c r="A31" s="4">
        <v>28</v>
      </c>
      <c r="H31" s="2">
        <v>1</v>
      </c>
    </row>
    <row r="32" spans="1:9" s="2" customFormat="1" x14ac:dyDescent="0.25">
      <c r="A32" s="4">
        <v>29</v>
      </c>
      <c r="C32" s="2">
        <v>1</v>
      </c>
      <c r="H32" s="2">
        <v>5</v>
      </c>
    </row>
    <row r="33" spans="1:12" s="2" customFormat="1" x14ac:dyDescent="0.25">
      <c r="A33" s="4">
        <v>30</v>
      </c>
      <c r="H33" s="2">
        <v>1</v>
      </c>
    </row>
    <row r="35" spans="1:12" x14ac:dyDescent="0.25">
      <c r="A35" s="10" t="s">
        <v>9</v>
      </c>
      <c r="B35" s="12">
        <f t="shared" ref="B35:L35" si="0">SUM(B4:B34)</f>
        <v>0</v>
      </c>
      <c r="C35" s="12">
        <f t="shared" si="0"/>
        <v>18</v>
      </c>
      <c r="D35" s="12">
        <f t="shared" si="0"/>
        <v>1</v>
      </c>
      <c r="E35" s="12">
        <f t="shared" si="0"/>
        <v>4</v>
      </c>
      <c r="F35" s="12">
        <f t="shared" si="0"/>
        <v>9</v>
      </c>
      <c r="G35" s="12">
        <f t="shared" si="0"/>
        <v>1</v>
      </c>
      <c r="H35" s="12">
        <f t="shared" si="0"/>
        <v>55</v>
      </c>
      <c r="I35" s="12">
        <f t="shared" si="0"/>
        <v>15</v>
      </c>
      <c r="J35" s="12">
        <f t="shared" si="0"/>
        <v>1</v>
      </c>
      <c r="K35" s="12">
        <f t="shared" si="0"/>
        <v>0</v>
      </c>
      <c r="L35" s="12">
        <f t="shared" si="0"/>
        <v>0</v>
      </c>
    </row>
    <row r="36" spans="1:12" ht="28.5" customHeight="1" x14ac:dyDescent="0.25">
      <c r="A36" s="11" t="s">
        <v>10</v>
      </c>
      <c r="B36" s="12"/>
      <c r="C36" s="12">
        <f>18/30</f>
        <v>0.6</v>
      </c>
      <c r="D36" s="12">
        <f>1/30</f>
        <v>3.3333333333333333E-2</v>
      </c>
      <c r="E36" s="12">
        <f>4/30</f>
        <v>0.13333333333333333</v>
      </c>
      <c r="F36" s="12">
        <f>9/30</f>
        <v>0.3</v>
      </c>
      <c r="G36" s="12">
        <f>1/30</f>
        <v>3.3333333333333333E-2</v>
      </c>
      <c r="H36" s="12">
        <f>55/30</f>
        <v>1.8333333333333333</v>
      </c>
      <c r="I36" s="12">
        <f>15/30</f>
        <v>0.5</v>
      </c>
      <c r="J36" s="12">
        <f>1/30</f>
        <v>3.3333333333333333E-2</v>
      </c>
      <c r="K36" s="12"/>
      <c r="L36" s="12"/>
    </row>
    <row r="37" spans="1:12" x14ac:dyDescent="0.25">
      <c r="A37" s="13" t="s">
        <v>11</v>
      </c>
      <c r="B37" s="13">
        <f>SUM(B35:L35)</f>
        <v>104</v>
      </c>
    </row>
    <row r="38" spans="1:12" ht="33" customHeight="1" x14ac:dyDescent="0.25">
      <c r="A38" s="14" t="s">
        <v>12</v>
      </c>
      <c r="B38" s="13">
        <f>104/30</f>
        <v>3.4666666666666668</v>
      </c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0B4E-0A0F-0E41-91AB-8465A48CA791}">
  <dimension ref="A1:L32"/>
  <sheetViews>
    <sheetView workbookViewId="0">
      <pane ySplit="3" topLeftCell="A13" activePane="bottomLeft" state="frozen"/>
      <selection pane="bottomLeft" activeCell="K3" sqref="K1:K1048576"/>
    </sheetView>
  </sheetViews>
  <sheetFormatPr defaultColWidth="10.875" defaultRowHeight="15.75" x14ac:dyDescent="0.25"/>
  <cols>
    <col min="1" max="12" width="10.875" style="2"/>
  </cols>
  <sheetData>
    <row r="1" spans="1:12" x14ac:dyDescent="0.25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28</v>
      </c>
      <c r="C3" s="6" t="s">
        <v>7</v>
      </c>
      <c r="D3" s="7" t="s">
        <v>6</v>
      </c>
      <c r="E3" s="7" t="s">
        <v>32</v>
      </c>
      <c r="F3" s="7" t="s">
        <v>23</v>
      </c>
      <c r="G3" s="3" t="s">
        <v>4</v>
      </c>
      <c r="H3" s="3" t="s">
        <v>5</v>
      </c>
      <c r="I3" s="3" t="s">
        <v>25</v>
      </c>
      <c r="J3" s="3" t="s">
        <v>13</v>
      </c>
      <c r="K3" s="3" t="s">
        <v>15</v>
      </c>
      <c r="L3" s="9" t="s">
        <v>8</v>
      </c>
    </row>
    <row r="4" spans="1:12" x14ac:dyDescent="0.25">
      <c r="A4" s="4">
        <v>1</v>
      </c>
      <c r="C4" s="2">
        <v>2</v>
      </c>
      <c r="G4" s="2">
        <v>1</v>
      </c>
    </row>
    <row r="5" spans="1:12" x14ac:dyDescent="0.25">
      <c r="A5" s="4">
        <v>2</v>
      </c>
      <c r="C5" s="2">
        <v>2</v>
      </c>
      <c r="F5" s="2">
        <v>1</v>
      </c>
      <c r="I5" s="2">
        <v>2</v>
      </c>
      <c r="J5" s="2">
        <v>1</v>
      </c>
    </row>
    <row r="6" spans="1:12" x14ac:dyDescent="0.25">
      <c r="A6" s="4">
        <v>3</v>
      </c>
      <c r="C6" s="2">
        <v>1</v>
      </c>
      <c r="E6" s="2">
        <v>2</v>
      </c>
    </row>
    <row r="7" spans="1:12" x14ac:dyDescent="0.25">
      <c r="A7" s="4">
        <v>4</v>
      </c>
      <c r="C7" s="2">
        <v>1</v>
      </c>
      <c r="I7" s="2">
        <v>1</v>
      </c>
    </row>
    <row r="8" spans="1:12" x14ac:dyDescent="0.25">
      <c r="A8" s="4">
        <v>5</v>
      </c>
      <c r="D8" s="2">
        <v>1</v>
      </c>
      <c r="G8" s="2">
        <v>2</v>
      </c>
      <c r="J8" s="2">
        <v>1</v>
      </c>
    </row>
    <row r="9" spans="1:12" x14ac:dyDescent="0.25">
      <c r="A9" s="4">
        <v>6</v>
      </c>
      <c r="I9" s="2">
        <v>1</v>
      </c>
    </row>
    <row r="10" spans="1:12" x14ac:dyDescent="0.25">
      <c r="A10" s="4">
        <v>7</v>
      </c>
      <c r="C10" s="2">
        <v>1</v>
      </c>
      <c r="G10" s="2">
        <v>1</v>
      </c>
    </row>
    <row r="11" spans="1:12" x14ac:dyDescent="0.25">
      <c r="A11" s="4">
        <v>8</v>
      </c>
      <c r="J11" s="2">
        <v>3</v>
      </c>
    </row>
    <row r="12" spans="1:12" x14ac:dyDescent="0.25">
      <c r="A12" s="4">
        <v>9</v>
      </c>
      <c r="G12" s="2">
        <v>1</v>
      </c>
    </row>
    <row r="13" spans="1:12" x14ac:dyDescent="0.25">
      <c r="A13" s="4">
        <v>10</v>
      </c>
      <c r="C13" s="2">
        <v>1</v>
      </c>
      <c r="G13" s="2">
        <v>2</v>
      </c>
    </row>
    <row r="14" spans="1:12" x14ac:dyDescent="0.25">
      <c r="A14" s="4">
        <v>11</v>
      </c>
      <c r="C14" s="2">
        <v>1</v>
      </c>
      <c r="G14" s="2">
        <v>1</v>
      </c>
      <c r="H14" s="2">
        <v>1</v>
      </c>
    </row>
    <row r="15" spans="1:12" x14ac:dyDescent="0.25">
      <c r="A15" s="4">
        <v>12</v>
      </c>
      <c r="G15" s="2">
        <v>1</v>
      </c>
    </row>
    <row r="16" spans="1:12" x14ac:dyDescent="0.25">
      <c r="A16" s="4">
        <v>13</v>
      </c>
      <c r="H16" s="2">
        <v>1</v>
      </c>
    </row>
    <row r="17" spans="1:12" x14ac:dyDescent="0.25">
      <c r="A17" s="4">
        <v>14</v>
      </c>
      <c r="G17" s="2">
        <v>2</v>
      </c>
    </row>
    <row r="18" spans="1:12" s="2" customFormat="1" x14ac:dyDescent="0.25">
      <c r="A18" s="4">
        <v>15</v>
      </c>
      <c r="H18" s="2">
        <v>1</v>
      </c>
    </row>
    <row r="19" spans="1:12" s="2" customFormat="1" x14ac:dyDescent="0.25">
      <c r="A19" s="4">
        <v>16</v>
      </c>
      <c r="F19" s="2">
        <v>1</v>
      </c>
      <c r="G19" s="2">
        <v>2</v>
      </c>
    </row>
    <row r="20" spans="1:12" s="2" customFormat="1" x14ac:dyDescent="0.25">
      <c r="A20" s="4">
        <v>17</v>
      </c>
      <c r="J20" s="2">
        <v>2</v>
      </c>
    </row>
    <row r="21" spans="1:12" s="2" customFormat="1" x14ac:dyDescent="0.25">
      <c r="A21" s="4">
        <v>18</v>
      </c>
      <c r="L21" s="2">
        <v>0</v>
      </c>
    </row>
    <row r="22" spans="1:12" s="2" customFormat="1" x14ac:dyDescent="0.25">
      <c r="A22" s="4">
        <v>19</v>
      </c>
      <c r="L22" s="2">
        <v>0</v>
      </c>
    </row>
    <row r="23" spans="1:12" s="2" customFormat="1" x14ac:dyDescent="0.25">
      <c r="A23" s="4">
        <v>20</v>
      </c>
      <c r="L23" s="2">
        <v>0</v>
      </c>
    </row>
    <row r="24" spans="1:12" s="2" customFormat="1" x14ac:dyDescent="0.25">
      <c r="A24" s="4">
        <v>21</v>
      </c>
      <c r="L24" s="2">
        <v>0</v>
      </c>
    </row>
    <row r="25" spans="1:12" s="2" customFormat="1" x14ac:dyDescent="0.25">
      <c r="A25" s="4">
        <v>22</v>
      </c>
      <c r="L25" s="2">
        <v>0</v>
      </c>
    </row>
    <row r="26" spans="1:12" s="2" customFormat="1" x14ac:dyDescent="0.25">
      <c r="A26" s="4">
        <v>23</v>
      </c>
      <c r="L26" s="2">
        <v>0</v>
      </c>
    </row>
    <row r="27" spans="1:12" s="2" customFormat="1" x14ac:dyDescent="0.25">
      <c r="A27" s="4">
        <v>24</v>
      </c>
      <c r="L27" s="2">
        <v>0</v>
      </c>
    </row>
    <row r="29" spans="1:12" x14ac:dyDescent="0.25">
      <c r="A29" s="10" t="s">
        <v>9</v>
      </c>
      <c r="B29" s="12"/>
      <c r="C29" s="12">
        <f t="shared" ref="C29:J29" si="0">SUM(C4:C28)</f>
        <v>9</v>
      </c>
      <c r="D29" s="12">
        <f t="shared" si="0"/>
        <v>1</v>
      </c>
      <c r="E29" s="12">
        <f t="shared" si="0"/>
        <v>2</v>
      </c>
      <c r="F29" s="12">
        <f t="shared" si="0"/>
        <v>2</v>
      </c>
      <c r="G29" s="12">
        <f t="shared" si="0"/>
        <v>13</v>
      </c>
      <c r="H29" s="12">
        <f t="shared" si="0"/>
        <v>3</v>
      </c>
      <c r="I29" s="12">
        <f t="shared" si="0"/>
        <v>4</v>
      </c>
      <c r="J29" s="12">
        <f t="shared" si="0"/>
        <v>7</v>
      </c>
      <c r="K29" s="12"/>
      <c r="L29" s="12">
        <f>SUM(L4:L28)</f>
        <v>0</v>
      </c>
    </row>
    <row r="30" spans="1:12" ht="28.5" customHeight="1" x14ac:dyDescent="0.25">
      <c r="A30" s="11" t="s">
        <v>10</v>
      </c>
      <c r="B30" s="12"/>
      <c r="C30" s="12">
        <f>9/24</f>
        <v>0.375</v>
      </c>
      <c r="D30" s="12">
        <f>1/24</f>
        <v>4.1666666666666664E-2</v>
      </c>
      <c r="E30" s="12">
        <f>2/24</f>
        <v>8.3333333333333329E-2</v>
      </c>
      <c r="F30" s="12">
        <f>2/24</f>
        <v>8.3333333333333329E-2</v>
      </c>
      <c r="G30" s="12">
        <f>13/24</f>
        <v>0.54166666666666663</v>
      </c>
      <c r="H30" s="12">
        <f>3/24</f>
        <v>0.125</v>
      </c>
      <c r="I30" s="12">
        <f>4/24</f>
        <v>0.16666666666666666</v>
      </c>
      <c r="J30" s="12">
        <f>7/24</f>
        <v>0.29166666666666669</v>
      </c>
      <c r="K30" s="12"/>
      <c r="L30" s="12"/>
    </row>
    <row r="31" spans="1:12" x14ac:dyDescent="0.25">
      <c r="A31" s="13" t="s">
        <v>11</v>
      </c>
      <c r="B31" s="13">
        <v>41</v>
      </c>
    </row>
    <row r="32" spans="1:12" ht="33" customHeight="1" x14ac:dyDescent="0.25">
      <c r="A32" s="14" t="s">
        <v>12</v>
      </c>
      <c r="B32" s="13">
        <f>41/24</f>
        <v>1.7083333333333333</v>
      </c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72A-BA20-B74A-A1B9-6E5C4BBAF8D4}">
  <dimension ref="A1:L29"/>
  <sheetViews>
    <sheetView workbookViewId="0">
      <pane ySplit="3" topLeftCell="A11" activePane="bottomLeft" state="frozen"/>
      <selection pane="bottomLeft" activeCell="M26" sqref="M26"/>
    </sheetView>
  </sheetViews>
  <sheetFormatPr defaultColWidth="10.875" defaultRowHeight="15.75" x14ac:dyDescent="0.25"/>
  <cols>
    <col min="1" max="5" width="10.875" style="2"/>
    <col min="6" max="7" width="12.125" style="2" customWidth="1"/>
    <col min="8" max="12" width="10.875" style="2"/>
  </cols>
  <sheetData>
    <row r="1" spans="1:12" x14ac:dyDescent="0.25">
      <c r="A1" s="23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28</v>
      </c>
      <c r="C3" s="6" t="s">
        <v>7</v>
      </c>
      <c r="D3" s="7" t="s">
        <v>32</v>
      </c>
      <c r="E3" s="7" t="s">
        <v>23</v>
      </c>
      <c r="F3" s="7" t="s">
        <v>19</v>
      </c>
      <c r="G3" s="7" t="s">
        <v>24</v>
      </c>
      <c r="H3" s="3" t="s">
        <v>4</v>
      </c>
      <c r="I3" s="3" t="s">
        <v>5</v>
      </c>
      <c r="J3" s="3" t="s">
        <v>14</v>
      </c>
      <c r="K3" s="3" t="s">
        <v>15</v>
      </c>
      <c r="L3" s="9" t="s">
        <v>8</v>
      </c>
    </row>
    <row r="4" spans="1:12" x14ac:dyDescent="0.25">
      <c r="A4" s="4">
        <v>1</v>
      </c>
      <c r="I4" s="2">
        <v>5</v>
      </c>
    </row>
    <row r="5" spans="1:12" x14ac:dyDescent="0.25">
      <c r="A5" s="4">
        <v>2</v>
      </c>
      <c r="E5" s="2">
        <v>1</v>
      </c>
      <c r="I5" s="2">
        <v>2</v>
      </c>
    </row>
    <row r="6" spans="1:12" x14ac:dyDescent="0.25">
      <c r="A6" s="4">
        <v>3</v>
      </c>
      <c r="E6" s="2">
        <v>1</v>
      </c>
      <c r="F6" s="2">
        <v>1</v>
      </c>
      <c r="I6" s="2">
        <v>1</v>
      </c>
    </row>
    <row r="7" spans="1:12" x14ac:dyDescent="0.25">
      <c r="A7" s="4">
        <v>4</v>
      </c>
      <c r="I7" s="2">
        <v>2</v>
      </c>
    </row>
    <row r="8" spans="1:12" x14ac:dyDescent="0.25">
      <c r="A8" s="4">
        <v>5</v>
      </c>
      <c r="I8" s="2">
        <v>1</v>
      </c>
    </row>
    <row r="9" spans="1:12" x14ac:dyDescent="0.25">
      <c r="A9" s="4">
        <v>6</v>
      </c>
      <c r="C9" s="2">
        <v>1</v>
      </c>
      <c r="J9" s="2">
        <v>1</v>
      </c>
    </row>
    <row r="10" spans="1:12" x14ac:dyDescent="0.25">
      <c r="A10" s="4">
        <v>7</v>
      </c>
      <c r="I10" s="2">
        <v>1</v>
      </c>
    </row>
    <row r="11" spans="1:12" x14ac:dyDescent="0.25">
      <c r="A11" s="4">
        <v>8</v>
      </c>
      <c r="I11" s="2">
        <v>3</v>
      </c>
    </row>
    <row r="12" spans="1:12" x14ac:dyDescent="0.25">
      <c r="A12" s="4">
        <v>9</v>
      </c>
      <c r="I12" s="2">
        <v>5</v>
      </c>
    </row>
    <row r="13" spans="1:12" x14ac:dyDescent="0.25">
      <c r="A13" s="4">
        <v>10</v>
      </c>
      <c r="I13" s="2">
        <v>2</v>
      </c>
    </row>
    <row r="14" spans="1:12" x14ac:dyDescent="0.25">
      <c r="A14" s="4">
        <v>11</v>
      </c>
      <c r="E14" s="2">
        <v>1</v>
      </c>
      <c r="I14" s="2">
        <v>4</v>
      </c>
    </row>
    <row r="15" spans="1:12" x14ac:dyDescent="0.25">
      <c r="A15" s="4">
        <v>12</v>
      </c>
      <c r="D15" s="2">
        <v>1</v>
      </c>
      <c r="J15" s="2">
        <v>1</v>
      </c>
    </row>
    <row r="16" spans="1:12" x14ac:dyDescent="0.25">
      <c r="A16" s="4">
        <v>13</v>
      </c>
      <c r="D16" s="2">
        <v>2</v>
      </c>
    </row>
    <row r="17" spans="1:12" x14ac:dyDescent="0.25">
      <c r="A17" s="4">
        <v>14</v>
      </c>
      <c r="I17" s="2">
        <v>2</v>
      </c>
    </row>
    <row r="18" spans="1:12" s="2" customFormat="1" x14ac:dyDescent="0.25">
      <c r="A18" s="4">
        <v>15</v>
      </c>
      <c r="C18" s="2">
        <v>1</v>
      </c>
      <c r="G18" s="2">
        <v>1</v>
      </c>
      <c r="I18" s="2">
        <v>1</v>
      </c>
    </row>
    <row r="19" spans="1:12" s="2" customFormat="1" x14ac:dyDescent="0.25">
      <c r="A19" s="4">
        <v>16</v>
      </c>
      <c r="I19" s="2">
        <v>1</v>
      </c>
    </row>
    <row r="20" spans="1:12" s="2" customFormat="1" x14ac:dyDescent="0.25">
      <c r="A20" s="4">
        <v>17</v>
      </c>
      <c r="I20" s="2">
        <v>1</v>
      </c>
    </row>
    <row r="21" spans="1:12" s="2" customFormat="1" x14ac:dyDescent="0.25">
      <c r="A21" s="4">
        <v>18</v>
      </c>
      <c r="H21" s="2">
        <v>1</v>
      </c>
      <c r="J21" s="2">
        <v>1</v>
      </c>
    </row>
    <row r="22" spans="1:12" s="2" customFormat="1" x14ac:dyDescent="0.25">
      <c r="A22" s="4">
        <v>19</v>
      </c>
      <c r="L22" s="2">
        <v>0</v>
      </c>
    </row>
    <row r="23" spans="1:12" s="2" customFormat="1" x14ac:dyDescent="0.25">
      <c r="A23" s="4">
        <v>20</v>
      </c>
      <c r="L23" s="2">
        <v>0</v>
      </c>
    </row>
    <row r="24" spans="1:12" s="2" customFormat="1" x14ac:dyDescent="0.25">
      <c r="A24" s="4">
        <v>21</v>
      </c>
      <c r="L24" s="2">
        <v>0</v>
      </c>
    </row>
    <row r="26" spans="1:12" x14ac:dyDescent="0.25">
      <c r="A26" s="10" t="s">
        <v>9</v>
      </c>
      <c r="B26" s="12"/>
      <c r="C26" s="12">
        <f t="shared" ref="C26:J26" si="0">SUM(C4:C25)</f>
        <v>2</v>
      </c>
      <c r="D26" s="12">
        <f t="shared" si="0"/>
        <v>3</v>
      </c>
      <c r="E26" s="12">
        <f t="shared" si="0"/>
        <v>3</v>
      </c>
      <c r="F26" s="12">
        <f t="shared" si="0"/>
        <v>1</v>
      </c>
      <c r="G26" s="12">
        <f t="shared" si="0"/>
        <v>1</v>
      </c>
      <c r="H26" s="12">
        <f t="shared" si="0"/>
        <v>1</v>
      </c>
      <c r="I26" s="12">
        <f t="shared" si="0"/>
        <v>31</v>
      </c>
      <c r="J26" s="12">
        <f t="shared" si="0"/>
        <v>3</v>
      </c>
      <c r="K26" s="12"/>
      <c r="L26" s="12">
        <f>SUM(L4:L25)</f>
        <v>0</v>
      </c>
    </row>
    <row r="27" spans="1:12" ht="28.5" customHeight="1" x14ac:dyDescent="0.25">
      <c r="A27" s="11" t="s">
        <v>10</v>
      </c>
      <c r="B27" s="12"/>
      <c r="C27" s="12">
        <f>2/21</f>
        <v>9.5238095238095233E-2</v>
      </c>
      <c r="D27" s="12">
        <f>3/21</f>
        <v>0.14285714285714285</v>
      </c>
      <c r="E27" s="12">
        <f>3/21</f>
        <v>0.14285714285714285</v>
      </c>
      <c r="F27" s="12">
        <f>1/21</f>
        <v>4.7619047619047616E-2</v>
      </c>
      <c r="G27" s="12">
        <f>1/21</f>
        <v>4.7619047619047616E-2</v>
      </c>
      <c r="H27" s="12">
        <f>1/21</f>
        <v>4.7619047619047616E-2</v>
      </c>
      <c r="I27" s="12">
        <f>31/21</f>
        <v>1.4761904761904763</v>
      </c>
      <c r="J27" s="12">
        <f>3/21</f>
        <v>0.14285714285714285</v>
      </c>
      <c r="K27" s="12"/>
      <c r="L27" s="12"/>
    </row>
    <row r="28" spans="1:12" x14ac:dyDescent="0.25">
      <c r="A28" s="13" t="s">
        <v>11</v>
      </c>
      <c r="B28" s="13">
        <v>45</v>
      </c>
    </row>
    <row r="29" spans="1:12" ht="33" customHeight="1" x14ac:dyDescent="0.25">
      <c r="A29" s="14" t="s">
        <v>12</v>
      </c>
      <c r="B29" s="13">
        <f>45/21</f>
        <v>2.1428571428571428</v>
      </c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DE25-5F6E-764F-BDC0-771574CBC8D9}">
  <dimension ref="A1:O38"/>
  <sheetViews>
    <sheetView workbookViewId="0">
      <pane ySplit="3" topLeftCell="A23" activePane="bottomLeft" state="frozen"/>
      <selection pane="bottomLeft" activeCell="H43" sqref="H43"/>
    </sheetView>
  </sheetViews>
  <sheetFormatPr defaultColWidth="10.875" defaultRowHeight="15.75" x14ac:dyDescent="0.25"/>
  <cols>
    <col min="1" max="10" width="10.875" style="2"/>
    <col min="11" max="11" width="12.625" style="2" customWidth="1"/>
    <col min="12" max="14" width="10.875" style="2"/>
  </cols>
  <sheetData>
    <row r="1" spans="1:14" x14ac:dyDescent="0.25">
      <c r="A1" s="23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1" customFormat="1" ht="30.95" customHeight="1" x14ac:dyDescent="0.25">
      <c r="A3" s="5"/>
      <c r="B3" s="6" t="s">
        <v>28</v>
      </c>
      <c r="C3" s="6" t="s">
        <v>7</v>
      </c>
      <c r="D3" s="6" t="s">
        <v>26</v>
      </c>
      <c r="E3" s="7" t="s">
        <v>2</v>
      </c>
      <c r="F3" s="7" t="s">
        <v>6</v>
      </c>
      <c r="G3" s="7" t="s">
        <v>23</v>
      </c>
      <c r="H3" s="7" t="s">
        <v>17</v>
      </c>
      <c r="I3" s="7" t="s">
        <v>24</v>
      </c>
      <c r="J3" s="3" t="s">
        <v>4</v>
      </c>
      <c r="K3" s="3" t="s">
        <v>18</v>
      </c>
      <c r="L3" s="3" t="s">
        <v>5</v>
      </c>
      <c r="M3" s="3" t="s">
        <v>15</v>
      </c>
      <c r="N3" s="9" t="s">
        <v>8</v>
      </c>
    </row>
    <row r="4" spans="1:14" x14ac:dyDescent="0.25">
      <c r="A4" s="4">
        <v>1</v>
      </c>
      <c r="J4" s="2">
        <v>1</v>
      </c>
      <c r="L4" s="2">
        <v>1</v>
      </c>
    </row>
    <row r="5" spans="1:14" x14ac:dyDescent="0.25">
      <c r="A5" s="4">
        <v>2</v>
      </c>
      <c r="K5" s="2">
        <v>1</v>
      </c>
    </row>
    <row r="6" spans="1:14" x14ac:dyDescent="0.25">
      <c r="A6" s="4">
        <v>3</v>
      </c>
      <c r="C6" s="2">
        <v>2</v>
      </c>
      <c r="D6" s="2">
        <v>1</v>
      </c>
    </row>
    <row r="7" spans="1:14" x14ac:dyDescent="0.25">
      <c r="A7" s="4">
        <v>4</v>
      </c>
      <c r="C7" s="2">
        <v>1</v>
      </c>
    </row>
    <row r="8" spans="1:14" x14ac:dyDescent="0.25">
      <c r="A8" s="4">
        <v>5</v>
      </c>
      <c r="C8" s="2">
        <v>3</v>
      </c>
    </row>
    <row r="9" spans="1:14" x14ac:dyDescent="0.25">
      <c r="A9" s="4">
        <v>6</v>
      </c>
      <c r="C9" s="2">
        <v>1</v>
      </c>
    </row>
    <row r="10" spans="1:14" x14ac:dyDescent="0.25">
      <c r="A10" s="4">
        <v>7</v>
      </c>
      <c r="C10" s="2">
        <v>2</v>
      </c>
      <c r="I10" s="2">
        <v>1</v>
      </c>
    </row>
    <row r="11" spans="1:14" x14ac:dyDescent="0.25">
      <c r="A11" s="4">
        <v>8</v>
      </c>
      <c r="C11" s="2">
        <v>1</v>
      </c>
    </row>
    <row r="12" spans="1:14" x14ac:dyDescent="0.25">
      <c r="A12" s="4">
        <v>9</v>
      </c>
      <c r="C12" s="2">
        <v>2</v>
      </c>
      <c r="I12" s="2">
        <v>1</v>
      </c>
    </row>
    <row r="13" spans="1:14" x14ac:dyDescent="0.25">
      <c r="A13" s="4">
        <v>10</v>
      </c>
      <c r="C13" s="2">
        <v>1</v>
      </c>
      <c r="F13" s="2">
        <v>2</v>
      </c>
      <c r="J13" s="2">
        <v>2</v>
      </c>
      <c r="K13" s="2">
        <v>1</v>
      </c>
      <c r="L13" s="2">
        <v>3</v>
      </c>
    </row>
    <row r="14" spans="1:14" x14ac:dyDescent="0.25">
      <c r="A14" s="4">
        <v>11</v>
      </c>
      <c r="J14" s="2">
        <v>2</v>
      </c>
      <c r="L14" s="2">
        <v>1</v>
      </c>
    </row>
    <row r="15" spans="1:14" x14ac:dyDescent="0.25">
      <c r="A15" s="4">
        <v>12</v>
      </c>
      <c r="C15" s="2">
        <v>1</v>
      </c>
      <c r="J15" s="2">
        <v>2</v>
      </c>
      <c r="L15" s="2">
        <v>1</v>
      </c>
    </row>
    <row r="16" spans="1:14" x14ac:dyDescent="0.25">
      <c r="A16" s="4">
        <v>13</v>
      </c>
      <c r="C16" s="2">
        <v>2</v>
      </c>
      <c r="D16" s="2">
        <v>2</v>
      </c>
    </row>
    <row r="17" spans="1:14" x14ac:dyDescent="0.25">
      <c r="A17" s="4">
        <v>14</v>
      </c>
      <c r="D17" s="2">
        <v>3</v>
      </c>
    </row>
    <row r="18" spans="1:14" s="2" customFormat="1" x14ac:dyDescent="0.25">
      <c r="A18" s="4">
        <v>15</v>
      </c>
      <c r="C18" s="2">
        <v>1</v>
      </c>
    </row>
    <row r="19" spans="1:14" s="2" customFormat="1" x14ac:dyDescent="0.25">
      <c r="A19" s="4">
        <v>16</v>
      </c>
      <c r="C19" s="2">
        <v>1</v>
      </c>
      <c r="H19" s="2">
        <v>1</v>
      </c>
      <c r="L19" s="2">
        <v>1</v>
      </c>
    </row>
    <row r="20" spans="1:14" s="2" customFormat="1" x14ac:dyDescent="0.25">
      <c r="A20" s="4">
        <v>17</v>
      </c>
      <c r="C20" s="2">
        <v>2</v>
      </c>
      <c r="F20" s="2">
        <v>1</v>
      </c>
      <c r="J20" s="2">
        <v>1</v>
      </c>
      <c r="L20" s="2">
        <v>1</v>
      </c>
    </row>
    <row r="21" spans="1:14" s="2" customFormat="1" x14ac:dyDescent="0.25">
      <c r="A21" s="4">
        <v>18</v>
      </c>
      <c r="J21" s="2">
        <v>1</v>
      </c>
    </row>
    <row r="22" spans="1:14" s="2" customFormat="1" x14ac:dyDescent="0.25">
      <c r="A22" s="4">
        <v>19</v>
      </c>
      <c r="L22" s="2">
        <v>5</v>
      </c>
    </row>
    <row r="23" spans="1:14" s="2" customFormat="1" x14ac:dyDescent="0.25">
      <c r="A23" s="4">
        <v>20</v>
      </c>
      <c r="C23" s="2">
        <v>1</v>
      </c>
      <c r="G23" s="2">
        <v>1</v>
      </c>
    </row>
    <row r="24" spans="1:14" s="2" customFormat="1" x14ac:dyDescent="0.25">
      <c r="A24" s="4">
        <v>21</v>
      </c>
      <c r="C24" s="2">
        <v>1</v>
      </c>
      <c r="I24" s="2">
        <v>1</v>
      </c>
    </row>
    <row r="25" spans="1:14" s="2" customFormat="1" x14ac:dyDescent="0.25">
      <c r="A25" s="4">
        <v>22</v>
      </c>
      <c r="G25" s="2">
        <v>1</v>
      </c>
      <c r="J25" s="2">
        <v>1</v>
      </c>
    </row>
    <row r="26" spans="1:14" s="2" customFormat="1" x14ac:dyDescent="0.25">
      <c r="A26" s="4">
        <v>23</v>
      </c>
      <c r="E26" s="2">
        <v>1</v>
      </c>
    </row>
    <row r="27" spans="1:14" s="2" customFormat="1" x14ac:dyDescent="0.25">
      <c r="A27" s="4">
        <v>24</v>
      </c>
      <c r="C27" s="2">
        <v>3</v>
      </c>
    </row>
    <row r="28" spans="1:14" s="2" customFormat="1" x14ac:dyDescent="0.25">
      <c r="A28" s="4">
        <v>25</v>
      </c>
      <c r="C28" s="2">
        <v>2</v>
      </c>
    </row>
    <row r="29" spans="1:14" s="2" customFormat="1" x14ac:dyDescent="0.25">
      <c r="A29" s="4">
        <v>26</v>
      </c>
      <c r="N29" s="2">
        <v>0</v>
      </c>
    </row>
    <row r="30" spans="1:14" s="2" customFormat="1" x14ac:dyDescent="0.25">
      <c r="A30" s="4">
        <v>27</v>
      </c>
      <c r="N30" s="2">
        <v>0</v>
      </c>
    </row>
    <row r="31" spans="1:14" s="2" customFormat="1" x14ac:dyDescent="0.25">
      <c r="A31" s="4">
        <v>28</v>
      </c>
      <c r="N31" s="2">
        <v>0</v>
      </c>
    </row>
    <row r="32" spans="1:14" s="2" customFormat="1" x14ac:dyDescent="0.25">
      <c r="A32" s="4">
        <v>29</v>
      </c>
      <c r="N32" s="2">
        <v>0</v>
      </c>
    </row>
    <row r="33" spans="1:15" s="2" customFormat="1" x14ac:dyDescent="0.25">
      <c r="A33" s="4">
        <v>30</v>
      </c>
      <c r="N33" s="2">
        <v>0</v>
      </c>
    </row>
    <row r="35" spans="1:15" x14ac:dyDescent="0.25">
      <c r="A35" s="10" t="s">
        <v>9</v>
      </c>
      <c r="B35" s="12"/>
      <c r="C35" s="12">
        <f t="shared" ref="C35:M35" si="0">SUM(C4:C34)</f>
        <v>27</v>
      </c>
      <c r="D35" s="12">
        <f t="shared" si="0"/>
        <v>6</v>
      </c>
      <c r="E35" s="12">
        <f t="shared" si="0"/>
        <v>1</v>
      </c>
      <c r="F35" s="12">
        <f t="shared" si="0"/>
        <v>3</v>
      </c>
      <c r="G35" s="12">
        <f t="shared" si="0"/>
        <v>2</v>
      </c>
      <c r="H35" s="12">
        <f t="shared" si="0"/>
        <v>1</v>
      </c>
      <c r="I35" s="12">
        <f t="shared" si="0"/>
        <v>3</v>
      </c>
      <c r="J35" s="12">
        <f t="shared" si="0"/>
        <v>10</v>
      </c>
      <c r="K35" s="12">
        <f t="shared" si="0"/>
        <v>2</v>
      </c>
      <c r="L35" s="12">
        <f t="shared" si="0"/>
        <v>13</v>
      </c>
      <c r="M35" s="12">
        <f t="shared" si="0"/>
        <v>0</v>
      </c>
      <c r="N35" s="12"/>
      <c r="O35" s="17"/>
    </row>
    <row r="36" spans="1:15" ht="28.5" customHeight="1" x14ac:dyDescent="0.25">
      <c r="A36" s="11" t="s">
        <v>10</v>
      </c>
      <c r="B36" s="12"/>
      <c r="C36" s="12">
        <f>27/30</f>
        <v>0.9</v>
      </c>
      <c r="D36" s="12">
        <f>6/30</f>
        <v>0.2</v>
      </c>
      <c r="E36" s="12">
        <f>1/30</f>
        <v>3.3333333333333333E-2</v>
      </c>
      <c r="F36" s="12">
        <f>3/30</f>
        <v>0.1</v>
      </c>
      <c r="G36" s="12">
        <f>2/30</f>
        <v>6.6666666666666666E-2</v>
      </c>
      <c r="H36" s="12">
        <f>1/30</f>
        <v>3.3333333333333333E-2</v>
      </c>
      <c r="I36" s="12">
        <f>3/30</f>
        <v>0.1</v>
      </c>
      <c r="J36" s="12">
        <f>10/30</f>
        <v>0.33333333333333331</v>
      </c>
      <c r="K36" s="12">
        <f>2/30</f>
        <v>6.6666666666666666E-2</v>
      </c>
      <c r="L36" s="12">
        <f>13/30</f>
        <v>0.43333333333333335</v>
      </c>
      <c r="M36" s="12"/>
      <c r="N36" s="12"/>
    </row>
    <row r="37" spans="1:15" x14ac:dyDescent="0.25">
      <c r="A37" s="13" t="s">
        <v>11</v>
      </c>
      <c r="B37" s="13">
        <v>68</v>
      </c>
    </row>
    <row r="38" spans="1:15" ht="33" customHeight="1" x14ac:dyDescent="0.25">
      <c r="A38" s="14" t="s">
        <v>12</v>
      </c>
      <c r="B38" s="13">
        <f>68/30</f>
        <v>2.2666666666666666</v>
      </c>
    </row>
  </sheetData>
  <mergeCells count="2">
    <mergeCell ref="A1:N1"/>
    <mergeCell ref="A2:N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>
      <pane ySplit="3" topLeftCell="A19" activePane="bottomLeft" state="frozen"/>
      <selection pane="bottomLeft" activeCell="C36" sqref="C36"/>
    </sheetView>
  </sheetViews>
  <sheetFormatPr defaultColWidth="10.875" defaultRowHeight="15.75" x14ac:dyDescent="0.25"/>
  <cols>
    <col min="1" max="10" width="10.875" style="2"/>
  </cols>
  <sheetData>
    <row r="1" spans="1:10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s="1" customFormat="1" ht="30.95" customHeight="1" x14ac:dyDescent="0.25">
      <c r="A3" s="5"/>
      <c r="B3" s="6" t="s">
        <v>2</v>
      </c>
      <c r="C3" s="7" t="s">
        <v>4</v>
      </c>
      <c r="D3" s="7" t="s">
        <v>5</v>
      </c>
      <c r="E3" s="7" t="s">
        <v>7</v>
      </c>
      <c r="F3" s="3" t="s">
        <v>13</v>
      </c>
      <c r="G3" s="3" t="s">
        <v>6</v>
      </c>
      <c r="H3" s="3" t="s">
        <v>14</v>
      </c>
      <c r="I3" s="3" t="s">
        <v>15</v>
      </c>
      <c r="J3" s="9" t="s">
        <v>8</v>
      </c>
    </row>
    <row r="4" spans="1:10" x14ac:dyDescent="0.25">
      <c r="A4" s="4">
        <v>1</v>
      </c>
      <c r="F4" s="2">
        <v>4</v>
      </c>
    </row>
    <row r="5" spans="1:10" x14ac:dyDescent="0.25">
      <c r="A5" s="4">
        <v>2</v>
      </c>
      <c r="F5" s="2">
        <v>2</v>
      </c>
    </row>
    <row r="6" spans="1:10" x14ac:dyDescent="0.25">
      <c r="A6" s="4">
        <v>3</v>
      </c>
      <c r="H6" s="2">
        <v>1</v>
      </c>
    </row>
    <row r="7" spans="1:10" x14ac:dyDescent="0.25">
      <c r="A7" s="4">
        <v>4</v>
      </c>
      <c r="C7" s="2">
        <v>1</v>
      </c>
    </row>
    <row r="8" spans="1:10" x14ac:dyDescent="0.25">
      <c r="A8" s="4">
        <v>5</v>
      </c>
      <c r="C8" s="2">
        <v>1</v>
      </c>
      <c r="F8" s="2">
        <v>8</v>
      </c>
    </row>
    <row r="9" spans="1:10" x14ac:dyDescent="0.25">
      <c r="A9" s="4">
        <v>6</v>
      </c>
      <c r="F9" s="2">
        <v>2</v>
      </c>
      <c r="G9" s="2">
        <v>3</v>
      </c>
    </row>
    <row r="10" spans="1:10" x14ac:dyDescent="0.25">
      <c r="A10" s="4">
        <v>7</v>
      </c>
      <c r="I10" s="2">
        <v>1</v>
      </c>
    </row>
    <row r="11" spans="1:10" x14ac:dyDescent="0.25">
      <c r="A11" s="4">
        <v>8</v>
      </c>
      <c r="F11" s="2">
        <v>2</v>
      </c>
    </row>
    <row r="12" spans="1:10" x14ac:dyDescent="0.25">
      <c r="A12" s="4">
        <v>9</v>
      </c>
      <c r="F12" s="2">
        <v>17</v>
      </c>
    </row>
    <row r="13" spans="1:10" x14ac:dyDescent="0.25">
      <c r="A13" s="4">
        <v>10</v>
      </c>
      <c r="C13" s="2">
        <v>1</v>
      </c>
      <c r="F13" s="2">
        <v>4</v>
      </c>
    </row>
    <row r="14" spans="1:10" x14ac:dyDescent="0.25">
      <c r="A14" s="4">
        <v>11</v>
      </c>
      <c r="J14" s="2">
        <v>0</v>
      </c>
    </row>
    <row r="15" spans="1:10" x14ac:dyDescent="0.25">
      <c r="A15" s="4">
        <v>12</v>
      </c>
      <c r="F15" s="2">
        <v>4</v>
      </c>
    </row>
    <row r="16" spans="1:10" x14ac:dyDescent="0.25">
      <c r="A16" s="4">
        <v>13</v>
      </c>
      <c r="C16" s="2">
        <v>3</v>
      </c>
    </row>
    <row r="17" spans="1:10" x14ac:dyDescent="0.25">
      <c r="A17" s="4">
        <v>14</v>
      </c>
      <c r="J17" s="2">
        <v>0</v>
      </c>
    </row>
    <row r="18" spans="1:10" s="2" customFormat="1" x14ac:dyDescent="0.25">
      <c r="A18" s="4">
        <v>15</v>
      </c>
      <c r="F18" s="2">
        <v>5</v>
      </c>
    </row>
    <row r="19" spans="1:10" s="2" customFormat="1" x14ac:dyDescent="0.25">
      <c r="A19" s="4">
        <v>16</v>
      </c>
      <c r="F19" s="2">
        <v>2</v>
      </c>
    </row>
    <row r="20" spans="1:10" s="2" customFormat="1" x14ac:dyDescent="0.25">
      <c r="A20" s="4">
        <v>17</v>
      </c>
      <c r="F20" s="2">
        <v>3</v>
      </c>
    </row>
    <row r="21" spans="1:10" s="2" customFormat="1" x14ac:dyDescent="0.25">
      <c r="A21" s="4">
        <v>18</v>
      </c>
      <c r="F21" s="2">
        <v>1</v>
      </c>
    </row>
    <row r="22" spans="1:10" s="2" customFormat="1" x14ac:dyDescent="0.25">
      <c r="A22" s="4">
        <v>19</v>
      </c>
      <c r="C22" s="2">
        <v>3</v>
      </c>
      <c r="F22" s="2">
        <v>2</v>
      </c>
    </row>
    <row r="23" spans="1:10" s="2" customFormat="1" x14ac:dyDescent="0.25">
      <c r="A23" s="4">
        <v>20</v>
      </c>
      <c r="F23" s="2">
        <v>1</v>
      </c>
    </row>
    <row r="24" spans="1:10" s="2" customFormat="1" x14ac:dyDescent="0.25">
      <c r="A24" s="4">
        <v>21</v>
      </c>
      <c r="C24" s="2">
        <v>1</v>
      </c>
      <c r="F24" s="2">
        <v>1</v>
      </c>
    </row>
    <row r="25" spans="1:10" s="2" customFormat="1" x14ac:dyDescent="0.25">
      <c r="A25" s="4">
        <v>22</v>
      </c>
      <c r="J25" s="2">
        <v>0</v>
      </c>
    </row>
    <row r="26" spans="1:10" s="2" customFormat="1" x14ac:dyDescent="0.25">
      <c r="A26" s="4">
        <v>23</v>
      </c>
      <c r="C26" s="2">
        <v>1</v>
      </c>
      <c r="F26" s="2">
        <v>1</v>
      </c>
    </row>
    <row r="27" spans="1:10" s="2" customFormat="1" x14ac:dyDescent="0.25">
      <c r="A27" s="4">
        <v>24</v>
      </c>
      <c r="J27" s="2">
        <v>0</v>
      </c>
    </row>
    <row r="28" spans="1:10" s="2" customFormat="1" x14ac:dyDescent="0.25">
      <c r="A28" s="4">
        <v>25</v>
      </c>
      <c r="C28" s="2">
        <v>2</v>
      </c>
    </row>
    <row r="29" spans="1:10" s="2" customFormat="1" x14ac:dyDescent="0.25">
      <c r="A29" s="4">
        <v>26</v>
      </c>
      <c r="C29" s="2">
        <v>3</v>
      </c>
      <c r="E29" s="2">
        <v>1</v>
      </c>
    </row>
    <row r="30" spans="1:10" s="2" customFormat="1" x14ac:dyDescent="0.25">
      <c r="A30" s="4">
        <v>27</v>
      </c>
      <c r="C30" s="2">
        <v>2</v>
      </c>
      <c r="F30" s="2">
        <v>1</v>
      </c>
    </row>
    <row r="31" spans="1:10" s="2" customFormat="1" x14ac:dyDescent="0.25">
      <c r="A31" s="4">
        <v>28</v>
      </c>
      <c r="J31" s="2">
        <v>0</v>
      </c>
    </row>
    <row r="32" spans="1:10" s="2" customFormat="1" x14ac:dyDescent="0.25">
      <c r="A32" s="4">
        <v>29</v>
      </c>
      <c r="C32" s="2">
        <v>1</v>
      </c>
    </row>
    <row r="33" spans="1:19" s="2" customFormat="1" x14ac:dyDescent="0.25">
      <c r="A33" s="4"/>
    </row>
    <row r="35" spans="1:19" x14ac:dyDescent="0.25">
      <c r="A35" s="10" t="s">
        <v>9</v>
      </c>
      <c r="B35" s="12">
        <v>0</v>
      </c>
      <c r="C35" s="12">
        <f>SUM(C4:C34)</f>
        <v>19</v>
      </c>
      <c r="D35" s="12">
        <f t="shared" ref="D35:I35" si="0">SUM(D4:D34)</f>
        <v>0</v>
      </c>
      <c r="E35" s="12">
        <f t="shared" si="0"/>
        <v>1</v>
      </c>
      <c r="F35" s="12">
        <f t="shared" si="0"/>
        <v>60</v>
      </c>
      <c r="G35" s="12">
        <f t="shared" si="0"/>
        <v>3</v>
      </c>
      <c r="H35" s="12">
        <f t="shared" si="0"/>
        <v>1</v>
      </c>
      <c r="I35" s="12">
        <f t="shared" si="0"/>
        <v>1</v>
      </c>
      <c r="J35" s="12">
        <v>0</v>
      </c>
      <c r="K35" s="18">
        <f>SUM(B35:J35)</f>
        <v>85</v>
      </c>
      <c r="L35" s="19"/>
      <c r="M35" s="2"/>
      <c r="N35" s="2"/>
      <c r="O35" s="2"/>
      <c r="P35" s="2"/>
      <c r="Q35" s="2"/>
      <c r="R35" s="2"/>
      <c r="S35" s="2"/>
    </row>
    <row r="36" spans="1:19" ht="31.5" x14ac:dyDescent="0.25">
      <c r="A36" s="11" t="s">
        <v>10</v>
      </c>
      <c r="B36" s="12"/>
      <c r="C36" s="12">
        <f>19/29</f>
        <v>0.65517241379310343</v>
      </c>
      <c r="D36" s="12"/>
      <c r="E36" s="12">
        <f>1/29</f>
        <v>3.4482758620689655E-2</v>
      </c>
      <c r="F36" s="12">
        <f>60/29</f>
        <v>2.0689655172413794</v>
      </c>
      <c r="G36" s="12">
        <f>3/29</f>
        <v>0.10344827586206896</v>
      </c>
      <c r="H36" s="12">
        <f>1/29</f>
        <v>3.4482758620689655E-2</v>
      </c>
      <c r="I36" s="12">
        <f>1/29</f>
        <v>3.4482758620689655E-2</v>
      </c>
      <c r="J36" s="12">
        <f>5/29</f>
        <v>0.17241379310344829</v>
      </c>
      <c r="K36" s="18"/>
      <c r="L36" s="19"/>
      <c r="M36" s="2"/>
      <c r="N36" s="2"/>
      <c r="O36" s="2"/>
      <c r="P36" s="2"/>
      <c r="Q36" s="2"/>
      <c r="R36" s="2"/>
      <c r="S36" s="2"/>
    </row>
    <row r="37" spans="1:19" x14ac:dyDescent="0.25">
      <c r="A37" s="13" t="s">
        <v>11</v>
      </c>
      <c r="B37" s="12">
        <v>85</v>
      </c>
      <c r="K37" s="2"/>
      <c r="L37" s="2"/>
      <c r="M37" s="2"/>
      <c r="N37" s="2"/>
      <c r="O37" s="2"/>
      <c r="P37" s="2"/>
      <c r="Q37" s="2"/>
      <c r="R37" s="2"/>
      <c r="S37" s="2"/>
    </row>
    <row r="38" spans="1:19" ht="36.75" customHeight="1" x14ac:dyDescent="0.25">
      <c r="A38" s="14" t="s">
        <v>12</v>
      </c>
      <c r="B38" s="12">
        <f>85/29</f>
        <v>2.9310344827586206</v>
      </c>
      <c r="K38" s="2"/>
      <c r="L38" s="2"/>
      <c r="M38" s="2"/>
      <c r="N38" s="2"/>
      <c r="O38" s="2"/>
      <c r="P38" s="2"/>
      <c r="Q38" s="2"/>
      <c r="R38" s="2"/>
      <c r="S38" s="2"/>
    </row>
  </sheetData>
  <mergeCells count="2">
    <mergeCell ref="A2:J2"/>
    <mergeCell ref="A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D4DC-0929-CF44-A9AF-5DD0E2A0C180}">
  <dimension ref="A1:L38"/>
  <sheetViews>
    <sheetView workbookViewId="0">
      <pane ySplit="3" topLeftCell="A14" activePane="bottomLeft" state="frozen"/>
      <selection pane="bottomLeft" activeCell="N33" sqref="N33"/>
    </sheetView>
  </sheetViews>
  <sheetFormatPr defaultColWidth="10.875" defaultRowHeight="15.75" x14ac:dyDescent="0.25"/>
  <cols>
    <col min="1" max="11" width="10.875" style="2"/>
  </cols>
  <sheetData>
    <row r="1" spans="1:11" x14ac:dyDescent="0.2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s="1" customFormat="1" ht="30.95" customHeight="1" x14ac:dyDescent="0.25">
      <c r="A3" s="5"/>
      <c r="B3" s="6" t="s">
        <v>28</v>
      </c>
      <c r="C3" s="6" t="s">
        <v>7</v>
      </c>
      <c r="D3" s="6" t="s">
        <v>26</v>
      </c>
      <c r="E3" s="7" t="s">
        <v>6</v>
      </c>
      <c r="F3" s="7" t="s">
        <v>17</v>
      </c>
      <c r="G3" s="3" t="s">
        <v>4</v>
      </c>
      <c r="H3" s="3" t="s">
        <v>5</v>
      </c>
      <c r="I3" s="3" t="s">
        <v>14</v>
      </c>
      <c r="J3" s="3" t="s">
        <v>15</v>
      </c>
      <c r="K3" s="9" t="s">
        <v>8</v>
      </c>
    </row>
    <row r="4" spans="1:11" x14ac:dyDescent="0.25">
      <c r="A4" s="4">
        <v>1</v>
      </c>
      <c r="F4" s="2">
        <v>1</v>
      </c>
    </row>
    <row r="5" spans="1:11" x14ac:dyDescent="0.25">
      <c r="A5" s="4">
        <v>2</v>
      </c>
      <c r="E5" s="2">
        <v>3</v>
      </c>
    </row>
    <row r="6" spans="1:11" x14ac:dyDescent="0.25">
      <c r="A6" s="4">
        <v>3</v>
      </c>
      <c r="D6" s="2">
        <v>1</v>
      </c>
    </row>
    <row r="7" spans="1:11" x14ac:dyDescent="0.25">
      <c r="A7" s="4">
        <v>4</v>
      </c>
      <c r="G7" s="2">
        <v>2</v>
      </c>
    </row>
    <row r="8" spans="1:11" x14ac:dyDescent="0.25">
      <c r="A8" s="4">
        <v>5</v>
      </c>
      <c r="C8" s="2">
        <v>1</v>
      </c>
      <c r="H8" s="2">
        <v>1</v>
      </c>
    </row>
    <row r="9" spans="1:11" x14ac:dyDescent="0.25">
      <c r="A9" s="4">
        <v>6</v>
      </c>
      <c r="G9" s="2">
        <v>1</v>
      </c>
    </row>
    <row r="10" spans="1:11" x14ac:dyDescent="0.25">
      <c r="A10" s="4">
        <v>7</v>
      </c>
      <c r="G10" s="2">
        <v>2</v>
      </c>
    </row>
    <row r="11" spans="1:11" x14ac:dyDescent="0.25">
      <c r="A11" s="4">
        <v>8</v>
      </c>
      <c r="C11" s="2">
        <v>1</v>
      </c>
      <c r="F11" s="2">
        <v>1</v>
      </c>
    </row>
    <row r="12" spans="1:11" x14ac:dyDescent="0.25">
      <c r="A12" s="4">
        <v>9</v>
      </c>
      <c r="C12" s="2">
        <v>2</v>
      </c>
    </row>
    <row r="13" spans="1:11" x14ac:dyDescent="0.25">
      <c r="A13" s="4">
        <v>10</v>
      </c>
      <c r="C13" s="2">
        <v>1</v>
      </c>
    </row>
    <row r="14" spans="1:11" x14ac:dyDescent="0.25">
      <c r="A14" s="4">
        <v>11</v>
      </c>
      <c r="G14" s="2">
        <v>2</v>
      </c>
    </row>
    <row r="15" spans="1:11" x14ac:dyDescent="0.25">
      <c r="A15" s="4">
        <v>12</v>
      </c>
      <c r="E15" s="2">
        <v>2</v>
      </c>
    </row>
    <row r="16" spans="1:11" x14ac:dyDescent="0.25">
      <c r="A16" s="4">
        <v>13</v>
      </c>
      <c r="E16" s="2">
        <v>1</v>
      </c>
    </row>
    <row r="17" spans="1:11" x14ac:dyDescent="0.25">
      <c r="A17" s="4">
        <v>14</v>
      </c>
      <c r="H17" s="2">
        <v>1</v>
      </c>
    </row>
    <row r="18" spans="1:11" s="2" customFormat="1" x14ac:dyDescent="0.25">
      <c r="A18" s="4">
        <v>15</v>
      </c>
      <c r="G18" s="2">
        <v>1</v>
      </c>
    </row>
    <row r="19" spans="1:11" s="2" customFormat="1" x14ac:dyDescent="0.25">
      <c r="A19" s="4">
        <v>16</v>
      </c>
      <c r="G19" s="2">
        <v>1</v>
      </c>
    </row>
    <row r="20" spans="1:11" s="2" customFormat="1" x14ac:dyDescent="0.25">
      <c r="A20" s="4">
        <v>17</v>
      </c>
      <c r="I20" s="2">
        <v>1</v>
      </c>
    </row>
    <row r="21" spans="1:11" s="2" customFormat="1" x14ac:dyDescent="0.25">
      <c r="A21" s="4">
        <v>18</v>
      </c>
      <c r="C21" s="2">
        <v>1</v>
      </c>
    </row>
    <row r="22" spans="1:11" s="2" customFormat="1" x14ac:dyDescent="0.25">
      <c r="A22" s="4">
        <v>19</v>
      </c>
      <c r="C22" s="2">
        <v>2</v>
      </c>
    </row>
    <row r="23" spans="1:11" s="2" customFormat="1" x14ac:dyDescent="0.25">
      <c r="A23" s="4">
        <v>20</v>
      </c>
      <c r="K23" s="2">
        <v>0</v>
      </c>
    </row>
    <row r="24" spans="1:11" s="2" customFormat="1" x14ac:dyDescent="0.25">
      <c r="A24" s="4">
        <v>21</v>
      </c>
      <c r="K24" s="2">
        <v>0</v>
      </c>
    </row>
    <row r="25" spans="1:11" s="2" customFormat="1" x14ac:dyDescent="0.25">
      <c r="A25" s="4">
        <v>22</v>
      </c>
      <c r="K25" s="2">
        <v>0</v>
      </c>
    </row>
    <row r="26" spans="1:11" s="2" customFormat="1" x14ac:dyDescent="0.25">
      <c r="A26" s="4">
        <v>23</v>
      </c>
      <c r="K26" s="2">
        <v>0</v>
      </c>
    </row>
    <row r="27" spans="1:11" s="2" customFormat="1" x14ac:dyDescent="0.25">
      <c r="A27" s="4">
        <v>24</v>
      </c>
      <c r="K27" s="2">
        <v>0</v>
      </c>
    </row>
    <row r="28" spans="1:11" s="2" customFormat="1" x14ac:dyDescent="0.25">
      <c r="A28" s="4">
        <v>25</v>
      </c>
      <c r="K28" s="2">
        <v>0</v>
      </c>
    </row>
    <row r="29" spans="1:11" s="2" customFormat="1" x14ac:dyDescent="0.25">
      <c r="A29" s="4">
        <v>26</v>
      </c>
      <c r="K29" s="2">
        <v>0</v>
      </c>
    </row>
    <row r="30" spans="1:11" s="2" customFormat="1" x14ac:dyDescent="0.25">
      <c r="A30" s="4">
        <v>27</v>
      </c>
      <c r="K30" s="2">
        <v>0</v>
      </c>
    </row>
    <row r="31" spans="1:11" s="2" customFormat="1" x14ac:dyDescent="0.25">
      <c r="A31" s="4">
        <v>28</v>
      </c>
      <c r="K31" s="2">
        <v>0</v>
      </c>
    </row>
    <row r="32" spans="1:11" s="2" customFormat="1" x14ac:dyDescent="0.25">
      <c r="A32" s="4">
        <v>29</v>
      </c>
      <c r="K32" s="2">
        <v>0</v>
      </c>
    </row>
    <row r="33" spans="1:12" s="2" customFormat="1" x14ac:dyDescent="0.25">
      <c r="A33" s="4">
        <v>30</v>
      </c>
      <c r="K33" s="2">
        <v>0</v>
      </c>
    </row>
    <row r="35" spans="1:12" x14ac:dyDescent="0.25">
      <c r="A35" s="10" t="s">
        <v>9</v>
      </c>
      <c r="B35" s="12"/>
      <c r="C35" s="12">
        <f t="shared" ref="C35:J35" si="0">SUM(C4:C34)</f>
        <v>8</v>
      </c>
      <c r="D35" s="12">
        <f t="shared" si="0"/>
        <v>1</v>
      </c>
      <c r="E35" s="12">
        <f t="shared" si="0"/>
        <v>6</v>
      </c>
      <c r="F35" s="12">
        <f t="shared" si="0"/>
        <v>2</v>
      </c>
      <c r="G35" s="12">
        <f t="shared" si="0"/>
        <v>9</v>
      </c>
      <c r="H35" s="12">
        <f t="shared" si="0"/>
        <v>2</v>
      </c>
      <c r="I35" s="12">
        <f t="shared" si="0"/>
        <v>1</v>
      </c>
      <c r="J35" s="12">
        <f t="shared" si="0"/>
        <v>0</v>
      </c>
      <c r="K35" s="12"/>
      <c r="L35" s="17"/>
    </row>
    <row r="36" spans="1:12" ht="28.5" customHeight="1" x14ac:dyDescent="0.25">
      <c r="A36" s="11" t="s">
        <v>10</v>
      </c>
      <c r="B36" s="12"/>
      <c r="C36" s="12">
        <f>8/30</f>
        <v>0.26666666666666666</v>
      </c>
      <c r="D36" s="12">
        <f>1/30</f>
        <v>3.3333333333333333E-2</v>
      </c>
      <c r="E36" s="12">
        <f>6/30</f>
        <v>0.2</v>
      </c>
      <c r="F36" s="12">
        <f>2/30</f>
        <v>6.6666666666666666E-2</v>
      </c>
      <c r="G36" s="12">
        <f>9/30</f>
        <v>0.3</v>
      </c>
      <c r="H36" s="12">
        <f>2/30</f>
        <v>6.6666666666666666E-2</v>
      </c>
      <c r="I36" s="12">
        <f>1/30</f>
        <v>3.3333333333333333E-2</v>
      </c>
      <c r="J36" s="12"/>
      <c r="K36" s="12"/>
    </row>
    <row r="37" spans="1:12" x14ac:dyDescent="0.25">
      <c r="A37" s="13" t="s">
        <v>11</v>
      </c>
      <c r="B37" s="13">
        <v>29</v>
      </c>
    </row>
    <row r="38" spans="1:12" ht="33" customHeight="1" x14ac:dyDescent="0.25">
      <c r="A38" s="14" t="s">
        <v>12</v>
      </c>
      <c r="B38" s="13">
        <f>29/30</f>
        <v>0.96666666666666667</v>
      </c>
    </row>
  </sheetData>
  <mergeCells count="2">
    <mergeCell ref="A1:K1"/>
    <mergeCell ref="A2:K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21A1-C2C9-1B44-ACD3-36A9509529E5}">
  <dimension ref="A1:L31"/>
  <sheetViews>
    <sheetView workbookViewId="0">
      <pane ySplit="3" topLeftCell="A19" activePane="bottomLeft" state="frozen"/>
      <selection pane="bottomLeft" activeCell="B31" sqref="B31"/>
    </sheetView>
  </sheetViews>
  <sheetFormatPr defaultColWidth="10.875" defaultRowHeight="15.75" x14ac:dyDescent="0.25"/>
  <cols>
    <col min="1" max="7" width="10.875" style="2"/>
    <col min="8" max="8" width="12.125" style="2" customWidth="1"/>
    <col min="9" max="12" width="10.875" style="2"/>
  </cols>
  <sheetData>
    <row r="1" spans="1:12" x14ac:dyDescent="0.2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28</v>
      </c>
      <c r="C3" s="6" t="s">
        <v>7</v>
      </c>
      <c r="D3" s="7" t="s">
        <v>2</v>
      </c>
      <c r="E3" s="7" t="s">
        <v>32</v>
      </c>
      <c r="F3" s="7" t="s">
        <v>23</v>
      </c>
      <c r="G3" s="7" t="s">
        <v>17</v>
      </c>
      <c r="H3" s="7" t="s">
        <v>19</v>
      </c>
      <c r="I3" s="3" t="s">
        <v>4</v>
      </c>
      <c r="J3" s="3" t="s">
        <v>5</v>
      </c>
      <c r="K3" s="3" t="s">
        <v>15</v>
      </c>
      <c r="L3" s="9" t="s">
        <v>8</v>
      </c>
    </row>
    <row r="4" spans="1:12" x14ac:dyDescent="0.25">
      <c r="A4" s="4">
        <v>1</v>
      </c>
      <c r="E4" s="2">
        <v>1</v>
      </c>
    </row>
    <row r="5" spans="1:12" x14ac:dyDescent="0.25">
      <c r="A5" s="4">
        <v>2</v>
      </c>
      <c r="J5" s="2">
        <v>1</v>
      </c>
    </row>
    <row r="6" spans="1:12" x14ac:dyDescent="0.25">
      <c r="A6" s="4">
        <v>3</v>
      </c>
      <c r="I6" s="2">
        <v>2</v>
      </c>
    </row>
    <row r="7" spans="1:12" x14ac:dyDescent="0.25">
      <c r="A7" s="4">
        <v>4</v>
      </c>
      <c r="E7" s="2">
        <v>1</v>
      </c>
      <c r="H7" s="2">
        <v>1</v>
      </c>
    </row>
    <row r="8" spans="1:12" x14ac:dyDescent="0.25">
      <c r="A8" s="4">
        <v>5</v>
      </c>
      <c r="E8" s="2">
        <v>1</v>
      </c>
    </row>
    <row r="9" spans="1:12" x14ac:dyDescent="0.25">
      <c r="A9" s="4">
        <v>6</v>
      </c>
      <c r="I9" s="2">
        <v>1</v>
      </c>
      <c r="J9" s="2">
        <v>2</v>
      </c>
    </row>
    <row r="10" spans="1:12" x14ac:dyDescent="0.25">
      <c r="A10" s="4">
        <v>7</v>
      </c>
      <c r="I10" s="2">
        <v>1</v>
      </c>
    </row>
    <row r="11" spans="1:12" x14ac:dyDescent="0.25">
      <c r="A11" s="4">
        <v>8</v>
      </c>
      <c r="F11" s="2">
        <v>1</v>
      </c>
      <c r="I11" s="2">
        <v>1</v>
      </c>
    </row>
    <row r="12" spans="1:12" x14ac:dyDescent="0.25">
      <c r="A12" s="4">
        <v>9</v>
      </c>
      <c r="I12" s="2">
        <v>2</v>
      </c>
    </row>
    <row r="13" spans="1:12" x14ac:dyDescent="0.25">
      <c r="A13" s="4">
        <v>10</v>
      </c>
      <c r="I13" s="2">
        <v>1</v>
      </c>
    </row>
    <row r="14" spans="1:12" x14ac:dyDescent="0.25">
      <c r="A14" s="4">
        <v>11</v>
      </c>
      <c r="I14" s="2">
        <v>2</v>
      </c>
    </row>
    <row r="15" spans="1:12" x14ac:dyDescent="0.25">
      <c r="A15" s="4">
        <v>12</v>
      </c>
      <c r="J15" s="2">
        <v>2</v>
      </c>
    </row>
    <row r="16" spans="1:12" x14ac:dyDescent="0.25">
      <c r="A16" s="4">
        <v>13</v>
      </c>
      <c r="C16" s="2">
        <v>1</v>
      </c>
      <c r="D16" s="2">
        <v>1</v>
      </c>
      <c r="I16" s="2">
        <v>3</v>
      </c>
    </row>
    <row r="17" spans="1:12" x14ac:dyDescent="0.25">
      <c r="A17" s="4">
        <v>14</v>
      </c>
      <c r="C17" s="2">
        <v>2</v>
      </c>
      <c r="I17" s="2">
        <v>3</v>
      </c>
    </row>
    <row r="18" spans="1:12" s="2" customFormat="1" x14ac:dyDescent="0.25">
      <c r="A18" s="4">
        <v>15</v>
      </c>
      <c r="I18" s="2">
        <v>1</v>
      </c>
    </row>
    <row r="19" spans="1:12" s="2" customFormat="1" x14ac:dyDescent="0.25">
      <c r="A19" s="4">
        <v>16</v>
      </c>
      <c r="I19" s="2">
        <v>1</v>
      </c>
    </row>
    <row r="20" spans="1:12" s="2" customFormat="1" x14ac:dyDescent="0.25">
      <c r="A20" s="4">
        <v>17</v>
      </c>
      <c r="C20" s="2">
        <v>1</v>
      </c>
      <c r="G20" s="2">
        <v>1</v>
      </c>
      <c r="I20" s="2">
        <v>1</v>
      </c>
    </row>
    <row r="21" spans="1:12" s="2" customFormat="1" x14ac:dyDescent="0.25">
      <c r="A21" s="4">
        <v>18</v>
      </c>
      <c r="I21" s="2">
        <v>1</v>
      </c>
    </row>
    <row r="22" spans="1:12" s="2" customFormat="1" x14ac:dyDescent="0.25">
      <c r="A22" s="4">
        <v>19</v>
      </c>
      <c r="I22" s="2">
        <v>1</v>
      </c>
    </row>
    <row r="23" spans="1:12" s="2" customFormat="1" x14ac:dyDescent="0.25">
      <c r="A23" s="4">
        <v>20</v>
      </c>
      <c r="L23" s="2">
        <v>0</v>
      </c>
    </row>
    <row r="24" spans="1:12" s="2" customFormat="1" x14ac:dyDescent="0.25">
      <c r="A24" s="4">
        <v>21</v>
      </c>
      <c r="L24" s="2">
        <v>0</v>
      </c>
    </row>
    <row r="25" spans="1:12" s="2" customFormat="1" x14ac:dyDescent="0.25">
      <c r="A25" s="4">
        <v>22</v>
      </c>
      <c r="L25" s="2">
        <v>0</v>
      </c>
    </row>
    <row r="26" spans="1:12" s="2" customFormat="1" x14ac:dyDescent="0.25">
      <c r="A26" s="4">
        <v>23</v>
      </c>
      <c r="L26" s="2">
        <v>0</v>
      </c>
    </row>
    <row r="28" spans="1:12" x14ac:dyDescent="0.25">
      <c r="A28" s="10" t="s">
        <v>9</v>
      </c>
      <c r="B28" s="12"/>
      <c r="C28" s="12">
        <f t="shared" ref="C28:J28" si="0">SUM(C4:C27)</f>
        <v>4</v>
      </c>
      <c r="D28" s="12">
        <f t="shared" si="0"/>
        <v>1</v>
      </c>
      <c r="E28" s="12">
        <f t="shared" si="0"/>
        <v>3</v>
      </c>
      <c r="F28" s="12">
        <f t="shared" si="0"/>
        <v>1</v>
      </c>
      <c r="G28" s="12">
        <f t="shared" si="0"/>
        <v>1</v>
      </c>
      <c r="H28" s="12">
        <f t="shared" si="0"/>
        <v>1</v>
      </c>
      <c r="I28" s="12">
        <f t="shared" si="0"/>
        <v>21</v>
      </c>
      <c r="J28" s="12">
        <f t="shared" si="0"/>
        <v>5</v>
      </c>
      <c r="K28" s="12"/>
      <c r="L28" s="12"/>
    </row>
    <row r="29" spans="1:12" ht="28.5" customHeight="1" x14ac:dyDescent="0.25">
      <c r="A29" s="11" t="s">
        <v>10</v>
      </c>
      <c r="B29" s="12"/>
      <c r="C29" s="12">
        <f>4/23</f>
        <v>0.17391304347826086</v>
      </c>
      <c r="D29" s="12">
        <f>1/23</f>
        <v>4.3478260869565216E-2</v>
      </c>
      <c r="E29" s="12">
        <f>3/23</f>
        <v>0.13043478260869565</v>
      </c>
      <c r="F29" s="12">
        <f>1/23</f>
        <v>4.3478260869565216E-2</v>
      </c>
      <c r="G29" s="12">
        <f>1/23</f>
        <v>4.3478260869565216E-2</v>
      </c>
      <c r="H29" s="12">
        <f>1/23</f>
        <v>4.3478260869565216E-2</v>
      </c>
      <c r="I29" s="12">
        <f>21/23</f>
        <v>0.91304347826086951</v>
      </c>
      <c r="J29" s="12">
        <f>5/23</f>
        <v>0.21739130434782608</v>
      </c>
      <c r="K29" s="12"/>
      <c r="L29" s="12"/>
    </row>
    <row r="30" spans="1:12" x14ac:dyDescent="0.25">
      <c r="A30" s="13" t="s">
        <v>11</v>
      </c>
      <c r="B30" s="13">
        <v>37</v>
      </c>
    </row>
    <row r="31" spans="1:12" ht="33" customHeight="1" x14ac:dyDescent="0.25">
      <c r="A31" s="14" t="s">
        <v>12</v>
      </c>
      <c r="B31" s="13">
        <f>37/23</f>
        <v>1.6086956521739131</v>
      </c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CDA8-D925-9F43-B575-663165C98B4A}">
  <dimension ref="A1:M31"/>
  <sheetViews>
    <sheetView workbookViewId="0">
      <pane ySplit="3" topLeftCell="A20" activePane="bottomLeft" state="frozen"/>
      <selection pane="bottomLeft" activeCell="H40" sqref="H40"/>
    </sheetView>
  </sheetViews>
  <sheetFormatPr defaultColWidth="10.875" defaultRowHeight="15.75" x14ac:dyDescent="0.25"/>
  <cols>
    <col min="1" max="5" width="10.875" style="2"/>
    <col min="6" max="6" width="12.375" style="2" customWidth="1"/>
    <col min="7" max="13" width="10.875" style="2"/>
  </cols>
  <sheetData>
    <row r="1" spans="1:13" x14ac:dyDescent="0.2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 s="1" customFormat="1" ht="30.95" customHeight="1" x14ac:dyDescent="0.25">
      <c r="A3" s="5"/>
      <c r="B3" s="6" t="s">
        <v>28</v>
      </c>
      <c r="C3" s="6" t="s">
        <v>7</v>
      </c>
      <c r="D3" s="7" t="s">
        <v>6</v>
      </c>
      <c r="E3" s="7" t="s">
        <v>23</v>
      </c>
      <c r="F3" s="7" t="s">
        <v>19</v>
      </c>
      <c r="G3" s="7" t="s">
        <v>24</v>
      </c>
      <c r="H3" s="3" t="s">
        <v>4</v>
      </c>
      <c r="I3" s="3" t="s">
        <v>5</v>
      </c>
      <c r="J3" s="3" t="s">
        <v>13</v>
      </c>
      <c r="K3" s="3" t="s">
        <v>14</v>
      </c>
      <c r="L3" s="3" t="s">
        <v>15</v>
      </c>
      <c r="M3" s="9" t="s">
        <v>8</v>
      </c>
    </row>
    <row r="4" spans="1:13" x14ac:dyDescent="0.25">
      <c r="A4" s="4">
        <v>1</v>
      </c>
      <c r="H4" s="2">
        <v>3</v>
      </c>
    </row>
    <row r="5" spans="1:13" x14ac:dyDescent="0.25">
      <c r="A5" s="4">
        <v>2</v>
      </c>
      <c r="G5" s="2">
        <v>1</v>
      </c>
    </row>
    <row r="6" spans="1:13" x14ac:dyDescent="0.25">
      <c r="A6" s="4">
        <v>3</v>
      </c>
      <c r="C6" s="2">
        <v>1</v>
      </c>
      <c r="H6" s="2">
        <v>1</v>
      </c>
      <c r="J6" s="2">
        <v>1</v>
      </c>
    </row>
    <row r="7" spans="1:13" x14ac:dyDescent="0.25">
      <c r="A7" s="4">
        <v>4</v>
      </c>
      <c r="F7" s="2">
        <v>1</v>
      </c>
      <c r="J7" s="2">
        <v>6</v>
      </c>
      <c r="K7" s="2">
        <v>1</v>
      </c>
    </row>
    <row r="8" spans="1:13" x14ac:dyDescent="0.25">
      <c r="A8" s="4">
        <v>5</v>
      </c>
      <c r="I8" s="2">
        <v>3</v>
      </c>
    </row>
    <row r="9" spans="1:13" x14ac:dyDescent="0.25">
      <c r="A9" s="4">
        <v>6</v>
      </c>
      <c r="I9" s="2">
        <v>1</v>
      </c>
    </row>
    <row r="10" spans="1:13" x14ac:dyDescent="0.25">
      <c r="A10" s="4">
        <v>7</v>
      </c>
      <c r="C10" s="2">
        <v>1</v>
      </c>
      <c r="E10" s="2">
        <v>2</v>
      </c>
    </row>
    <row r="11" spans="1:13" x14ac:dyDescent="0.25">
      <c r="A11" s="4">
        <v>8</v>
      </c>
      <c r="H11" s="2">
        <v>1</v>
      </c>
    </row>
    <row r="12" spans="1:13" x14ac:dyDescent="0.25">
      <c r="A12" s="4">
        <v>9</v>
      </c>
      <c r="H12" s="2">
        <v>1</v>
      </c>
    </row>
    <row r="13" spans="1:13" x14ac:dyDescent="0.25">
      <c r="A13" s="4">
        <v>10</v>
      </c>
      <c r="C13" s="2">
        <v>1</v>
      </c>
    </row>
    <row r="14" spans="1:13" x14ac:dyDescent="0.25">
      <c r="A14" s="4">
        <v>11</v>
      </c>
      <c r="C14" s="2">
        <v>2</v>
      </c>
    </row>
    <row r="15" spans="1:13" x14ac:dyDescent="0.25">
      <c r="A15" s="4">
        <v>12</v>
      </c>
      <c r="H15" s="2">
        <v>1</v>
      </c>
      <c r="I15" s="2">
        <v>3</v>
      </c>
    </row>
    <row r="16" spans="1:13" x14ac:dyDescent="0.25">
      <c r="A16" s="4">
        <v>13</v>
      </c>
      <c r="G16" s="2">
        <v>1</v>
      </c>
      <c r="I16" s="2">
        <v>5</v>
      </c>
    </row>
    <row r="17" spans="1:13" x14ac:dyDescent="0.25">
      <c r="A17" s="4">
        <v>14</v>
      </c>
      <c r="C17" s="2">
        <v>2</v>
      </c>
    </row>
    <row r="18" spans="1:13" s="2" customFormat="1" x14ac:dyDescent="0.25">
      <c r="A18" s="4">
        <v>15</v>
      </c>
      <c r="C18" s="2">
        <v>3</v>
      </c>
    </row>
    <row r="19" spans="1:13" s="2" customFormat="1" x14ac:dyDescent="0.25">
      <c r="A19" s="4">
        <v>16</v>
      </c>
      <c r="D19" s="2">
        <v>1</v>
      </c>
      <c r="H19" s="2">
        <v>2</v>
      </c>
      <c r="I19" s="2">
        <v>1</v>
      </c>
    </row>
    <row r="20" spans="1:13" s="2" customFormat="1" x14ac:dyDescent="0.25">
      <c r="A20" s="4">
        <v>17</v>
      </c>
      <c r="H20" s="2">
        <v>1</v>
      </c>
      <c r="I20" s="2">
        <v>2</v>
      </c>
    </row>
    <row r="21" spans="1:13" s="2" customFormat="1" x14ac:dyDescent="0.25">
      <c r="A21" s="4">
        <v>18</v>
      </c>
      <c r="C21" s="2">
        <v>3</v>
      </c>
      <c r="I21" s="2">
        <v>1</v>
      </c>
    </row>
    <row r="22" spans="1:13" s="2" customFormat="1" x14ac:dyDescent="0.25">
      <c r="A22" s="4">
        <v>19</v>
      </c>
      <c r="H22" s="2">
        <v>1</v>
      </c>
      <c r="I22" s="2">
        <v>1</v>
      </c>
    </row>
    <row r="23" spans="1:13" s="2" customFormat="1" x14ac:dyDescent="0.25">
      <c r="A23" s="4">
        <v>20</v>
      </c>
      <c r="M23" s="2">
        <v>0</v>
      </c>
    </row>
    <row r="24" spans="1:13" s="2" customFormat="1" x14ac:dyDescent="0.25">
      <c r="A24" s="4">
        <v>21</v>
      </c>
      <c r="M24" s="2">
        <v>0</v>
      </c>
    </row>
    <row r="25" spans="1:13" s="2" customFormat="1" x14ac:dyDescent="0.25">
      <c r="A25" s="4">
        <v>22</v>
      </c>
      <c r="M25" s="2">
        <v>0</v>
      </c>
    </row>
    <row r="26" spans="1:13" s="2" customFormat="1" x14ac:dyDescent="0.25">
      <c r="A26" s="4">
        <v>23</v>
      </c>
      <c r="M26" s="2">
        <v>0</v>
      </c>
    </row>
    <row r="28" spans="1:13" x14ac:dyDescent="0.25">
      <c r="A28" s="10" t="s">
        <v>9</v>
      </c>
      <c r="B28" s="12"/>
      <c r="C28" s="12">
        <f t="shared" ref="C28:K28" si="0">SUM(C4:C27)</f>
        <v>13</v>
      </c>
      <c r="D28" s="12">
        <f t="shared" si="0"/>
        <v>1</v>
      </c>
      <c r="E28" s="12">
        <f t="shared" si="0"/>
        <v>2</v>
      </c>
      <c r="F28" s="12">
        <f t="shared" si="0"/>
        <v>1</v>
      </c>
      <c r="G28" s="12">
        <f t="shared" si="0"/>
        <v>2</v>
      </c>
      <c r="H28" s="12">
        <f t="shared" si="0"/>
        <v>11</v>
      </c>
      <c r="I28" s="12">
        <f t="shared" si="0"/>
        <v>17</v>
      </c>
      <c r="J28" s="12">
        <f t="shared" si="0"/>
        <v>7</v>
      </c>
      <c r="K28" s="12">
        <f t="shared" si="0"/>
        <v>1</v>
      </c>
      <c r="L28" s="12"/>
      <c r="M28" s="12"/>
    </row>
    <row r="29" spans="1:13" ht="28.5" customHeight="1" x14ac:dyDescent="0.25">
      <c r="A29" s="11" t="s">
        <v>10</v>
      </c>
      <c r="B29" s="12"/>
      <c r="C29" s="12">
        <f>13/23</f>
        <v>0.56521739130434778</v>
      </c>
      <c r="D29" s="12">
        <f>1/23</f>
        <v>4.3478260869565216E-2</v>
      </c>
      <c r="E29" s="12">
        <f>2/23</f>
        <v>8.6956521739130432E-2</v>
      </c>
      <c r="F29" s="12">
        <f>1/23</f>
        <v>4.3478260869565216E-2</v>
      </c>
      <c r="G29" s="12">
        <f>2/23</f>
        <v>8.6956521739130432E-2</v>
      </c>
      <c r="H29" s="12">
        <f>11/23</f>
        <v>0.47826086956521741</v>
      </c>
      <c r="I29" s="12">
        <f>17/23</f>
        <v>0.73913043478260865</v>
      </c>
      <c r="J29" s="12">
        <f>7/23</f>
        <v>0.30434782608695654</v>
      </c>
      <c r="K29" s="12">
        <f>1/23</f>
        <v>4.3478260869565216E-2</v>
      </c>
      <c r="L29" s="12"/>
      <c r="M29" s="12"/>
    </row>
    <row r="30" spans="1:13" x14ac:dyDescent="0.25">
      <c r="A30" s="13" t="s">
        <v>11</v>
      </c>
      <c r="B30" s="13">
        <v>55</v>
      </c>
    </row>
    <row r="31" spans="1:13" ht="33" customHeight="1" x14ac:dyDescent="0.25">
      <c r="A31" s="14" t="s">
        <v>12</v>
      </c>
      <c r="B31" s="13">
        <f>55/23</f>
        <v>2.3913043478260869</v>
      </c>
    </row>
  </sheetData>
  <mergeCells count="2">
    <mergeCell ref="A1:M1"/>
    <mergeCell ref="A2:M2"/>
  </mergeCells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47B3-55C9-7A40-A81B-EA685437259D}">
  <dimension ref="A1:O38"/>
  <sheetViews>
    <sheetView workbookViewId="0">
      <pane ySplit="3" topLeftCell="A20" activePane="bottomLeft" state="frozen"/>
      <selection pane="bottomLeft" activeCell="P35" sqref="P35"/>
    </sheetView>
  </sheetViews>
  <sheetFormatPr defaultColWidth="10.875" defaultRowHeight="15.75" x14ac:dyDescent="0.25"/>
  <cols>
    <col min="1" max="9" width="10.875" style="2"/>
    <col min="10" max="10" width="12.625" style="2" customWidth="1"/>
    <col min="11" max="15" width="10.875" style="2"/>
  </cols>
  <sheetData>
    <row r="1" spans="1:15" x14ac:dyDescent="0.25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1:15" s="1" customFormat="1" ht="30.95" customHeight="1" x14ac:dyDescent="0.25">
      <c r="A3" s="5"/>
      <c r="B3" s="6" t="s">
        <v>28</v>
      </c>
      <c r="C3" s="6" t="s">
        <v>7</v>
      </c>
      <c r="D3" s="7" t="s">
        <v>2</v>
      </c>
      <c r="E3" s="7" t="s">
        <v>6</v>
      </c>
      <c r="F3" s="7" t="s">
        <v>32</v>
      </c>
      <c r="G3" s="7" t="s">
        <v>17</v>
      </c>
      <c r="H3" s="7" t="s">
        <v>24</v>
      </c>
      <c r="I3" s="3" t="s">
        <v>4</v>
      </c>
      <c r="J3" s="3" t="s">
        <v>18</v>
      </c>
      <c r="K3" s="3" t="s">
        <v>5</v>
      </c>
      <c r="L3" s="3" t="s">
        <v>13</v>
      </c>
      <c r="M3" s="3" t="s">
        <v>14</v>
      </c>
      <c r="N3" s="3" t="s">
        <v>15</v>
      </c>
      <c r="O3" s="9" t="s">
        <v>8</v>
      </c>
    </row>
    <row r="4" spans="1:15" x14ac:dyDescent="0.25">
      <c r="A4" s="4">
        <v>1</v>
      </c>
      <c r="H4" s="2">
        <v>1</v>
      </c>
      <c r="I4" s="2">
        <v>1</v>
      </c>
    </row>
    <row r="5" spans="1:15" x14ac:dyDescent="0.25">
      <c r="A5" s="4">
        <v>2</v>
      </c>
      <c r="C5" s="2">
        <v>3</v>
      </c>
      <c r="I5" s="2">
        <v>2</v>
      </c>
    </row>
    <row r="6" spans="1:15" x14ac:dyDescent="0.25">
      <c r="A6" s="4">
        <v>3</v>
      </c>
      <c r="G6" s="2">
        <v>1</v>
      </c>
      <c r="H6" s="2">
        <v>1</v>
      </c>
    </row>
    <row r="7" spans="1:15" x14ac:dyDescent="0.25">
      <c r="A7" s="4">
        <v>4</v>
      </c>
      <c r="C7" s="2">
        <v>2</v>
      </c>
      <c r="F7" s="2">
        <v>4</v>
      </c>
      <c r="H7" s="2">
        <v>1</v>
      </c>
      <c r="I7" s="2">
        <v>1</v>
      </c>
    </row>
    <row r="8" spans="1:15" x14ac:dyDescent="0.25">
      <c r="A8" s="4">
        <v>5</v>
      </c>
      <c r="C8" s="2">
        <v>3</v>
      </c>
      <c r="I8" s="2">
        <v>1</v>
      </c>
    </row>
    <row r="9" spans="1:15" x14ac:dyDescent="0.25">
      <c r="A9" s="4">
        <v>6</v>
      </c>
      <c r="C9" s="2">
        <v>4</v>
      </c>
      <c r="I9" s="2">
        <v>1</v>
      </c>
      <c r="K9" s="2">
        <v>1</v>
      </c>
    </row>
    <row r="10" spans="1:15" x14ac:dyDescent="0.25">
      <c r="A10" s="4">
        <v>7</v>
      </c>
      <c r="C10" s="2">
        <v>3</v>
      </c>
      <c r="D10" s="2">
        <v>1</v>
      </c>
    </row>
    <row r="11" spans="1:15" x14ac:dyDescent="0.25">
      <c r="A11" s="4">
        <v>8</v>
      </c>
      <c r="I11" s="2">
        <v>2</v>
      </c>
      <c r="L11" s="2">
        <v>1</v>
      </c>
    </row>
    <row r="12" spans="1:15" x14ac:dyDescent="0.25">
      <c r="A12" s="4">
        <v>9</v>
      </c>
      <c r="C12" s="2">
        <v>2</v>
      </c>
    </row>
    <row r="13" spans="1:15" x14ac:dyDescent="0.25">
      <c r="A13" s="4">
        <v>10</v>
      </c>
      <c r="C13" s="2">
        <v>1</v>
      </c>
      <c r="I13" s="2">
        <v>1</v>
      </c>
    </row>
    <row r="14" spans="1:15" x14ac:dyDescent="0.25">
      <c r="A14" s="4">
        <v>11</v>
      </c>
      <c r="C14" s="2">
        <v>2</v>
      </c>
      <c r="I14" s="2">
        <v>1</v>
      </c>
    </row>
    <row r="15" spans="1:15" x14ac:dyDescent="0.25">
      <c r="A15" s="4">
        <v>12</v>
      </c>
      <c r="I15" s="2">
        <v>1</v>
      </c>
      <c r="L15" s="2">
        <v>2</v>
      </c>
    </row>
    <row r="16" spans="1:15" x14ac:dyDescent="0.25">
      <c r="A16" s="4">
        <v>13</v>
      </c>
      <c r="C16" s="2">
        <v>4</v>
      </c>
    </row>
    <row r="17" spans="1:13" x14ac:dyDescent="0.25">
      <c r="A17" s="4">
        <v>14</v>
      </c>
      <c r="C17" s="2">
        <v>2</v>
      </c>
      <c r="I17" s="2">
        <v>3</v>
      </c>
    </row>
    <row r="18" spans="1:13" s="2" customFormat="1" x14ac:dyDescent="0.25">
      <c r="A18" s="4">
        <v>15</v>
      </c>
      <c r="C18" s="2">
        <v>3</v>
      </c>
      <c r="H18" s="2">
        <v>2</v>
      </c>
    </row>
    <row r="19" spans="1:13" s="2" customFormat="1" x14ac:dyDescent="0.25">
      <c r="A19" s="4">
        <v>16</v>
      </c>
      <c r="D19" s="2">
        <v>1</v>
      </c>
      <c r="I19" s="2">
        <v>1</v>
      </c>
    </row>
    <row r="20" spans="1:13" s="2" customFormat="1" x14ac:dyDescent="0.25">
      <c r="A20" s="4">
        <v>17</v>
      </c>
      <c r="C20" s="2">
        <v>2</v>
      </c>
      <c r="E20" s="2">
        <v>2</v>
      </c>
      <c r="I20" s="2">
        <v>3</v>
      </c>
    </row>
    <row r="21" spans="1:13" s="2" customFormat="1" x14ac:dyDescent="0.25">
      <c r="A21" s="4">
        <v>18</v>
      </c>
      <c r="J21" s="2">
        <v>1</v>
      </c>
    </row>
    <row r="22" spans="1:13" s="2" customFormat="1" x14ac:dyDescent="0.25">
      <c r="A22" s="4">
        <v>19</v>
      </c>
      <c r="I22" s="2">
        <v>1</v>
      </c>
    </row>
    <row r="23" spans="1:13" s="2" customFormat="1" x14ac:dyDescent="0.25">
      <c r="A23" s="4">
        <v>20</v>
      </c>
      <c r="C23" s="2">
        <v>1</v>
      </c>
      <c r="H23" s="2">
        <v>2</v>
      </c>
      <c r="I23" s="2">
        <v>3</v>
      </c>
    </row>
    <row r="24" spans="1:13" s="2" customFormat="1" x14ac:dyDescent="0.25">
      <c r="A24" s="4">
        <v>21</v>
      </c>
      <c r="C24" s="2">
        <v>3</v>
      </c>
      <c r="I24" s="2">
        <v>3</v>
      </c>
    </row>
    <row r="25" spans="1:13" s="2" customFormat="1" x14ac:dyDescent="0.25">
      <c r="A25" s="4">
        <v>22</v>
      </c>
      <c r="C25" s="2">
        <v>1</v>
      </c>
      <c r="I25" s="2">
        <v>1</v>
      </c>
    </row>
    <row r="26" spans="1:13" s="2" customFormat="1" x14ac:dyDescent="0.25">
      <c r="A26" s="4">
        <v>23</v>
      </c>
      <c r="C26" s="2">
        <v>1</v>
      </c>
      <c r="I26" s="2">
        <v>1</v>
      </c>
      <c r="K26" s="2">
        <v>1</v>
      </c>
    </row>
    <row r="27" spans="1:13" s="2" customFormat="1" x14ac:dyDescent="0.25">
      <c r="A27" s="4">
        <v>24</v>
      </c>
      <c r="C27" s="2">
        <v>2</v>
      </c>
    </row>
    <row r="28" spans="1:13" s="2" customFormat="1" x14ac:dyDescent="0.25">
      <c r="A28" s="4">
        <v>25</v>
      </c>
      <c r="C28" s="2">
        <v>3</v>
      </c>
    </row>
    <row r="29" spans="1:13" s="2" customFormat="1" x14ac:dyDescent="0.25">
      <c r="A29" s="4">
        <v>26</v>
      </c>
      <c r="C29" s="2">
        <v>3</v>
      </c>
      <c r="I29" s="2">
        <v>1</v>
      </c>
    </row>
    <row r="30" spans="1:13" s="2" customFormat="1" x14ac:dyDescent="0.25">
      <c r="A30" s="4">
        <v>27</v>
      </c>
      <c r="C30" s="2">
        <v>1</v>
      </c>
    </row>
    <row r="31" spans="1:13" s="2" customFormat="1" x14ac:dyDescent="0.25">
      <c r="A31" s="4">
        <v>28</v>
      </c>
      <c r="C31" s="2">
        <v>1</v>
      </c>
      <c r="I31" s="2">
        <v>2</v>
      </c>
      <c r="L31" s="2">
        <v>1</v>
      </c>
      <c r="M31" s="2">
        <v>1</v>
      </c>
    </row>
    <row r="32" spans="1:13" s="2" customFormat="1" x14ac:dyDescent="0.25">
      <c r="A32" s="4">
        <v>29</v>
      </c>
      <c r="C32" s="2">
        <v>1</v>
      </c>
    </row>
    <row r="33" spans="1:15" s="2" customFormat="1" x14ac:dyDescent="0.25">
      <c r="A33" s="4">
        <v>30</v>
      </c>
      <c r="O33" s="2">
        <v>0</v>
      </c>
    </row>
    <row r="35" spans="1:15" x14ac:dyDescent="0.25">
      <c r="A35" s="10" t="s">
        <v>9</v>
      </c>
      <c r="B35" s="12"/>
      <c r="C35" s="12">
        <f t="shared" ref="C35:M35" si="0">SUM(C4:C34)</f>
        <v>48</v>
      </c>
      <c r="D35" s="12">
        <f t="shared" si="0"/>
        <v>2</v>
      </c>
      <c r="E35" s="12">
        <f t="shared" si="0"/>
        <v>2</v>
      </c>
      <c r="F35" s="12">
        <f t="shared" si="0"/>
        <v>4</v>
      </c>
      <c r="G35" s="12">
        <f t="shared" si="0"/>
        <v>1</v>
      </c>
      <c r="H35" s="12">
        <f t="shared" si="0"/>
        <v>7</v>
      </c>
      <c r="I35" s="12">
        <f t="shared" si="0"/>
        <v>30</v>
      </c>
      <c r="J35" s="12">
        <f t="shared" si="0"/>
        <v>1</v>
      </c>
      <c r="K35" s="12">
        <f t="shared" si="0"/>
        <v>2</v>
      </c>
      <c r="L35" s="12">
        <f t="shared" si="0"/>
        <v>4</v>
      </c>
      <c r="M35" s="12">
        <f t="shared" si="0"/>
        <v>1</v>
      </c>
      <c r="N35" s="12"/>
      <c r="O35" s="12"/>
    </row>
    <row r="36" spans="1:15" ht="28.5" customHeight="1" x14ac:dyDescent="0.25">
      <c r="A36" s="11" t="s">
        <v>10</v>
      </c>
      <c r="B36" s="12"/>
      <c r="C36" s="12">
        <f>48/30</f>
        <v>1.6</v>
      </c>
      <c r="D36" s="12">
        <f>2/30</f>
        <v>6.6666666666666666E-2</v>
      </c>
      <c r="E36" s="12">
        <f>2/30</f>
        <v>6.6666666666666666E-2</v>
      </c>
      <c r="F36" s="12">
        <f>4/30</f>
        <v>0.13333333333333333</v>
      </c>
      <c r="G36" s="12">
        <f>1/30</f>
        <v>3.3333333333333333E-2</v>
      </c>
      <c r="H36" s="12">
        <f>7/30</f>
        <v>0.23333333333333334</v>
      </c>
      <c r="I36" s="12">
        <f>30/30</f>
        <v>1</v>
      </c>
      <c r="J36" s="12">
        <f>1/30</f>
        <v>3.3333333333333333E-2</v>
      </c>
      <c r="K36" s="12">
        <f>2/30</f>
        <v>6.6666666666666666E-2</v>
      </c>
      <c r="L36" s="12">
        <f>4/30</f>
        <v>0.13333333333333333</v>
      </c>
      <c r="M36" s="12">
        <f>1/30</f>
        <v>3.3333333333333333E-2</v>
      </c>
      <c r="N36" s="12"/>
      <c r="O36" s="12"/>
    </row>
    <row r="37" spans="1:15" x14ac:dyDescent="0.25">
      <c r="A37" s="13" t="s">
        <v>11</v>
      </c>
      <c r="B37" s="13">
        <v>102</v>
      </c>
    </row>
    <row r="38" spans="1:15" ht="33" customHeight="1" x14ac:dyDescent="0.25">
      <c r="A38" s="14" t="s">
        <v>12</v>
      </c>
      <c r="B38" s="13">
        <f>102/30</f>
        <v>3.4</v>
      </c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35B1-C796-3D4D-A5A8-0740E3FC4357}">
  <dimension ref="A1:N38"/>
  <sheetViews>
    <sheetView workbookViewId="0">
      <pane ySplit="3" topLeftCell="A21" activePane="bottomLeft" state="frozen"/>
      <selection pane="bottomLeft" activeCell="L42" sqref="L42"/>
    </sheetView>
  </sheetViews>
  <sheetFormatPr defaultColWidth="10.875" defaultRowHeight="15.75" x14ac:dyDescent="0.25"/>
  <cols>
    <col min="1" max="7" width="10.875" style="2"/>
    <col min="8" max="8" width="12.125" style="2" customWidth="1"/>
    <col min="9" max="14" width="10.875" style="2"/>
  </cols>
  <sheetData>
    <row r="1" spans="1:14" x14ac:dyDescent="0.25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1" customFormat="1" ht="30.95" customHeight="1" x14ac:dyDescent="0.25">
      <c r="A3" s="5"/>
      <c r="B3" s="6" t="s">
        <v>28</v>
      </c>
      <c r="C3" s="6" t="s">
        <v>7</v>
      </c>
      <c r="D3" s="7" t="s">
        <v>2</v>
      </c>
      <c r="E3" s="7" t="s">
        <v>32</v>
      </c>
      <c r="F3" s="7" t="s">
        <v>23</v>
      </c>
      <c r="G3" s="7" t="s">
        <v>17</v>
      </c>
      <c r="H3" s="7" t="s">
        <v>19</v>
      </c>
      <c r="I3" s="7" t="s">
        <v>24</v>
      </c>
      <c r="J3" s="3" t="s">
        <v>4</v>
      </c>
      <c r="K3" s="3" t="s">
        <v>5</v>
      </c>
      <c r="L3" s="3" t="s">
        <v>14</v>
      </c>
      <c r="M3" s="3" t="s">
        <v>15</v>
      </c>
      <c r="N3" s="9" t="s">
        <v>8</v>
      </c>
    </row>
    <row r="4" spans="1:14" x14ac:dyDescent="0.25">
      <c r="A4" s="4">
        <v>1</v>
      </c>
      <c r="C4" s="2">
        <v>1</v>
      </c>
    </row>
    <row r="5" spans="1:14" x14ac:dyDescent="0.25">
      <c r="A5" s="4">
        <v>2</v>
      </c>
      <c r="C5" s="2">
        <v>1</v>
      </c>
    </row>
    <row r="6" spans="1:14" x14ac:dyDescent="0.25">
      <c r="A6" s="4">
        <v>3</v>
      </c>
      <c r="C6" s="2">
        <v>2</v>
      </c>
    </row>
    <row r="7" spans="1:14" x14ac:dyDescent="0.25">
      <c r="A7" s="4">
        <v>4</v>
      </c>
      <c r="C7" s="2">
        <v>2</v>
      </c>
      <c r="K7" s="2">
        <v>1</v>
      </c>
    </row>
    <row r="8" spans="1:14" x14ac:dyDescent="0.25">
      <c r="A8" s="4">
        <v>5</v>
      </c>
      <c r="C8" s="2">
        <v>1</v>
      </c>
    </row>
    <row r="9" spans="1:14" x14ac:dyDescent="0.25">
      <c r="A9" s="4">
        <v>6</v>
      </c>
      <c r="C9" s="2">
        <v>1</v>
      </c>
    </row>
    <row r="10" spans="1:14" x14ac:dyDescent="0.25">
      <c r="A10" s="4">
        <v>7</v>
      </c>
      <c r="C10" s="2">
        <v>1</v>
      </c>
      <c r="J10" s="2">
        <v>1</v>
      </c>
    </row>
    <row r="11" spans="1:14" x14ac:dyDescent="0.25">
      <c r="A11" s="4">
        <v>8</v>
      </c>
      <c r="C11" s="2">
        <v>3</v>
      </c>
      <c r="I11" s="2">
        <v>2</v>
      </c>
      <c r="J11" s="2">
        <v>1</v>
      </c>
    </row>
    <row r="12" spans="1:14" x14ac:dyDescent="0.25">
      <c r="A12" s="4">
        <v>9</v>
      </c>
      <c r="H12" s="2">
        <v>1</v>
      </c>
    </row>
    <row r="13" spans="1:14" x14ac:dyDescent="0.25">
      <c r="A13" s="4">
        <v>10</v>
      </c>
      <c r="C13" s="2">
        <v>1</v>
      </c>
    </row>
    <row r="14" spans="1:14" x14ac:dyDescent="0.25">
      <c r="A14" s="4">
        <v>11</v>
      </c>
      <c r="E14" s="2">
        <v>1</v>
      </c>
    </row>
    <row r="15" spans="1:14" x14ac:dyDescent="0.25">
      <c r="A15" s="4">
        <v>12</v>
      </c>
      <c r="C15" s="2">
        <v>2</v>
      </c>
    </row>
    <row r="16" spans="1:14" x14ac:dyDescent="0.25">
      <c r="A16" s="4">
        <v>13</v>
      </c>
      <c r="D16" s="2">
        <v>1</v>
      </c>
    </row>
    <row r="17" spans="1:14" x14ac:dyDescent="0.25">
      <c r="A17" s="4">
        <v>14</v>
      </c>
      <c r="J17" s="2">
        <v>1</v>
      </c>
    </row>
    <row r="18" spans="1:14" s="2" customFormat="1" x14ac:dyDescent="0.25">
      <c r="A18" s="4">
        <v>15</v>
      </c>
      <c r="K18" s="2">
        <v>2</v>
      </c>
    </row>
    <row r="19" spans="1:14" s="2" customFormat="1" x14ac:dyDescent="0.25">
      <c r="A19" s="4">
        <v>16</v>
      </c>
      <c r="K19" s="2">
        <v>3</v>
      </c>
    </row>
    <row r="20" spans="1:14" s="2" customFormat="1" x14ac:dyDescent="0.25">
      <c r="A20" s="4">
        <v>17</v>
      </c>
      <c r="E20" s="2">
        <v>2</v>
      </c>
      <c r="F20" s="2">
        <v>1</v>
      </c>
      <c r="K20" s="2">
        <v>2</v>
      </c>
      <c r="L20" s="2">
        <v>1</v>
      </c>
    </row>
    <row r="21" spans="1:14" s="2" customFormat="1" x14ac:dyDescent="0.25">
      <c r="A21" s="4">
        <v>18</v>
      </c>
      <c r="C21" s="2">
        <v>2</v>
      </c>
      <c r="G21" s="2">
        <v>1</v>
      </c>
      <c r="I21" s="2">
        <v>1</v>
      </c>
      <c r="K21" s="2">
        <v>1</v>
      </c>
    </row>
    <row r="22" spans="1:14" s="2" customFormat="1" x14ac:dyDescent="0.25">
      <c r="A22" s="4">
        <v>19</v>
      </c>
      <c r="E22" s="2">
        <v>1</v>
      </c>
      <c r="I22" s="2">
        <v>1</v>
      </c>
    </row>
    <row r="23" spans="1:14" s="2" customFormat="1" x14ac:dyDescent="0.25">
      <c r="A23" s="4">
        <v>20</v>
      </c>
      <c r="N23" s="2">
        <v>0</v>
      </c>
    </row>
    <row r="24" spans="1:14" s="2" customFormat="1" x14ac:dyDescent="0.25">
      <c r="A24" s="4">
        <v>21</v>
      </c>
      <c r="N24" s="2">
        <v>0</v>
      </c>
    </row>
    <row r="25" spans="1:14" s="2" customFormat="1" x14ac:dyDescent="0.25">
      <c r="A25" s="4">
        <v>22</v>
      </c>
      <c r="N25" s="2">
        <v>0</v>
      </c>
    </row>
    <row r="26" spans="1:14" s="2" customFormat="1" x14ac:dyDescent="0.25">
      <c r="A26" s="4">
        <v>23</v>
      </c>
      <c r="N26" s="2">
        <v>0</v>
      </c>
    </row>
    <row r="27" spans="1:14" s="2" customFormat="1" x14ac:dyDescent="0.25">
      <c r="A27" s="4">
        <v>24</v>
      </c>
      <c r="N27" s="2">
        <v>0</v>
      </c>
    </row>
    <row r="28" spans="1:14" s="2" customFormat="1" x14ac:dyDescent="0.25">
      <c r="A28" s="4">
        <v>25</v>
      </c>
      <c r="N28" s="2">
        <v>0</v>
      </c>
    </row>
    <row r="29" spans="1:14" s="2" customFormat="1" x14ac:dyDescent="0.25">
      <c r="A29" s="4">
        <v>26</v>
      </c>
      <c r="N29" s="2">
        <v>0</v>
      </c>
    </row>
    <row r="30" spans="1:14" s="2" customFormat="1" x14ac:dyDescent="0.25">
      <c r="A30" s="4">
        <v>27</v>
      </c>
      <c r="N30" s="2">
        <v>0</v>
      </c>
    </row>
    <row r="31" spans="1:14" s="2" customFormat="1" x14ac:dyDescent="0.25">
      <c r="A31" s="4">
        <v>28</v>
      </c>
      <c r="N31" s="2">
        <v>0</v>
      </c>
    </row>
    <row r="32" spans="1:14" s="2" customFormat="1" x14ac:dyDescent="0.25">
      <c r="A32" s="4">
        <v>29</v>
      </c>
      <c r="N32" s="2">
        <v>0</v>
      </c>
    </row>
    <row r="33" spans="1:14" s="2" customFormat="1" x14ac:dyDescent="0.25">
      <c r="A33" s="4">
        <v>30</v>
      </c>
      <c r="N33" s="2">
        <v>0</v>
      </c>
    </row>
    <row r="35" spans="1:14" x14ac:dyDescent="0.25">
      <c r="A35" s="10" t="s">
        <v>9</v>
      </c>
      <c r="B35" s="12"/>
      <c r="C35" s="12">
        <f t="shared" ref="C35:L35" si="0">SUM(C4:C34)</f>
        <v>17</v>
      </c>
      <c r="D35" s="12">
        <f t="shared" si="0"/>
        <v>1</v>
      </c>
      <c r="E35" s="12">
        <f t="shared" si="0"/>
        <v>4</v>
      </c>
      <c r="F35" s="12">
        <f t="shared" si="0"/>
        <v>1</v>
      </c>
      <c r="G35" s="12">
        <f t="shared" si="0"/>
        <v>1</v>
      </c>
      <c r="H35" s="12">
        <f t="shared" si="0"/>
        <v>1</v>
      </c>
      <c r="I35" s="12">
        <f t="shared" si="0"/>
        <v>4</v>
      </c>
      <c r="J35" s="12">
        <f t="shared" si="0"/>
        <v>3</v>
      </c>
      <c r="K35" s="12">
        <f t="shared" si="0"/>
        <v>9</v>
      </c>
      <c r="L35" s="12">
        <f t="shared" si="0"/>
        <v>1</v>
      </c>
      <c r="M35" s="12"/>
      <c r="N35" s="12"/>
    </row>
    <row r="36" spans="1:14" ht="28.5" customHeight="1" x14ac:dyDescent="0.25">
      <c r="A36" s="11" t="s">
        <v>10</v>
      </c>
      <c r="B36" s="12"/>
      <c r="C36" s="12">
        <f>17/30</f>
        <v>0.56666666666666665</v>
      </c>
      <c r="D36" s="12">
        <f>1/30</f>
        <v>3.3333333333333333E-2</v>
      </c>
      <c r="E36" s="12">
        <f>4/30</f>
        <v>0.13333333333333333</v>
      </c>
      <c r="F36" s="12">
        <f>1/30</f>
        <v>3.3333333333333333E-2</v>
      </c>
      <c r="G36" s="12">
        <f>1/30</f>
        <v>3.3333333333333333E-2</v>
      </c>
      <c r="H36" s="12">
        <f>1/30</f>
        <v>3.3333333333333333E-2</v>
      </c>
      <c r="I36" s="12">
        <f>4/30</f>
        <v>0.13333333333333333</v>
      </c>
      <c r="J36" s="12">
        <f>3/30</f>
        <v>0.1</v>
      </c>
      <c r="K36" s="12">
        <f>9/30</f>
        <v>0.3</v>
      </c>
      <c r="L36" s="12">
        <f>1/30</f>
        <v>3.3333333333333333E-2</v>
      </c>
      <c r="M36" s="12"/>
      <c r="N36" s="12"/>
    </row>
    <row r="37" spans="1:14" x14ac:dyDescent="0.25">
      <c r="A37" s="13" t="s">
        <v>11</v>
      </c>
      <c r="B37" s="21">
        <v>42</v>
      </c>
    </row>
    <row r="38" spans="1:14" ht="33" customHeight="1" x14ac:dyDescent="0.25">
      <c r="A38" s="14" t="s">
        <v>12</v>
      </c>
      <c r="B38" s="13">
        <f>42/30</f>
        <v>1.4</v>
      </c>
    </row>
  </sheetData>
  <mergeCells count="2">
    <mergeCell ref="A1:N1"/>
    <mergeCell ref="A2:N2"/>
  </mergeCells>
  <pageMargins left="0.75" right="0.75" top="1" bottom="1" header="0.5" footer="0.5"/>
  <pageSetup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230A-2DC9-5845-85BF-E9C2F1D89C63}">
  <dimension ref="A1:N30"/>
  <sheetViews>
    <sheetView tabSelected="1" workbookViewId="0">
      <pane ySplit="3" topLeftCell="A4" activePane="bottomLeft" state="frozen"/>
      <selection pane="bottomLeft" activeCell="G33" sqref="G33"/>
    </sheetView>
  </sheetViews>
  <sheetFormatPr defaultColWidth="10.875" defaultRowHeight="15.75" x14ac:dyDescent="0.25"/>
  <cols>
    <col min="1" max="6" width="10.875" style="2"/>
    <col min="7" max="7" width="12.125" style="2" customWidth="1"/>
    <col min="8" max="9" width="10.875" style="2"/>
    <col min="10" max="10" width="12.625" style="2" customWidth="1"/>
    <col min="11" max="14" width="10.875" style="2"/>
  </cols>
  <sheetData>
    <row r="1" spans="1:14" x14ac:dyDescent="0.25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1" customFormat="1" ht="30.95" customHeight="1" x14ac:dyDescent="0.25">
      <c r="A3" s="5"/>
      <c r="B3" s="6" t="s">
        <v>28</v>
      </c>
      <c r="C3" s="6" t="s">
        <v>7</v>
      </c>
      <c r="D3" s="7" t="s">
        <v>32</v>
      </c>
      <c r="E3" s="7" t="s">
        <v>23</v>
      </c>
      <c r="F3" s="7" t="s">
        <v>17</v>
      </c>
      <c r="G3" s="7" t="s">
        <v>19</v>
      </c>
      <c r="H3" s="7" t="s">
        <v>24</v>
      </c>
      <c r="I3" s="3" t="s">
        <v>4</v>
      </c>
      <c r="J3" s="3" t="s">
        <v>18</v>
      </c>
      <c r="K3" s="3" t="s">
        <v>5</v>
      </c>
      <c r="L3" s="3" t="s">
        <v>14</v>
      </c>
      <c r="M3" s="3" t="s">
        <v>15</v>
      </c>
      <c r="N3" s="9" t="s">
        <v>8</v>
      </c>
    </row>
    <row r="4" spans="1:14" x14ac:dyDescent="0.25">
      <c r="A4" s="4">
        <v>1</v>
      </c>
      <c r="J4" s="2">
        <v>1</v>
      </c>
    </row>
    <row r="5" spans="1:14" x14ac:dyDescent="0.25">
      <c r="A5" s="4">
        <v>2</v>
      </c>
      <c r="K5" s="2">
        <v>1</v>
      </c>
    </row>
    <row r="6" spans="1:14" x14ac:dyDescent="0.25">
      <c r="A6" s="4">
        <v>3</v>
      </c>
      <c r="C6" s="2">
        <v>3</v>
      </c>
    </row>
    <row r="7" spans="1:14" x14ac:dyDescent="0.25">
      <c r="A7" s="4">
        <v>4</v>
      </c>
      <c r="E7" s="2">
        <v>1</v>
      </c>
    </row>
    <row r="8" spans="1:14" x14ac:dyDescent="0.25">
      <c r="A8" s="4">
        <v>5</v>
      </c>
      <c r="C8" s="2">
        <v>1</v>
      </c>
      <c r="G8" s="2">
        <v>1</v>
      </c>
    </row>
    <row r="9" spans="1:14" x14ac:dyDescent="0.25">
      <c r="A9" s="4">
        <v>6</v>
      </c>
      <c r="I9" s="2">
        <v>1</v>
      </c>
    </row>
    <row r="10" spans="1:14" x14ac:dyDescent="0.25">
      <c r="A10" s="4">
        <v>7</v>
      </c>
      <c r="K10" s="2">
        <v>1</v>
      </c>
    </row>
    <row r="11" spans="1:14" x14ac:dyDescent="0.25">
      <c r="A11" s="4">
        <v>8</v>
      </c>
      <c r="F11" s="2">
        <v>1</v>
      </c>
    </row>
    <row r="12" spans="1:14" x14ac:dyDescent="0.25">
      <c r="A12" s="4">
        <v>9</v>
      </c>
      <c r="I12" s="2">
        <v>1</v>
      </c>
      <c r="L12" s="2">
        <v>1</v>
      </c>
    </row>
    <row r="13" spans="1:14" x14ac:dyDescent="0.25">
      <c r="A13" s="4">
        <v>10</v>
      </c>
      <c r="I13" s="2">
        <v>2</v>
      </c>
      <c r="K13" s="2">
        <v>2</v>
      </c>
    </row>
    <row r="14" spans="1:14" x14ac:dyDescent="0.25">
      <c r="A14" s="4">
        <v>11</v>
      </c>
      <c r="C14" s="2">
        <v>1</v>
      </c>
      <c r="I14" s="2">
        <v>1</v>
      </c>
    </row>
    <row r="15" spans="1:14" x14ac:dyDescent="0.25">
      <c r="A15" s="4">
        <v>12</v>
      </c>
      <c r="C15" s="2">
        <v>1</v>
      </c>
      <c r="K15" s="2">
        <v>1</v>
      </c>
    </row>
    <row r="16" spans="1:14" x14ac:dyDescent="0.25">
      <c r="A16" s="4">
        <v>13</v>
      </c>
      <c r="E16" s="2">
        <v>1</v>
      </c>
      <c r="I16" s="2">
        <v>6</v>
      </c>
    </row>
    <row r="17" spans="1:14" x14ac:dyDescent="0.25">
      <c r="A17" s="4">
        <v>14</v>
      </c>
      <c r="I17" s="2">
        <v>1</v>
      </c>
    </row>
    <row r="18" spans="1:14" s="2" customFormat="1" x14ac:dyDescent="0.25">
      <c r="A18" s="4">
        <v>15</v>
      </c>
      <c r="I18" s="2">
        <v>1</v>
      </c>
      <c r="K18" s="2">
        <v>4</v>
      </c>
    </row>
    <row r="19" spans="1:14" s="2" customFormat="1" x14ac:dyDescent="0.25">
      <c r="A19" s="4">
        <v>16</v>
      </c>
      <c r="D19" s="2">
        <v>2</v>
      </c>
    </row>
    <row r="20" spans="1:14" s="2" customFormat="1" x14ac:dyDescent="0.25">
      <c r="A20" s="4">
        <v>17</v>
      </c>
      <c r="C20" s="2">
        <v>1</v>
      </c>
      <c r="F20" s="2">
        <v>2</v>
      </c>
      <c r="H20" s="2">
        <v>1</v>
      </c>
      <c r="I20" s="2">
        <v>3</v>
      </c>
    </row>
    <row r="21" spans="1:14" s="2" customFormat="1" x14ac:dyDescent="0.25">
      <c r="A21" s="4">
        <v>18</v>
      </c>
      <c r="N21" s="2">
        <v>0</v>
      </c>
    </row>
    <row r="22" spans="1:14" s="2" customFormat="1" x14ac:dyDescent="0.25">
      <c r="A22" s="4">
        <v>19</v>
      </c>
      <c r="N22" s="2">
        <v>0</v>
      </c>
    </row>
    <row r="23" spans="1:14" s="2" customFormat="1" x14ac:dyDescent="0.25">
      <c r="A23" s="4">
        <v>20</v>
      </c>
      <c r="N23" s="2">
        <v>0</v>
      </c>
    </row>
    <row r="24" spans="1:14" s="2" customFormat="1" x14ac:dyDescent="0.25">
      <c r="A24" s="4">
        <v>21</v>
      </c>
      <c r="N24" s="2">
        <v>0</v>
      </c>
    </row>
    <row r="25" spans="1:14" s="2" customFormat="1" x14ac:dyDescent="0.25">
      <c r="A25" s="4">
        <v>22</v>
      </c>
      <c r="N25" s="2">
        <v>0</v>
      </c>
    </row>
    <row r="27" spans="1:14" x14ac:dyDescent="0.25">
      <c r="A27" s="10" t="s">
        <v>9</v>
      </c>
      <c r="B27" s="12"/>
      <c r="C27" s="12">
        <f t="shared" ref="C27:L27" si="0">SUM(C4:C26)</f>
        <v>7</v>
      </c>
      <c r="D27" s="12">
        <f t="shared" si="0"/>
        <v>2</v>
      </c>
      <c r="E27" s="12">
        <f t="shared" si="0"/>
        <v>2</v>
      </c>
      <c r="F27" s="12">
        <f t="shared" si="0"/>
        <v>3</v>
      </c>
      <c r="G27" s="12">
        <f t="shared" si="0"/>
        <v>1</v>
      </c>
      <c r="H27" s="12">
        <f t="shared" si="0"/>
        <v>1</v>
      </c>
      <c r="I27" s="12">
        <f t="shared" si="0"/>
        <v>16</v>
      </c>
      <c r="J27" s="12">
        <f t="shared" si="0"/>
        <v>1</v>
      </c>
      <c r="K27" s="12">
        <f t="shared" si="0"/>
        <v>9</v>
      </c>
      <c r="L27" s="12">
        <f t="shared" si="0"/>
        <v>1</v>
      </c>
      <c r="M27" s="12"/>
      <c r="N27" s="12"/>
    </row>
    <row r="28" spans="1:14" ht="28.5" customHeight="1" x14ac:dyDescent="0.25">
      <c r="A28" s="11" t="s">
        <v>10</v>
      </c>
      <c r="B28" s="12"/>
      <c r="C28" s="12">
        <f>7/22</f>
        <v>0.31818181818181818</v>
      </c>
      <c r="D28" s="12">
        <f>2/22</f>
        <v>9.0909090909090912E-2</v>
      </c>
      <c r="E28" s="12">
        <f>2/22</f>
        <v>9.0909090909090912E-2</v>
      </c>
      <c r="F28" s="12">
        <f>3/22</f>
        <v>0.13636363636363635</v>
      </c>
      <c r="G28" s="12">
        <f>1/22</f>
        <v>4.5454545454545456E-2</v>
      </c>
      <c r="H28" s="12">
        <f>1/22</f>
        <v>4.5454545454545456E-2</v>
      </c>
      <c r="I28" s="12">
        <f>16/22</f>
        <v>0.72727272727272729</v>
      </c>
      <c r="J28" s="12">
        <f>1/22</f>
        <v>4.5454545454545456E-2</v>
      </c>
      <c r="K28" s="12">
        <f>9/22</f>
        <v>0.40909090909090912</v>
      </c>
      <c r="L28" s="12">
        <f>1/22</f>
        <v>4.5454545454545456E-2</v>
      </c>
      <c r="M28" s="12"/>
      <c r="N28" s="12"/>
    </row>
    <row r="29" spans="1:14" x14ac:dyDescent="0.25">
      <c r="A29" s="13" t="s">
        <v>11</v>
      </c>
      <c r="B29" s="21">
        <v>43</v>
      </c>
    </row>
    <row r="30" spans="1:14" ht="33" customHeight="1" x14ac:dyDescent="0.25">
      <c r="A30" s="14" t="s">
        <v>12</v>
      </c>
      <c r="B30" s="13">
        <f>43/22</f>
        <v>1.9545454545454546</v>
      </c>
    </row>
  </sheetData>
  <mergeCells count="2">
    <mergeCell ref="A1:N1"/>
    <mergeCell ref="A2:N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workbookViewId="0">
      <pane ySplit="3" topLeftCell="A12" activePane="bottomLeft" state="frozen"/>
      <selection pane="bottomLeft" activeCell="M30" sqref="M30"/>
    </sheetView>
  </sheetViews>
  <sheetFormatPr defaultColWidth="10.875" defaultRowHeight="15.75" x14ac:dyDescent="0.25"/>
  <cols>
    <col min="1" max="8" width="10.875" style="2"/>
    <col min="9" max="9" width="12.875" style="2" customWidth="1"/>
    <col min="10" max="10" width="12.125" style="2" customWidth="1"/>
    <col min="11" max="12" width="10.875" style="2"/>
  </cols>
  <sheetData>
    <row r="1" spans="1:12" x14ac:dyDescent="0.25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2</v>
      </c>
      <c r="C3" s="7" t="s">
        <v>17</v>
      </c>
      <c r="D3" s="7" t="s">
        <v>4</v>
      </c>
      <c r="E3" s="7" t="s">
        <v>5</v>
      </c>
      <c r="F3" s="7" t="s">
        <v>7</v>
      </c>
      <c r="G3" s="3" t="s">
        <v>13</v>
      </c>
      <c r="H3" s="3" t="s">
        <v>6</v>
      </c>
      <c r="I3" s="3" t="s">
        <v>18</v>
      </c>
      <c r="J3" s="3" t="s">
        <v>19</v>
      </c>
      <c r="K3" s="3" t="s">
        <v>15</v>
      </c>
      <c r="L3" s="9" t="s">
        <v>8</v>
      </c>
    </row>
    <row r="4" spans="1:12" x14ac:dyDescent="0.25">
      <c r="A4" s="4">
        <v>1</v>
      </c>
      <c r="D4" s="2">
        <v>2</v>
      </c>
    </row>
    <row r="5" spans="1:12" x14ac:dyDescent="0.25">
      <c r="A5" s="4">
        <v>2</v>
      </c>
      <c r="D5" s="2">
        <v>1</v>
      </c>
      <c r="F5" s="2">
        <v>1</v>
      </c>
    </row>
    <row r="6" spans="1:12" x14ac:dyDescent="0.25">
      <c r="A6" s="4">
        <v>3</v>
      </c>
      <c r="L6" s="2">
        <v>0</v>
      </c>
    </row>
    <row r="7" spans="1:12" x14ac:dyDescent="0.25">
      <c r="A7" s="4">
        <v>4</v>
      </c>
      <c r="F7" s="2">
        <v>2</v>
      </c>
      <c r="H7" s="2">
        <v>1</v>
      </c>
      <c r="J7" s="2">
        <v>1</v>
      </c>
    </row>
    <row r="8" spans="1:12" x14ac:dyDescent="0.25">
      <c r="A8" s="4">
        <v>5</v>
      </c>
      <c r="D8" s="2">
        <v>4</v>
      </c>
    </row>
    <row r="9" spans="1:12" x14ac:dyDescent="0.25">
      <c r="A9" s="4">
        <v>6</v>
      </c>
      <c r="D9" s="2">
        <v>1</v>
      </c>
      <c r="F9" s="2">
        <v>2</v>
      </c>
    </row>
    <row r="10" spans="1:12" x14ac:dyDescent="0.25">
      <c r="A10" s="4">
        <v>7</v>
      </c>
      <c r="C10" s="2">
        <v>1</v>
      </c>
    </row>
    <row r="11" spans="1:12" x14ac:dyDescent="0.25">
      <c r="A11" s="4">
        <v>8</v>
      </c>
      <c r="D11" s="2">
        <v>2</v>
      </c>
    </row>
    <row r="12" spans="1:12" x14ac:dyDescent="0.25">
      <c r="A12" s="4">
        <v>9</v>
      </c>
      <c r="F12" s="2">
        <v>5</v>
      </c>
    </row>
    <row r="13" spans="1:12" x14ac:dyDescent="0.25">
      <c r="A13" s="4">
        <v>10</v>
      </c>
      <c r="F13" s="2">
        <v>1</v>
      </c>
    </row>
    <row r="14" spans="1:12" x14ac:dyDescent="0.25">
      <c r="A14" s="4">
        <v>11</v>
      </c>
      <c r="D14" s="2">
        <v>3</v>
      </c>
    </row>
    <row r="15" spans="1:12" x14ac:dyDescent="0.25">
      <c r="A15" s="4">
        <v>12</v>
      </c>
      <c r="L15" s="2">
        <v>0</v>
      </c>
    </row>
    <row r="16" spans="1:12" x14ac:dyDescent="0.25">
      <c r="A16" s="4">
        <v>13</v>
      </c>
      <c r="F16" s="2">
        <v>1</v>
      </c>
    </row>
    <row r="17" spans="1:13" x14ac:dyDescent="0.25">
      <c r="A17" s="4">
        <v>14</v>
      </c>
      <c r="D17" s="2">
        <v>1</v>
      </c>
      <c r="F17" s="2">
        <v>2</v>
      </c>
    </row>
    <row r="18" spans="1:13" s="2" customFormat="1" x14ac:dyDescent="0.25">
      <c r="A18" s="4">
        <v>15</v>
      </c>
      <c r="L18" s="2">
        <v>0</v>
      </c>
    </row>
    <row r="19" spans="1:13" s="2" customFormat="1" x14ac:dyDescent="0.25">
      <c r="A19" s="4">
        <v>16</v>
      </c>
      <c r="D19" s="2">
        <v>2</v>
      </c>
    </row>
    <row r="20" spans="1:13" s="2" customFormat="1" x14ac:dyDescent="0.25">
      <c r="A20" s="4">
        <v>17</v>
      </c>
      <c r="F20" s="2">
        <v>2</v>
      </c>
    </row>
    <row r="21" spans="1:13" s="2" customFormat="1" x14ac:dyDescent="0.25">
      <c r="A21" s="4">
        <v>18</v>
      </c>
      <c r="D21" s="2">
        <v>1</v>
      </c>
      <c r="F21" s="2">
        <v>1</v>
      </c>
      <c r="G21" s="2">
        <v>4</v>
      </c>
      <c r="H21" s="2">
        <v>1</v>
      </c>
    </row>
    <row r="22" spans="1:13" s="2" customFormat="1" x14ac:dyDescent="0.25">
      <c r="A22" s="4">
        <v>19</v>
      </c>
      <c r="D22" s="2">
        <v>1</v>
      </c>
      <c r="I22" s="2">
        <v>1</v>
      </c>
    </row>
    <row r="23" spans="1:13" s="2" customFormat="1" x14ac:dyDescent="0.25">
      <c r="A23" s="4">
        <v>20</v>
      </c>
      <c r="G23" s="2">
        <v>2</v>
      </c>
    </row>
    <row r="24" spans="1:13" s="2" customFormat="1" x14ac:dyDescent="0.25">
      <c r="A24" s="4">
        <v>21</v>
      </c>
      <c r="C24" s="2">
        <v>1</v>
      </c>
      <c r="D24" s="2">
        <v>1</v>
      </c>
    </row>
    <row r="25" spans="1:13" s="2" customFormat="1" x14ac:dyDescent="0.25">
      <c r="A25" s="4">
        <v>22</v>
      </c>
      <c r="D25" s="2">
        <v>1</v>
      </c>
      <c r="F25" s="2">
        <v>3</v>
      </c>
    </row>
    <row r="26" spans="1:13" s="2" customFormat="1" x14ac:dyDescent="0.25">
      <c r="A26" s="4">
        <v>23</v>
      </c>
      <c r="G26" s="2">
        <v>2</v>
      </c>
    </row>
    <row r="27" spans="1:13" s="2" customFormat="1" x14ac:dyDescent="0.25">
      <c r="A27" s="4">
        <v>24</v>
      </c>
      <c r="L27" s="2">
        <v>0</v>
      </c>
    </row>
    <row r="28" spans="1:13" s="2" customFormat="1" x14ac:dyDescent="0.25">
      <c r="A28" s="15">
        <v>25</v>
      </c>
      <c r="D28" s="2">
        <v>1</v>
      </c>
      <c r="H28" s="2">
        <v>1</v>
      </c>
    </row>
    <row r="29" spans="1:13" s="2" customFormat="1" x14ac:dyDescent="0.25">
      <c r="A29" s="16"/>
    </row>
    <row r="30" spans="1:13" s="2" customFormat="1" x14ac:dyDescent="0.25">
      <c r="A30" s="10" t="s">
        <v>9</v>
      </c>
      <c r="B30" s="12">
        <v>0</v>
      </c>
      <c r="C30" s="12">
        <f>SUM(C4:C29)</f>
        <v>2</v>
      </c>
      <c r="D30" s="12">
        <f t="shared" ref="D30:K30" si="0">SUM(D4:D29)</f>
        <v>21</v>
      </c>
      <c r="E30" s="12">
        <f t="shared" si="0"/>
        <v>0</v>
      </c>
      <c r="F30" s="12">
        <f t="shared" si="0"/>
        <v>20</v>
      </c>
      <c r="G30" s="12">
        <f t="shared" si="0"/>
        <v>8</v>
      </c>
      <c r="H30" s="12">
        <f t="shared" si="0"/>
        <v>3</v>
      </c>
      <c r="I30" s="12">
        <f t="shared" si="0"/>
        <v>1</v>
      </c>
      <c r="J30" s="12">
        <f t="shared" si="0"/>
        <v>1</v>
      </c>
      <c r="K30" s="12">
        <f t="shared" si="0"/>
        <v>0</v>
      </c>
      <c r="L30" s="18">
        <v>0</v>
      </c>
      <c r="M30" s="19"/>
    </row>
    <row r="31" spans="1:13" s="2" customFormat="1" ht="31.5" x14ac:dyDescent="0.25">
      <c r="A31" s="11" t="s">
        <v>10</v>
      </c>
      <c r="B31" s="12"/>
      <c r="C31" s="12">
        <f>2/25</f>
        <v>0.08</v>
      </c>
      <c r="D31" s="12">
        <f>21/25</f>
        <v>0.84</v>
      </c>
      <c r="E31" s="12"/>
      <c r="F31" s="12">
        <f>20/25</f>
        <v>0.8</v>
      </c>
      <c r="G31" s="12">
        <f>8/25</f>
        <v>0.32</v>
      </c>
      <c r="H31" s="12">
        <f>3/25</f>
        <v>0.12</v>
      </c>
      <c r="I31" s="12">
        <f>1/25</f>
        <v>0.04</v>
      </c>
      <c r="J31" s="12">
        <f>1/25</f>
        <v>0.04</v>
      </c>
      <c r="K31" s="12"/>
      <c r="L31" s="18"/>
      <c r="M31" s="19"/>
    </row>
    <row r="32" spans="1:13" s="2" customFormat="1" x14ac:dyDescent="0.25">
      <c r="A32" s="13" t="s">
        <v>11</v>
      </c>
      <c r="B32" s="12">
        <v>56</v>
      </c>
    </row>
    <row r="33" spans="1:17" ht="35.25" customHeight="1" x14ac:dyDescent="0.25">
      <c r="A33" s="14" t="s">
        <v>12</v>
      </c>
      <c r="B33" s="12">
        <f>56/25</f>
        <v>2.2400000000000002</v>
      </c>
      <c r="M33" s="2"/>
      <c r="N33" s="2"/>
      <c r="O33" s="2"/>
      <c r="P33" s="2"/>
      <c r="Q33" s="2"/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pane ySplit="3" topLeftCell="A26" activePane="bottomLeft" state="frozen"/>
      <selection pane="bottomLeft" activeCell="C38" sqref="C38"/>
    </sheetView>
  </sheetViews>
  <sheetFormatPr defaultColWidth="10.875" defaultRowHeight="15.75" x14ac:dyDescent="0.25"/>
  <cols>
    <col min="1" max="5" width="10.875" style="2"/>
    <col min="6" max="6" width="11.125" style="2" customWidth="1"/>
    <col min="7" max="8" width="10.875" style="2"/>
  </cols>
  <sheetData>
    <row r="1" spans="1:8" x14ac:dyDescent="0.25">
      <c r="A1" s="23" t="s">
        <v>16</v>
      </c>
      <c r="B1" s="23"/>
      <c r="C1" s="23"/>
      <c r="D1" s="23"/>
      <c r="E1" s="23"/>
      <c r="F1" s="23"/>
      <c r="G1" s="23"/>
      <c r="H1" s="23"/>
    </row>
    <row r="2" spans="1:8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6"/>
    </row>
    <row r="3" spans="1:8" s="1" customFormat="1" ht="30.95" customHeight="1" x14ac:dyDescent="0.25">
      <c r="A3" s="5"/>
      <c r="B3" s="6" t="s">
        <v>7</v>
      </c>
      <c r="C3" s="7" t="s">
        <v>6</v>
      </c>
      <c r="D3" s="3" t="s">
        <v>4</v>
      </c>
      <c r="E3" s="3" t="s">
        <v>5</v>
      </c>
      <c r="F3" s="3" t="s">
        <v>13</v>
      </c>
      <c r="G3" s="3" t="s">
        <v>15</v>
      </c>
      <c r="H3" s="9" t="s">
        <v>8</v>
      </c>
    </row>
    <row r="4" spans="1:8" x14ac:dyDescent="0.25">
      <c r="A4" s="4">
        <v>1</v>
      </c>
      <c r="F4" s="2">
        <v>1</v>
      </c>
      <c r="H4" s="2">
        <v>0</v>
      </c>
    </row>
    <row r="5" spans="1:8" x14ac:dyDescent="0.25">
      <c r="A5" s="4">
        <v>2</v>
      </c>
    </row>
    <row r="6" spans="1:8" x14ac:dyDescent="0.25">
      <c r="A6" s="4">
        <v>3</v>
      </c>
      <c r="H6" s="2">
        <v>0</v>
      </c>
    </row>
    <row r="7" spans="1:8" x14ac:dyDescent="0.25">
      <c r="A7" s="4">
        <v>4</v>
      </c>
      <c r="D7" s="2">
        <v>1</v>
      </c>
    </row>
    <row r="8" spans="1:8" x14ac:dyDescent="0.25">
      <c r="A8" s="4">
        <v>5</v>
      </c>
      <c r="F8" s="2">
        <v>2</v>
      </c>
    </row>
    <row r="9" spans="1:8" x14ac:dyDescent="0.25">
      <c r="A9" s="4">
        <v>6</v>
      </c>
      <c r="D9" s="2">
        <v>1</v>
      </c>
    </row>
    <row r="10" spans="1:8" x14ac:dyDescent="0.25">
      <c r="A10" s="4">
        <v>7</v>
      </c>
      <c r="F10" s="2">
        <v>3</v>
      </c>
    </row>
    <row r="11" spans="1:8" x14ac:dyDescent="0.25">
      <c r="A11" s="4">
        <v>8</v>
      </c>
      <c r="B11" s="2">
        <v>1</v>
      </c>
    </row>
    <row r="12" spans="1:8" x14ac:dyDescent="0.25">
      <c r="A12" s="4">
        <v>9</v>
      </c>
      <c r="B12" s="2">
        <v>1</v>
      </c>
    </row>
    <row r="13" spans="1:8" x14ac:dyDescent="0.25">
      <c r="A13" s="4">
        <v>10</v>
      </c>
      <c r="C13" s="2">
        <v>2</v>
      </c>
    </row>
    <row r="14" spans="1:8" x14ac:dyDescent="0.25">
      <c r="A14" s="4">
        <v>11</v>
      </c>
      <c r="D14" s="2">
        <v>2</v>
      </c>
    </row>
    <row r="15" spans="1:8" x14ac:dyDescent="0.25">
      <c r="A15" s="4">
        <v>12</v>
      </c>
      <c r="H15" s="2">
        <v>0</v>
      </c>
    </row>
    <row r="16" spans="1:8" x14ac:dyDescent="0.25">
      <c r="A16" s="4">
        <v>13</v>
      </c>
      <c r="H16" s="2">
        <v>0</v>
      </c>
    </row>
    <row r="17" spans="1:8" x14ac:dyDescent="0.25">
      <c r="A17" s="4">
        <v>14</v>
      </c>
      <c r="D17" s="2">
        <v>1</v>
      </c>
    </row>
    <row r="18" spans="1:8" s="2" customFormat="1" x14ac:dyDescent="0.25">
      <c r="A18" s="4">
        <v>15</v>
      </c>
      <c r="H18" s="2">
        <v>0</v>
      </c>
    </row>
    <row r="19" spans="1:8" s="2" customFormat="1" x14ac:dyDescent="0.25">
      <c r="A19" s="4">
        <v>16</v>
      </c>
      <c r="B19" s="2">
        <v>3</v>
      </c>
      <c r="D19" s="2">
        <v>1</v>
      </c>
    </row>
    <row r="20" spans="1:8" s="2" customFormat="1" x14ac:dyDescent="0.25">
      <c r="A20" s="4">
        <v>17</v>
      </c>
      <c r="H20" s="2">
        <v>0</v>
      </c>
    </row>
    <row r="21" spans="1:8" s="2" customFormat="1" x14ac:dyDescent="0.25">
      <c r="A21" s="4">
        <v>18</v>
      </c>
      <c r="H21" s="2">
        <v>0</v>
      </c>
    </row>
    <row r="22" spans="1:8" s="2" customFormat="1" x14ac:dyDescent="0.25">
      <c r="A22" s="4">
        <v>19</v>
      </c>
      <c r="B22" s="2">
        <v>1</v>
      </c>
      <c r="C22" s="2">
        <v>1</v>
      </c>
    </row>
    <row r="23" spans="1:8" s="2" customFormat="1" x14ac:dyDescent="0.25">
      <c r="A23" s="4">
        <v>20</v>
      </c>
      <c r="H23" s="2">
        <v>0</v>
      </c>
    </row>
    <row r="24" spans="1:8" s="2" customFormat="1" x14ac:dyDescent="0.25">
      <c r="A24" s="4">
        <v>21</v>
      </c>
      <c r="H24" s="2">
        <v>0</v>
      </c>
    </row>
    <row r="25" spans="1:8" s="2" customFormat="1" x14ac:dyDescent="0.25">
      <c r="A25" s="4">
        <v>22</v>
      </c>
      <c r="H25" s="2">
        <v>0</v>
      </c>
    </row>
    <row r="26" spans="1:8" s="2" customFormat="1" x14ac:dyDescent="0.25">
      <c r="A26" s="4">
        <v>23</v>
      </c>
      <c r="H26" s="2">
        <v>0</v>
      </c>
    </row>
    <row r="27" spans="1:8" s="2" customFormat="1" x14ac:dyDescent="0.25">
      <c r="A27" s="4">
        <v>24</v>
      </c>
      <c r="H27" s="2">
        <v>0</v>
      </c>
    </row>
    <row r="28" spans="1:8" s="2" customFormat="1" x14ac:dyDescent="0.25">
      <c r="A28" s="4">
        <v>25</v>
      </c>
      <c r="H28" s="2">
        <v>0</v>
      </c>
    </row>
    <row r="29" spans="1:8" s="2" customFormat="1" x14ac:dyDescent="0.25">
      <c r="A29" s="4">
        <v>26</v>
      </c>
      <c r="H29" s="2">
        <v>0</v>
      </c>
    </row>
    <row r="30" spans="1:8" s="2" customFormat="1" x14ac:dyDescent="0.25">
      <c r="A30" s="4">
        <v>27</v>
      </c>
      <c r="D30" s="2">
        <v>1</v>
      </c>
      <c r="F30" s="2">
        <v>1</v>
      </c>
    </row>
    <row r="31" spans="1:8" s="2" customFormat="1" x14ac:dyDescent="0.25">
      <c r="A31" s="4">
        <v>28</v>
      </c>
      <c r="B31" s="2">
        <v>1</v>
      </c>
    </row>
    <row r="32" spans="1:8" s="2" customFormat="1" x14ac:dyDescent="0.25">
      <c r="A32" s="4">
        <v>29</v>
      </c>
      <c r="D32" s="2">
        <v>3</v>
      </c>
    </row>
    <row r="33" spans="1:13" s="2" customFormat="1" x14ac:dyDescent="0.25">
      <c r="A33" s="4">
        <v>30</v>
      </c>
      <c r="H33" s="2">
        <v>0</v>
      </c>
    </row>
    <row r="35" spans="1:13" x14ac:dyDescent="0.25">
      <c r="A35" s="10" t="s">
        <v>9</v>
      </c>
      <c r="B35" s="12">
        <f>SUM(B4:B34)</f>
        <v>7</v>
      </c>
      <c r="C35" s="12">
        <f t="shared" ref="C35:G35" si="0">SUM(C4:C34)</f>
        <v>3</v>
      </c>
      <c r="D35" s="12">
        <f t="shared" si="0"/>
        <v>10</v>
      </c>
      <c r="E35" s="12">
        <f t="shared" si="0"/>
        <v>0</v>
      </c>
      <c r="F35" s="12">
        <f t="shared" si="0"/>
        <v>7</v>
      </c>
      <c r="G35" s="12">
        <f t="shared" si="0"/>
        <v>0</v>
      </c>
      <c r="H35" s="18">
        <v>0</v>
      </c>
      <c r="I35" s="20"/>
      <c r="J35" s="2"/>
      <c r="K35" s="2"/>
      <c r="L35" s="2"/>
      <c r="M35" s="2"/>
    </row>
    <row r="36" spans="1:13" ht="31.5" x14ac:dyDescent="0.25">
      <c r="A36" s="11" t="s">
        <v>10</v>
      </c>
      <c r="B36" s="12">
        <f>7/30</f>
        <v>0.23333333333333334</v>
      </c>
      <c r="C36" s="12">
        <f>3/30</f>
        <v>0.1</v>
      </c>
      <c r="D36" s="12">
        <f>10/30</f>
        <v>0.33333333333333331</v>
      </c>
      <c r="E36" s="12"/>
      <c r="F36" s="12">
        <f>7/30</f>
        <v>0.23333333333333334</v>
      </c>
      <c r="G36" s="12"/>
      <c r="H36" s="18"/>
      <c r="I36" s="19"/>
      <c r="J36" s="2"/>
      <c r="K36" s="2"/>
      <c r="L36" s="2"/>
      <c r="M36" s="2"/>
    </row>
    <row r="37" spans="1:13" x14ac:dyDescent="0.25">
      <c r="A37" s="13" t="s">
        <v>11</v>
      </c>
      <c r="B37" s="12">
        <f>SUM(B35:H35)</f>
        <v>27</v>
      </c>
      <c r="I37" s="2"/>
      <c r="J37" s="2"/>
      <c r="K37" s="2"/>
      <c r="L37" s="2"/>
      <c r="M37" s="2"/>
    </row>
    <row r="38" spans="1:13" ht="34.5" customHeight="1" x14ac:dyDescent="0.25">
      <c r="A38" s="14" t="s">
        <v>12</v>
      </c>
      <c r="B38" s="12">
        <f>27/30</f>
        <v>0.9</v>
      </c>
      <c r="I38" s="2"/>
      <c r="J38" s="2"/>
      <c r="K38" s="2"/>
      <c r="L38" s="2"/>
      <c r="M38" s="2"/>
    </row>
  </sheetData>
  <sortState xmlns:xlrd2="http://schemas.microsoft.com/office/spreadsheetml/2017/richdata2" ref="B3:J10">
    <sortCondition ref="B3:B10"/>
    <sortCondition ref="C3:C10"/>
    <sortCondition ref="D3:D10"/>
    <sortCondition ref="E3:E10"/>
    <sortCondition ref="F3:F10"/>
  </sortState>
  <mergeCells count="2">
    <mergeCell ref="A1:H1"/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>
      <pane ySplit="3" topLeftCell="A26" activePane="bottomLeft" state="frozen"/>
      <selection pane="bottomLeft" activeCell="B41" sqref="B41"/>
    </sheetView>
  </sheetViews>
  <sheetFormatPr defaultColWidth="10.875" defaultRowHeight="15.75" x14ac:dyDescent="0.25"/>
  <cols>
    <col min="1" max="9" width="10.875" style="2"/>
  </cols>
  <sheetData>
    <row r="1" spans="1:9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</row>
    <row r="2" spans="1:9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6"/>
    </row>
    <row r="3" spans="1:9" s="1" customFormat="1" ht="30.95" customHeight="1" x14ac:dyDescent="0.25">
      <c r="A3" s="5"/>
      <c r="B3" s="6" t="s">
        <v>7</v>
      </c>
      <c r="C3" s="6" t="s">
        <v>21</v>
      </c>
      <c r="D3" s="7" t="s">
        <v>2</v>
      </c>
      <c r="E3" s="3" t="s">
        <v>4</v>
      </c>
      <c r="F3" s="3" t="s">
        <v>5</v>
      </c>
      <c r="G3" s="3" t="s">
        <v>14</v>
      </c>
      <c r="H3" s="3" t="s">
        <v>15</v>
      </c>
      <c r="I3" s="9" t="s">
        <v>8</v>
      </c>
    </row>
    <row r="4" spans="1:9" x14ac:dyDescent="0.25">
      <c r="A4" s="4">
        <v>1</v>
      </c>
      <c r="C4" s="2">
        <v>1</v>
      </c>
      <c r="E4" s="2">
        <v>2</v>
      </c>
    </row>
    <row r="5" spans="1:9" x14ac:dyDescent="0.25">
      <c r="A5" s="4">
        <v>2</v>
      </c>
      <c r="B5" s="2">
        <v>1</v>
      </c>
      <c r="F5" s="2">
        <v>5</v>
      </c>
    </row>
    <row r="6" spans="1:9" x14ac:dyDescent="0.25">
      <c r="A6" s="4">
        <v>3</v>
      </c>
      <c r="E6" s="2">
        <v>1</v>
      </c>
      <c r="G6" s="2">
        <v>1</v>
      </c>
    </row>
    <row r="7" spans="1:9" x14ac:dyDescent="0.25">
      <c r="A7" s="4">
        <v>4</v>
      </c>
      <c r="I7" s="2">
        <v>0</v>
      </c>
    </row>
    <row r="8" spans="1:9" x14ac:dyDescent="0.25">
      <c r="A8" s="4">
        <v>5</v>
      </c>
      <c r="E8" s="2">
        <v>1</v>
      </c>
    </row>
    <row r="9" spans="1:9" x14ac:dyDescent="0.25">
      <c r="A9" s="4">
        <v>6</v>
      </c>
      <c r="B9" s="2">
        <v>1</v>
      </c>
    </row>
    <row r="10" spans="1:9" x14ac:dyDescent="0.25">
      <c r="A10" s="4">
        <v>7</v>
      </c>
      <c r="I10" s="2">
        <v>0</v>
      </c>
    </row>
    <row r="11" spans="1:9" x14ac:dyDescent="0.25">
      <c r="A11" s="4">
        <v>8</v>
      </c>
      <c r="I11" s="2">
        <v>0</v>
      </c>
    </row>
    <row r="12" spans="1:9" x14ac:dyDescent="0.25">
      <c r="A12" s="4">
        <v>9</v>
      </c>
      <c r="E12" s="2">
        <v>2</v>
      </c>
    </row>
    <row r="13" spans="1:9" x14ac:dyDescent="0.25">
      <c r="A13" s="4">
        <v>10</v>
      </c>
      <c r="B13" s="2">
        <v>1</v>
      </c>
    </row>
    <row r="14" spans="1:9" x14ac:dyDescent="0.25">
      <c r="A14" s="4">
        <v>11</v>
      </c>
      <c r="E14" s="2">
        <v>1</v>
      </c>
    </row>
    <row r="15" spans="1:9" x14ac:dyDescent="0.25">
      <c r="A15" s="4">
        <v>12</v>
      </c>
      <c r="I15" s="2">
        <v>0</v>
      </c>
    </row>
    <row r="16" spans="1:9" x14ac:dyDescent="0.25">
      <c r="A16" s="4">
        <v>13</v>
      </c>
      <c r="I16" s="2">
        <v>0</v>
      </c>
    </row>
    <row r="17" spans="1:6" x14ac:dyDescent="0.25">
      <c r="A17" s="4">
        <v>14</v>
      </c>
      <c r="B17" s="2">
        <v>2</v>
      </c>
    </row>
    <row r="18" spans="1:6" s="2" customFormat="1" x14ac:dyDescent="0.25">
      <c r="A18" s="4">
        <v>15</v>
      </c>
      <c r="F18" s="2">
        <v>2</v>
      </c>
    </row>
    <row r="19" spans="1:6" s="2" customFormat="1" x14ac:dyDescent="0.25">
      <c r="A19" s="4">
        <v>16</v>
      </c>
      <c r="B19" s="2">
        <v>2</v>
      </c>
      <c r="E19" s="2">
        <v>1</v>
      </c>
    </row>
    <row r="20" spans="1:6" s="2" customFormat="1" x14ac:dyDescent="0.25">
      <c r="A20" s="4">
        <v>17</v>
      </c>
      <c r="B20" s="2">
        <v>8</v>
      </c>
      <c r="E20" s="2">
        <v>1</v>
      </c>
      <c r="F20" s="2">
        <v>1</v>
      </c>
    </row>
    <row r="21" spans="1:6" s="2" customFormat="1" x14ac:dyDescent="0.25">
      <c r="A21" s="4">
        <v>18</v>
      </c>
      <c r="F21" s="2">
        <v>3</v>
      </c>
    </row>
    <row r="22" spans="1:6" s="2" customFormat="1" x14ac:dyDescent="0.25">
      <c r="A22" s="4">
        <v>19</v>
      </c>
      <c r="B22" s="2">
        <v>2</v>
      </c>
      <c r="E22" s="2">
        <v>1</v>
      </c>
    </row>
    <row r="23" spans="1:6" s="2" customFormat="1" x14ac:dyDescent="0.25">
      <c r="A23" s="4">
        <v>20</v>
      </c>
      <c r="B23" s="2">
        <v>3</v>
      </c>
    </row>
    <row r="24" spans="1:6" s="2" customFormat="1" x14ac:dyDescent="0.25">
      <c r="A24" s="4">
        <v>21</v>
      </c>
      <c r="B24" s="2">
        <v>2</v>
      </c>
      <c r="E24" s="2">
        <v>2</v>
      </c>
      <c r="F24" s="2">
        <v>1</v>
      </c>
    </row>
    <row r="25" spans="1:6" s="2" customFormat="1" x14ac:dyDescent="0.25">
      <c r="A25" s="4">
        <v>22</v>
      </c>
      <c r="B25" s="2">
        <v>3</v>
      </c>
      <c r="E25" s="2">
        <v>1</v>
      </c>
    </row>
    <row r="26" spans="1:6" s="2" customFormat="1" x14ac:dyDescent="0.25">
      <c r="A26" s="4">
        <v>23</v>
      </c>
      <c r="F26" s="2">
        <v>4</v>
      </c>
    </row>
    <row r="27" spans="1:6" s="2" customFormat="1" x14ac:dyDescent="0.25">
      <c r="A27" s="4">
        <v>24</v>
      </c>
      <c r="F27" s="2">
        <v>1</v>
      </c>
    </row>
    <row r="28" spans="1:6" s="2" customFormat="1" x14ac:dyDescent="0.25">
      <c r="A28" s="4">
        <v>25</v>
      </c>
      <c r="E28" s="2">
        <v>3</v>
      </c>
      <c r="F28" s="2">
        <v>1</v>
      </c>
    </row>
    <row r="29" spans="1:6" s="2" customFormat="1" x14ac:dyDescent="0.25">
      <c r="A29" s="4">
        <v>26</v>
      </c>
      <c r="C29" s="2">
        <v>3</v>
      </c>
      <c r="E29" s="2">
        <v>1</v>
      </c>
      <c r="F29" s="2">
        <v>1</v>
      </c>
    </row>
    <row r="30" spans="1:6" s="2" customFormat="1" x14ac:dyDescent="0.25">
      <c r="A30" s="4">
        <v>27</v>
      </c>
      <c r="F30" s="2">
        <v>1</v>
      </c>
    </row>
    <row r="31" spans="1:6" s="2" customFormat="1" x14ac:dyDescent="0.25">
      <c r="A31" s="4">
        <v>28</v>
      </c>
      <c r="E31" s="2">
        <v>1</v>
      </c>
      <c r="F31" s="2">
        <v>2</v>
      </c>
    </row>
    <row r="32" spans="1:6" s="2" customFormat="1" x14ac:dyDescent="0.25">
      <c r="A32" s="4">
        <v>29</v>
      </c>
      <c r="F32" s="2">
        <v>1</v>
      </c>
    </row>
    <row r="33" spans="1:13" s="2" customFormat="1" x14ac:dyDescent="0.25">
      <c r="A33" s="4">
        <v>30</v>
      </c>
      <c r="G33" s="2">
        <v>1</v>
      </c>
    </row>
    <row r="34" spans="1:13" x14ac:dyDescent="0.25">
      <c r="A34" s="4">
        <v>31</v>
      </c>
      <c r="I34" s="2">
        <v>0</v>
      </c>
    </row>
    <row r="35" spans="1:13" x14ac:dyDescent="0.25">
      <c r="A35" s="4">
        <v>32</v>
      </c>
      <c r="F35" s="2">
        <v>3</v>
      </c>
    </row>
    <row r="36" spans="1:13" x14ac:dyDescent="0.25">
      <c r="A36" s="4">
        <v>33</v>
      </c>
      <c r="D36" s="2">
        <v>2</v>
      </c>
      <c r="E36" s="2">
        <v>1</v>
      </c>
      <c r="F36" s="2">
        <v>3</v>
      </c>
    </row>
    <row r="38" spans="1:13" x14ac:dyDescent="0.25">
      <c r="A38" s="10" t="s">
        <v>9</v>
      </c>
      <c r="B38" s="12">
        <f>SUM(B4:B37)</f>
        <v>25</v>
      </c>
      <c r="C38" s="12">
        <f t="shared" ref="C38:I38" si="0">SUM(C4:C37)</f>
        <v>4</v>
      </c>
      <c r="D38" s="12">
        <f t="shared" si="0"/>
        <v>2</v>
      </c>
      <c r="E38" s="12">
        <f t="shared" si="0"/>
        <v>19</v>
      </c>
      <c r="F38" s="12">
        <f t="shared" si="0"/>
        <v>29</v>
      </c>
      <c r="G38" s="12">
        <f t="shared" si="0"/>
        <v>2</v>
      </c>
      <c r="H38" s="12">
        <f t="shared" si="0"/>
        <v>0</v>
      </c>
      <c r="I38" s="18">
        <f t="shared" si="0"/>
        <v>0</v>
      </c>
      <c r="J38" s="20"/>
      <c r="K38" s="2"/>
      <c r="L38" s="2"/>
      <c r="M38" s="2"/>
    </row>
    <row r="39" spans="1:13" ht="31.5" x14ac:dyDescent="0.25">
      <c r="A39" s="11" t="s">
        <v>10</v>
      </c>
      <c r="B39" s="12">
        <f>25/33</f>
        <v>0.75757575757575757</v>
      </c>
      <c r="C39" s="12">
        <f>4/33</f>
        <v>0.12121212121212122</v>
      </c>
      <c r="D39" s="12">
        <f>2/33</f>
        <v>6.0606060606060608E-2</v>
      </c>
      <c r="E39" s="12">
        <f>19/33</f>
        <v>0.5757575757575758</v>
      </c>
      <c r="F39" s="12">
        <f>29/33</f>
        <v>0.87878787878787878</v>
      </c>
      <c r="G39" s="12">
        <f>2/33</f>
        <v>6.0606060606060608E-2</v>
      </c>
      <c r="H39" s="12"/>
      <c r="I39" s="18"/>
      <c r="J39" s="19"/>
      <c r="K39" s="2"/>
      <c r="L39" s="2"/>
      <c r="M39" s="2"/>
    </row>
    <row r="40" spans="1:13" x14ac:dyDescent="0.25">
      <c r="A40" s="13" t="s">
        <v>11</v>
      </c>
      <c r="B40" s="12">
        <f>SUM(B38:I38)</f>
        <v>81</v>
      </c>
      <c r="J40" s="2"/>
      <c r="K40" s="2"/>
      <c r="L40" s="2"/>
      <c r="M40" s="2"/>
    </row>
    <row r="41" spans="1:13" ht="33.75" customHeight="1" x14ac:dyDescent="0.25">
      <c r="A41" s="14" t="s">
        <v>12</v>
      </c>
      <c r="B41" s="12">
        <f>81/33</f>
        <v>2.4545454545454546</v>
      </c>
      <c r="J41" s="2"/>
      <c r="K41" s="2"/>
      <c r="L41" s="2"/>
      <c r="M41" s="2"/>
    </row>
  </sheetData>
  <mergeCells count="2">
    <mergeCell ref="A1:I1"/>
    <mergeCell ref="A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pane ySplit="3" topLeftCell="A6" activePane="bottomLeft" state="frozen"/>
      <selection pane="bottomLeft" activeCell="C27" sqref="C27"/>
    </sheetView>
  </sheetViews>
  <sheetFormatPr defaultColWidth="10.875" defaultRowHeight="15.75" x14ac:dyDescent="0.25"/>
  <cols>
    <col min="1" max="6" width="10.875" style="2"/>
    <col min="7" max="7" width="11.125" style="2" customWidth="1"/>
    <col min="8" max="9" width="10.875" style="2"/>
  </cols>
  <sheetData>
    <row r="1" spans="1:9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</row>
    <row r="2" spans="1:9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6"/>
    </row>
    <row r="3" spans="1:9" s="1" customFormat="1" ht="30.95" customHeight="1" x14ac:dyDescent="0.25">
      <c r="A3" s="5"/>
      <c r="B3" s="6" t="s">
        <v>7</v>
      </c>
      <c r="C3" s="6" t="s">
        <v>21</v>
      </c>
      <c r="D3" s="7" t="s">
        <v>6</v>
      </c>
      <c r="E3" s="3" t="s">
        <v>4</v>
      </c>
      <c r="F3" s="3" t="s">
        <v>5</v>
      </c>
      <c r="G3" s="3" t="s">
        <v>13</v>
      </c>
      <c r="H3" s="3" t="s">
        <v>15</v>
      </c>
      <c r="I3" s="9" t="s">
        <v>8</v>
      </c>
    </row>
    <row r="4" spans="1:9" x14ac:dyDescent="0.25">
      <c r="A4" s="4">
        <v>1</v>
      </c>
      <c r="E4" s="2">
        <v>1</v>
      </c>
      <c r="F4" s="2">
        <v>2</v>
      </c>
    </row>
    <row r="5" spans="1:9" x14ac:dyDescent="0.25">
      <c r="A5" s="4">
        <v>2</v>
      </c>
      <c r="C5" s="2">
        <v>1</v>
      </c>
      <c r="E5" s="2">
        <v>4</v>
      </c>
      <c r="F5" s="2">
        <v>1</v>
      </c>
    </row>
    <row r="6" spans="1:9" x14ac:dyDescent="0.25">
      <c r="A6" s="4">
        <v>3</v>
      </c>
      <c r="E6" s="2">
        <v>1</v>
      </c>
      <c r="F6" s="2">
        <v>2</v>
      </c>
    </row>
    <row r="7" spans="1:9" x14ac:dyDescent="0.25">
      <c r="A7" s="4">
        <v>4</v>
      </c>
      <c r="E7" s="2">
        <v>2</v>
      </c>
      <c r="F7" s="2">
        <v>1</v>
      </c>
    </row>
    <row r="8" spans="1:9" x14ac:dyDescent="0.25">
      <c r="A8" s="4">
        <v>5</v>
      </c>
      <c r="E8" s="2">
        <v>3</v>
      </c>
    </row>
    <row r="9" spans="1:9" x14ac:dyDescent="0.25">
      <c r="A9" s="4">
        <v>6</v>
      </c>
      <c r="B9" s="2">
        <v>1</v>
      </c>
      <c r="F9" s="2">
        <v>7</v>
      </c>
    </row>
    <row r="10" spans="1:9" x14ac:dyDescent="0.25">
      <c r="A10" s="4">
        <v>7</v>
      </c>
      <c r="I10" s="2">
        <v>0</v>
      </c>
    </row>
    <row r="11" spans="1:9" x14ac:dyDescent="0.25">
      <c r="A11" s="4">
        <v>8</v>
      </c>
      <c r="I11" s="2">
        <v>0</v>
      </c>
    </row>
    <row r="12" spans="1:9" x14ac:dyDescent="0.25">
      <c r="A12" s="4">
        <v>9</v>
      </c>
      <c r="E12" s="2">
        <v>2</v>
      </c>
    </row>
    <row r="13" spans="1:9" x14ac:dyDescent="0.25">
      <c r="A13" s="4">
        <v>10</v>
      </c>
      <c r="C13" s="2">
        <v>1</v>
      </c>
      <c r="D13" s="2">
        <v>1</v>
      </c>
      <c r="F13" s="2">
        <v>2</v>
      </c>
    </row>
    <row r="14" spans="1:9" x14ac:dyDescent="0.25">
      <c r="A14" s="4">
        <v>11</v>
      </c>
      <c r="I14" s="2">
        <v>0</v>
      </c>
    </row>
    <row r="15" spans="1:9" x14ac:dyDescent="0.25">
      <c r="A15" s="4">
        <v>12</v>
      </c>
      <c r="F15" s="2">
        <v>2</v>
      </c>
    </row>
    <row r="16" spans="1:9" x14ac:dyDescent="0.25">
      <c r="A16" s="4">
        <v>13</v>
      </c>
      <c r="F16" s="2">
        <v>1</v>
      </c>
    </row>
    <row r="17" spans="1:10" x14ac:dyDescent="0.25">
      <c r="A17" s="4">
        <v>14</v>
      </c>
      <c r="F17" s="2">
        <v>1</v>
      </c>
      <c r="G17" s="2">
        <v>1</v>
      </c>
    </row>
    <row r="18" spans="1:10" s="2" customFormat="1" x14ac:dyDescent="0.25">
      <c r="A18" s="4">
        <v>15</v>
      </c>
      <c r="F18" s="2">
        <v>3</v>
      </c>
    </row>
    <row r="19" spans="1:10" s="2" customFormat="1" x14ac:dyDescent="0.25">
      <c r="A19" s="4">
        <v>16</v>
      </c>
      <c r="F19" s="2">
        <v>4</v>
      </c>
    </row>
    <row r="20" spans="1:10" s="2" customFormat="1" x14ac:dyDescent="0.25">
      <c r="A20" s="4">
        <v>17</v>
      </c>
      <c r="E20" s="2">
        <v>2</v>
      </c>
      <c r="G20" s="2">
        <v>1</v>
      </c>
    </row>
    <row r="21" spans="1:10" s="2" customFormat="1" x14ac:dyDescent="0.25">
      <c r="A21" s="4">
        <v>18</v>
      </c>
      <c r="B21" s="2">
        <v>1</v>
      </c>
      <c r="E21" s="2">
        <v>2</v>
      </c>
    </row>
    <row r="22" spans="1:10" s="2" customFormat="1" x14ac:dyDescent="0.25">
      <c r="A22" s="15">
        <v>19</v>
      </c>
      <c r="B22" s="2">
        <v>1</v>
      </c>
      <c r="E22" s="2">
        <v>2</v>
      </c>
      <c r="F22" s="2">
        <v>2</v>
      </c>
      <c r="H22" s="2">
        <v>2</v>
      </c>
    </row>
    <row r="23" spans="1:10" s="2" customFormat="1" x14ac:dyDescent="0.25">
      <c r="A23" s="16"/>
    </row>
    <row r="24" spans="1:10" s="2" customFormat="1" x14ac:dyDescent="0.25">
      <c r="A24" s="10" t="s">
        <v>9</v>
      </c>
      <c r="B24" s="12">
        <f>SUM(B4:B23)</f>
        <v>3</v>
      </c>
      <c r="C24" s="12">
        <f t="shared" ref="C24:I24" si="0">SUM(C4:C23)</f>
        <v>2</v>
      </c>
      <c r="D24" s="12">
        <f t="shared" si="0"/>
        <v>1</v>
      </c>
      <c r="E24" s="12">
        <f t="shared" si="0"/>
        <v>19</v>
      </c>
      <c r="F24" s="12">
        <f t="shared" si="0"/>
        <v>28</v>
      </c>
      <c r="G24" s="12">
        <f t="shared" si="0"/>
        <v>2</v>
      </c>
      <c r="H24" s="12">
        <f t="shared" si="0"/>
        <v>2</v>
      </c>
      <c r="I24" s="18">
        <f t="shared" si="0"/>
        <v>0</v>
      </c>
      <c r="J24" s="19"/>
    </row>
    <row r="25" spans="1:10" s="2" customFormat="1" ht="31.5" x14ac:dyDescent="0.25">
      <c r="A25" s="11" t="s">
        <v>10</v>
      </c>
      <c r="B25" s="12">
        <f>3/19</f>
        <v>0.15789473684210525</v>
      </c>
      <c r="C25" s="12">
        <f>2/19</f>
        <v>0.10526315789473684</v>
      </c>
      <c r="D25" s="12">
        <f>1/19</f>
        <v>5.2631578947368418E-2</v>
      </c>
      <c r="E25" s="12">
        <f>19/19</f>
        <v>1</v>
      </c>
      <c r="F25" s="12">
        <f>28/19</f>
        <v>1.4736842105263157</v>
      </c>
      <c r="G25" s="12">
        <f>2/19</f>
        <v>0.10526315789473684</v>
      </c>
      <c r="H25" s="12">
        <f>2/19</f>
        <v>0.10526315789473684</v>
      </c>
      <c r="I25" s="18"/>
      <c r="J25" s="19"/>
    </row>
    <row r="26" spans="1:10" s="2" customFormat="1" x14ac:dyDescent="0.25">
      <c r="A26" s="13" t="s">
        <v>11</v>
      </c>
      <c r="B26" s="12">
        <f>SUM(B24:I24)</f>
        <v>57</v>
      </c>
    </row>
    <row r="27" spans="1:10" s="2" customFormat="1" ht="34.5" customHeight="1" x14ac:dyDescent="0.25">
      <c r="A27" s="14" t="s">
        <v>12</v>
      </c>
      <c r="B27" s="12">
        <f>57/19</f>
        <v>3</v>
      </c>
    </row>
    <row r="28" spans="1:10" s="2" customFormat="1" x14ac:dyDescent="0.25"/>
    <row r="29" spans="1:10" s="2" customFormat="1" x14ac:dyDescent="0.25"/>
    <row r="30" spans="1:10" s="2" customFormat="1" x14ac:dyDescent="0.25"/>
    <row r="31" spans="1:10" s="2" customFormat="1" x14ac:dyDescent="0.25"/>
    <row r="32" spans="1:10" s="2" customFormat="1" x14ac:dyDescent="0.25"/>
  </sheetData>
  <mergeCells count="2">
    <mergeCell ref="A1:I1"/>
    <mergeCell ref="A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8A80-8A8F-0A44-9FF7-A11EF2C1B06E}">
  <dimension ref="A1:O38"/>
  <sheetViews>
    <sheetView workbookViewId="0">
      <pane ySplit="3" topLeftCell="A18" activePane="bottomLeft" state="frozen"/>
      <selection pane="bottomLeft" activeCell="D38" sqref="D38"/>
    </sheetView>
  </sheetViews>
  <sheetFormatPr defaultColWidth="10.875" defaultRowHeight="15.75" x14ac:dyDescent="0.25"/>
  <cols>
    <col min="1" max="5" width="10.875" style="2"/>
    <col min="6" max="6" width="12.875" style="2" customWidth="1"/>
    <col min="7" max="7" width="10.875" style="2"/>
    <col min="8" max="8" width="13.625" style="2" customWidth="1"/>
    <col min="9" max="10" width="10.875" style="2"/>
    <col min="11" max="11" width="11.125" style="2" customWidth="1"/>
    <col min="12" max="12" width="12.125" style="2" customWidth="1"/>
    <col min="13" max="14" width="10.875" style="2"/>
  </cols>
  <sheetData>
    <row r="1" spans="1:14" x14ac:dyDescent="0.25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1" customFormat="1" ht="30.95" customHeight="1" x14ac:dyDescent="0.25">
      <c r="A3" s="5"/>
      <c r="B3" s="6" t="s">
        <v>7</v>
      </c>
      <c r="C3" s="7" t="s">
        <v>6</v>
      </c>
      <c r="D3" s="7" t="s">
        <v>3</v>
      </c>
      <c r="E3" s="7" t="s">
        <v>23</v>
      </c>
      <c r="F3" s="7" t="s">
        <v>24</v>
      </c>
      <c r="G3" s="3" t="s">
        <v>4</v>
      </c>
      <c r="H3" s="3" t="s">
        <v>18</v>
      </c>
      <c r="I3" s="3" t="s">
        <v>5</v>
      </c>
      <c r="J3" s="3" t="s">
        <v>14</v>
      </c>
      <c r="K3" s="3" t="s">
        <v>13</v>
      </c>
      <c r="L3" s="3" t="s">
        <v>25</v>
      </c>
      <c r="M3" s="3" t="s">
        <v>15</v>
      </c>
      <c r="N3" s="9" t="s">
        <v>8</v>
      </c>
    </row>
    <row r="4" spans="1:14" x14ac:dyDescent="0.25">
      <c r="A4" s="4">
        <v>1</v>
      </c>
      <c r="B4" s="2">
        <v>1</v>
      </c>
      <c r="C4" s="2">
        <v>3</v>
      </c>
    </row>
    <row r="5" spans="1:14" x14ac:dyDescent="0.25">
      <c r="A5" s="4">
        <v>2</v>
      </c>
      <c r="G5" s="2">
        <v>5</v>
      </c>
      <c r="L5" s="2">
        <v>1</v>
      </c>
    </row>
    <row r="6" spans="1:14" x14ac:dyDescent="0.25">
      <c r="A6" s="4">
        <v>3</v>
      </c>
      <c r="B6" s="2">
        <v>1</v>
      </c>
      <c r="H6" s="2">
        <v>2</v>
      </c>
    </row>
    <row r="7" spans="1:14" x14ac:dyDescent="0.25">
      <c r="A7" s="4">
        <v>4</v>
      </c>
      <c r="E7" s="2">
        <v>1</v>
      </c>
      <c r="G7" s="2">
        <v>1</v>
      </c>
    </row>
    <row r="8" spans="1:14" x14ac:dyDescent="0.25">
      <c r="A8" s="4">
        <v>5</v>
      </c>
      <c r="B8" s="2">
        <v>2</v>
      </c>
    </row>
    <row r="9" spans="1:14" x14ac:dyDescent="0.25">
      <c r="A9" s="4">
        <v>6</v>
      </c>
      <c r="J9" s="2">
        <v>1</v>
      </c>
    </row>
    <row r="10" spans="1:14" x14ac:dyDescent="0.25">
      <c r="A10" s="4">
        <v>7</v>
      </c>
      <c r="B10" s="2">
        <v>2</v>
      </c>
    </row>
    <row r="11" spans="1:14" x14ac:dyDescent="0.25">
      <c r="A11" s="4">
        <v>8</v>
      </c>
      <c r="B11" s="2">
        <v>1</v>
      </c>
      <c r="K11" s="2">
        <v>3</v>
      </c>
    </row>
    <row r="12" spans="1:14" x14ac:dyDescent="0.25">
      <c r="A12" s="4">
        <v>9</v>
      </c>
      <c r="G12" s="2">
        <v>1</v>
      </c>
    </row>
    <row r="13" spans="1:14" x14ac:dyDescent="0.25">
      <c r="A13" s="4">
        <v>10</v>
      </c>
      <c r="G13" s="2">
        <v>1</v>
      </c>
    </row>
    <row r="14" spans="1:14" x14ac:dyDescent="0.25">
      <c r="A14" s="4">
        <v>11</v>
      </c>
      <c r="G14" s="2">
        <v>2</v>
      </c>
    </row>
    <row r="15" spans="1:14" x14ac:dyDescent="0.25">
      <c r="A15" s="4">
        <v>12</v>
      </c>
      <c r="B15" s="2">
        <v>2</v>
      </c>
    </row>
    <row r="16" spans="1:14" x14ac:dyDescent="0.25">
      <c r="A16" s="4">
        <v>13</v>
      </c>
      <c r="G16" s="2">
        <v>2</v>
      </c>
    </row>
    <row r="17" spans="1:14" x14ac:dyDescent="0.25">
      <c r="A17" s="4">
        <v>14</v>
      </c>
      <c r="B17" s="2">
        <v>1</v>
      </c>
      <c r="G17" s="2">
        <v>5</v>
      </c>
      <c r="I17" s="2">
        <v>1</v>
      </c>
    </row>
    <row r="18" spans="1:14" s="2" customFormat="1" x14ac:dyDescent="0.25">
      <c r="A18" s="4">
        <v>15</v>
      </c>
      <c r="I18" s="2">
        <v>1</v>
      </c>
    </row>
    <row r="19" spans="1:14" s="2" customFormat="1" x14ac:dyDescent="0.25">
      <c r="A19" s="4">
        <v>16</v>
      </c>
      <c r="B19" s="2">
        <v>1</v>
      </c>
      <c r="G19" s="2">
        <v>8</v>
      </c>
    </row>
    <row r="20" spans="1:14" s="2" customFormat="1" x14ac:dyDescent="0.25">
      <c r="A20" s="4">
        <v>17</v>
      </c>
      <c r="K20" s="2">
        <v>1</v>
      </c>
    </row>
    <row r="21" spans="1:14" s="2" customFormat="1" x14ac:dyDescent="0.25">
      <c r="A21" s="4">
        <v>18</v>
      </c>
      <c r="D21" s="2">
        <v>4</v>
      </c>
    </row>
    <row r="22" spans="1:14" s="2" customFormat="1" x14ac:dyDescent="0.25">
      <c r="A22" s="4">
        <v>19</v>
      </c>
      <c r="B22" s="2">
        <v>1</v>
      </c>
      <c r="G22" s="2">
        <v>3</v>
      </c>
    </row>
    <row r="23" spans="1:14" s="2" customFormat="1" x14ac:dyDescent="0.25">
      <c r="A23" s="4">
        <v>20</v>
      </c>
      <c r="C23" s="2">
        <v>1</v>
      </c>
    </row>
    <row r="24" spans="1:14" s="2" customFormat="1" x14ac:dyDescent="0.25">
      <c r="A24" s="4">
        <v>21</v>
      </c>
      <c r="C24" s="2">
        <v>1</v>
      </c>
      <c r="G24" s="2">
        <v>1</v>
      </c>
    </row>
    <row r="25" spans="1:14" s="2" customFormat="1" x14ac:dyDescent="0.25">
      <c r="A25" s="4">
        <v>22</v>
      </c>
      <c r="F25" s="2">
        <v>1</v>
      </c>
    </row>
    <row r="26" spans="1:14" s="2" customFormat="1" x14ac:dyDescent="0.25">
      <c r="A26" s="4">
        <v>23</v>
      </c>
      <c r="N26" s="2">
        <v>0</v>
      </c>
    </row>
    <row r="27" spans="1:14" s="2" customFormat="1" x14ac:dyDescent="0.25">
      <c r="A27" s="4">
        <v>24</v>
      </c>
      <c r="N27" s="2">
        <v>0</v>
      </c>
    </row>
    <row r="28" spans="1:14" s="2" customFormat="1" x14ac:dyDescent="0.25">
      <c r="A28" s="4">
        <v>25</v>
      </c>
      <c r="N28" s="2">
        <v>0</v>
      </c>
    </row>
    <row r="29" spans="1:14" s="2" customFormat="1" x14ac:dyDescent="0.25">
      <c r="A29" s="4">
        <v>26</v>
      </c>
      <c r="N29" s="2">
        <v>0</v>
      </c>
    </row>
    <row r="30" spans="1:14" s="2" customFormat="1" x14ac:dyDescent="0.25">
      <c r="A30" s="4">
        <v>27</v>
      </c>
      <c r="N30" s="2">
        <v>0</v>
      </c>
    </row>
    <row r="31" spans="1:14" s="2" customFormat="1" x14ac:dyDescent="0.25">
      <c r="A31" s="4">
        <v>28</v>
      </c>
      <c r="N31" s="2">
        <v>0</v>
      </c>
    </row>
    <row r="32" spans="1:14" s="2" customFormat="1" x14ac:dyDescent="0.25">
      <c r="A32" s="4">
        <v>29</v>
      </c>
      <c r="N32" s="2">
        <v>0</v>
      </c>
    </row>
    <row r="33" spans="1:15" s="2" customFormat="1" x14ac:dyDescent="0.25">
      <c r="A33" s="15">
        <v>30</v>
      </c>
      <c r="N33" s="2">
        <v>0</v>
      </c>
    </row>
    <row r="34" spans="1:15" x14ac:dyDescent="0.25">
      <c r="A34" s="16"/>
    </row>
    <row r="35" spans="1:15" x14ac:dyDescent="0.25">
      <c r="A35" s="10" t="s">
        <v>9</v>
      </c>
      <c r="B35" s="12">
        <f>SUM(B4:B34)</f>
        <v>12</v>
      </c>
      <c r="C35" s="12">
        <f t="shared" ref="C35:N35" si="0">SUM(C4:C34)</f>
        <v>5</v>
      </c>
      <c r="D35" s="12">
        <f t="shared" si="0"/>
        <v>4</v>
      </c>
      <c r="E35" s="12">
        <f t="shared" si="0"/>
        <v>1</v>
      </c>
      <c r="F35" s="12">
        <f t="shared" si="0"/>
        <v>1</v>
      </c>
      <c r="G35" s="12">
        <f t="shared" si="0"/>
        <v>29</v>
      </c>
      <c r="H35" s="12">
        <f t="shared" si="0"/>
        <v>2</v>
      </c>
      <c r="I35" s="12">
        <f t="shared" si="0"/>
        <v>2</v>
      </c>
      <c r="J35" s="12">
        <f t="shared" si="0"/>
        <v>1</v>
      </c>
      <c r="K35" s="12">
        <f t="shared" si="0"/>
        <v>4</v>
      </c>
      <c r="L35" s="12">
        <f t="shared" si="0"/>
        <v>1</v>
      </c>
      <c r="M35" s="12">
        <f t="shared" si="0"/>
        <v>0</v>
      </c>
      <c r="N35" s="12">
        <f t="shared" si="0"/>
        <v>0</v>
      </c>
    </row>
    <row r="36" spans="1:15" ht="31.5" x14ac:dyDescent="0.25">
      <c r="A36" s="11" t="s">
        <v>10</v>
      </c>
      <c r="B36" s="12">
        <f>12/30</f>
        <v>0.4</v>
      </c>
      <c r="C36" s="12">
        <f>5/30</f>
        <v>0.16666666666666666</v>
      </c>
      <c r="D36" s="12">
        <f>4/30</f>
        <v>0.13333333333333333</v>
      </c>
      <c r="E36" s="12">
        <f>1/30</f>
        <v>3.3333333333333333E-2</v>
      </c>
      <c r="F36" s="12">
        <f>1/30</f>
        <v>3.3333333333333333E-2</v>
      </c>
      <c r="G36" s="12">
        <f>29/30</f>
        <v>0.96666666666666667</v>
      </c>
      <c r="H36" s="12">
        <f>2/30</f>
        <v>6.6666666666666666E-2</v>
      </c>
      <c r="I36" s="12">
        <f>2/30</f>
        <v>6.6666666666666666E-2</v>
      </c>
      <c r="J36" s="12">
        <f>1/30</f>
        <v>3.3333333333333333E-2</v>
      </c>
      <c r="K36" s="12">
        <f>4/30</f>
        <v>0.13333333333333333</v>
      </c>
      <c r="L36" s="12">
        <f>1/30</f>
        <v>3.3333333333333333E-2</v>
      </c>
      <c r="M36" s="12"/>
      <c r="N36" s="12"/>
      <c r="O36" s="12"/>
    </row>
    <row r="37" spans="1:15" x14ac:dyDescent="0.25">
      <c r="A37" s="13" t="s">
        <v>11</v>
      </c>
      <c r="B37" s="12">
        <f>SUM(B35:N35)</f>
        <v>62</v>
      </c>
      <c r="O37" s="2"/>
    </row>
    <row r="38" spans="1:15" ht="34.5" customHeight="1" x14ac:dyDescent="0.25">
      <c r="A38" s="14" t="s">
        <v>12</v>
      </c>
      <c r="B38" s="12">
        <f>62/30</f>
        <v>2.0666666666666669</v>
      </c>
      <c r="O38" s="2"/>
    </row>
  </sheetData>
  <mergeCells count="2">
    <mergeCell ref="A1:N1"/>
    <mergeCell ref="A2:N2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workbookViewId="0">
      <pane ySplit="3" topLeftCell="A20" activePane="bottomLeft" state="frozen"/>
      <selection pane="bottomLeft" activeCell="B38" sqref="B38"/>
    </sheetView>
  </sheetViews>
  <sheetFormatPr defaultColWidth="10.875" defaultRowHeight="15.75" x14ac:dyDescent="0.25"/>
  <cols>
    <col min="1" max="8" width="10.875" style="2"/>
    <col min="9" max="9" width="11.125" style="2" customWidth="1"/>
    <col min="10" max="10" width="12.125" style="2" customWidth="1"/>
    <col min="11" max="12" width="10.875" style="2"/>
  </cols>
  <sheetData>
    <row r="1" spans="1:12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s="1" customFormat="1" ht="30.95" customHeight="1" x14ac:dyDescent="0.25">
      <c r="A3" s="5"/>
      <c r="B3" s="6" t="s">
        <v>7</v>
      </c>
      <c r="C3" s="6" t="s">
        <v>26</v>
      </c>
      <c r="D3" s="6" t="s">
        <v>21</v>
      </c>
      <c r="E3" s="7" t="s">
        <v>6</v>
      </c>
      <c r="F3" s="7" t="s">
        <v>23</v>
      </c>
      <c r="G3" s="3" t="s">
        <v>4</v>
      </c>
      <c r="H3" s="3" t="s">
        <v>14</v>
      </c>
      <c r="I3" s="3" t="s">
        <v>13</v>
      </c>
      <c r="J3" s="3" t="s">
        <v>25</v>
      </c>
      <c r="K3" s="3" t="s">
        <v>15</v>
      </c>
      <c r="L3" s="9" t="s">
        <v>8</v>
      </c>
    </row>
    <row r="4" spans="1:12" x14ac:dyDescent="0.25">
      <c r="A4" s="4">
        <v>1</v>
      </c>
      <c r="E4" s="2">
        <v>3</v>
      </c>
    </row>
    <row r="5" spans="1:12" x14ac:dyDescent="0.25">
      <c r="A5" s="4">
        <v>2</v>
      </c>
      <c r="I5" s="2">
        <v>1</v>
      </c>
    </row>
    <row r="6" spans="1:12" x14ac:dyDescent="0.25">
      <c r="A6" s="4">
        <v>3</v>
      </c>
      <c r="G6" s="2">
        <v>2</v>
      </c>
      <c r="H6" s="2">
        <v>1</v>
      </c>
      <c r="I6" s="2">
        <v>3</v>
      </c>
    </row>
    <row r="7" spans="1:12" x14ac:dyDescent="0.25">
      <c r="A7" s="4">
        <v>4</v>
      </c>
      <c r="D7" s="2">
        <v>1</v>
      </c>
      <c r="H7" s="2">
        <v>1</v>
      </c>
    </row>
    <row r="8" spans="1:12" x14ac:dyDescent="0.25">
      <c r="A8" s="4">
        <v>5</v>
      </c>
      <c r="I8" s="2">
        <v>1</v>
      </c>
    </row>
    <row r="9" spans="1:12" x14ac:dyDescent="0.25">
      <c r="A9" s="4">
        <v>6</v>
      </c>
      <c r="L9" s="2">
        <v>0</v>
      </c>
    </row>
    <row r="10" spans="1:12" x14ac:dyDescent="0.25">
      <c r="A10" s="4">
        <v>7</v>
      </c>
      <c r="E10" s="2">
        <v>2</v>
      </c>
      <c r="G10" s="2">
        <v>2</v>
      </c>
    </row>
    <row r="11" spans="1:12" x14ac:dyDescent="0.25">
      <c r="A11" s="4">
        <v>8</v>
      </c>
      <c r="B11" s="2">
        <v>1</v>
      </c>
    </row>
    <row r="12" spans="1:12" x14ac:dyDescent="0.25">
      <c r="A12" s="4">
        <v>9</v>
      </c>
      <c r="B12" s="2">
        <v>3</v>
      </c>
    </row>
    <row r="13" spans="1:12" x14ac:dyDescent="0.25">
      <c r="A13" s="4">
        <v>10</v>
      </c>
      <c r="B13" s="2">
        <v>1</v>
      </c>
      <c r="G13" s="2">
        <v>1</v>
      </c>
    </row>
    <row r="14" spans="1:12" x14ac:dyDescent="0.25">
      <c r="A14" s="4">
        <v>11</v>
      </c>
      <c r="B14" s="2">
        <v>1</v>
      </c>
      <c r="C14" s="2">
        <v>2</v>
      </c>
    </row>
    <row r="15" spans="1:12" x14ac:dyDescent="0.25">
      <c r="A15" s="4">
        <v>12</v>
      </c>
      <c r="G15" s="2">
        <v>1</v>
      </c>
    </row>
    <row r="16" spans="1:12" x14ac:dyDescent="0.25">
      <c r="A16" s="4">
        <v>13</v>
      </c>
      <c r="G16" s="2">
        <v>1</v>
      </c>
    </row>
    <row r="17" spans="1:12" x14ac:dyDescent="0.25">
      <c r="A17" s="4">
        <v>14</v>
      </c>
      <c r="I17" s="2">
        <v>1</v>
      </c>
    </row>
    <row r="18" spans="1:12" s="2" customFormat="1" x14ac:dyDescent="0.25">
      <c r="A18" s="4">
        <v>15</v>
      </c>
      <c r="L18" s="2">
        <v>0</v>
      </c>
    </row>
    <row r="19" spans="1:12" s="2" customFormat="1" x14ac:dyDescent="0.25">
      <c r="A19" s="4">
        <v>16</v>
      </c>
      <c r="B19" s="2">
        <v>3</v>
      </c>
      <c r="C19" s="2">
        <v>2</v>
      </c>
      <c r="G19" s="2">
        <v>1</v>
      </c>
    </row>
    <row r="20" spans="1:12" s="2" customFormat="1" x14ac:dyDescent="0.25">
      <c r="A20" s="4">
        <v>17</v>
      </c>
      <c r="L20" s="2">
        <v>0</v>
      </c>
    </row>
    <row r="21" spans="1:12" s="2" customFormat="1" x14ac:dyDescent="0.25">
      <c r="A21" s="4">
        <v>18</v>
      </c>
      <c r="I21" s="2">
        <v>2</v>
      </c>
    </row>
    <row r="22" spans="1:12" s="2" customFormat="1" x14ac:dyDescent="0.25">
      <c r="A22" s="4">
        <v>19</v>
      </c>
      <c r="G22" s="2">
        <v>1</v>
      </c>
    </row>
    <row r="23" spans="1:12" s="2" customFormat="1" x14ac:dyDescent="0.25">
      <c r="A23" s="4">
        <v>20</v>
      </c>
      <c r="C23" s="2">
        <v>1</v>
      </c>
      <c r="F23" s="2">
        <v>1</v>
      </c>
      <c r="I23" s="2">
        <v>1</v>
      </c>
      <c r="J23" s="2">
        <v>1</v>
      </c>
    </row>
    <row r="24" spans="1:12" s="2" customFormat="1" x14ac:dyDescent="0.25">
      <c r="A24" s="4">
        <v>21</v>
      </c>
      <c r="I24" s="2">
        <v>1</v>
      </c>
      <c r="J24" s="2">
        <v>1</v>
      </c>
    </row>
    <row r="25" spans="1:12" s="2" customFormat="1" x14ac:dyDescent="0.25">
      <c r="A25" s="4">
        <v>22</v>
      </c>
      <c r="L25" s="2">
        <v>0</v>
      </c>
    </row>
    <row r="26" spans="1:12" s="2" customFormat="1" x14ac:dyDescent="0.25">
      <c r="A26" s="4">
        <v>23</v>
      </c>
      <c r="L26" s="2">
        <v>0</v>
      </c>
    </row>
    <row r="27" spans="1:12" s="2" customFormat="1" x14ac:dyDescent="0.25">
      <c r="A27" s="4">
        <v>24</v>
      </c>
      <c r="L27" s="2">
        <v>0</v>
      </c>
    </row>
    <row r="28" spans="1:12" s="2" customFormat="1" x14ac:dyDescent="0.25">
      <c r="A28" s="4">
        <v>25</v>
      </c>
      <c r="L28" s="2">
        <v>0</v>
      </c>
    </row>
    <row r="29" spans="1:12" s="2" customFormat="1" x14ac:dyDescent="0.25">
      <c r="A29" s="4">
        <v>26</v>
      </c>
      <c r="L29" s="2">
        <v>0</v>
      </c>
    </row>
    <row r="30" spans="1:12" s="2" customFormat="1" x14ac:dyDescent="0.25">
      <c r="A30" s="4">
        <v>27</v>
      </c>
      <c r="G30" s="2">
        <v>1</v>
      </c>
    </row>
    <row r="31" spans="1:12" s="2" customFormat="1" x14ac:dyDescent="0.25">
      <c r="A31" s="4">
        <v>28</v>
      </c>
      <c r="B31" s="2">
        <v>1</v>
      </c>
    </row>
    <row r="32" spans="1:12" s="2" customFormat="1" x14ac:dyDescent="0.25">
      <c r="A32" s="15">
        <v>29</v>
      </c>
      <c r="B32" s="2">
        <v>1</v>
      </c>
    </row>
    <row r="33" spans="1:14" s="2" customFormat="1" x14ac:dyDescent="0.25">
      <c r="A33" s="16"/>
    </row>
    <row r="34" spans="1:14" x14ac:dyDescent="0.25">
      <c r="A34" s="10" t="s">
        <v>9</v>
      </c>
      <c r="B34" s="12">
        <f>SUM(B4:B33)</f>
        <v>11</v>
      </c>
      <c r="C34" s="12">
        <f t="shared" ref="C34:L34" si="0">SUM(C4:C33)</f>
        <v>5</v>
      </c>
      <c r="D34" s="12">
        <f t="shared" si="0"/>
        <v>1</v>
      </c>
      <c r="E34" s="12">
        <f t="shared" si="0"/>
        <v>5</v>
      </c>
      <c r="F34" s="12">
        <f t="shared" si="0"/>
        <v>1</v>
      </c>
      <c r="G34" s="12">
        <f t="shared" si="0"/>
        <v>10</v>
      </c>
      <c r="H34" s="12">
        <f t="shared" si="0"/>
        <v>2</v>
      </c>
      <c r="I34" s="12">
        <f t="shared" si="0"/>
        <v>10</v>
      </c>
      <c r="J34" s="12">
        <f t="shared" si="0"/>
        <v>2</v>
      </c>
      <c r="K34" s="12">
        <f t="shared" si="0"/>
        <v>0</v>
      </c>
      <c r="L34" s="18">
        <f t="shared" si="0"/>
        <v>0</v>
      </c>
      <c r="M34" s="20"/>
      <c r="N34" s="2"/>
    </row>
    <row r="35" spans="1:14" ht="31.5" x14ac:dyDescent="0.25">
      <c r="A35" s="11" t="s">
        <v>10</v>
      </c>
      <c r="B35" s="12">
        <f>11/29</f>
        <v>0.37931034482758619</v>
      </c>
      <c r="C35" s="12">
        <f>5/29</f>
        <v>0.17241379310344829</v>
      </c>
      <c r="D35" s="12">
        <f>1/29</f>
        <v>3.4482758620689655E-2</v>
      </c>
      <c r="E35" s="12">
        <f>5/29</f>
        <v>0.17241379310344829</v>
      </c>
      <c r="F35" s="12">
        <f>1/29</f>
        <v>3.4482758620689655E-2</v>
      </c>
      <c r="G35" s="12">
        <f>10/29</f>
        <v>0.34482758620689657</v>
      </c>
      <c r="H35" s="12">
        <f>2/29</f>
        <v>6.8965517241379309E-2</v>
      </c>
      <c r="I35" s="12">
        <f>10/29</f>
        <v>0.34482758620689657</v>
      </c>
      <c r="J35" s="12">
        <f>2/29</f>
        <v>6.8965517241379309E-2</v>
      </c>
      <c r="K35" s="12"/>
      <c r="L35" s="18"/>
      <c r="M35" s="19"/>
      <c r="N35" s="2"/>
    </row>
    <row r="36" spans="1:14" x14ac:dyDescent="0.25">
      <c r="A36" s="13" t="s">
        <v>11</v>
      </c>
      <c r="B36" s="12">
        <f>SUM(B34:L34)</f>
        <v>47</v>
      </c>
      <c r="M36" s="2"/>
      <c r="N36" s="2"/>
    </row>
    <row r="37" spans="1:14" ht="32.25" customHeight="1" x14ac:dyDescent="0.25">
      <c r="A37" s="14" t="s">
        <v>12</v>
      </c>
      <c r="B37" s="12">
        <f>47/29</f>
        <v>1.6206896551724137</v>
      </c>
      <c r="M37" s="2"/>
      <c r="N37" s="2"/>
    </row>
  </sheetData>
  <mergeCells count="2">
    <mergeCell ref="A1:L1"/>
    <mergeCell ref="A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8"/>
  <sheetViews>
    <sheetView workbookViewId="0">
      <pane ySplit="3" topLeftCell="A18" activePane="bottomLeft" state="frozen"/>
      <selection pane="bottomLeft" activeCell="D38" sqref="D38"/>
    </sheetView>
  </sheetViews>
  <sheetFormatPr defaultColWidth="10.875" defaultRowHeight="15.75" x14ac:dyDescent="0.25"/>
  <cols>
    <col min="1" max="3" width="10.875" style="2"/>
    <col min="4" max="4" width="12.875" style="2" customWidth="1"/>
    <col min="5" max="7" width="10.875" style="2"/>
    <col min="8" max="8" width="11.125" style="2" customWidth="1"/>
    <col min="9" max="10" width="10.875" style="2"/>
  </cols>
  <sheetData>
    <row r="1" spans="1:10" x14ac:dyDescent="0.25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2.1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s="1" customFormat="1" ht="30.95" customHeight="1" x14ac:dyDescent="0.25">
      <c r="A3" s="5"/>
      <c r="B3" s="6" t="s">
        <v>7</v>
      </c>
      <c r="C3" s="7" t="s">
        <v>2</v>
      </c>
      <c r="D3" s="7" t="s">
        <v>24</v>
      </c>
      <c r="E3" s="3" t="s">
        <v>4</v>
      </c>
      <c r="F3" s="3" t="s">
        <v>5</v>
      </c>
      <c r="G3" s="3" t="s">
        <v>14</v>
      </c>
      <c r="H3" s="3" t="s">
        <v>13</v>
      </c>
      <c r="I3" s="3" t="s">
        <v>15</v>
      </c>
      <c r="J3" s="9" t="s">
        <v>8</v>
      </c>
    </row>
    <row r="4" spans="1:10" x14ac:dyDescent="0.25">
      <c r="A4" s="4">
        <v>1</v>
      </c>
      <c r="J4" s="2">
        <v>0</v>
      </c>
    </row>
    <row r="5" spans="1:10" x14ac:dyDescent="0.25">
      <c r="A5" s="4">
        <v>2</v>
      </c>
      <c r="B5" s="2">
        <v>2</v>
      </c>
    </row>
    <row r="6" spans="1:10" x14ac:dyDescent="0.25">
      <c r="A6" s="4">
        <v>3</v>
      </c>
      <c r="F6" s="2">
        <v>1</v>
      </c>
      <c r="G6" s="2">
        <v>1</v>
      </c>
      <c r="H6" s="2">
        <v>1</v>
      </c>
    </row>
    <row r="7" spans="1:10" x14ac:dyDescent="0.25">
      <c r="A7" s="4">
        <v>4</v>
      </c>
      <c r="E7" s="2">
        <v>1</v>
      </c>
    </row>
    <row r="8" spans="1:10" x14ac:dyDescent="0.25">
      <c r="A8" s="4">
        <v>5</v>
      </c>
      <c r="F8" s="2">
        <v>1</v>
      </c>
      <c r="H8" s="2">
        <v>1</v>
      </c>
    </row>
    <row r="9" spans="1:10" x14ac:dyDescent="0.25">
      <c r="A9" s="4">
        <v>6</v>
      </c>
      <c r="B9" s="2">
        <v>1</v>
      </c>
    </row>
    <row r="10" spans="1:10" x14ac:dyDescent="0.25">
      <c r="A10" s="4">
        <v>7</v>
      </c>
      <c r="B10" s="2">
        <v>1</v>
      </c>
      <c r="E10" s="2">
        <v>2</v>
      </c>
    </row>
    <row r="11" spans="1:10" x14ac:dyDescent="0.25">
      <c r="A11" s="4">
        <v>8</v>
      </c>
      <c r="B11" s="2">
        <v>1</v>
      </c>
      <c r="E11" s="2">
        <v>1</v>
      </c>
    </row>
    <row r="12" spans="1:10" x14ac:dyDescent="0.25">
      <c r="A12" s="4">
        <v>9</v>
      </c>
      <c r="B12" s="2">
        <v>1</v>
      </c>
    </row>
    <row r="13" spans="1:10" x14ac:dyDescent="0.25">
      <c r="A13" s="4">
        <v>10</v>
      </c>
      <c r="E13" s="2">
        <v>1</v>
      </c>
    </row>
    <row r="14" spans="1:10" x14ac:dyDescent="0.25">
      <c r="A14" s="4">
        <v>11</v>
      </c>
      <c r="E14" s="2">
        <v>2</v>
      </c>
    </row>
    <row r="15" spans="1:10" x14ac:dyDescent="0.25">
      <c r="A15" s="4">
        <v>12</v>
      </c>
      <c r="B15" s="2">
        <v>2</v>
      </c>
    </row>
    <row r="16" spans="1:10" x14ac:dyDescent="0.25">
      <c r="A16" s="4">
        <v>13</v>
      </c>
      <c r="E16" s="2">
        <v>1</v>
      </c>
      <c r="F16" s="2">
        <v>1</v>
      </c>
    </row>
    <row r="17" spans="1:10" x14ac:dyDescent="0.25">
      <c r="A17" s="4">
        <v>14</v>
      </c>
      <c r="J17" s="2">
        <v>0</v>
      </c>
    </row>
    <row r="18" spans="1:10" s="2" customFormat="1" x14ac:dyDescent="0.25">
      <c r="A18" s="4">
        <v>15</v>
      </c>
      <c r="J18" s="2">
        <v>0</v>
      </c>
    </row>
    <row r="19" spans="1:10" s="2" customFormat="1" x14ac:dyDescent="0.25">
      <c r="A19" s="4">
        <v>16</v>
      </c>
      <c r="B19" s="2">
        <v>1</v>
      </c>
      <c r="F19" s="2">
        <v>1</v>
      </c>
    </row>
    <row r="20" spans="1:10" s="2" customFormat="1" x14ac:dyDescent="0.25">
      <c r="A20" s="4">
        <v>17</v>
      </c>
      <c r="B20" s="2">
        <v>2</v>
      </c>
    </row>
    <row r="21" spans="1:10" s="2" customFormat="1" x14ac:dyDescent="0.25">
      <c r="A21" s="4">
        <v>18</v>
      </c>
      <c r="B21" s="2">
        <v>2</v>
      </c>
    </row>
    <row r="22" spans="1:10" s="2" customFormat="1" x14ac:dyDescent="0.25">
      <c r="A22" s="4">
        <v>19</v>
      </c>
      <c r="F22" s="2">
        <v>1</v>
      </c>
    </row>
    <row r="23" spans="1:10" s="2" customFormat="1" x14ac:dyDescent="0.25">
      <c r="A23" s="4">
        <v>20</v>
      </c>
      <c r="E23" s="2">
        <v>2</v>
      </c>
    </row>
    <row r="24" spans="1:10" s="2" customFormat="1" x14ac:dyDescent="0.25">
      <c r="A24" s="4">
        <v>21</v>
      </c>
      <c r="J24" s="2">
        <v>0</v>
      </c>
    </row>
    <row r="25" spans="1:10" s="2" customFormat="1" x14ac:dyDescent="0.25">
      <c r="A25" s="4">
        <v>22</v>
      </c>
      <c r="J25" s="2">
        <v>0</v>
      </c>
    </row>
    <row r="26" spans="1:10" s="2" customFormat="1" x14ac:dyDescent="0.25">
      <c r="A26" s="4">
        <v>23</v>
      </c>
      <c r="B26" s="2">
        <v>1</v>
      </c>
      <c r="E26" s="2">
        <v>1</v>
      </c>
      <c r="F26" s="2">
        <v>1</v>
      </c>
    </row>
    <row r="27" spans="1:10" s="2" customFormat="1" x14ac:dyDescent="0.25">
      <c r="A27" s="4">
        <v>24</v>
      </c>
      <c r="B27" s="2">
        <v>3</v>
      </c>
      <c r="E27" s="2">
        <v>1</v>
      </c>
    </row>
    <row r="28" spans="1:10" s="2" customFormat="1" x14ac:dyDescent="0.25">
      <c r="A28" s="4">
        <v>25</v>
      </c>
      <c r="E28" s="2">
        <v>1</v>
      </c>
    </row>
    <row r="29" spans="1:10" s="2" customFormat="1" x14ac:dyDescent="0.25">
      <c r="A29" s="4">
        <v>26</v>
      </c>
      <c r="B29" s="2">
        <v>1</v>
      </c>
    </row>
    <row r="30" spans="1:10" s="2" customFormat="1" x14ac:dyDescent="0.25">
      <c r="A30" s="4">
        <v>27</v>
      </c>
      <c r="B30" s="2">
        <v>2</v>
      </c>
      <c r="C30" s="2">
        <v>1</v>
      </c>
      <c r="D30" s="2">
        <v>4</v>
      </c>
      <c r="E30" s="2">
        <v>1</v>
      </c>
    </row>
    <row r="31" spans="1:10" s="2" customFormat="1" x14ac:dyDescent="0.25">
      <c r="A31" s="4">
        <v>28</v>
      </c>
      <c r="J31" s="2">
        <v>0</v>
      </c>
    </row>
    <row r="32" spans="1:10" s="2" customFormat="1" x14ac:dyDescent="0.25">
      <c r="A32" s="4">
        <v>29</v>
      </c>
      <c r="J32" s="2">
        <v>0</v>
      </c>
    </row>
    <row r="33" spans="1:18" s="2" customFormat="1" x14ac:dyDescent="0.25">
      <c r="A33" s="15">
        <v>30</v>
      </c>
      <c r="J33" s="2">
        <v>0</v>
      </c>
    </row>
    <row r="34" spans="1:18" x14ac:dyDescent="0.25">
      <c r="A34" s="16"/>
    </row>
    <row r="35" spans="1:18" x14ac:dyDescent="0.25">
      <c r="A35" s="10" t="s">
        <v>9</v>
      </c>
      <c r="B35" s="12">
        <f>SUM(B4:B34)</f>
        <v>20</v>
      </c>
      <c r="C35" s="12">
        <f t="shared" ref="C35:J35" si="0">SUM(C4:C34)</f>
        <v>1</v>
      </c>
      <c r="D35" s="12">
        <f t="shared" si="0"/>
        <v>4</v>
      </c>
      <c r="E35" s="12">
        <f t="shared" si="0"/>
        <v>14</v>
      </c>
      <c r="F35" s="12">
        <f t="shared" si="0"/>
        <v>6</v>
      </c>
      <c r="G35" s="12">
        <f t="shared" si="0"/>
        <v>1</v>
      </c>
      <c r="H35" s="12">
        <f t="shared" si="0"/>
        <v>2</v>
      </c>
      <c r="I35" s="12">
        <f t="shared" si="0"/>
        <v>0</v>
      </c>
      <c r="J35" s="18">
        <f t="shared" si="0"/>
        <v>0</v>
      </c>
      <c r="K35" s="20"/>
      <c r="L35" s="2"/>
      <c r="M35" s="2"/>
      <c r="N35" s="2"/>
      <c r="O35" s="2"/>
      <c r="P35" s="2"/>
      <c r="Q35" s="2"/>
      <c r="R35" s="2"/>
    </row>
    <row r="36" spans="1:18" ht="31.5" x14ac:dyDescent="0.25">
      <c r="A36" s="11" t="s">
        <v>10</v>
      </c>
      <c r="B36" s="12">
        <f>20/30</f>
        <v>0.66666666666666663</v>
      </c>
      <c r="C36" s="12">
        <f>1/30</f>
        <v>3.3333333333333333E-2</v>
      </c>
      <c r="D36" s="12">
        <f>4/30</f>
        <v>0.13333333333333333</v>
      </c>
      <c r="E36" s="12">
        <f>14/30</f>
        <v>0.46666666666666667</v>
      </c>
      <c r="F36" s="12">
        <f>6/30</f>
        <v>0.2</v>
      </c>
      <c r="G36" s="12">
        <f>1/30</f>
        <v>3.3333333333333333E-2</v>
      </c>
      <c r="H36" s="12">
        <f>2/30</f>
        <v>6.6666666666666666E-2</v>
      </c>
      <c r="I36" s="12"/>
      <c r="J36" s="18"/>
      <c r="K36" s="19"/>
      <c r="L36" s="2"/>
      <c r="M36" s="2"/>
      <c r="N36" s="2"/>
      <c r="O36" s="2"/>
      <c r="P36" s="2"/>
      <c r="Q36" s="2"/>
      <c r="R36" s="2"/>
    </row>
    <row r="37" spans="1:18" x14ac:dyDescent="0.25">
      <c r="A37" s="13" t="s">
        <v>11</v>
      </c>
      <c r="B37" s="12">
        <f>SUM(B35:J35)</f>
        <v>48</v>
      </c>
      <c r="K37" s="2"/>
      <c r="L37" s="2"/>
      <c r="M37" s="2"/>
      <c r="N37" s="2"/>
      <c r="O37" s="2"/>
      <c r="P37" s="2"/>
      <c r="Q37" s="2"/>
      <c r="R37" s="2"/>
    </row>
    <row r="38" spans="1:18" ht="33" customHeight="1" x14ac:dyDescent="0.25">
      <c r="A38" s="14" t="s">
        <v>12</v>
      </c>
      <c r="B38" s="12">
        <f>48/30</f>
        <v>1.6</v>
      </c>
      <c r="K38" s="2"/>
      <c r="L38" s="2"/>
      <c r="M38" s="2"/>
      <c r="N38" s="2"/>
      <c r="O38" s="2"/>
      <c r="P38" s="2"/>
      <c r="Q38" s="2"/>
      <c r="R38" s="2"/>
    </row>
  </sheetData>
  <mergeCells count="2">
    <mergeCell ref="A1:J1"/>
    <mergeCell ref="A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5" ma:contentTypeDescription="Create a new document." ma:contentTypeScope="" ma:versionID="b18f10eb8a8e9eed9cd6ac8c1d2b6a8b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25cda0499b322fe9425e3f4fd127f803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87A32B-3E98-4259-B7BC-33F684EC4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26da1-1170-4b7c-8033-6a6217e271b2"/>
    <ds:schemaRef ds:uri="48299a6d-996e-4a09-9521-0ca23a1ae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5C51B-A5DF-4DB0-B8B3-DD7B3B29FA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1AB6CB-BEEA-49FC-805B-B311D825C9E0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Brac - Airport Wall</vt:lpstr>
      <vt:lpstr>Brac - Patch Reef</vt:lpstr>
      <vt:lpstr>Brac - Greenhouse</vt:lpstr>
      <vt:lpstr>Brac - Burt's Brothers Boulders</vt:lpstr>
      <vt:lpstr>Brac - Lighthouse Reef</vt:lpstr>
      <vt:lpstr>Brac - King's Point</vt:lpstr>
      <vt:lpstr>Brac - Prince Frederick</vt:lpstr>
      <vt:lpstr>Brac - Pillar Coral Reef</vt:lpstr>
      <vt:lpstr>Little - Luca's</vt:lpstr>
      <vt:lpstr>Little - Coral City</vt:lpstr>
      <vt:lpstr>Little - West Point</vt:lpstr>
      <vt:lpstr>Little - Grundy's Garden</vt:lpstr>
      <vt:lpstr>Little - Blacktip Tunnels</vt:lpstr>
      <vt:lpstr>Little - Meadows</vt:lpstr>
      <vt:lpstr>Little - Jigsaw</vt:lpstr>
      <vt:lpstr>Little - Joy's Joy</vt:lpstr>
      <vt:lpstr>Grand - Delia's Delight</vt:lpstr>
      <vt:lpstr>Grand - Breakers</vt:lpstr>
      <vt:lpstr>Grand - Kelly's Caverns</vt:lpstr>
      <vt:lpstr>Grand - Dragon's Layer</vt:lpstr>
      <vt:lpstr>Grand - Babylon</vt:lpstr>
      <vt:lpstr>Grand - Bear Claw</vt:lpstr>
      <vt:lpstr>Grand - Memorial</vt:lpstr>
      <vt:lpstr>Grand - Haps</vt:lpstr>
      <vt:lpstr>Grand - Sunset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Ashly Carabetta</dc:creator>
  <cp:keywords/>
  <dc:description/>
  <cp:lastModifiedBy>Jack Johnson</cp:lastModifiedBy>
  <cp:revision/>
  <dcterms:created xsi:type="dcterms:W3CDTF">2018-06-27T03:25:05Z</dcterms:created>
  <dcterms:modified xsi:type="dcterms:W3CDTF">2023-07-27T16:58:13Z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IsMyDocuments">
    <vt:bool>true</vt:bool>
  </property>
  <property fmtid="{D5CDD505-2E9C-101B-9397-08002B2CF9AE}" pid="4" name="Order">
    <vt:r8>524800</vt:r8>
  </property>
  <property fmtid="{D5CDD505-2E9C-101B-9397-08002B2CF9AE}" pid="5" name="ComplianceAssetId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TemplateUrl">
    <vt:lpwstr/>
  </property>
  <property fmtid="{D5CDD505-2E9C-101B-9397-08002B2CF9AE}" pid="9" name="MediaServiceImageTags">
    <vt:lpwstr/>
  </property>
</Properties>
</file>