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pivotCache/pivotCacheDefinition4.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pivotTables/pivotTable2.xml" ContentType="application/vnd.openxmlformats-officedocument.spreadsheetml.pivot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1.xml" ContentType="application/vnd.openxmlformats-officedocument.spreadsheetml.table+xml"/>
  <Override PartName="/xl/queryTables/queryTable6.xml" ContentType="application/vnd.openxmlformats-officedocument.spreadsheetml.queryTable+xml"/>
  <Override PartName="/xl/comments2.xml" ContentType="application/vnd.openxmlformats-officedocument.spreadsheetml.comments+xml"/>
  <Override PartName="/xl/pivotTables/pivotTable3.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
    </mc:Choice>
  </mc:AlternateContent>
  <xr:revisionPtr revIDLastSave="0" documentId="13_ncr:1_{38C4CE98-1C09-45B7-9E25-354C913EDAD6}" xr6:coauthVersionLast="47" xr6:coauthVersionMax="47" xr10:uidLastSave="{00000000-0000-0000-0000-000000000000}"/>
  <bookViews>
    <workbookView xWindow="-120" yWindow="-120" windowWidth="29040" windowHeight="15990" firstSheet="1" activeTab="3" xr2:uid="{E52105A0-41E8-489C-A145-BCC2AE487E8F}"/>
  </bookViews>
  <sheets>
    <sheet name="Dates" sheetId="16" state="hidden" r:id="rId1"/>
    <sheet name="Instructions" sheetId="26" r:id="rId2"/>
    <sheet name="Input" sheetId="1" r:id="rId3"/>
    <sheet name="JC Progress Entry" sheetId="27" r:id="rId4"/>
    <sheet name="Job" sheetId="10" state="hidden" r:id="rId5"/>
    <sheet name="Parameters" sheetId="4" state="hidden" r:id="rId6"/>
    <sheet name="Workbook" sheetId="9" state="hidden" r:id="rId7"/>
    <sheet name="User Workbook" sheetId="23" r:id="rId8"/>
    <sheet name="Performance Graphic" sheetId="24" r:id="rId9"/>
    <sheet name="ImportToVista" sheetId="22" r:id="rId10"/>
  </sheets>
  <externalReferences>
    <externalReference r:id="rId11"/>
  </externalReferences>
  <definedNames>
    <definedName name="_xlcn.WorksheetConnection_ProductivitytrackerdataModelGGDec42020.xlsmTuesWeekEnding1" hidden="1">TuesWeekEnding[]</definedName>
    <definedName name="_xlcn.WorksheetConnection_ProductivitytrackerdataModelGGNov4.xlsmProjectParameter1" hidden="1">ProjectParameter[]</definedName>
    <definedName name="Date_List">[1]!DateDim_Uniq[TuesdayWeekEnding]</definedName>
    <definedName name="ExternalData_1" localSheetId="0" hidden="1">Dates!$A$1:$A$76</definedName>
    <definedName name="ExternalData_1" localSheetId="9" hidden="1">ImportToVista!$A$1:$B$7</definedName>
    <definedName name="ExternalData_1" localSheetId="3" hidden="1">'JC Progress Entry'!$A$11:$C$17</definedName>
    <definedName name="ExternalData_1" localSheetId="4" hidden="1">Job!$A$1:$B$1014</definedName>
    <definedName name="ExternalData_1" localSheetId="5" hidden="1">Parameters!$B$5:$B$6</definedName>
    <definedName name="ExternalData_2" localSheetId="7" hidden="1">'User Workbook'!$B$7:$D$13</definedName>
    <definedName name="ExternalData_3" localSheetId="5" hidden="1">Parameters!$B$20:$B$21</definedName>
    <definedName name="Job_List">[1]!JCJM[Job]</definedName>
    <definedName name="nrEoMonth">[1]!EoMonth[EoMonth]</definedName>
    <definedName name="Slicer_Phase">#N/A</definedName>
  </definedNames>
  <calcPr calcId="191029"/>
  <pivotCaches>
    <pivotCache cacheId="0" r:id="rId12"/>
    <pivotCache cacheId="1" r:id="rId13"/>
  </pivotCaches>
  <extLst>
    <ext xmlns:x14="http://schemas.microsoft.com/office/spreadsheetml/2009/9/main" uri="{876F7934-8845-4945-9796-88D515C7AA90}">
      <x14:pivotCaches>
        <pivotCache cacheId="2"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841E416B-1EF1-43b6-AB56-02D37102CBD5}">
      <x15:pivotCaches>
        <pivotCache cacheId="3" r:id="rId16"/>
      </x15:pivotCaches>
    </ext>
    <ext xmlns:x15="http://schemas.microsoft.com/office/spreadsheetml/2010/11/main" uri="{983426D0-5260-488c-9760-48F4B6AC55F4}">
      <x15:pivotTableReferences>
        <x15:pivotTableReference r:id="rId17"/>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JCCDFact_25815c51-b396-4473-9792-42aae480da56" name="JCCDFact" connection="Query - JCCDFact"/>
          <x15:modelTable id="DateDim_f54d7945-8a5b-4d1a-a7bb-9eacd23d270c" name="DateDim" connection="Query - DateDim"/>
          <x15:modelTable id="JCCH_a4031368-171f-44e4-9372-405e4f5f5ad9" name="JCCH" connection="Query - JCCH"/>
          <x15:modelTable id="JobDes_f3f39d03-f508-485c-8738-ea23ce5120cf" name="JobDes" connection="Query - JobDes"/>
          <x15:modelTable id="EndofWeek_e9ad4d90-687c-4b14-9305-036a90774d6b" name="EndofWeek" connection="Query - EndofWeek"/>
          <x15:modelTable id="DateParameter_577bbf8f-56f5-473a-a73e-e11b11f2e638" name="DateParameter" connection="Query - DateParameter"/>
          <x15:modelTable id="EndofWeekParameter_7efd0305-2709-459f-9302-e2eac180ca63" name="EndofWeekParameter" connection="Query - EndofWeekParameter"/>
          <x15:modelTable id="MaxWkProgressImp_318787d6-a99d-4cd4-900f-cf1c3fa48d30" name="MaxWkProgressImp" connection="Query - MaxWkProgressImp"/>
          <x15:modelTable id="ProjectParameter" name="ProjectParameter" connection="WorksheetConnection_Productivity tracker - data Model GG Nov4.xlsm!ProjectParameter"/>
          <x15:modelTable id="TuesWeekEnding" name="TuesWeekEnding" connection="WorksheetConnection_Productivity tracker - data Model GG Dec 4 2020.xlsm!TuesWeekEnding"/>
        </x15:modelTables>
        <x15:modelRelationships>
          <x15:modelRelationship fromTable="JCCDFact" fromColumn="ActualDate" toTable="DateDim" toColumn="Date"/>
          <x15:modelRelationship fromTable="JCCDFact" fromColumn="JobPhaseID" toTable="JCCH" toColumn="JobPhaseID"/>
          <x15:modelRelationship fromTable="JCCDFact" fromColumn="Job" toTable="JobDes" toColumn="Job"/>
        </x15:modelRelationships>
        <x15:extLst>
          <ext xmlns:x16="http://schemas.microsoft.com/office/spreadsheetml/2014/11/main" uri="{9835A34E-60A6-4A7C-AAB8-D5F71C897F49}">
            <x16:modelTimeGroupings>
              <x16:modelTimeGrouping tableName="DateDim" columnName="TuesdayWeekEnding" columnId="TuesdayWeekEnding">
                <x16:calculatedTimeColumn columnName="TuesdayWeekEnding (Year)" columnId="TuesdayWeekEnding (Year)" contentType="years" isSelected="1"/>
                <x16:calculatedTimeColumn columnName="TuesdayWeekEnding (Quarter)" columnId="TuesdayWeekEnding (Quarter)" contentType="quarters" isSelected="1"/>
                <x16:calculatedTimeColumn columnName="TuesdayWeekEnding (Month Index)" columnId="TuesdayWeekEnding (Month Index)" contentType="monthsindex" isSelected="1"/>
                <x16:calculatedTimeColumn columnName="TuesdayWeekEnding (Month)" columnId="TuesdayWeekEnding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2" l="1"/>
  <c r="C3" i="22"/>
  <c r="C4" i="22"/>
  <c r="C5" i="22"/>
  <c r="C6" i="22"/>
  <c r="C7" i="22"/>
  <c r="D2" i="22"/>
  <c r="D3" i="22"/>
  <c r="D4" i="22"/>
  <c r="D5" i="22"/>
  <c r="D6" i="22"/>
  <c r="D7" i="22"/>
  <c r="E2" i="22"/>
  <c r="E3" i="22"/>
  <c r="E4" i="22"/>
  <c r="E5" i="22"/>
  <c r="E6" i="22"/>
  <c r="E7" i="22"/>
  <c r="F2" i="22"/>
  <c r="F3" i="22"/>
  <c r="F4" i="22"/>
  <c r="F5" i="22"/>
  <c r="F6" i="22"/>
  <c r="F7" i="22"/>
  <c r="E8" i="23"/>
  <c r="E9" i="23"/>
  <c r="E10" i="23"/>
  <c r="E11" i="23"/>
  <c r="E12" i="23"/>
  <c r="E13" i="23"/>
  <c r="F8" i="23"/>
  <c r="F9" i="23"/>
  <c r="F10" i="23"/>
  <c r="F11" i="23"/>
  <c r="F12" i="23"/>
  <c r="F13" i="23"/>
  <c r="G8" i="23"/>
  <c r="G9" i="23"/>
  <c r="G10" i="23"/>
  <c r="G11" i="23"/>
  <c r="G12" i="23"/>
  <c r="G13" i="23"/>
  <c r="H8" i="23"/>
  <c r="H9" i="23"/>
  <c r="H10" i="23"/>
  <c r="H11" i="23"/>
  <c r="H12" i="23"/>
  <c r="H13" i="23"/>
  <c r="I8" i="23"/>
  <c r="I9" i="23"/>
  <c r="I10" i="23"/>
  <c r="I11" i="23"/>
  <c r="I12" i="23"/>
  <c r="I13" i="23"/>
  <c r="J8" i="23"/>
  <c r="J9" i="23"/>
  <c r="J10" i="23"/>
  <c r="J11" i="23"/>
  <c r="J12" i="23"/>
  <c r="J13" i="23"/>
  <c r="K8" i="23"/>
  <c r="K9" i="23"/>
  <c r="K10" i="23"/>
  <c r="K11" i="23"/>
  <c r="K12" i="23"/>
  <c r="K13" i="23"/>
  <c r="O8" i="23"/>
  <c r="O9" i="23"/>
  <c r="O10" i="23"/>
  <c r="O11" i="23"/>
  <c r="O12" i="23"/>
  <c r="O13" i="23"/>
  <c r="P8" i="23"/>
  <c r="P9" i="23"/>
  <c r="P10" i="23"/>
  <c r="P11" i="23"/>
  <c r="P12" i="23"/>
  <c r="P13" i="23"/>
  <c r="Q8" i="23"/>
  <c r="Q9" i="23"/>
  <c r="Q10" i="23"/>
  <c r="Q11" i="23"/>
  <c r="X11" i="23" s="1"/>
  <c r="W11" i="23" s="1"/>
  <c r="Q12" i="23"/>
  <c r="Q13" i="23"/>
  <c r="R8" i="23"/>
  <c r="R9" i="23"/>
  <c r="R10" i="23"/>
  <c r="R11" i="23"/>
  <c r="R12" i="23"/>
  <c r="R13" i="23"/>
  <c r="S8" i="23"/>
  <c r="S9" i="23"/>
  <c r="S10" i="23"/>
  <c r="S11" i="23"/>
  <c r="S12" i="23"/>
  <c r="S13" i="23"/>
  <c r="T8" i="23"/>
  <c r="T9" i="23"/>
  <c r="T10" i="23"/>
  <c r="T11" i="23"/>
  <c r="T12" i="23"/>
  <c r="T13" i="23"/>
  <c r="U8" i="23"/>
  <c r="X8" i="23" s="1"/>
  <c r="U9" i="23"/>
  <c r="X9" i="23" s="1"/>
  <c r="U10" i="23"/>
  <c r="U11" i="23"/>
  <c r="U12" i="23"/>
  <c r="U13" i="23"/>
  <c r="Y8" i="23"/>
  <c r="Y9" i="23"/>
  <c r="Y10" i="23"/>
  <c r="Y11" i="23"/>
  <c r="Y12" i="23"/>
  <c r="Y13" i="23"/>
  <c r="Z8" i="23"/>
  <c r="Z9" i="23"/>
  <c r="Z10" i="23"/>
  <c r="Z11" i="23"/>
  <c r="Z12" i="23"/>
  <c r="Z13" i="23"/>
  <c r="AA8" i="23"/>
  <c r="AA9" i="23"/>
  <c r="AA10" i="23"/>
  <c r="AA11" i="23"/>
  <c r="AA12" i="23"/>
  <c r="AA13" i="23"/>
  <c r="AB8" i="23"/>
  <c r="AB9" i="23"/>
  <c r="AB10" i="23"/>
  <c r="AB11" i="23"/>
  <c r="AB12" i="23"/>
  <c r="AB13" i="23"/>
  <c r="AC8" i="23"/>
  <c r="AC9" i="23"/>
  <c r="AC10" i="23"/>
  <c r="AC11" i="23"/>
  <c r="AC12" i="23"/>
  <c r="AC13" i="23"/>
  <c r="AD8" i="23"/>
  <c r="AD9" i="23"/>
  <c r="AD10" i="23"/>
  <c r="AD11" i="23"/>
  <c r="AD12" i="23"/>
  <c r="AD13" i="23"/>
  <c r="AE8" i="23"/>
  <c r="AE9" i="23"/>
  <c r="AE10" i="23"/>
  <c r="AE11" i="23"/>
  <c r="AE12" i="23"/>
  <c r="AE13" i="23"/>
  <c r="AF8" i="23"/>
  <c r="AF9" i="23"/>
  <c r="AF10" i="23"/>
  <c r="AF11" i="23"/>
  <c r="AF12" i="23"/>
  <c r="AF13" i="23"/>
  <c r="AH8" i="23"/>
  <c r="AH9" i="23"/>
  <c r="AH10" i="23"/>
  <c r="AH11" i="23"/>
  <c r="AH12" i="23"/>
  <c r="AH13" i="23"/>
  <c r="AI8" i="23"/>
  <c r="AI9" i="23"/>
  <c r="AI10" i="23"/>
  <c r="AI11" i="23"/>
  <c r="AI12" i="23"/>
  <c r="AI13" i="23"/>
  <c r="AJ8" i="23"/>
  <c r="AJ9" i="23"/>
  <c r="AJ10" i="23"/>
  <c r="AJ11" i="23"/>
  <c r="AJ12" i="23"/>
  <c r="AJ13" i="23"/>
  <c r="AK8" i="23"/>
  <c r="AK9" i="23"/>
  <c r="AK10" i="23"/>
  <c r="AK11" i="23"/>
  <c r="AK12" i="23"/>
  <c r="AK13" i="23"/>
  <c r="AL8" i="23"/>
  <c r="AL9" i="23"/>
  <c r="AL10" i="23"/>
  <c r="AL11" i="23"/>
  <c r="AL12" i="23"/>
  <c r="AL13" i="23"/>
  <c r="AM8" i="23"/>
  <c r="AM9" i="23"/>
  <c r="AM10" i="23"/>
  <c r="AM11" i="23"/>
  <c r="AM12" i="23"/>
  <c r="AM13" i="23"/>
  <c r="AN8" i="23"/>
  <c r="AN9" i="23"/>
  <c r="AN10" i="23"/>
  <c r="AN11" i="23"/>
  <c r="AN12" i="23"/>
  <c r="AN13" i="23"/>
  <c r="AO8" i="23"/>
  <c r="AO9" i="23"/>
  <c r="AO10" i="23"/>
  <c r="AO11" i="23"/>
  <c r="AO12" i="23"/>
  <c r="AO13" i="23"/>
  <c r="AP8" i="23"/>
  <c r="AP9" i="23"/>
  <c r="AP10" i="23"/>
  <c r="AP11" i="23"/>
  <c r="AP12" i="23"/>
  <c r="AP13" i="23"/>
  <c r="AR8" i="23"/>
  <c r="AR9" i="23"/>
  <c r="AR10" i="23"/>
  <c r="AR11" i="23"/>
  <c r="AR12" i="23"/>
  <c r="AR13" i="23"/>
  <c r="AS8" i="23"/>
  <c r="AS9" i="23"/>
  <c r="AS10" i="23"/>
  <c r="AS11" i="23"/>
  <c r="AS12" i="23"/>
  <c r="AS13" i="23"/>
  <c r="AT8" i="23"/>
  <c r="AT9" i="23"/>
  <c r="AT10" i="23"/>
  <c r="AT11" i="23"/>
  <c r="AT12" i="23"/>
  <c r="AT13" i="23"/>
  <c r="AU8" i="23"/>
  <c r="AU9" i="23"/>
  <c r="AU10" i="23"/>
  <c r="AU11" i="23"/>
  <c r="AU12" i="23"/>
  <c r="AU13" i="23"/>
  <c r="AV8" i="23"/>
  <c r="AV9" i="23"/>
  <c r="AV10" i="23"/>
  <c r="AV11" i="23"/>
  <c r="AV12" i="23"/>
  <c r="AV13" i="23"/>
  <c r="AW8" i="23"/>
  <c r="AW9" i="23"/>
  <c r="AW10" i="23"/>
  <c r="AW11" i="23"/>
  <c r="AW12" i="23"/>
  <c r="AW13" i="23"/>
  <c r="D12" i="27"/>
  <c r="D13" i="27"/>
  <c r="D14" i="27"/>
  <c r="D15" i="27"/>
  <c r="D16" i="27"/>
  <c r="D17" i="27"/>
  <c r="E12" i="27"/>
  <c r="E13" i="27"/>
  <c r="E14" i="27"/>
  <c r="E15" i="27"/>
  <c r="E16" i="27"/>
  <c r="E17" i="27"/>
  <c r="F12" i="27"/>
  <c r="F13" i="27"/>
  <c r="F14" i="27"/>
  <c r="F15" i="27"/>
  <c r="F16" i="27"/>
  <c r="F17" i="27"/>
  <c r="G12" i="27"/>
  <c r="G13" i="27"/>
  <c r="G14" i="27"/>
  <c r="G15" i="27"/>
  <c r="G16" i="27"/>
  <c r="G17" i="27"/>
  <c r="H12" i="27"/>
  <c r="H13" i="27"/>
  <c r="H14" i="27"/>
  <c r="H15" i="27"/>
  <c r="H16" i="27"/>
  <c r="H17" i="27"/>
  <c r="I12" i="27"/>
  <c r="I13" i="27"/>
  <c r="I14" i="27"/>
  <c r="I15" i="27"/>
  <c r="I16" i="27"/>
  <c r="I17" i="27"/>
  <c r="J12" i="27"/>
  <c r="J13" i="27"/>
  <c r="J14" i="27"/>
  <c r="J15" i="27"/>
  <c r="J16" i="27"/>
  <c r="J17" i="27"/>
  <c r="K12" i="27"/>
  <c r="K13" i="27"/>
  <c r="K14" i="27"/>
  <c r="K15" i="27"/>
  <c r="K16" i="27"/>
  <c r="K17" i="27"/>
  <c r="L12" i="27"/>
  <c r="S12" i="27" s="1" a="1"/>
  <c r="S12" i="27" s="1"/>
  <c r="L13" i="27"/>
  <c r="S13" i="27" s="1" a="1"/>
  <c r="S13" i="27" s="1"/>
  <c r="L14" i="27"/>
  <c r="S14" i="27" s="1" a="1"/>
  <c r="S14" i="27" s="1"/>
  <c r="L15" i="27"/>
  <c r="S15" i="27" s="1" a="1"/>
  <c r="S15" i="27" s="1"/>
  <c r="L16" i="27"/>
  <c r="S16" i="27" s="1" a="1"/>
  <c r="S16" i="27" s="1"/>
  <c r="L17" i="27"/>
  <c r="S17" i="27" s="1" a="1"/>
  <c r="S17" i="27" s="1"/>
  <c r="M12" i="27"/>
  <c r="M13" i="27"/>
  <c r="M14" i="27"/>
  <c r="M15" i="27"/>
  <c r="M16" i="27"/>
  <c r="M17" i="27"/>
  <c r="N12" i="27"/>
  <c r="N13" i="27"/>
  <c r="N14" i="27"/>
  <c r="N15" i="27"/>
  <c r="N16" i="27"/>
  <c r="N17" i="27"/>
  <c r="O12" i="27"/>
  <c r="O13" i="27"/>
  <c r="O14" i="27"/>
  <c r="O15" i="27"/>
  <c r="O16" i="27"/>
  <c r="O17" i="27"/>
  <c r="P12" i="27"/>
  <c r="P13" i="27"/>
  <c r="P14" i="27"/>
  <c r="R14" i="27" s="1"/>
  <c r="P15" i="27"/>
  <c r="R15" i="27" s="1"/>
  <c r="P16" i="27"/>
  <c r="R16" i="27" s="1"/>
  <c r="P17" i="27"/>
  <c r="R17" i="27" s="1"/>
  <c r="T17" i="27" s="1"/>
  <c r="R12" i="27"/>
  <c r="T12" i="27" s="1"/>
  <c r="R13" i="27"/>
  <c r="T13" i="27" s="1"/>
  <c r="U12" i="27"/>
  <c r="U13" i="27"/>
  <c r="U14" i="27"/>
  <c r="U15" i="27"/>
  <c r="U16" i="27"/>
  <c r="U17" i="27"/>
  <c r="X13" i="23" l="1"/>
  <c r="W13" i="23" s="1"/>
  <c r="V13" i="23" s="1"/>
  <c r="X12" i="23"/>
  <c r="W12" i="23" s="1"/>
  <c r="V12" i="23" s="1"/>
  <c r="V11" i="23"/>
  <c r="X10" i="23"/>
  <c r="W8" i="23"/>
  <c r="V8" i="23" s="1"/>
  <c r="N8" i="23"/>
  <c r="N9" i="23"/>
  <c r="W9" i="23"/>
  <c r="V9" i="23" s="1"/>
  <c r="W10" i="23"/>
  <c r="V10" i="23" s="1"/>
  <c r="N10" i="23"/>
  <c r="N11" i="23"/>
  <c r="N13" i="23"/>
  <c r="T15" i="27"/>
  <c r="T16" i="27"/>
  <c r="T14" i="27"/>
  <c r="Q18" i="27"/>
  <c r="D6" i="1"/>
  <c r="N12" i="23" l="1"/>
  <c r="AZ11" i="23"/>
  <c r="AY11" i="23" s="1"/>
  <c r="AX11" i="23" s="1"/>
  <c r="M11" i="23"/>
  <c r="L11" i="23" s="1"/>
  <c r="AZ13" i="23"/>
  <c r="AY13" i="23" s="1"/>
  <c r="AX13" i="23" s="1"/>
  <c r="M13" i="23"/>
  <c r="L13" i="23" s="1"/>
  <c r="AZ10" i="23"/>
  <c r="AY10" i="23" s="1"/>
  <c r="AX10" i="23" s="1"/>
  <c r="M10" i="23"/>
  <c r="L10" i="23" s="1"/>
  <c r="M9" i="23"/>
  <c r="L9" i="23" s="1"/>
  <c r="AZ9" i="23"/>
  <c r="AY9" i="23" s="1"/>
  <c r="AX9" i="23" s="1"/>
  <c r="M8" i="23"/>
  <c r="L8" i="23" s="1"/>
  <c r="AZ8" i="23"/>
  <c r="AY8" i="23" s="1"/>
  <c r="AX8" i="23" s="1"/>
  <c r="AZ12" i="23"/>
  <c r="AY12" i="23" s="1"/>
  <c r="AX12" i="23" s="1"/>
  <c r="M12" i="23"/>
  <c r="L12" i="23" s="1"/>
  <c r="M18" i="27"/>
  <c r="H18" i="27" l="1"/>
  <c r="K18" i="27"/>
  <c r="G18" i="27" l="1"/>
  <c r="P14" i="23"/>
  <c r="N2" i="27" l="1" a="1"/>
  <c r="N2" i="27" s="1"/>
  <c r="I18" i="27" l="1"/>
  <c r="N4" i="27"/>
  <c r="N5" i="27"/>
  <c r="F18" i="27" l="1"/>
  <c r="J18" i="27" l="1"/>
  <c r="L18" i="27"/>
  <c r="R18" i="27"/>
  <c r="N18" i="27"/>
  <c r="B18" i="4" l="1"/>
  <c r="AT14" i="23" l="1"/>
  <c r="AS14" i="23" l="1"/>
  <c r="F14" i="23"/>
  <c r="AU14" i="23" l="1"/>
  <c r="J14" i="23"/>
  <c r="T14" i="23"/>
  <c r="D10" i="1" l="1"/>
  <c r="B9" i="4" l="1"/>
  <c r="S14" i="23" l="1"/>
  <c r="Q14" i="23"/>
  <c r="I14" i="23"/>
  <c r="K14" i="23"/>
  <c r="G14" i="23"/>
  <c r="H14" i="23"/>
  <c r="R14" i="23"/>
  <c r="O14" i="23"/>
  <c r="AR14" i="23"/>
  <c r="E14" i="23"/>
  <c r="B15" i="4" l="1"/>
  <c r="B12" i="4"/>
  <c r="B3" i="4"/>
  <c r="V14" i="23" l="1"/>
  <c r="N14" i="23"/>
  <c r="X14" i="23"/>
  <c r="U14" i="23"/>
  <c r="M14" i="23"/>
  <c r="L14" i="23" l="1"/>
  <c r="AZ14" i="23"/>
  <c r="W14" i="23"/>
  <c r="AX14" i="23" l="1"/>
  <c r="AY14" i="23" l="1"/>
  <c r="AV14"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Gillian Gilespie</author>
  </authors>
  <commentList>
    <comment ref="D4" authorId="0" shapeId="0" xr:uid="{100B4140-3B3A-4EDC-8CFF-5E05BAE9C004}">
      <text>
        <r>
          <rPr>
            <b/>
            <sz val="9"/>
            <color indexed="81"/>
            <rFont val="Tahoma"/>
            <family val="2"/>
          </rPr>
          <t>Gillian Gilespie:</t>
        </r>
        <r>
          <rPr>
            <sz val="9"/>
            <color indexed="81"/>
            <rFont val="Tahoma"/>
            <family val="2"/>
          </rPr>
          <t xml:space="preserve">
</t>
        </r>
        <r>
          <rPr>
            <sz val="12"/>
            <color indexed="81"/>
            <rFont val="Tahoma"/>
            <family val="2"/>
          </rPr>
          <t>Enter the - at the end of the project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Gillian Gilespie</author>
  </authors>
  <commentList>
    <comment ref="N7" authorId="0" shapeId="0" xr:uid="{39377E15-53DF-4549-8BC3-AE0549DBF6D0}">
      <text>
        <r>
          <rPr>
            <b/>
            <sz val="11"/>
            <color indexed="81"/>
            <rFont val="Tahoma"/>
            <family val="2"/>
          </rPr>
          <t xml:space="preserve">Gillian Gilespie:
</t>
        </r>
        <r>
          <rPr>
            <sz val="11"/>
            <color indexed="81"/>
            <rFont val="Tahoma"/>
            <family val="2"/>
          </rPr>
          <t>This cell defaults to:
If progress units to complete = 0
then Progress Hours to Complete = 0
Otherwise:
Progress Units to complete x Hours/Units Override</t>
        </r>
        <r>
          <rPr>
            <sz val="9"/>
            <color indexed="81"/>
            <rFont val="Tahoma"/>
            <family val="2"/>
          </rPr>
          <t xml:space="preserve">
</t>
        </r>
      </text>
    </comment>
    <comment ref="Q7" authorId="0" shapeId="0" xr:uid="{CF25C644-EB7C-47ED-A3AC-2B1E3B3F19E0}">
      <text>
        <r>
          <rPr>
            <b/>
            <sz val="9"/>
            <color indexed="81"/>
            <rFont val="Tahoma"/>
            <family val="2"/>
          </rPr>
          <t>Gillian Gilespie:</t>
        </r>
        <r>
          <rPr>
            <sz val="9"/>
            <color indexed="81"/>
            <rFont val="Tahoma"/>
            <family val="2"/>
          </rPr>
          <t xml:space="preserve">
Flag (Yellow) appears when there are no Revised Budget Units in Vista</t>
        </r>
      </text>
    </comment>
    <comment ref="X7" authorId="0" shapeId="0" xr:uid="{6834A6FF-F2E1-4CC3-9978-629E65DB25AC}">
      <text>
        <r>
          <rPr>
            <b/>
            <sz val="11"/>
            <color indexed="81"/>
            <rFont val="Tahoma"/>
            <family val="2"/>
          </rPr>
          <t>Gillian Gilespie:</t>
        </r>
        <r>
          <rPr>
            <sz val="11"/>
            <color indexed="81"/>
            <rFont val="Tahoma"/>
            <family val="2"/>
          </rPr>
          <t xml:space="preserve">
If the Column "Units to Complete" = 0 then we use the (Revised Budget Units) - (Units to Date) to estimate the (Progress Units to Complete)
(Units to Complete) will be 0 prior to any progress entries made in Vista by the PM
(Units to Complete) is set to calculate based on the most up to date (Progress units) - (Units to Date)</t>
        </r>
        <r>
          <rPr>
            <sz val="9"/>
            <color indexed="81"/>
            <rFont val="Tahoma"/>
            <family val="2"/>
          </rPr>
          <t xml:space="preserve">
</t>
        </r>
      </text>
    </comment>
    <comment ref="AG7" authorId="0" shapeId="0" xr:uid="{5F43591C-D5E4-4ACD-BAF7-D87E08448498}">
      <text>
        <r>
          <rPr>
            <b/>
            <sz val="9"/>
            <color indexed="81"/>
            <rFont val="Tahoma"/>
            <family val="2"/>
          </rPr>
          <t>Gillian Gilespie:</t>
        </r>
        <r>
          <rPr>
            <sz val="9"/>
            <color indexed="81"/>
            <rFont val="Tahoma"/>
            <family val="2"/>
          </rPr>
          <t xml:space="preserve">
Will be flagged red when there are units to complete but this override is 0</t>
        </r>
      </text>
    </comment>
    <comment ref="AQ7" authorId="0" shapeId="0" xr:uid="{283B9A44-17C4-4FE4-B062-8413A787B4BB}">
      <text>
        <r>
          <rPr>
            <b/>
            <sz val="9"/>
            <color indexed="81"/>
            <rFont val="Tahoma"/>
            <family val="2"/>
          </rPr>
          <t>Gillian Gilespie:</t>
        </r>
        <r>
          <rPr>
            <sz val="9"/>
            <color indexed="81"/>
            <rFont val="Tahoma"/>
            <family val="2"/>
          </rPr>
          <t xml:space="preserve">
Will be flagged red when there are hours to complete but this override is 0</t>
        </r>
      </text>
    </comment>
    <comment ref="AZ7" authorId="0" shapeId="0" xr:uid="{FFF4AEBC-40D4-4C7D-A486-C855E89C7CF8}">
      <text>
        <r>
          <rPr>
            <b/>
            <sz val="9"/>
            <color indexed="81"/>
            <rFont val="Tahoma"/>
            <family val="2"/>
          </rPr>
          <t>Gillian Gilespie:</t>
        </r>
        <r>
          <rPr>
            <sz val="11"/>
            <color indexed="81"/>
            <rFont val="Tahoma"/>
            <family val="2"/>
          </rPr>
          <t xml:space="preserve">
This cell defaults to:
If Progress Hours to complete = 0
then Cost to Complete = 0
Otherwise:
Progress Hours to complete x JTD $ / Hr Override</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B9E16C-7D5F-4921-A68C-74C23A057D85}" keepAlive="1" name="ModelConnection_ExternalData_1" description="Data Model" type="5" refreshedVersion="7" minRefreshableVersion="5" saveData="1">
    <dbPr connection="Data Model Connection" command="JobDes" commandType="3"/>
    <extLst>
      <ext xmlns:x15="http://schemas.microsoft.com/office/spreadsheetml/2010/11/main" uri="{DE250136-89BD-433C-8126-D09CA5730AF9}">
        <x15:connection id="" model="1"/>
      </ext>
    </extLst>
  </connection>
  <connection id="2" xr16:uid="{6E040761-176E-4E9B-B80A-BF33FAE3A79A}" keepAlive="1" name="ModelConnection_ExternalData_3" description="Data Model" type="5" refreshedVersion="7" minRefreshableVersion="5" saveData="1">
    <dbPr connection="Data Model Connection" command="MaxWkProgressImp" commandType="3"/>
    <extLst>
      <ext xmlns:x15="http://schemas.microsoft.com/office/spreadsheetml/2010/11/main" uri="{DE250136-89BD-433C-8126-D09CA5730AF9}">
        <x15:connection id="" model="1"/>
      </ext>
    </extLst>
  </connection>
  <connection id="3" xr16:uid="{4DCD81F9-DA41-47BE-B56F-565E418EFDF1}" name="Query - DateDim" description="Connection to the 'DateDim' query in the workbook." type="100" refreshedVersion="7" minRefreshableVersion="5" saveData="1">
    <extLst>
      <ext xmlns:x15="http://schemas.microsoft.com/office/spreadsheetml/2010/11/main" uri="{DE250136-89BD-433C-8126-D09CA5730AF9}">
        <x15:connection id="ed3e340c-64e9-45fd-9208-a62cd82c719d">
          <x15:oledbPr connection="Provider=Microsoft.Mashup.OleDb.1;Data Source=$Workbook$;Location=DateDim;Extended Properties=&quot;&quot;">
            <x15:dbTables>
              <x15:dbTable name="DateDim"/>
            </x15:dbTables>
          </x15:oledbPr>
        </x15:connection>
      </ext>
    </extLst>
  </connection>
  <connection id="4" xr16:uid="{8266DF82-79C3-445B-ADEB-50965F789DF5}" name="Query - DateParameter" description="Connection to the 'DateParameter' query in the workbook." type="100" refreshedVersion="7" minRefreshableVersion="5" saveData="1">
    <extLst>
      <ext xmlns:x15="http://schemas.microsoft.com/office/spreadsheetml/2010/11/main" uri="{DE250136-89BD-433C-8126-D09CA5730AF9}">
        <x15:connection id="80ab416a-a685-4c9c-94b4-2b0861f912ff">
          <x15:oledbPr connection="Provider=Microsoft.Mashup.OleDb.1;Data Source=$Workbook$;Location=DateParameter;Extended Properties=&quot;&quot;">
            <x15:dbTables>
              <x15:dbTable name="DateParameter"/>
            </x15:dbTables>
          </x15:oledbPr>
        </x15:connection>
      </ext>
    </extLst>
  </connection>
  <connection id="5" xr16:uid="{4E801ADA-7D60-44EA-8140-4319FF221C98}" name="Query - EndofWeek" description="Connection to the 'EndofWeek' query in the workbook." type="100" refreshedVersion="7" minRefreshableVersion="5" saveData="1">
    <extLst>
      <ext xmlns:x15="http://schemas.microsoft.com/office/spreadsheetml/2010/11/main" uri="{DE250136-89BD-433C-8126-D09CA5730AF9}">
        <x15:connection id="38bd41cb-d070-400f-9e02-f87bb1158a26">
          <x15:oledbPr connection="Provider=Microsoft.Mashup.OleDb.1;Data Source=$Workbook$;Location=EndofWeek;Extended Properties=&quot;&quot;">
            <x15:dbTables>
              <x15:dbTable name="EndofWeek"/>
            </x15:dbTables>
          </x15:oledbPr>
        </x15:connection>
      </ext>
    </extLst>
  </connection>
  <connection id="6" xr16:uid="{544BCBAF-66A7-4BC4-B105-7BB924ACE95F}" name="Query - EndofWeekParameter" description="Connection to the 'EndofWeekParameter' query in the workbook." type="100" refreshedVersion="7" minRefreshableVersion="5">
    <extLst>
      <ext xmlns:x15="http://schemas.microsoft.com/office/spreadsheetml/2010/11/main" uri="{DE250136-89BD-433C-8126-D09CA5730AF9}">
        <x15:connection id="b2fbfbf8-5823-4591-8171-3c7278185c02">
          <x15:oledbPr connection="Provider=Microsoft.Mashup.OleDb.1;Data Source=$Workbook$;Location=EndofWeekParameter;Extended Properties=&quot;&quot;">
            <x15:dbTables>
              <x15:dbTable name="EndofWeekParameter"/>
            </x15:dbTables>
          </x15:oledbPr>
        </x15:connection>
      </ext>
    </extLst>
  </connection>
  <connection id="7" xr16:uid="{69C8789E-AFB4-44A5-8177-CB7BC2B88E93}" keepAlive="1" name="Query - Import To Vista" description="Connection to the 'Import To Vista' query in the workbook." type="5" refreshedVersion="7" background="1" saveData="1">
    <dbPr connection="Provider=Microsoft.Mashup.OleDb.1;Data Source=$Workbook$;Location=&quot;Import To Vista&quot;;Extended Properties=&quot;&quot;" command="SELECT * FROM [Import To Vista]"/>
  </connection>
  <connection id="8" xr16:uid="{A1533670-79E3-4FAC-AD84-657C65F520A8}" keepAlive="1" name="Query - JC Progress Entry" description="Connection to the 'JC Progress Entry' query in the workbook." type="5" refreshedVersion="7" background="1" saveData="1">
    <dbPr connection="Provider=Microsoft.Mashup.OleDb.1;Data Source=$Workbook$;Location=&quot;JC Progress Entry&quot;;Extended Properties=&quot;&quot;" command="SELECT * FROM [JC Progress Entry]"/>
  </connection>
  <connection id="9" xr16:uid="{18F28E12-69A6-4779-A87D-D97B8F692CFC}" name="Query - JCCDFact" description="Connection to the 'JCCDFact' query in the workbook." type="100" refreshedVersion="7" minRefreshableVersion="5" saveData="1">
    <extLst>
      <ext xmlns:x15="http://schemas.microsoft.com/office/spreadsheetml/2010/11/main" uri="{DE250136-89BD-433C-8126-D09CA5730AF9}">
        <x15:connection id="90ccbd2b-08a8-42e5-99e7-968da57055dc">
          <x15:oledbPr connection="Provider=Microsoft.Mashup.OleDb.1;Data Source=$Workbook$;Location=JCCDFact;Extended Properties=&quot;&quot;">
            <x15:dbTables>
              <x15:dbTable name="JCCDFact"/>
            </x15:dbTables>
          </x15:oledbPr>
        </x15:connection>
      </ext>
    </extLst>
  </connection>
  <connection id="10" xr16:uid="{B76ACBF7-6050-4625-B136-6F01F5C08F14}" name="Query - JCCH" description="Connection to the 'JCCH' query in the workbook." type="100" refreshedVersion="7" minRefreshableVersion="5" saveData="1">
    <extLst>
      <ext xmlns:x15="http://schemas.microsoft.com/office/spreadsheetml/2010/11/main" uri="{DE250136-89BD-433C-8126-D09CA5730AF9}">
        <x15:connection id="f7451744-448e-45d4-b198-5988b5042918">
          <x15:oledbPr connection="Provider=Microsoft.Mashup.OleDb.1;Data Source=$Workbook$;Location=JCCH;Extended Properties=&quot;&quot;">
            <x15:dbTables>
              <x15:dbTable name="JCCH"/>
            </x15:dbTables>
          </x15:oledbPr>
        </x15:connection>
      </ext>
    </extLst>
  </connection>
  <connection id="11" xr16:uid="{3109044C-C42F-4FDB-B798-981C8D95A462}" name="Query - JobDes" description="Connection to the 'JobDes' query in the workbook." type="100" refreshedVersion="7" minRefreshableVersion="5" saveData="1">
    <extLst>
      <ext xmlns:x15="http://schemas.microsoft.com/office/spreadsheetml/2010/11/main" uri="{DE250136-89BD-433C-8126-D09CA5730AF9}">
        <x15:connection id="4d2d6e8f-6f3b-4a49-8cca-1e5afd84e8f6">
          <x15:oledbPr connection="Provider=Microsoft.Mashup.OleDb.1;Data Source=$Workbook$;Location=JobDes;Extended Properties=&quot;&quot;">
            <x15:dbTables>
              <x15:dbTable name="JobDes"/>
            </x15:dbTables>
          </x15:oledbPr>
        </x15:connection>
      </ext>
    </extLst>
  </connection>
  <connection id="12" xr16:uid="{FA43BE21-A246-4A51-AE8E-E3802729EC69}" keepAlive="1" name="Query - Max Projection Date" description="Connection to the 'Max Projection Date' query in the workbook." type="5" refreshedVersion="7" background="1" saveData="1">
    <dbPr connection="Provider=Microsoft.Mashup.OleDb.1;Data Source=$Workbook$;Location=&quot;Max Projection Date&quot;;Extended Properties=&quot;&quot;" command="SELECT * FROM [Max Projection Date]"/>
  </connection>
  <connection id="13" xr16:uid="{90FEE8EB-DCCF-45A3-AF85-782BF08D6B7C}" name="Query - MaxWkProgressImp" description="Connection to the 'MaxWkProgressImp' query in the workbook." type="100" refreshedVersion="7" minRefreshableVersion="5">
    <extLst>
      <ext xmlns:x15="http://schemas.microsoft.com/office/spreadsheetml/2010/11/main" uri="{DE250136-89BD-433C-8126-D09CA5730AF9}">
        <x15:connection id="8db6d1e9-fa84-4e1d-83ae-279b34d537b4">
          <x15:oledbPr connection="Provider=Microsoft.Mashup.OleDb.1;Data Source=$Workbook$;Location=MaxWkProgressImp;Extended Properties=&quot;&quot;">
            <x15:dbTables>
              <x15:dbTable name="MaxWkProgressImp"/>
            </x15:dbTables>
          </x15:oledbPr>
        </x15:connection>
      </ext>
    </extLst>
  </connection>
  <connection id="14" xr16:uid="{A1E7DFEC-DDA4-4A67-AF4A-5637D59576C0}" keepAlive="1" name="Query - ProjectParameter" description="Connection to the 'ProjectParameter' query in the workbook." type="5" refreshedVersion="6" background="1" saveData="1">
    <dbPr connection="Provider=Microsoft.Mashup.OleDb.1;Data Source=$Workbook$;Location=ProjectParameter;Extended Properties=&quot;&quot;" command="SELECT * FROM [ProjectParameter]"/>
  </connection>
  <connection id="15" xr16:uid="{1EFBFDBF-20EB-461F-897C-F8ACBCB862B7}" keepAlive="1" name="Query - TuesWeekEnding" description="Connection to the 'TuesWeekEnding' query in the workbook." type="5" refreshedVersion="7" background="1" saveData="1">
    <dbPr connection="Provider=Microsoft.Mashup.OleDb.1;Data Source=$Workbook$;Location=TuesWeekEnding;Extended Properties=&quot;&quot;" command="SELECT * FROM [TuesWeekEnding]"/>
  </connection>
  <connection id="16" xr16:uid="{4037DD2B-9F6E-48E3-95ED-F968A6E04647}" keepAlive="1" name="Query - udProdTrackerImport" description="Connection to the 'udProdTrackerImport' query in the workbook." type="5" refreshedVersion="6" background="1" saveData="1">
    <dbPr connection="Provider=Microsoft.Mashup.OleDb.1;Data Source=$Workbook$;Location=udProdTrackerImport;Extended Properties=&quot;&quot;" command="SELECT * FROM [udProdTrackerImport]"/>
  </connection>
  <connection id="17" xr16:uid="{F1E9E809-EC6A-4AB9-BA9F-26F0CDF5FDD9}" keepAlive="1" name="Query - UserWorkbook" description="Connection to the 'UserWorkbook' query in the workbook." type="5" refreshedVersion="7" background="1" refreshOnLoad="1" saveData="1">
    <dbPr connection="Provider=Microsoft.Mashup.OleDb.1;Data Source=$Workbook$;Location=UserWorkbook;Extended Properties=&quot;&quot;" command="SELECT * FROM [UserWorkbook]"/>
  </connection>
  <connection id="18" xr16:uid="{B5564CC1-7762-4960-8B90-E7DD8AAA89B8}" keepAlive="1" name="Query - UserWorkbook (2)" description="Connection to the 'UserWorkbook (2)' query in the workbook." type="5" refreshedVersion="6" background="1" refreshOnLoad="1" saveData="1">
    <dbPr connection="Provider=Microsoft.Mashup.OleDb.1;Data Source=$Workbook$;Location=&quot;UserWorkbook (2)&quot;;Extended Properties=&quot;&quot;" command="SELECT * FROM [UserWorkbook (2)]"/>
  </connection>
  <connection id="19" xr16:uid="{80C3BAC9-3CE6-4FF7-8302-300091741BD0}"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0" xr16:uid="{0C2D53DD-B870-4721-8235-40BF384F04A1}" name="WorksheetConnection_Productivity tracker - data Model GG Dec 4 2020.xlsm!TuesWeekEnding" type="102" refreshedVersion="7" minRefreshableVersion="5">
    <extLst>
      <ext xmlns:x15="http://schemas.microsoft.com/office/spreadsheetml/2010/11/main" uri="{DE250136-89BD-433C-8126-D09CA5730AF9}">
        <x15:connection id="TuesWeekEnding">
          <x15:rangePr sourceName="_xlcn.WorksheetConnection_ProductivitytrackerdataModelGGDec42020.xlsmTuesWeekEnding1"/>
        </x15:connection>
      </ext>
    </extLst>
  </connection>
  <connection id="21" xr16:uid="{0ACFFC4B-33FA-4F9A-9C67-09AB6E08F2B1}" name="WorksheetConnection_Productivity tracker - data Model GG Nov4.xlsm!ProjectParameter" type="102" refreshedVersion="7" minRefreshableVersion="5">
    <extLst>
      <ext xmlns:x15="http://schemas.microsoft.com/office/spreadsheetml/2010/11/main" uri="{DE250136-89BD-433C-8126-D09CA5730AF9}">
        <x15:connection id="ProjectParameter">
          <x15:rangePr sourceName="_xlcn.WorksheetConnection_ProductivitytrackerdataModelGGNov4.xlsmProjectParameter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<sst xmlns="http://schemas.openxmlformats.org/spreadsheetml/2006/main" count="2354" uniqueCount="2226">
  <si>
    <t>Job</t>
  </si>
  <si>
    <t>191174-</t>
  </si>
  <si>
    <t>Input Parameters:</t>
  </si>
  <si>
    <t>Project</t>
  </si>
  <si>
    <t>Latest Projection Date</t>
  </si>
  <si>
    <t>Pay Period Week Ending</t>
  </si>
  <si>
    <t>Import</t>
  </si>
  <si>
    <t>Threshold 1</t>
  </si>
  <si>
    <t>Threshold 2</t>
  </si>
  <si>
    <t>End of the Week</t>
  </si>
  <si>
    <t>Pontiac, Cougar DC Building</t>
  </si>
  <si>
    <t>170833-</t>
  </si>
  <si>
    <t>GM-CWT100 Main Fan and Tunnel Refurbish</t>
  </si>
  <si>
    <t>180797-</t>
  </si>
  <si>
    <t>Christman-GSA 985 Michigan Ave.</t>
  </si>
  <si>
    <t>180997-</t>
  </si>
  <si>
    <t>Toyota-Calty GC Package</t>
  </si>
  <si>
    <t>181054-</t>
  </si>
  <si>
    <t>GMC-9861GTC-AEC Auditorium Flooring Repl</t>
  </si>
  <si>
    <t>181085-</t>
  </si>
  <si>
    <t>Walbridge-AnnArbor- U of M Krause</t>
  </si>
  <si>
    <t>181131-</t>
  </si>
  <si>
    <t>Granger-U of M Engineering Lab Bldg</t>
  </si>
  <si>
    <t>181174-</t>
  </si>
  <si>
    <t>Ford-Ford Rotunda</t>
  </si>
  <si>
    <t>181246-</t>
  </si>
  <si>
    <t>Toyota-TMMI 508 Utility Building</t>
  </si>
  <si>
    <t>181253-</t>
  </si>
  <si>
    <t>Walbridge-UofM Krause Misc Metals BP 502</t>
  </si>
  <si>
    <t>190011-</t>
  </si>
  <si>
    <t>CBRE-2019 Work Orders</t>
  </si>
  <si>
    <t>190033-</t>
  </si>
  <si>
    <t>GM AEC Battery Lab New Shaker and Cyc</t>
  </si>
  <si>
    <t>190041-</t>
  </si>
  <si>
    <t>SOMA Mixed Use Parking Structure</t>
  </si>
  <si>
    <t>190052-</t>
  </si>
  <si>
    <t>Christman-Zeiss Project Wolverine</t>
  </si>
  <si>
    <t>190080-</t>
  </si>
  <si>
    <t>MPG- B-100 Monoxivent 10437E</t>
  </si>
  <si>
    <t>190196-</t>
  </si>
  <si>
    <t>GMC-10552 GTC- MAN B- Coatings Lab- Frei</t>
  </si>
  <si>
    <t>190207-</t>
  </si>
  <si>
    <t>PGPS, Bldg C Fuel Cell Rack Re- 10519E</t>
  </si>
  <si>
    <t>190244-</t>
  </si>
  <si>
    <t>SG:MCE-GTC- SDL- Light Pole Bases &amp; Tren</t>
  </si>
  <si>
    <t>190258-</t>
  </si>
  <si>
    <t>SG:Ferndale-GTC- 7000- 5 Dr Reworking</t>
  </si>
  <si>
    <t>190269-</t>
  </si>
  <si>
    <t>GM GTC Cole Estes Pedestrian Connector Bridge</t>
  </si>
  <si>
    <t>190303-</t>
  </si>
  <si>
    <t>Gm GTC CWT 2019 Maintenance Project - HD</t>
  </si>
  <si>
    <t>190316-</t>
  </si>
  <si>
    <t>GMC-10528 GTC- Site- Fall Hazard Protect</t>
  </si>
  <si>
    <t>190339-</t>
  </si>
  <si>
    <t>PGPS, Bldg C Rotating Pressure Mach- 10616E</t>
  </si>
  <si>
    <t>190343-</t>
  </si>
  <si>
    <t>MPG, B-18- Emergency Fire Main- 10659E</t>
  </si>
  <si>
    <t>190354-</t>
  </si>
  <si>
    <t>PGPS, D133 Room Ready Signal Re- 10668E</t>
  </si>
  <si>
    <t>190385-</t>
  </si>
  <si>
    <t>PGPS, Bldg C- Standard Pressure Cycl- 10615E</t>
  </si>
  <si>
    <t>190412-</t>
  </si>
  <si>
    <t>SG DTE- Delray-Peaker Station-Card Read</t>
  </si>
  <si>
    <t>190433-</t>
  </si>
  <si>
    <t>18-0527 Walbridge WTC AIC Bldg. Steel</t>
  </si>
  <si>
    <t>190450-</t>
  </si>
  <si>
    <t>FCA Mack  D2AP BP 507-609</t>
  </si>
  <si>
    <t>190467-</t>
  </si>
  <si>
    <t>SG, Ren Cen, Centerline, Site Support - DO NOT USE</t>
  </si>
  <si>
    <t>190472-</t>
  </si>
  <si>
    <t>GM, Ren Cen, T300-11-36 Full Floor Reno</t>
  </si>
  <si>
    <t>190479-</t>
  </si>
  <si>
    <t>GTC, Aero Lab, Move from Lorna Phase 2</t>
  </si>
  <si>
    <t>190485-</t>
  </si>
  <si>
    <t>DBA Eastern Market Parking Garage</t>
  </si>
  <si>
    <t>190497-</t>
  </si>
  <si>
    <t>GTC, Site, Lighting Upgrade 2019 Phase 1</t>
  </si>
  <si>
    <t>190526-</t>
  </si>
  <si>
    <t>GTC, RAB, Learning Center HVAC Upgrades</t>
  </si>
  <si>
    <t>190529-</t>
  </si>
  <si>
    <t>GTC, Site, 2019 Fire System Repairs P1</t>
  </si>
  <si>
    <t>190551-</t>
  </si>
  <si>
    <t>GMC-10678 NPP 2019, Small Cooling Tower</t>
  </si>
  <si>
    <t>190561-</t>
  </si>
  <si>
    <t>SG, MCE, JP Morgan Chase Bank, Black and Vetech Solar Progra</t>
  </si>
  <si>
    <t>190569-</t>
  </si>
  <si>
    <t>640 Temple</t>
  </si>
  <si>
    <t>190576-</t>
  </si>
  <si>
    <t>Walbridge- Ford- Fuel Cell R.I.C. Relocation - BP004 JPM</t>
  </si>
  <si>
    <t>190585-</t>
  </si>
  <si>
    <t>Christman DMC MUOC</t>
  </si>
  <si>
    <t>190596-</t>
  </si>
  <si>
    <t>DTE - ESOC</t>
  </si>
  <si>
    <t>190598-</t>
  </si>
  <si>
    <t>GTC, CWT, Due Diligence Project GC</t>
  </si>
  <si>
    <t>190599-</t>
  </si>
  <si>
    <t>Faurecia Concrete Repairs</t>
  </si>
  <si>
    <t>190603-</t>
  </si>
  <si>
    <t>Project Freddie</t>
  </si>
  <si>
    <t>190609-</t>
  </si>
  <si>
    <t xml:space="preserve"> GTC, RSB, Ingersoll Compressor Motor Replacement</t>
  </si>
  <si>
    <t>190611-</t>
  </si>
  <si>
    <t>PGPS, Bldg A, Storm &amp; Sanitary Lift Station Replacement</t>
  </si>
  <si>
    <t>190612-</t>
  </si>
  <si>
    <t>PGPS, Bldg C, Fuel Cell , Mini Module Cabinet Install</t>
  </si>
  <si>
    <t>190617-</t>
  </si>
  <si>
    <t>Brush Park - Building A1</t>
  </si>
  <si>
    <t>190625-</t>
  </si>
  <si>
    <t>SG MPG, CBRE 2019 Misc. Projects</t>
  </si>
  <si>
    <t>190626-</t>
  </si>
  <si>
    <t>GTC, MIC, Atrium, Roof Leak Repairs</t>
  </si>
  <si>
    <t>190627-</t>
  </si>
  <si>
    <t>GTC VEC Threshold Replacement</t>
  </si>
  <si>
    <t>190652-</t>
  </si>
  <si>
    <t>GTC, REB, Restroom Restoration</t>
  </si>
  <si>
    <t>190678-</t>
  </si>
  <si>
    <t>GTC, 7000 Cafeteria Hang 4 Banners</t>
  </si>
  <si>
    <t>190698-</t>
  </si>
  <si>
    <t>Train Station Shoring &amp; Misc. steel</t>
  </si>
  <si>
    <t>190707-</t>
  </si>
  <si>
    <t xml:space="preserve"> GTC, RAB, Courtyard Entrance added scope Phase 2</t>
  </si>
  <si>
    <t>190712-</t>
  </si>
  <si>
    <t>PGPS, Bldg C Penthouse G, Improvements-</t>
  </si>
  <si>
    <t>190713-</t>
  </si>
  <si>
    <t>PGPS, Bldg C, Fuel Cell, Boiler Rm Vent Instal</t>
  </si>
  <si>
    <t>190715-</t>
  </si>
  <si>
    <t>Walbridge, Nissan New Crash Test Facility</t>
  </si>
  <si>
    <t>190731-</t>
  </si>
  <si>
    <t>MPG, B-136 EDC Cooling Tower Valve Replacement</t>
  </si>
  <si>
    <t>190735-</t>
  </si>
  <si>
    <t>GTC- CWT, AHU6 Replacement</t>
  </si>
  <si>
    <t>190744-</t>
  </si>
  <si>
    <t>GTC, Design, Studio Hall W. End Wood Floor Repair</t>
  </si>
  <si>
    <t>190761-</t>
  </si>
  <si>
    <t>MPG B-144 Steering Lab Test Bench Install</t>
  </si>
  <si>
    <t>190765-</t>
  </si>
  <si>
    <t xml:space="preserve"> GTC, Man A - Training Area and Commons</t>
  </si>
  <si>
    <t>190782-</t>
  </si>
  <si>
    <t>GTC, RAB, 1st &amp; 2nd Flr, Carpet.paint refresh</t>
  </si>
  <si>
    <t>190787-</t>
  </si>
  <si>
    <t xml:space="preserve"> GTC, GAW, Cold Smoke Purge System</t>
  </si>
  <si>
    <t>190795-</t>
  </si>
  <si>
    <t>BMC Brinker DTE HQEC</t>
  </si>
  <si>
    <t>190804-</t>
  </si>
  <si>
    <t>PGPS, Bldg C, IW Piping Renovations</t>
  </si>
  <si>
    <t>190816-</t>
  </si>
  <si>
    <t>MPG B-40 Command Center</t>
  </si>
  <si>
    <t>190821-</t>
  </si>
  <si>
    <t>SG, GTC, Design, Wood Shop Wood Floor Replacement</t>
  </si>
  <si>
    <t>190825-</t>
  </si>
  <si>
    <t>GTC, Man A, Dock 8 Wood Floor Repairs</t>
  </si>
  <si>
    <t>190826-</t>
  </si>
  <si>
    <t>GTC, Design, S. End (4) Leaks Investigation</t>
  </si>
  <si>
    <t>190835-</t>
  </si>
  <si>
    <t>MPG  B-3 Fire Main Break Emergency</t>
  </si>
  <si>
    <t>190839-</t>
  </si>
  <si>
    <t>OAC, H-Dock, New Dock Doors</t>
  </si>
  <si>
    <t>190842-</t>
  </si>
  <si>
    <t>PGPS Bldg C, CEP, Door Frame Rework</t>
  </si>
  <si>
    <t>190847-</t>
  </si>
  <si>
    <t>MPG, B-31 PC CETS Cabinets</t>
  </si>
  <si>
    <t>190850-</t>
  </si>
  <si>
    <t>MPG B-3 Fire Main Re Route</t>
  </si>
  <si>
    <t>190856-</t>
  </si>
  <si>
    <t>MPG Site, Misc. Hoist Repairs &amp; Installation</t>
  </si>
  <si>
    <t>190860-</t>
  </si>
  <si>
    <t>MPG  B-70 Elevator Card Reader</t>
  </si>
  <si>
    <t>190863-</t>
  </si>
  <si>
    <t>MPG B-2 Install Twist Lock Disconnects</t>
  </si>
  <si>
    <t>190866-</t>
  </si>
  <si>
    <t>OAC, Chem Tank Farm &amp; Chem Loading, Conc Repairs</t>
  </si>
  <si>
    <t>190868-</t>
  </si>
  <si>
    <t>PGPS, Bldg C, Substation Metering Equipment Install</t>
  </si>
  <si>
    <t>190873-</t>
  </si>
  <si>
    <t>PGPS, Bldg C, RTO, PLC, &amp; HMI Upgrades</t>
  </si>
  <si>
    <t>190884-</t>
  </si>
  <si>
    <t>MPG, B-11 Carwash Underbody Spray Modifications</t>
  </si>
  <si>
    <t>190885-</t>
  </si>
  <si>
    <t>MPG, B-42C Hydrogen Fueling System JC</t>
  </si>
  <si>
    <t>190893-</t>
  </si>
  <si>
    <t>PGPS, Bldg A&amp;C, EDL Lab Move</t>
  </si>
  <si>
    <t>190896-</t>
  </si>
  <si>
    <t>MPG Bldg-12 Replace Above Ground Hoists</t>
  </si>
  <si>
    <t>190904-</t>
  </si>
  <si>
    <t>PGPS, Bldg C, Components Area, Equip Removal</t>
  </si>
  <si>
    <t>190910-</t>
  </si>
  <si>
    <t>PGPS, Bldg C, Fuel Cell, CW Drops for Load Banks</t>
  </si>
  <si>
    <t>190913-</t>
  </si>
  <si>
    <t>PGPS, Bldg C, RTO and CEES Upgrades</t>
  </si>
  <si>
    <t>190923-</t>
  </si>
  <si>
    <t>OAC, Zone 5 (4 Bays) Fire Protection</t>
  </si>
  <si>
    <t>190927-</t>
  </si>
  <si>
    <t>OAC, 2nd Floor Mezz, Occupational Readiness</t>
  </si>
  <si>
    <t>190931-</t>
  </si>
  <si>
    <t>PCCA, Primary Electrical Cable Replacement</t>
  </si>
  <si>
    <t>190935-</t>
  </si>
  <si>
    <t>MPG B-103 Cooling Tower #3 Gearbox Replacement</t>
  </si>
  <si>
    <t>190980-</t>
  </si>
  <si>
    <t>Holy Redeemer Summer 2019</t>
  </si>
  <si>
    <t>191003-</t>
  </si>
  <si>
    <t>Auto Owners South Campus Expansion BP2&amp;BP3</t>
  </si>
  <si>
    <t>191004-</t>
  </si>
  <si>
    <t>SG, Centerline, T100, Level 2, Security Door Work</t>
  </si>
  <si>
    <t>191005-</t>
  </si>
  <si>
    <t>Ferndale Electric, WSU State Hall</t>
  </si>
  <si>
    <t>191010-</t>
  </si>
  <si>
    <t>GTC, Design Center Improvements</t>
  </si>
  <si>
    <t>191023-</t>
  </si>
  <si>
    <t>PGPS, Bldg C, CEP, Chiller Gear Installation Ph. 2</t>
  </si>
  <si>
    <t>191029-</t>
  </si>
  <si>
    <t>GTC, RSB Data Room Renovation</t>
  </si>
  <si>
    <t>191035-</t>
  </si>
  <si>
    <t>GTC, Design, Bsmt, Wood Shop Dust Collector</t>
  </si>
  <si>
    <t>191038-</t>
  </si>
  <si>
    <t>GTC, Design, Outside Chip Rm Duct</t>
  </si>
  <si>
    <t>191041-</t>
  </si>
  <si>
    <t>GTC, RAB, Auditorium Renov</t>
  </si>
  <si>
    <t>191047-</t>
  </si>
  <si>
    <t>GTC, CWT, Exhaust Hood Install</t>
  </si>
  <si>
    <t>191064-</t>
  </si>
  <si>
    <t>GTC, CWT, Gas Detection Upgrade</t>
  </si>
  <si>
    <t>191070-</t>
  </si>
  <si>
    <t>GTC, Site, Pit 7-16, 7-20, 7-24 Steam Repairs, EMERGENCY</t>
  </si>
  <si>
    <t>191076-</t>
  </si>
  <si>
    <t>GTC, CWT,  Cooling Tower Repair, EMERGENCY</t>
  </si>
  <si>
    <t>191078-</t>
  </si>
  <si>
    <t>GTC, Sloan Bldg, Install New Wall</t>
  </si>
  <si>
    <t>191087-</t>
  </si>
  <si>
    <t>GTC, Research, Repair Damaged Electrical/Mechanical EMERGENC</t>
  </si>
  <si>
    <t>191089-</t>
  </si>
  <si>
    <t>GTC, MIC Atrium Roof Leak Phase II</t>
  </si>
  <si>
    <t>191095-</t>
  </si>
  <si>
    <t>GTC, Site, Steam Line Repairs, Pit 7-20 &amp; 9-13 EMERGENCY</t>
  </si>
  <si>
    <t>191098-</t>
  </si>
  <si>
    <t>SACHSE Crate &amp; Barrel</t>
  </si>
  <si>
    <t>191099-</t>
  </si>
  <si>
    <t>GTC, GAESO Leased Bldg.Renovations</t>
  </si>
  <si>
    <t>191100-</t>
  </si>
  <si>
    <t>GTC, Site, Bear Creek, Flow Restrictions</t>
  </si>
  <si>
    <t>191101-</t>
  </si>
  <si>
    <t>GTC, Man B, Tunnel #4 UG Electrical</t>
  </si>
  <si>
    <t>191102-</t>
  </si>
  <si>
    <t>GTC, RSB, Provide Roof Pads</t>
  </si>
  <si>
    <t>191106-</t>
  </si>
  <si>
    <t>Ren Cen, T300-38, Lighting Work Added Work</t>
  </si>
  <si>
    <t>191109-</t>
  </si>
  <si>
    <t>GTC, Site Misc. Safety Concrete Repairs</t>
  </si>
  <si>
    <t>191110-</t>
  </si>
  <si>
    <t>GTC, Design, EMERGENCY Parking Lot Catch Basin and Sidewalk</t>
  </si>
  <si>
    <t>191113-</t>
  </si>
  <si>
    <t>GTC, Cole Engineering, Install New Vestibule Heaters</t>
  </si>
  <si>
    <t>191115-</t>
  </si>
  <si>
    <t>GTC, Design Exec Garage Curtain Wall Shoring</t>
  </si>
  <si>
    <t>191116-</t>
  </si>
  <si>
    <t>GTC, PPO-N, Stairwell, Storm Repair</t>
  </si>
  <si>
    <t>191117-</t>
  </si>
  <si>
    <t>GTC, Design,  FAB AHU6 Shaft Repair, EMERGENCY</t>
  </si>
  <si>
    <t>191118-</t>
  </si>
  <si>
    <t>GTC, Research, RSB, Service 3 Exhaust Fans</t>
  </si>
  <si>
    <t>191119-</t>
  </si>
  <si>
    <t>GTC, AEC, Steam Failure, EMERGENCY</t>
  </si>
  <si>
    <t>191121-</t>
  </si>
  <si>
    <t>GTC, REB East End, Restroom Renovation</t>
  </si>
  <si>
    <t>191122-</t>
  </si>
  <si>
    <t>GTC, Man B &amp; Man C Bldgs, Leak Repairs</t>
  </si>
  <si>
    <t>191124-</t>
  </si>
  <si>
    <t>GTC, Design Dock 10 Hand Rail Install new</t>
  </si>
  <si>
    <t>191125-</t>
  </si>
  <si>
    <t>GTC, RML, Steam/Condensate Leak Repair, EMERGENCY</t>
  </si>
  <si>
    <t>191126-</t>
  </si>
  <si>
    <t>GTC, EEC, 1st Floor Mechanical, Steam Leak EMERGENCY</t>
  </si>
  <si>
    <t>191127-</t>
  </si>
  <si>
    <t>GTC, Site Steam, Condensate Repair, 7-16 &amp; 7-24</t>
  </si>
  <si>
    <t>191128-</t>
  </si>
  <si>
    <t>SG, Ren Cen, JEG, Marriott Wall Demos</t>
  </si>
  <si>
    <t>191129-</t>
  </si>
  <si>
    <t>GTC, RML, Steam and Condensate Engineering</t>
  </si>
  <si>
    <t>191131-</t>
  </si>
  <si>
    <t>FCA Warren Truck Assembly Primary package and Breakouts</t>
  </si>
  <si>
    <t>191133-</t>
  </si>
  <si>
    <t>GTC, Design, Dock 10 RstRm Blkg Pipe Reroute</t>
  </si>
  <si>
    <t>191134-</t>
  </si>
  <si>
    <t>GTC, S.Campus, Concrete and Arc work at Turnstiles</t>
  </si>
  <si>
    <t>191135-</t>
  </si>
  <si>
    <t>FCA WTAP Precast</t>
  </si>
  <si>
    <t>191136-</t>
  </si>
  <si>
    <t>GTC, ESTES (AEC) Door and Block Repair</t>
  </si>
  <si>
    <t>191137-</t>
  </si>
  <si>
    <t>GTC, Man B Basement Break Room Refinish</t>
  </si>
  <si>
    <t>191139-</t>
  </si>
  <si>
    <t>GTC, CEC, Walk In Flooring Repair</t>
  </si>
  <si>
    <t>191140-</t>
  </si>
  <si>
    <t>GTC, CEC, Roof Fan Repair</t>
  </si>
  <si>
    <t>191143-</t>
  </si>
  <si>
    <t>GTC, EEC, Lab, Electrical/Mech Work</t>
  </si>
  <si>
    <t>191144-</t>
  </si>
  <si>
    <t>GTC, Steam Plant, Pit 9-6, Condensate Leak, EMERGENCY</t>
  </si>
  <si>
    <t>191145-</t>
  </si>
  <si>
    <t>GTC, EEC, Condensate/Steam Leak, EMERGENCY</t>
  </si>
  <si>
    <t>191146-</t>
  </si>
  <si>
    <t>GTC, Research, Eng to Install Steam Traps in Select Pits</t>
  </si>
  <si>
    <t>191147-</t>
  </si>
  <si>
    <t>GTC, Site, Remove Topsoil and Sod Spoils Pile</t>
  </si>
  <si>
    <t>191149-</t>
  </si>
  <si>
    <t>Walbridge GK Maintenance Addition</t>
  </si>
  <si>
    <t>191150-</t>
  </si>
  <si>
    <t>GTC, S. Campus, East Wall Insulation and Expansion Joint Rep</t>
  </si>
  <si>
    <t>191151-</t>
  </si>
  <si>
    <t>GTC, Resarch, Courtyard, U/G Compressed Air Repair</t>
  </si>
  <si>
    <t>191152-</t>
  </si>
  <si>
    <t>GTC, Design, Simco, Art Gal, Cafet, Glass Rplcmt</t>
  </si>
  <si>
    <t>191153-</t>
  </si>
  <si>
    <t>GTC, Design, Outside Chip Room Air Balance</t>
  </si>
  <si>
    <t>191154-</t>
  </si>
  <si>
    <t>GTC, Design, Change Light Poles</t>
  </si>
  <si>
    <t>191155-</t>
  </si>
  <si>
    <t>GTC, Site, Pit 7-24, Replace 3" Gate Valve, EMERGENCY</t>
  </si>
  <si>
    <t>191156-</t>
  </si>
  <si>
    <t>GTC, Man-A Window Leak Investigation</t>
  </si>
  <si>
    <t>191157-</t>
  </si>
  <si>
    <t>MPG, B-138 ASTA canopy relocation from B70</t>
  </si>
  <si>
    <t>191158-</t>
  </si>
  <si>
    <t>SG, Ren Cen, CBRE 2020 Work Orders</t>
  </si>
  <si>
    <t>191159-</t>
  </si>
  <si>
    <t>GTC, Cole Eng, Expedite Vestibule Heaters</t>
  </si>
  <si>
    <t>191160-</t>
  </si>
  <si>
    <t>MPG, 2020 Emergency Lighting Repairs</t>
  </si>
  <si>
    <t>191161-</t>
  </si>
  <si>
    <t>GTC RAB Courtyard Entrance Phase 3- Issue 10 Bulletin 08 - K</t>
  </si>
  <si>
    <t>191162-</t>
  </si>
  <si>
    <t>GTC, Cole Eng, Faraday Chamber Upgrade</t>
  </si>
  <si>
    <t>191164-</t>
  </si>
  <si>
    <t>GTC, Design, S. End (4) Leaks Mechanical Repairs</t>
  </si>
  <si>
    <t>191168-</t>
  </si>
  <si>
    <t xml:space="preserve"> Project Cougar Main Building</t>
  </si>
  <si>
    <t>191171-</t>
  </si>
  <si>
    <t>Christman, MCS Window Mock Up</t>
  </si>
  <si>
    <t>191172-</t>
  </si>
  <si>
    <t>GTC, PPO S., GA Fuel Fill Diesel Fuel Piping -  II</t>
  </si>
  <si>
    <t>191175-</t>
  </si>
  <si>
    <t>Ren Cen, T300-38-39, Lighting Work Phase 2</t>
  </si>
  <si>
    <t>191176-</t>
  </si>
  <si>
    <t>GTC, RAB, 1st-3rd Break Rooms</t>
  </si>
  <si>
    <t>200003-</t>
  </si>
  <si>
    <t>Walbridge, Challenge Manufacturing</t>
  </si>
  <si>
    <t>200008-</t>
  </si>
  <si>
    <t>MPG B-9 Powerhouse Area Storm Drain Re Route</t>
  </si>
  <si>
    <t>200010-</t>
  </si>
  <si>
    <t>GTC, Site, Pit 9-10, 2-13A, 2-13 Investigation and Valve Ins</t>
  </si>
  <si>
    <t>200011-</t>
  </si>
  <si>
    <t>GM DHAM-BET Program Improvements</t>
  </si>
  <si>
    <t>200016-</t>
  </si>
  <si>
    <t>PGPS, Bldg C, Chiller Electrical Added Tasks</t>
  </si>
  <si>
    <t>200019-</t>
  </si>
  <si>
    <t>MPG B-54 Replace Hoist 821</t>
  </si>
  <si>
    <t>200020-</t>
  </si>
  <si>
    <t>MPG B-25 Replace Hoists and Concrete</t>
  </si>
  <si>
    <t>200037-</t>
  </si>
  <si>
    <t>PCCA, West Exterior Wall Repair</t>
  </si>
  <si>
    <t>200039-</t>
  </si>
  <si>
    <t>GTC, REB, 1st Fl, E. Restrooms, Repairs</t>
  </si>
  <si>
    <t>200042-</t>
  </si>
  <si>
    <t>Triangle Electric, Dakkota  Kettering</t>
  </si>
  <si>
    <t>200043-</t>
  </si>
  <si>
    <t>GM, GTC, CWT100 HMI Panel Relocation</t>
  </si>
  <si>
    <t>200047-</t>
  </si>
  <si>
    <t>Christman, MCS BP 4A - Structural Repair</t>
  </si>
  <si>
    <t>200049-</t>
  </si>
  <si>
    <t>GTC, PPO S., Fuel Fill STONHARD Finishing</t>
  </si>
  <si>
    <t>200053-</t>
  </si>
  <si>
    <t>MPG Bldg-16 Demo Walls for Battery Storage</t>
  </si>
  <si>
    <t>200054-</t>
  </si>
  <si>
    <t>ROM, EMERGENCY Light Tower for lot G</t>
  </si>
  <si>
    <t>200055-</t>
  </si>
  <si>
    <t>GTC, ENG, Pipe Repair In Women's Restroom</t>
  </si>
  <si>
    <t>200059-</t>
  </si>
  <si>
    <t>GTC, Research Courtyard, Replace Entire Compressed Air Line</t>
  </si>
  <si>
    <t>200062-</t>
  </si>
  <si>
    <t>GTC, Design, S End (4) Leaks A13 Plstr Shop Crane Phase III</t>
  </si>
  <si>
    <t>200064-</t>
  </si>
  <si>
    <t>MPG B-7, Mods</t>
  </si>
  <si>
    <t>200065-</t>
  </si>
  <si>
    <t>MPG, B7 Fire Main Replacement</t>
  </si>
  <si>
    <t>200066-</t>
  </si>
  <si>
    <t>MPG Steam Vault Repairs</t>
  </si>
  <si>
    <t>200068-</t>
  </si>
  <si>
    <t>OAC, Gas Cylinder Storage Relocation</t>
  </si>
  <si>
    <t>200070-</t>
  </si>
  <si>
    <t>MPG B-32 Building Modifications</t>
  </si>
  <si>
    <t>200071-</t>
  </si>
  <si>
    <t>MPG B-31 Site 35S Dyno Encoder Upgrade</t>
  </si>
  <si>
    <t>200072-</t>
  </si>
  <si>
    <t>MPG B-42B Install Dyno Cover</t>
  </si>
  <si>
    <t>200073-</t>
  </si>
  <si>
    <t>MPG B-31 Site 2 HFID Electrical Install</t>
  </si>
  <si>
    <t>200075-</t>
  </si>
  <si>
    <t>GTC, Man A Tunnel Caulking</t>
  </si>
  <si>
    <t>200077-</t>
  </si>
  <si>
    <t>MPG Lot C Refeed Electric Vehicle Chargers</t>
  </si>
  <si>
    <t>200078-</t>
  </si>
  <si>
    <t>GTC, Site, Perimeter Fence Repair</t>
  </si>
  <si>
    <t>200082-</t>
  </si>
  <si>
    <t>Heritage and Company, Mound Upper Elementary Sidewalk Replac</t>
  </si>
  <si>
    <t>200086-</t>
  </si>
  <si>
    <t xml:space="preserve"> GTC, Sloan, Condensate Hammering Eng  GC</t>
  </si>
  <si>
    <t>200087-</t>
  </si>
  <si>
    <t>PGPS, bldg. C, EDL Coolant Skid controls</t>
  </si>
  <si>
    <t>200088-</t>
  </si>
  <si>
    <t>MPG B-94 Column Repairs</t>
  </si>
  <si>
    <t>200089-</t>
  </si>
  <si>
    <t>GTC, CWT, EMERGENCY, Heater Exchanger Repair</t>
  </si>
  <si>
    <t>200095-</t>
  </si>
  <si>
    <t>GTC, REB, Ex Fan, Electrical Work and Bearing Swap</t>
  </si>
  <si>
    <t>200097-</t>
  </si>
  <si>
    <t>GTC, RSB, Equipment Removal and Disposal</t>
  </si>
  <si>
    <t>200104-</t>
  </si>
  <si>
    <t>GTC, Man A, Metallurgy Lab Room</t>
  </si>
  <si>
    <t>200109-</t>
  </si>
  <si>
    <t>GTC, RSB, DATA Rm, Install Anti-Static Floor</t>
  </si>
  <si>
    <t>200111-</t>
  </si>
  <si>
    <t>GTC, Cole Eng, N. Parking Deck, Sign Install</t>
  </si>
  <si>
    <t>200114-</t>
  </si>
  <si>
    <t>GTC, RAB, Basement Wall, Water Leak</t>
  </si>
  <si>
    <t>200115-</t>
  </si>
  <si>
    <t>GTC, Cole Eng, Repair Swing Gate- H.Rail, Remove Old Gantry</t>
  </si>
  <si>
    <t>200118-</t>
  </si>
  <si>
    <t>MPG B-16 &amp;  B-70 Hoist Removals and Decommission</t>
  </si>
  <si>
    <t>200119-</t>
  </si>
  <si>
    <t>MPG  B-9 Cond Pump Purchase</t>
  </si>
  <si>
    <t>200120-</t>
  </si>
  <si>
    <t>MPG B-16 &amp; B-24 Hoist Replacements</t>
  </si>
  <si>
    <t>200128-</t>
  </si>
  <si>
    <t>Toyota TMMTX Forma Expansion</t>
  </si>
  <si>
    <t>200129-</t>
  </si>
  <si>
    <t>Toyota TMMTX Cooling Tower Replacement</t>
  </si>
  <si>
    <t>200131-</t>
  </si>
  <si>
    <t>MCS, RAM, BP 5A Base Masonry, Waiting Room</t>
  </si>
  <si>
    <t>200132-</t>
  </si>
  <si>
    <t>GM MPG 2020 Steam Main Upgrades</t>
  </si>
  <si>
    <t>200134-</t>
  </si>
  <si>
    <t>GTC, CEC, EMERGENCY, Insulating Fire Protection Line</t>
  </si>
  <si>
    <t>200136-</t>
  </si>
  <si>
    <t>GTC, RML Comet X-Ray Booth Demo</t>
  </si>
  <si>
    <t>200141-</t>
  </si>
  <si>
    <t>SG, TKE, AK Steel, Freight Elevator Threshold 2nd and 3rd</t>
  </si>
  <si>
    <t>200143-</t>
  </si>
  <si>
    <t>GTC, Site, 2020 Fire System Repairs</t>
  </si>
  <si>
    <t>200145-</t>
  </si>
  <si>
    <t>OAC, G2 Dock, Dock Leveler Upgrades</t>
  </si>
  <si>
    <t>200146-</t>
  </si>
  <si>
    <t>MPG Bldg-3, Site 4 Upgrade</t>
  </si>
  <si>
    <t>200148-</t>
  </si>
  <si>
    <t>MPG B-144 Garage Unit Heaters</t>
  </si>
  <si>
    <t>200149-</t>
  </si>
  <si>
    <t>MPG B-9 Install Cond Pump</t>
  </si>
  <si>
    <t>200150-</t>
  </si>
  <si>
    <t>OAC, Gate 3, Security Office Upgrades</t>
  </si>
  <si>
    <t>200155-</t>
  </si>
  <si>
    <t>PGPS, Bldg C, EDL lab, Data cable Installation</t>
  </si>
  <si>
    <t>200159-</t>
  </si>
  <si>
    <t>OAC, 2nd Flr Mezz, HW Heater &amp; Drian Pipe RR</t>
  </si>
  <si>
    <t>200160-</t>
  </si>
  <si>
    <t>ROM Cooling Tower #1 Replacement</t>
  </si>
  <si>
    <t>200162-</t>
  </si>
  <si>
    <t>ROM Cooling Tower Chilled Water Pump Replacement</t>
  </si>
  <si>
    <t>200168-</t>
  </si>
  <si>
    <t>MPG, B-31 Site 19 100 Amp Drop</t>
  </si>
  <si>
    <t>200174-</t>
  </si>
  <si>
    <t>MPG, B-104 Vehicle Scale Demolition</t>
  </si>
  <si>
    <t>200176-</t>
  </si>
  <si>
    <t>MPG, B-31, Site 34S TAS Upgrades</t>
  </si>
  <si>
    <t>200177-</t>
  </si>
  <si>
    <t>MPG, B-9 Sodium Bisulfite Ventilation</t>
  </si>
  <si>
    <t>200180-</t>
  </si>
  <si>
    <t>PGPS, Bldg C, Fuel Cell Chiller Cart Elec Upgrades</t>
  </si>
  <si>
    <t>200183-</t>
  </si>
  <si>
    <t>MPG, B-42B Dyno Pit Guarding Installation</t>
  </si>
  <si>
    <t>200184-</t>
  </si>
  <si>
    <t>PCCA, Generator Power Supply EMERGENCY</t>
  </si>
  <si>
    <t>200187-</t>
  </si>
  <si>
    <t>MPG, B-31 ORVR Shed Utilities</t>
  </si>
  <si>
    <t>200189-</t>
  </si>
  <si>
    <t>MPG, B-70 Complete Chargers-B104 Charger</t>
  </si>
  <si>
    <t>200190-</t>
  </si>
  <si>
    <t>MPG B-104 Charger Install 1</t>
  </si>
  <si>
    <t>200191-</t>
  </si>
  <si>
    <t>PGPS, Bldg E, Parking Lot Drainage Repair</t>
  </si>
  <si>
    <t>200193-</t>
  </si>
  <si>
    <t>PCCA, Water Main Repair EMERGENCY</t>
  </si>
  <si>
    <t>200194-</t>
  </si>
  <si>
    <t>PCCA, Backflow Preventer Repairs EMERGENCY</t>
  </si>
  <si>
    <t>200196-</t>
  </si>
  <si>
    <t>OAC, 2020 Roof Replacement Program, A033</t>
  </si>
  <si>
    <t>200204-</t>
  </si>
  <si>
    <t>BMCd, Bluewater Compressor Station</t>
  </si>
  <si>
    <t>200219-</t>
  </si>
  <si>
    <t>GTC, RAB, Steel Grating Painting</t>
  </si>
  <si>
    <t>200221-</t>
  </si>
  <si>
    <t>GTC, Design, EMERG, North Parking Sinkhole</t>
  </si>
  <si>
    <t>200222-</t>
  </si>
  <si>
    <t>GTC, REB, Install Cable Tray For Data Wire</t>
  </si>
  <si>
    <t>200227-</t>
  </si>
  <si>
    <t>GTC, MIC, Docks 14 &amp; 7 Shrink Wrappers</t>
  </si>
  <si>
    <t>200228-</t>
  </si>
  <si>
    <t>Cives, United Shore Elevated Walkway</t>
  </si>
  <si>
    <t>200229-</t>
  </si>
  <si>
    <t>SG, Ren Cen, GM Work, Water Damage Repair</t>
  </si>
  <si>
    <t>200232-</t>
  </si>
  <si>
    <t>GTC, CWT, 150 Emergency Bearing Replacement</t>
  </si>
  <si>
    <t>200233-</t>
  </si>
  <si>
    <t>511 Woodward Restoration</t>
  </si>
  <si>
    <t>200238-</t>
  </si>
  <si>
    <t>GTC, CWT, 100, Turning Vane Bearing Replacement</t>
  </si>
  <si>
    <t>200239-</t>
  </si>
  <si>
    <t>GTC, Donald Court Bldg. Lift</t>
  </si>
  <si>
    <t>200243-</t>
  </si>
  <si>
    <t>GTC, MAN-A, Repair CMU Block on Column J</t>
  </si>
  <si>
    <t>200245-</t>
  </si>
  <si>
    <t>SG, Courtyard Marriott, Pipe Leak Repair</t>
  </si>
  <si>
    <t>200247-</t>
  </si>
  <si>
    <t>SG, SEGLC, Troy Office, Build New Office</t>
  </si>
  <si>
    <t>200248-</t>
  </si>
  <si>
    <t>IPS Sugar Hill Precast</t>
  </si>
  <si>
    <t>200249-</t>
  </si>
  <si>
    <t>GTC, RSB, Ingersoll Seal Replacement</t>
  </si>
  <si>
    <t>200252-</t>
  </si>
  <si>
    <t>MPG, B-104 Charger Install 2</t>
  </si>
  <si>
    <t>200253-</t>
  </si>
  <si>
    <t>MPG,B-16 Cold Soak-B31 Emissions Lab-B-104 Director Chargers</t>
  </si>
  <si>
    <t>200255-</t>
  </si>
  <si>
    <t>GTC, Site, Pit 2-16 and 7-16 Steam Repairs</t>
  </si>
  <si>
    <t>200256-</t>
  </si>
  <si>
    <t>GTC, Cole Eng., Inv.&amp; Seal IHub Duct</t>
  </si>
  <si>
    <t>200259-</t>
  </si>
  <si>
    <t>MPG, B-98 Battery Storage Area</t>
  </si>
  <si>
    <t>200261-</t>
  </si>
  <si>
    <t>GTC, PPO-N, Excavate &amp; Open Pipe for Camera</t>
  </si>
  <si>
    <t>200262-</t>
  </si>
  <si>
    <t>GTC, Site, Replace 6" Condensate Line from Pit 7-11 - 7-13.</t>
  </si>
  <si>
    <t>200270-</t>
  </si>
  <si>
    <t>MPG, B-7 Lower Level Guardrail</t>
  </si>
  <si>
    <t>200271-</t>
  </si>
  <si>
    <t>PGPS, Tempest, Switchgear Unload &amp; Storage</t>
  </si>
  <si>
    <t>200274-</t>
  </si>
  <si>
    <t>MPG, B-94 BET Power BP1</t>
  </si>
  <si>
    <t>200275-</t>
  </si>
  <si>
    <t>MPG, B-94 BET M109 – Phase 1 – Cable Procurement</t>
  </si>
  <si>
    <t>200276-</t>
  </si>
  <si>
    <t>MPG, B-31, Site 34S TAS Upgrades Phase II</t>
  </si>
  <si>
    <t>200278-</t>
  </si>
  <si>
    <t>PGPS, Bldg C, RTO Firmware &amp; Comm Issue</t>
  </si>
  <si>
    <t>200280-</t>
  </si>
  <si>
    <t>GTC, Sloan, AVI Shop, Press Brake Install</t>
  </si>
  <si>
    <t>200281-</t>
  </si>
  <si>
    <t>OAC, G2 Dock, New Dock Doors</t>
  </si>
  <si>
    <t>200284-</t>
  </si>
  <si>
    <t>Christman, MCS BP 4B Structural Repair Phase 2</t>
  </si>
  <si>
    <t>200288-</t>
  </si>
  <si>
    <t>Ross WSU Basketball Misc Steel</t>
  </si>
  <si>
    <t>200289-</t>
  </si>
  <si>
    <t>GTC, WTrans, South Lobby, Fire Main- Emergency</t>
  </si>
  <si>
    <t>200290-</t>
  </si>
  <si>
    <t>MPG, B-3 Site 4 Added Scope</t>
  </si>
  <si>
    <t>200291-</t>
  </si>
  <si>
    <t>PGPS, Bldg C, D1-E Substation Install</t>
  </si>
  <si>
    <t>200295-</t>
  </si>
  <si>
    <t>MPG, B-61 Raised Floor Photographic Pit</t>
  </si>
  <si>
    <t>200296-</t>
  </si>
  <si>
    <t>GTC, Site, Set Tents, Relocate Signs, EMERGENCY</t>
  </si>
  <si>
    <t>200297-</t>
  </si>
  <si>
    <t>MPG, B-102 Cold Boxes 10 and 11 &amp; 5 EV Chargers</t>
  </si>
  <si>
    <t>200298-</t>
  </si>
  <si>
    <t>PGPS, Tempest, Reno Rearrange</t>
  </si>
  <si>
    <t>200299-</t>
  </si>
  <si>
    <t>Superior Electric, GM Hamtramck Temp Power</t>
  </si>
  <si>
    <t>200300-</t>
  </si>
  <si>
    <t>PGPS, Bldg C, Sub D1-E, Feeder Cable Pulls</t>
  </si>
  <si>
    <t>200301-</t>
  </si>
  <si>
    <t>MPG, B-94 BET Power BP2(A)</t>
  </si>
  <si>
    <t>200302-</t>
  </si>
  <si>
    <t>City of Ann Arbor, Landfill Scale and Entrance Improvements</t>
  </si>
  <si>
    <t>200304-</t>
  </si>
  <si>
    <t>GTC, Cole Eng, Repair Drain Valve in Cooling Tower</t>
  </si>
  <si>
    <t>200305-</t>
  </si>
  <si>
    <t>MPG, B-142 Altran Install</t>
  </si>
  <si>
    <t>200306-</t>
  </si>
  <si>
    <t>PGPS, Campus Generator and Paint repair Phase 2</t>
  </si>
  <si>
    <t>200309-</t>
  </si>
  <si>
    <t>GTC, RSB, Remove Light and Power From Exhaust Plenum</t>
  </si>
  <si>
    <t>200314-</t>
  </si>
  <si>
    <t>GPS, Bldg C, EDL Utility Rearrangement</t>
  </si>
  <si>
    <t>200315-</t>
  </si>
  <si>
    <t>PGPS, Bldg C, D312, H2 Sensor Install</t>
  </si>
  <si>
    <t>200317-</t>
  </si>
  <si>
    <t>PGPS, Bldg C, Cell D129 Upgrades</t>
  </si>
  <si>
    <t>200319-</t>
  </si>
  <si>
    <t>OAC, Tank Farm, Recoating</t>
  </si>
  <si>
    <t>200320-</t>
  </si>
  <si>
    <t>Rom, Dock 40 Emergency Water Main Break</t>
  </si>
  <si>
    <t>200325-</t>
  </si>
  <si>
    <t>Capitol One Cafe Detroit 511 Woodward</t>
  </si>
  <si>
    <t>200326-</t>
  </si>
  <si>
    <t>PGPS, Campus, 2020 Camera Upgrades</t>
  </si>
  <si>
    <t>200329-</t>
  </si>
  <si>
    <t>SG, SEGLC, AIC Bldg, Excavate Concrete for Lights</t>
  </si>
  <si>
    <t>200330-</t>
  </si>
  <si>
    <t>GTC, Rsearch, Conduct 2 Cores Samples From Roof</t>
  </si>
  <si>
    <t>200331-</t>
  </si>
  <si>
    <t>MPG, B-94, BET Power BP2B</t>
  </si>
  <si>
    <t>200332-</t>
  </si>
  <si>
    <t>MPG, B-94, BET Power BP3</t>
  </si>
  <si>
    <t>200335-</t>
  </si>
  <si>
    <t>MPG, B-142 Altran Rigging</t>
  </si>
  <si>
    <t>200336-</t>
  </si>
  <si>
    <t>PGPS, Bldg C, Cell D143 Upgrades</t>
  </si>
  <si>
    <t>200338-</t>
  </si>
  <si>
    <t>PGPS, Bldg B, Security Monitor Mounting</t>
  </si>
  <si>
    <t>200341-</t>
  </si>
  <si>
    <t>GTC, Site, S. Pond, Concrete Remove/Replace</t>
  </si>
  <si>
    <t>200343-</t>
  </si>
  <si>
    <t>GTC, S. Campus, GSBII, Remove Con-Exc For Invest.</t>
  </si>
  <si>
    <t>200345-</t>
  </si>
  <si>
    <t>SG, Daifuku, Chrysler, Provide Project Supervision</t>
  </si>
  <si>
    <t>200350-</t>
  </si>
  <si>
    <t>GTC, RAB, Staircase Clean and Enhance, EMERGENCY</t>
  </si>
  <si>
    <t>200351-</t>
  </si>
  <si>
    <t>MFD, Camera Server Upgrades</t>
  </si>
  <si>
    <t>200352-</t>
  </si>
  <si>
    <t>MPG, Site, 2020 Test Track Repairs</t>
  </si>
  <si>
    <t>200353-</t>
  </si>
  <si>
    <t>GTC, Lorna St., Replace 10' x 10' section of parking lot</t>
  </si>
  <si>
    <t>200356-</t>
  </si>
  <si>
    <t>MPG, B-40 Met Lab Rm 50 HVAC</t>
  </si>
  <si>
    <t>200361-</t>
  </si>
  <si>
    <t>GM, GTC, MTS, Press Pit Infill</t>
  </si>
  <si>
    <t>200365-</t>
  </si>
  <si>
    <t>MPG, Site, Misc. Asphalt Repairs</t>
  </si>
  <si>
    <t>200367-</t>
  </si>
  <si>
    <t>Hatzel &amp; Buhler, IRS Building</t>
  </si>
  <si>
    <t>200368-</t>
  </si>
  <si>
    <t>GTC, Design Wood Floor Storage</t>
  </si>
  <si>
    <t>200369-</t>
  </si>
  <si>
    <t>SG PGPS, Bldg C, PPO Office Door Rework</t>
  </si>
  <si>
    <t>200370-</t>
  </si>
  <si>
    <t>PGPS, Bldg C, Trans build Office Equipment install</t>
  </si>
  <si>
    <t>200372-</t>
  </si>
  <si>
    <t>Iafrate, DBRA Site 12 Marshalling Lot</t>
  </si>
  <si>
    <t>200373-</t>
  </si>
  <si>
    <t>Site, Gate 2, Fountain Pit EvaluationSite, Gate 2, Fountain</t>
  </si>
  <si>
    <t>200374-</t>
  </si>
  <si>
    <t>GTC, RANB, Remove Old Walk Paths and Replace</t>
  </si>
  <si>
    <t>200377-</t>
  </si>
  <si>
    <t>GTC, Design, 1st Flr Studios, Lght Lns Support</t>
  </si>
  <si>
    <t>200378-</t>
  </si>
  <si>
    <t>PGPS, Bldg C, Cell D143 Upgrades Additional</t>
  </si>
  <si>
    <t>200379-</t>
  </si>
  <si>
    <t>PGPS, Bldg C, Cell D129 Upgrades Additional</t>
  </si>
  <si>
    <t>200380-</t>
  </si>
  <si>
    <t>GTC, RAB, Additional Scope for Staircase, EMERGENCY</t>
  </si>
  <si>
    <t>200382-</t>
  </si>
  <si>
    <t>SG, TKE, Cole Eng. 210-F1, Replace Threshold</t>
  </si>
  <si>
    <t>200384-</t>
  </si>
  <si>
    <t>PGPS, Bldg C, Cell C015 Upgrades</t>
  </si>
  <si>
    <t>200385-</t>
  </si>
  <si>
    <t>PGPS, Bldg C, Cell D109 Upgrades</t>
  </si>
  <si>
    <t>200389-</t>
  </si>
  <si>
    <t>PGPS, Bldg C, Fuel Cell, DV2 Disconnect Swap EMERGENCY</t>
  </si>
  <si>
    <t>200391-</t>
  </si>
  <si>
    <t>ROM Fire Main Break Repair</t>
  </si>
  <si>
    <t>200394-</t>
  </si>
  <si>
    <t>GTC, PPO, Burn Shield Install</t>
  </si>
  <si>
    <t>200395-</t>
  </si>
  <si>
    <t>GTC, S. Campus, Fence Reconfigure</t>
  </si>
  <si>
    <t>200396-</t>
  </si>
  <si>
    <t>GTC, Mock-Up, Gutter/Roof Cleaning</t>
  </si>
  <si>
    <t>200397-</t>
  </si>
  <si>
    <t>PGPS, Bldg C, PPO Crane Install and Mod</t>
  </si>
  <si>
    <t>200402-</t>
  </si>
  <si>
    <t>GTC, Design Bsmt, Wood Shop Dust Clctr Phase II</t>
  </si>
  <si>
    <t>200403-</t>
  </si>
  <si>
    <t>MPG B-32 &amp;  B-70 Substation Storage</t>
  </si>
  <si>
    <t>200404-</t>
  </si>
  <si>
    <t>Man A, Shop, City Water Leak Repair</t>
  </si>
  <si>
    <t>200406-</t>
  </si>
  <si>
    <t>MPG, B-94 BET Power BP4</t>
  </si>
  <si>
    <t>200407-</t>
  </si>
  <si>
    <t>MPG, B-70 Substation Storage</t>
  </si>
  <si>
    <t>200408-</t>
  </si>
  <si>
    <t>SG, DTE, Town Sq. Ventilation Implementation</t>
  </si>
  <si>
    <t>200409-</t>
  </si>
  <si>
    <t>GTC, Design, S104 Lght Lns Support</t>
  </si>
  <si>
    <t>200410-</t>
  </si>
  <si>
    <t>GTC, GSB2, Joint Venture Security Door</t>
  </si>
  <si>
    <t>200414-</t>
  </si>
  <si>
    <t>SG, MCE, GPW City Hall Renovation</t>
  </si>
  <si>
    <t>200416-</t>
  </si>
  <si>
    <t>GTC, EEC, Domestic Water Main Leak, EMERGENCY</t>
  </si>
  <si>
    <t>200419-</t>
  </si>
  <si>
    <t>OAC, Ash House, Storm Drain repair EMERGENCY</t>
  </si>
  <si>
    <t>200420-</t>
  </si>
  <si>
    <t>GTC, RSB- HVAC Filter Replacement</t>
  </si>
  <si>
    <t>200423-</t>
  </si>
  <si>
    <t>GTC, Site, Gate 2, Fountain Pit EMERGENCY GC</t>
  </si>
  <si>
    <t>200426-</t>
  </si>
  <si>
    <t>GTC, Site, Fountain Contact Install, EMERGENCY</t>
  </si>
  <si>
    <t>200427-</t>
  </si>
  <si>
    <t>GTC, Site, Fountain Dual Sump Pumps Install, EMERGENCY</t>
  </si>
  <si>
    <t>200428-</t>
  </si>
  <si>
    <t>PCCA, East Wall Repairs</t>
  </si>
  <si>
    <t>200431-</t>
  </si>
  <si>
    <t>GTC, RMB, Garage Area Roof Replacment</t>
  </si>
  <si>
    <t>200432-</t>
  </si>
  <si>
    <t>GTC, RSB, Investigate AHU Motors, 2 Locations</t>
  </si>
  <si>
    <t>200433-</t>
  </si>
  <si>
    <t>MPG B-16 OH Trolley and Floor</t>
  </si>
  <si>
    <t>200437-</t>
  </si>
  <si>
    <t>GTC, Design, Studio Hall H&amp;V Wood Flr Pinning</t>
  </si>
  <si>
    <t>200443-</t>
  </si>
  <si>
    <t>PGPS, Bldg, Catch Basin Rebuild</t>
  </si>
  <si>
    <t>200444-</t>
  </si>
  <si>
    <t>ROM Truck Gate Canopy Structural Repairs</t>
  </si>
  <si>
    <t>200445-</t>
  </si>
  <si>
    <t>ROM Sanitary Sewer Manhole Monitor install</t>
  </si>
  <si>
    <t>200446-</t>
  </si>
  <si>
    <t>PGPS, Bldg C, Hirata Lamination Machine Install</t>
  </si>
  <si>
    <t>200448-</t>
  </si>
  <si>
    <t>EEC, N. Parking Lot, 6” Condensate Repair Emergency</t>
  </si>
  <si>
    <t>200451-</t>
  </si>
  <si>
    <t>GTC, RAB, Wood Railing, Refinish</t>
  </si>
  <si>
    <t>200452-</t>
  </si>
  <si>
    <t>GTC, Research, RP-1 Entry, Concrete Removal/Replace</t>
  </si>
  <si>
    <t>200453-</t>
  </si>
  <si>
    <t>GTC, REB, S. Entr. Concrete Demo/Install</t>
  </si>
  <si>
    <t>200455-</t>
  </si>
  <si>
    <t>GTC, R-Cell, Basement, Condensate Leak</t>
  </si>
  <si>
    <t>200457-</t>
  </si>
  <si>
    <t>GTC, RSB, Battery Lab, Welder Stacker Replacement</t>
  </si>
  <si>
    <t>200458-</t>
  </si>
  <si>
    <t>SG, SEGLC, Troy Office, Tie-In Roof Conductores</t>
  </si>
  <si>
    <t>200459-</t>
  </si>
  <si>
    <t>SG, MCE, Livonia, Quality Inn, Excavate for New Wiring</t>
  </si>
  <si>
    <t>200460-</t>
  </si>
  <si>
    <t>GTC, RML, Relocate Hydro Press to EEC Bldg</t>
  </si>
  <si>
    <t>200464-</t>
  </si>
  <si>
    <t>MPG, 2020 Test Track Repairs Phase II</t>
  </si>
  <si>
    <t>200465-</t>
  </si>
  <si>
    <t>GTC, ENG, Annex B, Bay 4 Lidar Panels</t>
  </si>
  <si>
    <t>200469-</t>
  </si>
  <si>
    <t>MPG, B-42C Hydrogen Fueling System Alarm Tie-In</t>
  </si>
  <si>
    <t>200470-</t>
  </si>
  <si>
    <t>PGPS, Bldg C, D201 EMERGENCY Transformer Swap</t>
  </si>
  <si>
    <t>200472-</t>
  </si>
  <si>
    <t>MPG, B-31 DC Cycler - South Soak Location</t>
  </si>
  <si>
    <t>200473-</t>
  </si>
  <si>
    <t>GTC, Gate 2, Fountain Pit Repair</t>
  </si>
  <si>
    <t>200474-</t>
  </si>
  <si>
    <t>GTC, AIC, Remove/Fab, Drip Pan on Band Saw</t>
  </si>
  <si>
    <t>200481-</t>
  </si>
  <si>
    <t>PCCA, West Entrance Canopy Refurb</t>
  </si>
  <si>
    <t>200482-</t>
  </si>
  <si>
    <t>PCCA, Dock 4 Wall Damage Repair SA</t>
  </si>
  <si>
    <t>200483-</t>
  </si>
  <si>
    <t>MPG, B-9 Powerhouse Utility Trench Repairs</t>
  </si>
  <si>
    <t>200484-</t>
  </si>
  <si>
    <t>GTC, RMB, Steam Leak Repair</t>
  </si>
  <si>
    <t>200486-</t>
  </si>
  <si>
    <t>MPG, B-94 Unplanned Steam Leak</t>
  </si>
  <si>
    <t>200487-</t>
  </si>
  <si>
    <t>DTE Lynch Road Service Center Trailer Demo</t>
  </si>
  <si>
    <t>200490-</t>
  </si>
  <si>
    <t>GTC, EEC, Removal/Disposal of Underground Storage Tank</t>
  </si>
  <si>
    <t>200491-</t>
  </si>
  <si>
    <t>GTC, Research, Northside of Lobby, Repair Storm Line</t>
  </si>
  <si>
    <t>200492-</t>
  </si>
  <si>
    <t>OAC, Drain D47 Clean out EMERGENCY</t>
  </si>
  <si>
    <t>200493-</t>
  </si>
  <si>
    <t>PGPS, Bldg C, EDL Coolant Skid Engineering</t>
  </si>
  <si>
    <t>200494-</t>
  </si>
  <si>
    <t>PGPS, Bldg C, PPO Assembly Line</t>
  </si>
  <si>
    <t>200500-</t>
  </si>
  <si>
    <t>GTC, Man A, Shop, City Water Leak Repair, Saturday Extra</t>
  </si>
  <si>
    <t>200501-</t>
  </si>
  <si>
    <t>GTC, Man A, Grinder Booth Fire, Windows/Door Rplcmt</t>
  </si>
  <si>
    <t>200502-</t>
  </si>
  <si>
    <t>MPG B-104 DC Fast Charger</t>
  </si>
  <si>
    <t>200503-</t>
  </si>
  <si>
    <t>GTC, VDOC, TX Furniture Storage</t>
  </si>
  <si>
    <t>200504-</t>
  </si>
  <si>
    <t>PGPS, Bldg C, D126 Upgrades</t>
  </si>
  <si>
    <t>200509-</t>
  </si>
  <si>
    <t>MPG, B-94 BET Power BP5</t>
  </si>
  <si>
    <t>200510-</t>
  </si>
  <si>
    <t>MPG, B-94 BET Power BP6</t>
  </si>
  <si>
    <t>200511-</t>
  </si>
  <si>
    <t>SG, SEGLC, AIC, Equipment Rigging Assistance</t>
  </si>
  <si>
    <t>200512-</t>
  </si>
  <si>
    <t>ROM, Roofing  Areas 11.3 and 12.1</t>
  </si>
  <si>
    <t>200513-</t>
  </si>
  <si>
    <t>ROM, Roofing Areas 23.1 and 23.3</t>
  </si>
  <si>
    <t>200514-</t>
  </si>
  <si>
    <t>ROM, Roofing Area 11.4</t>
  </si>
  <si>
    <t>200515-</t>
  </si>
  <si>
    <t>PCCA, PCB Water &amp; Sludge Removal</t>
  </si>
  <si>
    <t>200516-</t>
  </si>
  <si>
    <t>PGPS, Bldg C, D002 Equipment Install</t>
  </si>
  <si>
    <t>200517-</t>
  </si>
  <si>
    <t>GTC, Man A, Grinder Booth Fire Repairs</t>
  </si>
  <si>
    <t>200520-</t>
  </si>
  <si>
    <t>GTC, RANB, Domestic Water Break Repair, EMERGENCY</t>
  </si>
  <si>
    <t>200522-</t>
  </si>
  <si>
    <t>WTrans, Basement Leak Investigation</t>
  </si>
  <si>
    <t>200523-</t>
  </si>
  <si>
    <t>PGPS, Bldg C, D128 Upgrades</t>
  </si>
  <si>
    <t>200525-</t>
  </si>
  <si>
    <t>GTC, Design, Library &amp; Proj. Rm Upgrades</t>
  </si>
  <si>
    <t>200526-</t>
  </si>
  <si>
    <t>GM Springhill, VDL &amp; 3-Bay Addition</t>
  </si>
  <si>
    <t>200527-</t>
  </si>
  <si>
    <t>MPG, B-61 W Access Road</t>
  </si>
  <si>
    <t>200528-</t>
  </si>
  <si>
    <t>GTC, RAB, Equipment Demo and Removal</t>
  </si>
  <si>
    <t>200529-</t>
  </si>
  <si>
    <t>GTC, RAB, East Side, Roof Replacement</t>
  </si>
  <si>
    <t>200530-</t>
  </si>
  <si>
    <t>WCCA, SCV 13 Repair</t>
  </si>
  <si>
    <t>200531-</t>
  </si>
  <si>
    <t>MPG,  B-16 Cold Soak West Lot</t>
  </si>
  <si>
    <t>200533-</t>
  </si>
  <si>
    <t>GTC, Estes, SDL Structural &amp; Material Lab Demo</t>
  </si>
  <si>
    <t>200534-</t>
  </si>
  <si>
    <t>MPG SG Reagan Mechanical, BCBS Lyon Meadows Project,</t>
  </si>
  <si>
    <t>200537-</t>
  </si>
  <si>
    <t>PCCA, Roof Drain &amp; Concrete Panel Repair</t>
  </si>
  <si>
    <t>200539-</t>
  </si>
  <si>
    <t>MPG,  B-94 Cell P128 Power Drop</t>
  </si>
  <si>
    <t>200540-</t>
  </si>
  <si>
    <t>MPG, B-16 EV charger skid</t>
  </si>
  <si>
    <t>200542-</t>
  </si>
  <si>
    <t>Rom, Cooling Tower Motor Bases and Steel</t>
  </si>
  <si>
    <t>200543-</t>
  </si>
  <si>
    <t>MPG, B-94 Domestic Water Line Repair</t>
  </si>
  <si>
    <t>200545-</t>
  </si>
  <si>
    <t>MPG, B-61 South Impact</t>
  </si>
  <si>
    <t>200546-</t>
  </si>
  <si>
    <t>WR, EMERGENCY, Fire Main Break</t>
  </si>
  <si>
    <t>200547-</t>
  </si>
  <si>
    <t>MPG B-31, Design Build and Tote Storage</t>
  </si>
  <si>
    <t>200548-</t>
  </si>
  <si>
    <t>PCCA, EMERGENCY Firemain Pedgate</t>
  </si>
  <si>
    <t>200551-</t>
  </si>
  <si>
    <t>GTC, VDOC, TX Stlcse Furn Instl</t>
  </si>
  <si>
    <t>200553-</t>
  </si>
  <si>
    <t>GTC, EEC, Condensate Repair GC</t>
  </si>
  <si>
    <t>200554-</t>
  </si>
  <si>
    <t>GTC, Steam Plant, Condensate Repairs GC</t>
  </si>
  <si>
    <t>200555-</t>
  </si>
  <si>
    <t>GTC, S. Campus, Joint Venture Card Reader Install</t>
  </si>
  <si>
    <t>200560-</t>
  </si>
  <si>
    <t>GTC, Design, EMERG, AHU4 Fan/Bearing Repairs</t>
  </si>
  <si>
    <t>200561-</t>
  </si>
  <si>
    <t>SG, MCE, CMS Livingston Station, Excavation and Conc</t>
  </si>
  <si>
    <t>200562-</t>
  </si>
  <si>
    <t>GTC, RCEL, Canopy Demo and Light Replacment</t>
  </si>
  <si>
    <t>200563-</t>
  </si>
  <si>
    <t>GTC, Gate 3, Fencing Repair, EMERGENCY</t>
  </si>
  <si>
    <t>200565-</t>
  </si>
  <si>
    <t>GTC, S. Campus Joint Venture Door, Ph 2</t>
  </si>
  <si>
    <t>200571-</t>
  </si>
  <si>
    <t>GTC, S. Campus, Locate Fiber Underground Raceway, EMERGENCY</t>
  </si>
  <si>
    <t>200572-</t>
  </si>
  <si>
    <t>GTC, Research, RAB, W. Side Roof Replacement</t>
  </si>
  <si>
    <t>200574-</t>
  </si>
  <si>
    <t>GTC, Research, RSB, Clean Room Equipment Repair</t>
  </si>
  <si>
    <t>200575-</t>
  </si>
  <si>
    <t>GTC, S. Campus, Provide and Install New Gate</t>
  </si>
  <si>
    <t>200577-</t>
  </si>
  <si>
    <t>MPG, B-31 Sites Readiness for 4x AVL SPC 478 Benches</t>
  </si>
  <si>
    <t>200580-</t>
  </si>
  <si>
    <t>IPS Nissan Precast</t>
  </si>
  <si>
    <t>200584-</t>
  </si>
  <si>
    <t>DTE , Canopy Footing Repairs</t>
  </si>
  <si>
    <t>200585-</t>
  </si>
  <si>
    <t>SG PGPS, Bldg C, AVL, D143 &amp; D129 Jib Reinforcement</t>
  </si>
  <si>
    <t>200586-</t>
  </si>
  <si>
    <t>ROM, Fire Break 2000722  PIV 3006</t>
  </si>
  <si>
    <t>200587-</t>
  </si>
  <si>
    <t>MPG, B-42B Hydrogen drop removals</t>
  </si>
  <si>
    <t>200588-</t>
  </si>
  <si>
    <t>MPG, B-42 Hydrogen Station Demo.</t>
  </si>
  <si>
    <t>200589-</t>
  </si>
  <si>
    <t>MPG, Soft Barrier &amp; Crash Barrels</t>
  </si>
  <si>
    <t>200591-</t>
  </si>
  <si>
    <t>WR, 2020 Fire Pump House Reconfiguration Project</t>
  </si>
  <si>
    <t>200592-</t>
  </si>
  <si>
    <t>DTE MONPP FS Control Room</t>
  </si>
  <si>
    <t>200594-</t>
  </si>
  <si>
    <t>Leidal &amp; Hart, MCS, Panel Replacement</t>
  </si>
  <si>
    <t>200596-</t>
  </si>
  <si>
    <t>PGPS, Tempest Wall Prep Paint</t>
  </si>
  <si>
    <t>200597-</t>
  </si>
  <si>
    <t>MPG, HD Simplex Grinnell, Diesel Tank Stands</t>
  </si>
  <si>
    <t>200598-</t>
  </si>
  <si>
    <t>MPG,HD  B-144, Simplex Grinnel Server Room Scaffold</t>
  </si>
  <si>
    <t>200599-</t>
  </si>
  <si>
    <t>MPG, B-141 &amp; 142 Lot B Natural Gas Line</t>
  </si>
  <si>
    <t>200603-</t>
  </si>
  <si>
    <t>GTC, Site, Guardrail Replacement</t>
  </si>
  <si>
    <t>200605-</t>
  </si>
  <si>
    <t>20PDPM-200605E PCCA, Primary Cable Replacement PH 2</t>
  </si>
  <si>
    <t>200606-</t>
  </si>
  <si>
    <t>MPG, B-42A-B Steam Repair</t>
  </si>
  <si>
    <t>200607-</t>
  </si>
  <si>
    <t>MPG, B-142 Altran Transformer Encloser</t>
  </si>
  <si>
    <t>200608-</t>
  </si>
  <si>
    <t>ROM, Dual Fire Main Break</t>
  </si>
  <si>
    <t>200612-</t>
  </si>
  <si>
    <t>MPG, B-70 Cameras</t>
  </si>
  <si>
    <t>200614-</t>
  </si>
  <si>
    <t>GTC, PIt 7-11-7-13, Excavation and Cond Ph2</t>
  </si>
  <si>
    <t>200616-</t>
  </si>
  <si>
    <t>SG, CBRE Plymouth, Window Repairs</t>
  </si>
  <si>
    <t>200617-</t>
  </si>
  <si>
    <t>MPG, B-42 Hydrogen Station Demo Phase II</t>
  </si>
  <si>
    <t>200619-</t>
  </si>
  <si>
    <t>SG, MCE, Delray Peaker Station, Concrete and Exc</t>
  </si>
  <si>
    <t>200623-</t>
  </si>
  <si>
    <t>GTC, Site, Kettering Road Curb Replacement</t>
  </si>
  <si>
    <t>200626-</t>
  </si>
  <si>
    <t>200629-</t>
  </si>
  <si>
    <t>PCCA, Fire Line Break 10.5.20 EMERGENCY</t>
  </si>
  <si>
    <t>200631-</t>
  </si>
  <si>
    <t>MPG, B-104 Parking Lot Repave</t>
  </si>
  <si>
    <t>200635-</t>
  </si>
  <si>
    <t>SG, GTC, T&amp;M Asphalt, Site Pond Conc. Work</t>
  </si>
  <si>
    <t>200636-</t>
  </si>
  <si>
    <t>Dee Cramer, Hamtramck, DHAM ASH AHU Grillage Steel</t>
  </si>
  <si>
    <t>200638-</t>
  </si>
  <si>
    <t>SG OAC, TANN Corp, RTO Pipe Nipple Installation</t>
  </si>
  <si>
    <t>200639-</t>
  </si>
  <si>
    <t>SG PGPS, Bldg C, IW Line Repair EMERGENCY</t>
  </si>
  <si>
    <t>200640-</t>
  </si>
  <si>
    <t>GTC, Heritage Center, Asphalt Parking Lot Replacement</t>
  </si>
  <si>
    <t>200641-</t>
  </si>
  <si>
    <t>PGPS, Bldg C, PPO, Rail Stops Install</t>
  </si>
  <si>
    <t>200642-</t>
  </si>
  <si>
    <t>HAC, Storm Pond Spraying</t>
  </si>
  <si>
    <t>200643-</t>
  </si>
  <si>
    <t>GTC, CWT, 50 West Soak Room Door- Emergency</t>
  </si>
  <si>
    <t>200644-</t>
  </si>
  <si>
    <t>ROM, Fire Main Break 332/324</t>
  </si>
  <si>
    <t>200645-</t>
  </si>
  <si>
    <t>MPG, B78 Garage Floor Drain Repair</t>
  </si>
  <si>
    <t>200646-</t>
  </si>
  <si>
    <t>MPG, B-104 ABB Charger 2</t>
  </si>
  <si>
    <t>200648-</t>
  </si>
  <si>
    <t>JLL, PCCA, 2020-2021 Emergency Funds</t>
  </si>
  <si>
    <t>200650-</t>
  </si>
  <si>
    <t>GTC, PPO S., Dock 20 Courtyard Concrete</t>
  </si>
  <si>
    <t>200654-</t>
  </si>
  <si>
    <t>WTrans, Fire Main Break- Emergency</t>
  </si>
  <si>
    <t>200664-</t>
  </si>
  <si>
    <t>HD, Sysco, Shambaugh, GPR Investigation</t>
  </si>
  <si>
    <t>200667-</t>
  </si>
  <si>
    <t>Ferndale Electric, DTE/PLD WSU Kersge Library Wall Repair</t>
  </si>
  <si>
    <t>200670-</t>
  </si>
  <si>
    <t>PGPS, Bldg A, 13D Switchgear Off Load</t>
  </si>
  <si>
    <t>200671-</t>
  </si>
  <si>
    <t>GTC, Pit 913, Condensate Repair- Emergency</t>
  </si>
  <si>
    <t>200672-</t>
  </si>
  <si>
    <t>U of M Ford Motor Co Robotics Building</t>
  </si>
  <si>
    <t>200686-</t>
  </si>
  <si>
    <t>MPG, B-42C Hydrogen Pipe Rack Extension</t>
  </si>
  <si>
    <t>200689-</t>
  </si>
  <si>
    <t>GTC, S. Campus, Additive Manufacturing Lab Rev.1</t>
  </si>
  <si>
    <t>200521-</t>
  </si>
  <si>
    <t>GTC, GAE, Roof Access Rework</t>
  </si>
  <si>
    <t>200558-</t>
  </si>
  <si>
    <t>GTC, SDL Hydraulic Pipe Demo</t>
  </si>
  <si>
    <t>200568-</t>
  </si>
  <si>
    <t>GM factory Zero Sludge Pit</t>
  </si>
  <si>
    <t>200688-</t>
  </si>
  <si>
    <t>PCCA, Cable Replacement Additional Costs</t>
  </si>
  <si>
    <t>200691-</t>
  </si>
  <si>
    <t>OAC, Freight Elevator, Misc Repairs</t>
  </si>
  <si>
    <t>200696-</t>
  </si>
  <si>
    <t>JLL, PGPS, Bldg C, Syltherm Insulation</t>
  </si>
  <si>
    <t>200699-</t>
  </si>
  <si>
    <t>GTC, Pit 913, Condensate Repairs Emergency</t>
  </si>
  <si>
    <t>Grand Total</t>
  </si>
  <si>
    <t>Phase</t>
  </si>
  <si>
    <t>Hours to Date</t>
  </si>
  <si>
    <t>Job Name</t>
  </si>
  <si>
    <t>Phase Description</t>
  </si>
  <si>
    <t>200630-</t>
  </si>
  <si>
    <t>PCCA, Truck Lot Catch Basin Repairs &amp; Cleanup SA</t>
  </si>
  <si>
    <t>Cost in Vista</t>
  </si>
  <si>
    <t>Units to Date</t>
  </si>
  <si>
    <t>TuesdayWeekEnding</t>
  </si>
  <si>
    <t>200519-</t>
  </si>
  <si>
    <t>WR, 2020 Paving &amp; Curbing Repairs</t>
  </si>
  <si>
    <t>200620-</t>
  </si>
  <si>
    <t>GTC, Design Dome Gutter Clean Out</t>
  </si>
  <si>
    <t>200632-</t>
  </si>
  <si>
    <t>PCCA, SCV's, PIV's, &amp;  Hydrants Repair</t>
  </si>
  <si>
    <t>200637-</t>
  </si>
  <si>
    <t>Christman, MCS, BP5D-18SR, Steel Window Restoration</t>
  </si>
  <si>
    <t>200666-</t>
  </si>
  <si>
    <t>GTC, Cole Mock Up, Press Move, EMERGENCY</t>
  </si>
  <si>
    <t>200684-</t>
  </si>
  <si>
    <t>SG, MCE, Conner Creek S.Station, Inst Card Reader and Bollar</t>
  </si>
  <si>
    <t>200708-</t>
  </si>
  <si>
    <t>Limbach, Oakland County HVAC Pad</t>
  </si>
  <si>
    <t>200549-</t>
  </si>
  <si>
    <t>WR, PLANT 58,  2020 Cambridge Unit Installation</t>
  </si>
  <si>
    <t>Total</t>
  </si>
  <si>
    <t>200602-</t>
  </si>
  <si>
    <t>GTC, Site, Street Signage Upgrade</t>
  </si>
  <si>
    <t>200656-</t>
  </si>
  <si>
    <t>PCCA, XPO Office AC unit</t>
  </si>
  <si>
    <t>200673-</t>
  </si>
  <si>
    <t>SG, Ren Cen, Smoke Curtain Replacement</t>
  </si>
  <si>
    <t>200694-</t>
  </si>
  <si>
    <t>GTC, RSB, Labcat Removal</t>
  </si>
  <si>
    <t>200703-</t>
  </si>
  <si>
    <t>PCCA, PCB Cleanup Phase 2</t>
  </si>
  <si>
    <t>200724-</t>
  </si>
  <si>
    <t>Pit 724, Condensate Repair- Emergency</t>
  </si>
  <si>
    <t>Period Hours</t>
  </si>
  <si>
    <t>Period Units</t>
  </si>
  <si>
    <t>Budget Hours</t>
  </si>
  <si>
    <t>UM</t>
  </si>
  <si>
    <t>Hours to Complete</t>
  </si>
  <si>
    <t>Hours Variance</t>
  </si>
  <si>
    <t>Budget Units</t>
  </si>
  <si>
    <t>Period Hours / Period Units</t>
  </si>
  <si>
    <t>Hours to Date / Units to Date</t>
  </si>
  <si>
    <t>% Hours Used</t>
  </si>
  <si>
    <t>% Units Installed</t>
  </si>
  <si>
    <t>LPI</t>
  </si>
  <si>
    <t>JTD $ / HR</t>
  </si>
  <si>
    <t>BaseBid</t>
  </si>
  <si>
    <t>Cost Variance</t>
  </si>
  <si>
    <t>User can change</t>
  </si>
  <si>
    <t>user can change</t>
  </si>
  <si>
    <t>200659-</t>
  </si>
  <si>
    <t>Lee Contracting, FCA CTC Installation of Chillers</t>
  </si>
  <si>
    <t>Current</t>
  </si>
  <si>
    <t>200730-</t>
  </si>
  <si>
    <t>SG, Ren Cen, Air Plenum #8212</t>
  </si>
  <si>
    <t>200674-</t>
  </si>
  <si>
    <t>MPG, B-42B Hose Reels</t>
  </si>
  <si>
    <t>200728-</t>
  </si>
  <si>
    <t>GTC, RAB, Hazardous Material Disposal</t>
  </si>
  <si>
    <t>200165-</t>
  </si>
  <si>
    <t>OAC, CoGen Platform Installation</t>
  </si>
  <si>
    <t>200246-</t>
  </si>
  <si>
    <t>GTC, REB, Replace 1st Fl, Faucets</t>
  </si>
  <si>
    <t>200559-</t>
  </si>
  <si>
    <t>GTC, Design, FAB Hall Hand Rails</t>
  </si>
  <si>
    <t>200593-</t>
  </si>
  <si>
    <t>GTC, Estes Bldg, Material Lab Equipment Installation</t>
  </si>
  <si>
    <t>200657-</t>
  </si>
  <si>
    <t>SG, Fanuc Robotics, Remove and Install New Plate</t>
  </si>
  <si>
    <t>200665-</t>
  </si>
  <si>
    <t>GTC, Steam Plant, Paving</t>
  </si>
  <si>
    <t>200709-</t>
  </si>
  <si>
    <t>PGPS, Bldg C, D002, AHU Relocation</t>
  </si>
  <si>
    <t>200714-</t>
  </si>
  <si>
    <t>GTC, Cole Eng, Cooling Tower, Sump/Float, Invest/Repair</t>
  </si>
  <si>
    <t>200718-</t>
  </si>
  <si>
    <t>PGPS, Bldg C, Cell C026 Upgrades</t>
  </si>
  <si>
    <t>200719-</t>
  </si>
  <si>
    <t>GTC, RCEL Equipment Move</t>
  </si>
  <si>
    <t>200738-</t>
  </si>
  <si>
    <t>GTC, Heritage Center, Asphalt Replacement Additional</t>
  </si>
  <si>
    <t>200742-</t>
  </si>
  <si>
    <t>SG, Conti, American Axle, Install Ceiling Pad</t>
  </si>
  <si>
    <t>200754-</t>
  </si>
  <si>
    <t>PCCA, SCV #27 Replacement</t>
  </si>
  <si>
    <t>JTD $ / Hr</t>
  </si>
  <si>
    <t>JTD $ / Hr Override</t>
  </si>
  <si>
    <t>200679-</t>
  </si>
  <si>
    <t>GTC, CWT, Install Access Hatch for Boiler Burn Off Discharge</t>
  </si>
  <si>
    <t>200715-</t>
  </si>
  <si>
    <t>GTC, PPO N. Cooling Tower, Roof Replace</t>
  </si>
  <si>
    <t>200725-</t>
  </si>
  <si>
    <t>SG, JEG, GTC, Excavate for Utility Separation</t>
  </si>
  <si>
    <t>200731-</t>
  </si>
  <si>
    <t>SG, JEG, GTC, Sanitary/Storm Cut and Cap</t>
  </si>
  <si>
    <t>200415-</t>
  </si>
  <si>
    <t>GTC, Aero Lab Freight Elev114-F1 Concrete Repairs</t>
  </si>
  <si>
    <t>200456-</t>
  </si>
  <si>
    <t>GTC, S. Campus, GSBII, Concrete/Subgrade Restoration</t>
  </si>
  <si>
    <t>200669-</t>
  </si>
  <si>
    <t>PGPS, Bldg C, Remove Backup Power</t>
  </si>
  <si>
    <t>200678-</t>
  </si>
  <si>
    <t>GTC, MAN B, Team Room and IT Room Renovation</t>
  </si>
  <si>
    <t>200702-</t>
  </si>
  <si>
    <t>PGPS, Bldg C, PPO Area Phase 3 installation</t>
  </si>
  <si>
    <t>200704-</t>
  </si>
  <si>
    <t>MPG, B-27 Static HIL Bench Facility Prep</t>
  </si>
  <si>
    <t>200710-</t>
  </si>
  <si>
    <t>MPG, B-31 DC Cycler Site 18</t>
  </si>
  <si>
    <t>200716-</t>
  </si>
  <si>
    <t>GTC, Dock 2, Replace (2) Concrete Approaches &amp; Sinkhole Rep-</t>
  </si>
  <si>
    <t>200717-</t>
  </si>
  <si>
    <t>GTC, Site Ops, Equip Palletize</t>
  </si>
  <si>
    <t>200723-</t>
  </si>
  <si>
    <t>VA Detroit Domiclliary</t>
  </si>
  <si>
    <t>200729-</t>
  </si>
  <si>
    <t>PGPS, Bldg E, Cell E106, Dyno Remove &amp; Reinstall</t>
  </si>
  <si>
    <t>200737-</t>
  </si>
  <si>
    <t>Ideal Steel, Hudson Mock-Up</t>
  </si>
  <si>
    <t>200744-</t>
  </si>
  <si>
    <t>GTC, Estes Bldg, UAW Maintenance Relocations</t>
  </si>
  <si>
    <t>200745-</t>
  </si>
  <si>
    <t>SG, GHD, GTC, Excavate, Dispose of Contaminated Dirt and Bac</t>
  </si>
  <si>
    <t>200752-</t>
  </si>
  <si>
    <t>GTC, EEC, Repair Fence Post 1</t>
  </si>
  <si>
    <t>200761-</t>
  </si>
  <si>
    <t>ROM, Romulus Fire Main Upgrade</t>
  </si>
  <si>
    <t>200764-</t>
  </si>
  <si>
    <t>GTC, Design Library &amp; Prjctr Rm Phase II Ceiling</t>
  </si>
  <si>
    <t>200769-</t>
  </si>
  <si>
    <t>GTC, Cole, Mock Up, Install New Break Press</t>
  </si>
  <si>
    <t>200771-</t>
  </si>
  <si>
    <t>JLL, PGPS, Bldg C, FC Carousel Failure Repair</t>
  </si>
  <si>
    <t>200776-</t>
  </si>
  <si>
    <t>Reagan Mechanical, DTE River Rouge</t>
  </si>
  <si>
    <t>200777-</t>
  </si>
  <si>
    <t>MPG, B-31 Site 35S Span Gas Piping</t>
  </si>
  <si>
    <t>200778-</t>
  </si>
  <si>
    <t>GTC, West Chiller, Condensate Repair- Emergency</t>
  </si>
  <si>
    <t>200789-</t>
  </si>
  <si>
    <t>JLL, PGPS, Bldg C, FC Carousel Parts Scrap &amp; Demo</t>
  </si>
  <si>
    <t>JTD $ / HR 1 week prior</t>
  </si>
  <si>
    <t>JTD $ / HR 2 weeks prior</t>
  </si>
  <si>
    <t>JTD$ / HR 3 Weeks Prior</t>
  </si>
  <si>
    <t>JTD $ / HR 4 weeks prior</t>
  </si>
  <si>
    <t>Man Hours</t>
  </si>
  <si>
    <t>Units</t>
  </si>
  <si>
    <t>Hours / Unit</t>
  </si>
  <si>
    <t>Cost</t>
  </si>
  <si>
    <t>Weekly Progress Date</t>
  </si>
  <si>
    <t>Wk Progress Hours</t>
  </si>
  <si>
    <t>Wk Progress Cost</t>
  </si>
  <si>
    <t>Progress Date</t>
  </si>
  <si>
    <t>Input</t>
  </si>
  <si>
    <t>Wk Progress Units</t>
  </si>
  <si>
    <t>Current = Cost in Vista / Hours to Date</t>
  </si>
  <si>
    <t>1 wk prior Weekly Progress Cost / Weekly Progress Hours</t>
  </si>
  <si>
    <t>4 wk prior Weekly Progress Cost / Weekly Progress Hours</t>
  </si>
  <si>
    <t>3 wk prior Weekly Progress Cost / Weekly Progress Hours</t>
  </si>
  <si>
    <t>2 wk prior Weekly Progress Cost / Weekly Progress Hours</t>
  </si>
  <si>
    <t>ActualDate</t>
  </si>
  <si>
    <t>Units to Complete</t>
  </si>
  <si>
    <t>Units Variance</t>
  </si>
  <si>
    <t>Hours to Date - New Hours to Complete</t>
  </si>
  <si>
    <t>200800-</t>
  </si>
  <si>
    <t>GTC, Estes, MTS Criterion Install</t>
  </si>
  <si>
    <t>1 Wk Prior Progress Hours / Progress Units</t>
  </si>
  <si>
    <t>4 Weeks Prior Progress Hours / Progress Units</t>
  </si>
  <si>
    <t>3 Weeks Prior Progress Hours / Progress Units</t>
  </si>
  <si>
    <t>2 Weeks Prior Progress Hours / Progress Units</t>
  </si>
  <si>
    <t>Progress Hours - Hours to Date</t>
  </si>
  <si>
    <t>Units to Date + New Units to Complete</t>
  </si>
  <si>
    <t>Progress Cost At Completion Latest</t>
  </si>
  <si>
    <t>Progress Hours At Completion Latest</t>
  </si>
  <si>
    <t>Progress Units At Completion Latest</t>
  </si>
  <si>
    <t>200163-</t>
  </si>
  <si>
    <t>ROM Cooling Tower #3 Removal</t>
  </si>
  <si>
    <t>200600-</t>
  </si>
  <si>
    <t>GTC, S. Campus, Link Security Upgrade</t>
  </si>
  <si>
    <t>200604-</t>
  </si>
  <si>
    <t>GTC, RSB, AHU Motor Repair/Replace</t>
  </si>
  <si>
    <t>200682-</t>
  </si>
  <si>
    <t>GTC, S. Campus, Redirect Canopy Downspout</t>
  </si>
  <si>
    <t>200721-</t>
  </si>
  <si>
    <t>GK, GM Lansing Delta</t>
  </si>
  <si>
    <t>200746-</t>
  </si>
  <si>
    <t>SG, SEGLC, Install Demising Wall in Office</t>
  </si>
  <si>
    <t>200780-</t>
  </si>
  <si>
    <t>PGPS, Bldg C, D002, AHU Relocation, Temp Cooling</t>
  </si>
  <si>
    <t>200788-</t>
  </si>
  <si>
    <t>JLL, WCCA, Pole Barn Panel Work</t>
  </si>
  <si>
    <t>200796-</t>
  </si>
  <si>
    <t>John E. Green, Praxair</t>
  </si>
  <si>
    <t>Units to Date / Progress Units</t>
  </si>
  <si>
    <t>Budget + Approved and Unapproved Changes</t>
  </si>
  <si>
    <t>Cost At Complete</t>
  </si>
  <si>
    <t>Cost to Complete</t>
  </si>
  <si>
    <t>GTC, CWT, Purchase Switches</t>
  </si>
  <si>
    <t>Override Column - Will impact to Complete Units and Hours only</t>
  </si>
  <si>
    <t>Cost in Vista + Cost to Complete</t>
  </si>
  <si>
    <t>200760-</t>
  </si>
  <si>
    <t>Superior Electric, DTE WSC Civil Work</t>
  </si>
  <si>
    <t>200633-</t>
  </si>
  <si>
    <t>PGPS, Bldg E, Flagpole Anchor Repair</t>
  </si>
  <si>
    <t>200791-</t>
  </si>
  <si>
    <t>PGPS, Tempest. Relocate Tempet Gear</t>
  </si>
  <si>
    <t>Revised Budget Hours</t>
  </si>
  <si>
    <t>PCO Hours</t>
  </si>
  <si>
    <t>Revised Budget Units</t>
  </si>
  <si>
    <t>Rev. Budget Hours / Rev. Budget Units</t>
  </si>
  <si>
    <t>Hours to date / Rev Budget Hours</t>
  </si>
  <si>
    <t>Rev Budget Units / Progress Hours</t>
  </si>
  <si>
    <t>PCO Cost</t>
  </si>
  <si>
    <t>Revised Budget</t>
  </si>
  <si>
    <t>200676-</t>
  </si>
  <si>
    <t>SG, Conti Mech, Sprinfield Oaks Activity Center, Arch Work</t>
  </si>
  <si>
    <t>200712-</t>
  </si>
  <si>
    <t>GTC, Cole Eng. Cooling Tower, Excavate/Repair 6" Pipe</t>
  </si>
  <si>
    <t>200770-</t>
  </si>
  <si>
    <t>GTC, Cole Eng, IT Hub, Duct Relocation</t>
  </si>
  <si>
    <t>200787-</t>
  </si>
  <si>
    <t>GK-DHAM-Battery Assembly-ASRS Grillage Frames and Crane</t>
  </si>
  <si>
    <t>200814-</t>
  </si>
  <si>
    <t>GTC, Design, EMERG, H20 Leak, SB35, Exec Plot</t>
  </si>
  <si>
    <t>200807-</t>
  </si>
  <si>
    <t>Hercules Hi-Torque Dynamometer Installation CWT 100</t>
  </si>
  <si>
    <t>Revised Budget Hours-Hours At Completion</t>
  </si>
  <si>
    <t>Revised Budget Units - Units at Completion</t>
  </si>
  <si>
    <t>Revised Budget - Cost At Complete</t>
  </si>
  <si>
    <t>200661-</t>
  </si>
  <si>
    <t xml:space="preserve"> GTC, CWT, 50 &amp; 100 H2 Gas Detector Additions</t>
  </si>
  <si>
    <t>200707-</t>
  </si>
  <si>
    <t>PGPS, Bldg C, EDL Coolant Skid Modifications</t>
  </si>
  <si>
    <t>200722-</t>
  </si>
  <si>
    <t xml:space="preserve"> GTC, CWT, AHU 6 Valve Replacement</t>
  </si>
  <si>
    <t>200727-</t>
  </si>
  <si>
    <t>GTC, Sloan Engineering, Provide/Install Fenced Crib Area</t>
  </si>
  <si>
    <t>200755-</t>
  </si>
  <si>
    <t>OAC, End of Line &amp; New Dock, Install Heaters</t>
  </si>
  <si>
    <t>200783-</t>
  </si>
  <si>
    <t>OAC, Roof, Equipment Removal</t>
  </si>
  <si>
    <t>200784-</t>
  </si>
  <si>
    <t>Leidal &amp; Hart Mason ContractorBook Tower - Scaffold Supports</t>
  </si>
  <si>
    <t>200790-</t>
  </si>
  <si>
    <t>MPG, B-31 Site 35S iGem Install</t>
  </si>
  <si>
    <t>200801-</t>
  </si>
  <si>
    <t>GM GA SpringHill Truss Reinforcing</t>
  </si>
  <si>
    <t>200809-</t>
  </si>
  <si>
    <t>PGPS, Bldg C, PPO Area Phase 4 Installation</t>
  </si>
  <si>
    <t>200834-</t>
  </si>
  <si>
    <t>OAC, C-Dock, Temporary Protection, EMR</t>
  </si>
  <si>
    <t>200850-</t>
  </si>
  <si>
    <t>SG, Ren Cen, Pump House Safety Repairs</t>
  </si>
  <si>
    <t>Hours / Units Override</t>
  </si>
  <si>
    <t>Progress Hours to Complete</t>
  </si>
  <si>
    <t>Progress Hours At Completion</t>
  </si>
  <si>
    <t>Progress Units At Completion</t>
  </si>
  <si>
    <t>Progress Units to Complete</t>
  </si>
  <si>
    <t>200852-</t>
  </si>
  <si>
    <t>DTE, River Rouge Bollards</t>
  </si>
  <si>
    <t>200166-</t>
  </si>
  <si>
    <t>PGPS, Bldg C, TW3 Cobble Shop Power Upgrades</t>
  </si>
  <si>
    <t>200652-</t>
  </si>
  <si>
    <t>ROM, Install 7 Pumps and Motors</t>
  </si>
  <si>
    <t>200781-</t>
  </si>
  <si>
    <t>GTC, Site, Pit 7-11 West Side, Condensate Repair</t>
  </si>
  <si>
    <t>200782-</t>
  </si>
  <si>
    <t>MPG, B-78 HVTA Traffic Light</t>
  </si>
  <si>
    <t>200808-</t>
  </si>
  <si>
    <t>200817-</t>
  </si>
  <si>
    <t>GTC, CWT, EV Charger, 100 Test Section</t>
  </si>
  <si>
    <t>200822-</t>
  </si>
  <si>
    <t>DTE, Sibley Quarry Site Improvements</t>
  </si>
  <si>
    <t>200824-</t>
  </si>
  <si>
    <t>GTC, Site, Install Stop Bars and Ped Crossings</t>
  </si>
  <si>
    <t>200827-</t>
  </si>
  <si>
    <t>ROM, GRx ZOLLER-GAMMA Room Relocation</t>
  </si>
  <si>
    <t>200838-</t>
  </si>
  <si>
    <t>JLL, PGPS, Bldg C, FC, Chilled Water Balance</t>
  </si>
  <si>
    <t>200855-</t>
  </si>
  <si>
    <t>GTC, Gate 2, Fountain Pit, Glasshouse Feeder Cable</t>
  </si>
  <si>
    <t>200856-</t>
  </si>
  <si>
    <t>PGPS, Bldg C, TW1 Mezz. Sprinkler Repair EMERGENCY</t>
  </si>
  <si>
    <t>200858-</t>
  </si>
  <si>
    <t>SG, Ren Cen, Italian Consulate</t>
  </si>
  <si>
    <t>200859-</t>
  </si>
  <si>
    <t>GTC, Design EMERG, H20 Leak, SB35 - Phase II</t>
  </si>
  <si>
    <t>200860-</t>
  </si>
  <si>
    <t>MPG, B-104 Vehicle Scale Phase II</t>
  </si>
  <si>
    <t>200865-</t>
  </si>
  <si>
    <t>SG, Ren Cen, 2021 CBRE Work Orders</t>
  </si>
  <si>
    <t>200868-</t>
  </si>
  <si>
    <t>GTC, Design, EMERG, H20 Break East Elevation II</t>
  </si>
  <si>
    <t>200870-</t>
  </si>
  <si>
    <t>PCCA, Dock 5, Temp Protection EMERGENCY</t>
  </si>
  <si>
    <t>210000-</t>
  </si>
  <si>
    <t>2021 PDPM Overhead</t>
  </si>
  <si>
    <t>210004-</t>
  </si>
  <si>
    <t>Holy Redeemer Room 108</t>
  </si>
  <si>
    <t>Row Labels</t>
  </si>
  <si>
    <t>Cum. Revised Budget Hours</t>
  </si>
  <si>
    <t>Hover over for note on how this is calculated</t>
  </si>
  <si>
    <t>Today's Date</t>
  </si>
  <si>
    <t>190644-</t>
  </si>
  <si>
    <t>PGPS, Bldg C, Security Office Repairs</t>
  </si>
  <si>
    <t>210027-</t>
  </si>
  <si>
    <t>2021 Yard Operations</t>
  </si>
  <si>
    <t>3. Input tab - select Pay Period week ending - data will refresh after selection</t>
  </si>
  <si>
    <t>2. Input page - select Project Number  - data will refresh after seletection</t>
  </si>
  <si>
    <t>Drop down menu appears once cell is selected</t>
  </si>
  <si>
    <t>5. Select Job Costs -&gt; Programs -&gt; JC Progress Entry</t>
  </si>
  <si>
    <t>6. Create a new batch - select ok</t>
  </si>
  <si>
    <t>7. Enter date (must be a Tuesday) and enter or select Job (right click or hit F4 for lookup)</t>
  </si>
  <si>
    <t>8. Enter Total Completed Units - this number is the total number completed, Newly Completed will self calculate using "Total Completed" - "Current Completed"</t>
  </si>
  <si>
    <t>9. Save</t>
  </si>
  <si>
    <t>10. File -&gt; Process Batch</t>
  </si>
  <si>
    <t>11. Validate and Post</t>
  </si>
  <si>
    <t>4. If you need to update Progress Entry in Vista, navigate to Vista - if you don’t, skip to step 13</t>
  </si>
  <si>
    <t>12. Refresh data in Productivity Tracker</t>
  </si>
  <si>
    <t>13. Navigate to the User Workbook tab to start inputting data into table - only change cells with column headers "Input"</t>
  </si>
  <si>
    <t>14. Hit the reset table button if you want to start over on the User Workbook</t>
  </si>
  <si>
    <t>15. Once you are satisfied with the Weekly Progress updates you have made, go to Import Vista Tab - review</t>
  </si>
  <si>
    <t>16. hit the Import To Vista button - your updates will be loaded that night</t>
  </si>
  <si>
    <t>17. Check that data has been loaded to Vista -&gt;  User Database -&gt; Programs -&gt; Productivity Tracker Import</t>
  </si>
  <si>
    <t>18. Click the grid and scan down to see your updated info</t>
  </si>
  <si>
    <t>17. A - you can also refresh the data in the productivity tracker</t>
  </si>
  <si>
    <t>200773-</t>
  </si>
  <si>
    <t>MPG, B-70 substation replacement</t>
  </si>
  <si>
    <t>200802-</t>
  </si>
  <si>
    <t>GTC, PPO, N. Basement, Trench Drain Install</t>
  </si>
  <si>
    <t>200848-</t>
  </si>
  <si>
    <t>GTC, S. Campus, Additive Man. Lab, Mothers Room</t>
  </si>
  <si>
    <t>210018-</t>
  </si>
  <si>
    <t>GTC, Estes UAW Maintenance Epoxy Flooring</t>
  </si>
  <si>
    <t>210046-</t>
  </si>
  <si>
    <t>2021 HMC Maintenance</t>
  </si>
  <si>
    <t>210048-</t>
  </si>
  <si>
    <t>2021 Big Equipment</t>
  </si>
  <si>
    <t>19. If you need to overwrite what you imported last, just update the User Workbook, when finished go to ImportToVista and hit the button.</t>
  </si>
  <si>
    <t>As long as the project number, phases and date is the same, you will overwrite your last entry</t>
  </si>
  <si>
    <t>210009-</t>
  </si>
  <si>
    <t>GTC, Site, Off Load and Stage Electrical Equipment On Site</t>
  </si>
  <si>
    <t>200863-</t>
  </si>
  <si>
    <t>ROM, GRx ZOLLER-GAMMA Room Relocation Part II</t>
  </si>
  <si>
    <t>210012-</t>
  </si>
  <si>
    <t>GTC, S. Campus, GSBII, Added Concrete Removal/Storm Repair</t>
  </si>
  <si>
    <t>210025-</t>
  </si>
  <si>
    <t>SG, SEGLC, Design, S104 Furniture &amp; Ceiling R&amp;R</t>
  </si>
  <si>
    <t>210042-</t>
  </si>
  <si>
    <t>GTC, Mock Up, Lobby, Water Leak Repair- Emergency</t>
  </si>
  <si>
    <t>Latest Progress Units At Completion - Units to Date</t>
  </si>
  <si>
    <t>200851-</t>
  </si>
  <si>
    <t>Turner, Southfield, Verizon UPS Upgrade and Admin Fitout</t>
  </si>
  <si>
    <t>Purpose</t>
  </si>
  <si>
    <t>Therefore we can complete weekly progress on Thursday EFFECTIVE Tuesday (not Thursday)</t>
  </si>
  <si>
    <t>Review labor productivity on a weekly basis</t>
  </si>
  <si>
    <t>This tracker pulls up to date data from Vista and push the weekly progress update into Vista</t>
  </si>
  <si>
    <t>Progress Units need to be up to date</t>
  </si>
  <si>
    <t>Make an entry to JC Progress Entry in Vista, for actual units completed up to Tuesday, check out the instructions tab</t>
  </si>
  <si>
    <t>Progress Entry will be uploaded into Vista</t>
  </si>
  <si>
    <t>Under -&gt; User Database -&gt; Programs -&gt; Productivity Tracker Import</t>
  </si>
  <si>
    <t>Pay Period Week Ending entered must be a Tuesday - data available on Thursday</t>
  </si>
  <si>
    <t>Payroll week ends on Tuesday every week. We have that information on Thursday in Vista.</t>
  </si>
  <si>
    <t>What's the difference between Projection updates and the Productivity Tracker?</t>
  </si>
  <si>
    <t>- This labor productivity tracker only focuses on the labor cost type (CT = 1)
- End of the month dates will not necessarily line up with the end of the weeks</t>
  </si>
  <si>
    <t>Total Completed</t>
  </si>
  <si>
    <t>Total Percent Complete</t>
  </si>
  <si>
    <t>INPUT</t>
  </si>
  <si>
    <t>…</t>
  </si>
  <si>
    <t>INSTRUCTIONS</t>
  </si>
  <si>
    <t>only want actuals up to this date</t>
  </si>
  <si>
    <t>Expected Total Units completed</t>
  </si>
  <si>
    <t>Save updates to Vista, then data can be shared - have one system of record - Vista</t>
  </si>
  <si>
    <t>Weekly completion of this tracker keeps team up to date, catches warning signs of low productivity quickly so PM identify and correct</t>
  </si>
  <si>
    <t>Period Costs</t>
  </si>
  <si>
    <t>Newly Completed Units</t>
  </si>
  <si>
    <t>4. If Units to Date exist, but there are no Costs or Hours in Vista, the Costs or Hours (or both) will be highlighted</t>
  </si>
  <si>
    <t>Instructions</t>
  </si>
  <si>
    <t>This week the costs for this project were</t>
  </si>
  <si>
    <t>This week the hours for this project were</t>
  </si>
  <si>
    <t>5. Update the Newly Completed Units</t>
  </si>
  <si>
    <t>GM GTC  AEB Joint Training Center</t>
  </si>
  <si>
    <t>1. Select a date for this progress entry update - the date must be a Tuesday -&gt; Cell N8</t>
  </si>
  <si>
    <t>Date for this progress entry?      ENTER -&gt;</t>
  </si>
  <si>
    <t>3. If Costs or Hours exist in Vista, but there are no Units to Date, the Units to Date will be highlighted</t>
  </si>
  <si>
    <t>200772-</t>
  </si>
  <si>
    <t>MPG, B-32 substation replacement</t>
  </si>
  <si>
    <t>200775-</t>
  </si>
  <si>
    <t>MPG, B-4A Substation Retrofill</t>
  </si>
  <si>
    <t>200866-</t>
  </si>
  <si>
    <t>PCCA, Dock 5, Metal Siding Replacement</t>
  </si>
  <si>
    <t>210030-</t>
  </si>
  <si>
    <t>GTC, Sanitary-Storm, Lift Station Rebuild PH1</t>
  </si>
  <si>
    <t>210038-</t>
  </si>
  <si>
    <t>GTC, RAB, Steel Grating Adders</t>
  </si>
  <si>
    <t>210055-</t>
  </si>
  <si>
    <t>GTC, Gate 14, Water Main Break- Emergency GC</t>
  </si>
  <si>
    <t>210061-</t>
  </si>
  <si>
    <t>MPG, B-8 Water Main Leak EMERGENCY</t>
  </si>
  <si>
    <t>210062-</t>
  </si>
  <si>
    <t>JLL, PGPS, Bldg C, MAU-2 &amp; RTU-2 Investigation</t>
  </si>
  <si>
    <t>1. Data refresehs upon opening of the sheet, must be logged into the VPN</t>
  </si>
  <si>
    <t>Last time a weekly progress entry was made</t>
  </si>
  <si>
    <t>Budgeted JTD $ / Hr</t>
  </si>
  <si>
    <t>Revised Budget $ / Revised Budget Hours</t>
  </si>
  <si>
    <t>Weekly Progress Hours / Cum. Revised Budget Hours</t>
  </si>
  <si>
    <t>YOU WILL NEED TO BE ON THE NETWORK OR LOGGED INTO THE VPN FOR THIS TO WORK</t>
  </si>
  <si>
    <t>180948-</t>
  </si>
  <si>
    <t>GMC-10181GTC-Old Fuel Farm Greenbelt Res</t>
  </si>
  <si>
    <t>190363-</t>
  </si>
  <si>
    <t>GHIB Project Maintenance</t>
  </si>
  <si>
    <t>200328-</t>
  </si>
  <si>
    <t>Wayne State Gateway Theater</t>
  </si>
  <si>
    <t>200609-</t>
  </si>
  <si>
    <t>SG MPG, Electrical Enclosure Repair</t>
  </si>
  <si>
    <t>200621-</t>
  </si>
  <si>
    <t>GTC, Aerolab, Tuck Point, Stair Leak</t>
  </si>
  <si>
    <t>200662-</t>
  </si>
  <si>
    <t>MPG, B-16 W Lot and Long Leed</t>
  </si>
  <si>
    <t>200751-</t>
  </si>
  <si>
    <t>GTC, 7000 Bldg, Install New Man Door</t>
  </si>
  <si>
    <t>200862-</t>
  </si>
  <si>
    <t>MPG, B-40 Anechoic Chamber DeHumidification</t>
  </si>
  <si>
    <t>210001-</t>
  </si>
  <si>
    <t>GTC, RSB, Battery Lab, Added Scope</t>
  </si>
  <si>
    <t>210014-</t>
  </si>
  <si>
    <t>OAC, C-Dock, Wall Demo &amp; Charger Relocation</t>
  </si>
  <si>
    <t>210015-</t>
  </si>
  <si>
    <t>GTC, Design, Library Carpet Rplcmt</t>
  </si>
  <si>
    <t>210029-</t>
  </si>
  <si>
    <t>GTC, Estes, Mezzanine (3) Steam Leaks</t>
  </si>
  <si>
    <t>210037-</t>
  </si>
  <si>
    <t>OAC, Fire Water Tank, Demo, Design and Investigation</t>
  </si>
  <si>
    <t>210039-</t>
  </si>
  <si>
    <t>GTC, RAB, Install Compressed Air Valve</t>
  </si>
  <si>
    <t>210043-</t>
  </si>
  <si>
    <t xml:space="preserve"> S. Campus, Additive Man. Lab, Addendum D</t>
  </si>
  <si>
    <t>210056-</t>
  </si>
  <si>
    <t>GTC, Mock Up, Basement, Floor Drain Repair</t>
  </si>
  <si>
    <t>210068-</t>
  </si>
  <si>
    <t>PGPS, Bldg C, FC, ME Stack Work EMERGENCY</t>
  </si>
  <si>
    <t>210086-</t>
  </si>
  <si>
    <t>JLL, PGPS, Bldg C, MAU-2 &amp; RTU-2 Inv. Add. Hrs</t>
  </si>
  <si>
    <t>210098-</t>
  </si>
  <si>
    <t>PGPS, Bldg C, Fuel Cell, Diffusser Filter Repalcement-EMER</t>
  </si>
  <si>
    <t>210101-</t>
  </si>
  <si>
    <t>GTC, RML, N. Ovehead Door, Secure and Install Temp Door</t>
  </si>
  <si>
    <t>210105-</t>
  </si>
  <si>
    <t>SG, MCE, Excavate for Site Lighting</t>
  </si>
  <si>
    <t>PCO Units</t>
  </si>
  <si>
    <t>210032-</t>
  </si>
  <si>
    <t>DHAM, Paint Area Fencing installation</t>
  </si>
  <si>
    <t>210054-</t>
  </si>
  <si>
    <t>OAC, Tank Farm, Oil Water Separator Replacement</t>
  </si>
  <si>
    <t>210093-</t>
  </si>
  <si>
    <t>GTC, S. Campus, Additive Air Relocation</t>
  </si>
  <si>
    <t>200826-</t>
  </si>
  <si>
    <t>Oakland University HTHW Replacement to Hill House</t>
  </si>
  <si>
    <t>Date - From Cell N8</t>
  </si>
  <si>
    <t>200266-</t>
  </si>
  <si>
    <t>GTC, CWT, 50-100, Tie Off Points</t>
  </si>
  <si>
    <t>210063-</t>
  </si>
  <si>
    <t>DTE Monroe Pond Separation Berm Raise</t>
  </si>
  <si>
    <t>210089-</t>
  </si>
  <si>
    <t>GTC, RSB, Change Out AHU Filters on units 7,8 &amp; 9</t>
  </si>
  <si>
    <t>210111-</t>
  </si>
  <si>
    <t>MPG, B-70 Chamber 3 Coating</t>
  </si>
  <si>
    <t>PCO Hours Pending</t>
  </si>
  <si>
    <t>PCO Costs Pending</t>
  </si>
  <si>
    <t>PCO Units Pending</t>
  </si>
  <si>
    <t>Pending PCO Hours</t>
  </si>
  <si>
    <t>Pending PCO Units</t>
  </si>
  <si>
    <t>Pending PCO Costs</t>
  </si>
  <si>
    <t>200837-</t>
  </si>
  <si>
    <t>MPG, B-42B Hose Reel Wireless Controllers</t>
  </si>
  <si>
    <t>210081-</t>
  </si>
  <si>
    <t>GTC, GSB11, Temp Wall Install</t>
  </si>
  <si>
    <t>210130-</t>
  </si>
  <si>
    <t>ROM, Cooling Tower #2 Demo</t>
  </si>
  <si>
    <t>210141-</t>
  </si>
  <si>
    <t>Turner, Oakland University Dodge Hall</t>
  </si>
  <si>
    <t>Projected Cost</t>
  </si>
  <si>
    <t>Proj Hours</t>
  </si>
  <si>
    <t>Proj Units</t>
  </si>
  <si>
    <t>2. Expected total units calculation =  (Hours to Date/Proj Hours)x Units to Date when there are Proj Hours, otherwise (Hours to Date/Revised Budget Hours) x Units to date</t>
  </si>
  <si>
    <t>6. If Newly Completed Units is blank and there are Period Hours or Period Costs, the cells will be highlighted red</t>
  </si>
  <si>
    <t>Total Units Completed - Expected Variance</t>
  </si>
  <si>
    <t>200199-</t>
  </si>
  <si>
    <t>OAC, 2020 Roof Replacement Program, B008</t>
  </si>
  <si>
    <t>210070-</t>
  </si>
  <si>
    <t>GTC, Mock UP Hoist Removal</t>
  </si>
  <si>
    <t>210090-</t>
  </si>
  <si>
    <t>OAC, Cooling Tower Testing &amp; Load Study</t>
  </si>
  <si>
    <t>210145-</t>
  </si>
  <si>
    <t>GTC, CWT, 100 Panel Upgrade for Ammonia packages</t>
  </si>
  <si>
    <t>210149-</t>
  </si>
  <si>
    <t>GTC, 7000 Substation Engineering</t>
  </si>
  <si>
    <t>210151-</t>
  </si>
  <si>
    <t>GTC, 7000 Electrical Substation Storage</t>
  </si>
  <si>
    <t>210154-</t>
  </si>
  <si>
    <t>GTC, Estes Substation 207 Engineering</t>
  </si>
  <si>
    <t>200705-</t>
  </si>
  <si>
    <t>SG, Ideal Shield, Bed Rock, Replace Stairway Hand Rail</t>
  </si>
  <si>
    <t>210074-</t>
  </si>
  <si>
    <t>MPG, B-104 Hoist Replacements and Repairs</t>
  </si>
  <si>
    <t>210113-</t>
  </si>
  <si>
    <t>MPG, B-16, Single-Ply Roof Area D018</t>
  </si>
  <si>
    <t>210115-</t>
  </si>
  <si>
    <t>MPG, B-32, Roof Area C024 and C025</t>
  </si>
  <si>
    <t>210116-</t>
  </si>
  <si>
    <t>MPG, B-16, Built-Up Roof Area D018</t>
  </si>
  <si>
    <t>210139-</t>
  </si>
  <si>
    <t>MPG- B-16, Charge Integration Lab Charger</t>
  </si>
  <si>
    <t>210180-</t>
  </si>
  <si>
    <t>WTrans, N. Employee Entrance, Fire Main Break- Emergency</t>
  </si>
  <si>
    <t>200733-</t>
  </si>
  <si>
    <t>Ford Bagley Parking Structure-Structural and Misc. Steel</t>
  </si>
  <si>
    <t>210104-</t>
  </si>
  <si>
    <t>WCCA, Misc. Bollard Install</t>
  </si>
  <si>
    <t>210169-</t>
  </si>
  <si>
    <t>GTC, GAE, Water Main Break Repair, EMERGENCY</t>
  </si>
  <si>
    <t>210010-</t>
  </si>
  <si>
    <t>SG, CBRE, MPG 2021 Projects</t>
  </si>
  <si>
    <t>210023-</t>
  </si>
  <si>
    <t>PGPS, Bldg E, Fuel Pump Cabinet Piping Rework</t>
  </si>
  <si>
    <t>210031-</t>
  </si>
  <si>
    <t>MPG, B_9 Retube Boiler #4</t>
  </si>
  <si>
    <t>210047-</t>
  </si>
  <si>
    <t>JLL, PGPS, Bldg C, Test Cell, Hydrogen Sensor Install</t>
  </si>
  <si>
    <t>210106-</t>
  </si>
  <si>
    <t>PCCA, MISC. Security Fence Repair</t>
  </si>
  <si>
    <t>210114-</t>
  </si>
  <si>
    <t>MPG, B-94, Roof Area H0001</t>
  </si>
  <si>
    <t>210140-</t>
  </si>
  <si>
    <t>MPG, B-16, 70 &amp; 104 Hoist Superstructure Upgrades</t>
  </si>
  <si>
    <t>210161-</t>
  </si>
  <si>
    <t>SG, TKE, Repair Flooring at Elevator Threshold, Cole</t>
  </si>
  <si>
    <t>210197-</t>
  </si>
  <si>
    <t>CWT, TWT 50, West Soak Room Door Repair</t>
  </si>
  <si>
    <t>210200-</t>
  </si>
  <si>
    <t>Horiba, PGPS, D002 Dyno Removal</t>
  </si>
  <si>
    <t>210201-</t>
  </si>
  <si>
    <t>WCCA, Guard Shack Rust Sealant</t>
  </si>
  <si>
    <t>200242-</t>
  </si>
  <si>
    <t>GTC, RML, Demo ITC Hydroforming Presss</t>
  </si>
  <si>
    <t>210006-</t>
  </si>
  <si>
    <t>Sachse Louis Vuitton</t>
  </si>
  <si>
    <t>210077-</t>
  </si>
  <si>
    <t>PGPS, Bldg C, TW3, Electric Hoist</t>
  </si>
  <si>
    <t>210124-</t>
  </si>
  <si>
    <t>PGPS, Campus, Fall protection Installation</t>
  </si>
  <si>
    <t>210131-</t>
  </si>
  <si>
    <t>ROM, Cooling Tower #2 Install</t>
  </si>
  <si>
    <t>210134-</t>
  </si>
  <si>
    <t>JlL PGPS, Bldg C, 2nd Floor Patch &amp; Paint</t>
  </si>
  <si>
    <t>210158-</t>
  </si>
  <si>
    <t>MPG, Cruise Structure on ASTA South P1</t>
  </si>
  <si>
    <t>210168-</t>
  </si>
  <si>
    <t>MPG, Boiler 4 Retube Instrumentation</t>
  </si>
  <si>
    <t>210184-</t>
  </si>
  <si>
    <t>GTC, Man A Awning Install</t>
  </si>
  <si>
    <t>210187-</t>
  </si>
  <si>
    <t>DHAM, Body Shop, Roofing Section SE 29</t>
  </si>
  <si>
    <t>210188-</t>
  </si>
  <si>
    <t>DHAM, Body Shop, Roofing Section SE 30</t>
  </si>
  <si>
    <t>210198-</t>
  </si>
  <si>
    <t>DHAM, Body Shop, Roofing Section SE 30, Phase 2</t>
  </si>
  <si>
    <t>210199-</t>
  </si>
  <si>
    <t>MPG, B-26 Hydrant Replacement</t>
  </si>
  <si>
    <t>210203-</t>
  </si>
  <si>
    <t>ROM, Gamma Room Extras</t>
  </si>
  <si>
    <t>210205-</t>
  </si>
  <si>
    <t>SG, Superior Electric, ROM Floor Infills</t>
  </si>
  <si>
    <t>210206-</t>
  </si>
  <si>
    <t>WR, Section 323 Firemain Break, EMERGENCY</t>
  </si>
  <si>
    <t>210207-</t>
  </si>
  <si>
    <t>MPG, B-90 Single Applied Roof</t>
  </si>
  <si>
    <t>210214-</t>
  </si>
  <si>
    <t>PGPS, Bldg C, D128 Grout Rework</t>
  </si>
  <si>
    <t>210216-</t>
  </si>
  <si>
    <t>SG, MCE, Oakland Airport, Excavation/Conc EMERGENCY</t>
  </si>
  <si>
    <t>210238-</t>
  </si>
  <si>
    <t>GTC, 7000 Bldg Sub 207, Procure Medium Voltage Power Cable</t>
  </si>
  <si>
    <t>210241-</t>
  </si>
  <si>
    <t>Hall Engineering, DTE River Rouge Light Pole Bases</t>
  </si>
  <si>
    <t>210246-</t>
  </si>
  <si>
    <t>SG, Uncle Rays Chip Factory, Phase 1</t>
  </si>
  <si>
    <t>210253-</t>
  </si>
  <si>
    <t>WTrans, Fire Main Investigation</t>
  </si>
  <si>
    <t>7. Projected costs/hours/units</t>
  </si>
  <si>
    <t>210137-</t>
  </si>
  <si>
    <t>MPG B-27 Hoist Replacements</t>
  </si>
  <si>
    <t>200569-</t>
  </si>
  <si>
    <t>GTC, Research, North Lobby, Conc. Replace/Refurbish</t>
  </si>
  <si>
    <t>210153-</t>
  </si>
  <si>
    <t>MPG, B-78 West Lot EV Chargers</t>
  </si>
  <si>
    <t>210174-</t>
  </si>
  <si>
    <t>SG, SEGLC, Troy Office, Door and Wall Installs</t>
  </si>
  <si>
    <t>210190-</t>
  </si>
  <si>
    <t>GTC, RML, Ino-Tek Gas Detection System Install</t>
  </si>
  <si>
    <t>210209-</t>
  </si>
  <si>
    <t>PGPS, Bldg C, Gear Lab Rearrangements</t>
  </si>
  <si>
    <t>200552-</t>
  </si>
  <si>
    <t>GTC, Dock 10, Door Threshold Replacement</t>
  </si>
  <si>
    <t>200570-</t>
  </si>
  <si>
    <t>GTC, Research, Misc. Sidewalk Replacement</t>
  </si>
  <si>
    <t>200618-</t>
  </si>
  <si>
    <t>Faurecia, Train Well Infill</t>
  </si>
  <si>
    <t>200628-</t>
  </si>
  <si>
    <t>Shaw Electric, OMID NE Sewage Pump Station Electrical</t>
  </si>
  <si>
    <t>200680-</t>
  </si>
  <si>
    <t>SG, TKE, AK STeel, Install New Threshold 6th Fl</t>
  </si>
  <si>
    <t>200747-</t>
  </si>
  <si>
    <t>Turner, JMPC  Project Sycamore</t>
  </si>
  <si>
    <t>200753-</t>
  </si>
  <si>
    <t>Project Ranger</t>
  </si>
  <si>
    <t>210020-</t>
  </si>
  <si>
    <t>Clark, Monroe Public Schools</t>
  </si>
  <si>
    <t>210059-</t>
  </si>
  <si>
    <t>GTC, Man A, Columns C, D &amp; E Pipe Freeze</t>
  </si>
  <si>
    <t>210060-</t>
  </si>
  <si>
    <t>GTC, Mock Up, Brake Disposal</t>
  </si>
  <si>
    <t>210069-</t>
  </si>
  <si>
    <t>MPG, B-94 Brake Chassis Dyno ECU Replacement</t>
  </si>
  <si>
    <t>210078-</t>
  </si>
  <si>
    <t>PCCA, Fire Pump Control Panel Replacement</t>
  </si>
  <si>
    <t>210083-</t>
  </si>
  <si>
    <t>MPG, B-94 P128 Battery Simulator Install</t>
  </si>
  <si>
    <t>210120-</t>
  </si>
  <si>
    <t>GTC, RAB, 3rd Flr, West End Refurib</t>
  </si>
  <si>
    <t>210129-</t>
  </si>
  <si>
    <t>GM GMCH Containment Pad</t>
  </si>
  <si>
    <t>210136-</t>
  </si>
  <si>
    <t>GM MPG Steam Main 2021</t>
  </si>
  <si>
    <t>210167-</t>
  </si>
  <si>
    <t>MPG, Lot C East Turnstile Replacement</t>
  </si>
  <si>
    <t>210172-</t>
  </si>
  <si>
    <t>WR, Pumphouse Flowable Fill Concrete</t>
  </si>
  <si>
    <t>210181-</t>
  </si>
  <si>
    <t>MPG, B-9 Bus Duct Replacement</t>
  </si>
  <si>
    <t>210182-</t>
  </si>
  <si>
    <t>MPG, B-9 &amp; B-70 Lighting Inverter Project</t>
  </si>
  <si>
    <t>210186-</t>
  </si>
  <si>
    <t>MPG, B-103 Chillers 1-5 Fall Protection</t>
  </si>
  <si>
    <t>210191-</t>
  </si>
  <si>
    <t>SG, Ideal Steel, PVS, Transportation, Steel Installation</t>
  </si>
  <si>
    <t>210192-</t>
  </si>
  <si>
    <t>MPG, B-42C Deluge System</t>
  </si>
  <si>
    <t>210195-</t>
  </si>
  <si>
    <t>MPG, B25 Substation Upgrade</t>
  </si>
  <si>
    <t>210208-</t>
  </si>
  <si>
    <t>MPG, B-31 Soak Monitoring Work</t>
  </si>
  <si>
    <t>210210-</t>
  </si>
  <si>
    <t>PGPS, Bldg C, Gear Center, Skiving Machine</t>
  </si>
  <si>
    <t>210213-</t>
  </si>
  <si>
    <t>PGPS, Bldg C, Sub 13D Replacement</t>
  </si>
  <si>
    <t>210220-</t>
  </si>
  <si>
    <t>SG PGPS, Bldg C, Light Pallet Removal</t>
  </si>
  <si>
    <t>210225-</t>
  </si>
  <si>
    <t>SG, HMC, Concrete Restoration at Bldg B Entrance</t>
  </si>
  <si>
    <t>210231-</t>
  </si>
  <si>
    <t>JLL PGPS, Bldg C, FC Load Bank Packing &amp; Ship</t>
  </si>
  <si>
    <t>210234-</t>
  </si>
  <si>
    <t>GTC, Estes, East Entrance, Ceiling Repairs</t>
  </si>
  <si>
    <t>210235-</t>
  </si>
  <si>
    <t>PGPS, Bldg C, FMS Overhead Door Install</t>
  </si>
  <si>
    <t>210252-</t>
  </si>
  <si>
    <t>MPG, B-26 PIV 26SW</t>
  </si>
  <si>
    <t>210254-</t>
  </si>
  <si>
    <t>GTC, ENG &amp; VEC, Parking Deck Engineering</t>
  </si>
  <si>
    <t>210259-</t>
  </si>
  <si>
    <t>Limbach ESPC McNamara Feberal Bldg</t>
  </si>
  <si>
    <t>210262-</t>
  </si>
  <si>
    <t>PGPS, Bldg E, Revolving Door Replacement</t>
  </si>
  <si>
    <t>210263-</t>
  </si>
  <si>
    <t>MPG, B-12 Boiler Project</t>
  </si>
  <si>
    <t>210264-</t>
  </si>
  <si>
    <t>MPG, B-42B Boiler Project</t>
  </si>
  <si>
    <t>210267-</t>
  </si>
  <si>
    <t>SG, PGPS, Bldg C, Fuel Cell, AST South Module Stand Removal</t>
  </si>
  <si>
    <t>210268-</t>
  </si>
  <si>
    <t>SG PGPS, Bldg C, Fuel Cell, AST North Stack Stand Removal</t>
  </si>
  <si>
    <t>210269-</t>
  </si>
  <si>
    <t>PGPS, BldgC, CEP Chiller Gear Replacement Phase 3</t>
  </si>
  <si>
    <t>210272-</t>
  </si>
  <si>
    <t>GPS, Bldg C, PPO EDU Bench 5 Torque Arm</t>
  </si>
  <si>
    <t>210273-</t>
  </si>
  <si>
    <t>JLL PGPS, Bldg C, FC Mini Mod Pole Disconnect</t>
  </si>
  <si>
    <t>210274-</t>
  </si>
  <si>
    <t>SG, MCE, 34600 Nova Dr. Hand Dig, EMERGENCY</t>
  </si>
  <si>
    <t>210279-</t>
  </si>
  <si>
    <t>GTC, EEC S. Battery Labs AV 900 Cyclers Installation</t>
  </si>
  <si>
    <t>210285-</t>
  </si>
  <si>
    <t>PGPS, Bldg C, EDL Lab LN2 Vent Mod</t>
  </si>
  <si>
    <t>210287-</t>
  </si>
  <si>
    <t>MPG, ASTA South Cruise Structure P2</t>
  </si>
  <si>
    <t>210288-</t>
  </si>
  <si>
    <t xml:space="preserve"> GTC, GAE, Long Lead Hoists and Engineering CB</t>
  </si>
  <si>
    <t>210297-</t>
  </si>
  <si>
    <t>SG, GM MPG, B-24A Pump Station Pre-Construction</t>
  </si>
  <si>
    <t>210298-</t>
  </si>
  <si>
    <t>GTC, Estes Sub 2 Replacement BP1 Elec &amp; Data Relocatio</t>
  </si>
  <si>
    <t>210301-</t>
  </si>
  <si>
    <t xml:space="preserve"> GTC, EEC, Substation Engineering Support</t>
  </si>
  <si>
    <t>210303-</t>
  </si>
  <si>
    <t>PGPS, Bldg C, 2nd Floor, New Office Configuration</t>
  </si>
  <si>
    <t>210306-</t>
  </si>
  <si>
    <t>PGPS, Bldg C, 2nd Floor Window Replacement</t>
  </si>
  <si>
    <t>210312-</t>
  </si>
  <si>
    <t>GTC, Site, Concrete Repairs</t>
  </si>
  <si>
    <t>210314-</t>
  </si>
  <si>
    <t>PGPS, Bldg C, Penthouse E, Chiller Evaluation</t>
  </si>
  <si>
    <t>210316-</t>
  </si>
  <si>
    <t>GTC, RML, Drain Line Replacement</t>
  </si>
  <si>
    <t>210319-</t>
  </si>
  <si>
    <t>GTC, CWT, Mezzanine, Pump Replacement</t>
  </si>
  <si>
    <t>210321-</t>
  </si>
  <si>
    <t>GTC, PPO N. Chilled Water Leak Investigation</t>
  </si>
  <si>
    <t>210323-</t>
  </si>
  <si>
    <t>GTC, Fire Line Break on Fischer Brothers Blvd., EMERGE</t>
  </si>
  <si>
    <t>210325-</t>
  </si>
  <si>
    <t>MPG, VDTA Ceramic Tile Repairs</t>
  </si>
  <si>
    <t>210328-</t>
  </si>
  <si>
    <t>GTC, Estes, NE Entrance, Fence Replacement</t>
  </si>
  <si>
    <t>210330-</t>
  </si>
  <si>
    <t>GTC, PPO N, Trench Drain Install- Additional</t>
  </si>
  <si>
    <t>210345-</t>
  </si>
  <si>
    <t>GTC, RML Sink Hole investigation</t>
  </si>
  <si>
    <t>210530-</t>
  </si>
  <si>
    <t>SG, Ideal Shield, GK, Install Rail and Bollards</t>
  </si>
  <si>
    <t>210539-</t>
  </si>
  <si>
    <t>GM, REN CEN T300.11/36 Electrical Controls Add</t>
  </si>
  <si>
    <t>210540-</t>
  </si>
  <si>
    <t>GTC, Donald Ct, Roof Drain / Roof Leaks</t>
  </si>
  <si>
    <t>210541-</t>
  </si>
  <si>
    <t>GTC, Design Exec Garage Loops, Outside, West Side</t>
  </si>
  <si>
    <t>210542-</t>
  </si>
  <si>
    <t>GTC, 7000 Building Substation Replacement</t>
  </si>
  <si>
    <t>210550-</t>
  </si>
  <si>
    <t>GTC, Estes, Dumpster Fire- Emergency</t>
  </si>
  <si>
    <t>210551-</t>
  </si>
  <si>
    <t>GTC, Estes, Mezzanine, Gate Valve Replacement</t>
  </si>
  <si>
    <t>210553-</t>
  </si>
  <si>
    <t>Holy Redeemer Rm 208, closet, green room</t>
  </si>
  <si>
    <t>210585-</t>
  </si>
  <si>
    <t>Superior Electric, Holiday Market</t>
  </si>
  <si>
    <t>200695-</t>
  </si>
  <si>
    <t>SG, Beacon O&amp;M, MPG B-61 Vault Repairs</t>
  </si>
  <si>
    <t>210002-</t>
  </si>
  <si>
    <t>Turner Construction Grosse Point Richard Ele New Egres Stair</t>
  </si>
  <si>
    <t>210041-</t>
  </si>
  <si>
    <t>Walbridge, Ford DDL West LT Simulator - General Trades</t>
  </si>
  <si>
    <t>210053-</t>
  </si>
  <si>
    <t>GTC, RSB, Overhead Door Panel Replacement</t>
  </si>
  <si>
    <t>210097-</t>
  </si>
  <si>
    <t>OAC, WWTP, Trench Piping Replacement</t>
  </si>
  <si>
    <t>210109-</t>
  </si>
  <si>
    <t>Barton Malow Ford HUB</t>
  </si>
  <si>
    <t>210148-</t>
  </si>
  <si>
    <t>JEG OU Misc Projects</t>
  </si>
  <si>
    <t>210156-</t>
  </si>
  <si>
    <t>PGPS, Bldg C, Fuel Cell, DV10 Electrical Work</t>
  </si>
  <si>
    <t>210226-</t>
  </si>
  <si>
    <t>SG, HMC, Clark St. Retention Wall Rebuild</t>
  </si>
  <si>
    <t>210236-</t>
  </si>
  <si>
    <t>GTC, CWT, Gas Detection- Additional</t>
  </si>
  <si>
    <t>210257-</t>
  </si>
  <si>
    <t>GM Springhill, Pinnacle Pedestrian Bridge</t>
  </si>
  <si>
    <t>210266-</t>
  </si>
  <si>
    <t>PGPS, Bldg B, Security Office AC Unit Work</t>
  </si>
  <si>
    <t>210283-</t>
  </si>
  <si>
    <t>GTC, Site Steam Pit Upgrade</t>
  </si>
  <si>
    <t>210289-</t>
  </si>
  <si>
    <t>MPG, B-40 Hot Water Hook Up for Team Room</t>
  </si>
  <si>
    <t>210308-</t>
  </si>
  <si>
    <t>MPG, B-31 Power Capacity</t>
  </si>
  <si>
    <t>210310-</t>
  </si>
  <si>
    <t>MPG, B-48 Jockey Pump Resupply</t>
  </si>
  <si>
    <t>210322-</t>
  </si>
  <si>
    <t>GTC, CWT, Roof Spray Coating</t>
  </si>
  <si>
    <t>210327-</t>
  </si>
  <si>
    <t xml:space="preserve"> GTC, REB, Connector Bridge Floor Replacement</t>
  </si>
  <si>
    <t>210331-</t>
  </si>
  <si>
    <t>GTC, Gate 9, Outbound Lane, Concrete Repairs</t>
  </si>
  <si>
    <t>210332-</t>
  </si>
  <si>
    <t>GTC, CWT, Roof Coating, Misc. Support Items</t>
  </si>
  <si>
    <t>210333-</t>
  </si>
  <si>
    <t>MPG, B-115 Pump House Modifications</t>
  </si>
  <si>
    <t>210336-</t>
  </si>
  <si>
    <t>MPG, B-42B Weld Curtain</t>
  </si>
  <si>
    <t>210339-</t>
  </si>
  <si>
    <t>SG GTC, EDC, Exhaust Stack Modification</t>
  </si>
  <si>
    <t>210342-</t>
  </si>
  <si>
    <t>PGPS, Bldg C, EDL Lab Meltric Install</t>
  </si>
  <si>
    <t>210360-</t>
  </si>
  <si>
    <t>PGPS, Bldg C, EDL, Steam Iso Valve Replacement</t>
  </si>
  <si>
    <t>210365-</t>
  </si>
  <si>
    <t>GTC, PPO N, Chilled Water Line Repair</t>
  </si>
  <si>
    <t>210366-</t>
  </si>
  <si>
    <t>PGPS, Bldg C, Sawtooth Roof</t>
  </si>
  <si>
    <t>210367-</t>
  </si>
  <si>
    <t>PGPS, Bldg C, Gleason Machine Changes</t>
  </si>
  <si>
    <t>210368-</t>
  </si>
  <si>
    <t>SG, J. Venegas, Grading Yard, Backfill</t>
  </si>
  <si>
    <t>210371-</t>
  </si>
  <si>
    <t>GTC, Steam Pipe Replacement Engineering</t>
  </si>
  <si>
    <t>210372-</t>
  </si>
  <si>
    <t>GTC, Site, Roadway Signs Phase 2</t>
  </si>
  <si>
    <t>210376-</t>
  </si>
  <si>
    <t>210378-</t>
  </si>
  <si>
    <t>GTC, EEC, Cooling Tower Replacement, Engineering</t>
  </si>
  <si>
    <t>210387-</t>
  </si>
  <si>
    <t>JLL PGPS, Bldg C, FC, DI Water Line Shutdown</t>
  </si>
  <si>
    <t>210417-</t>
  </si>
  <si>
    <t>GTC, PPO N, Chilled Water Line Repair PH.2- Emergency</t>
  </si>
  <si>
    <t>210537-</t>
  </si>
  <si>
    <t>Reagan Mechanical, DTE Monroe, RTU Replacement, PH1</t>
  </si>
  <si>
    <t>210583-</t>
  </si>
  <si>
    <t>GTC, Design, HR, A1-05 Carpet</t>
  </si>
  <si>
    <t>210584-</t>
  </si>
  <si>
    <t>GTC, Design, Admin A2-19 Walls &amp; Carpet</t>
  </si>
  <si>
    <t>210597-</t>
  </si>
  <si>
    <t>WSU Gateway project (20-0328)</t>
  </si>
  <si>
    <t>210621-</t>
  </si>
  <si>
    <t>Level 1 HVAC, Fieldhouse Renovation</t>
  </si>
  <si>
    <t>Hrs to Date</t>
  </si>
  <si>
    <t>Weekly Progress Hours To Complete</t>
  </si>
  <si>
    <t>Monthly Projected Hours To Complete</t>
  </si>
  <si>
    <t>Weekly Progress Hours At Completion</t>
  </si>
  <si>
    <t>Weekly Progress Hours Performance</t>
  </si>
  <si>
    <t>Monthly Projected Hours At Completion</t>
  </si>
  <si>
    <t>Monthly Performance</t>
  </si>
  <si>
    <t>210300-</t>
  </si>
  <si>
    <t>WR, 2021 Paving Repairs</t>
  </si>
  <si>
    <t>210369-</t>
  </si>
  <si>
    <t>PGPS, Bldg C, Roof Replacement</t>
  </si>
  <si>
    <t>210389-</t>
  </si>
  <si>
    <t>PGPS, Bldg C, Penthouse G &amp; F, Roofing</t>
  </si>
  <si>
    <t>210413-</t>
  </si>
  <si>
    <t>GTC, Design, Fountain Repair</t>
  </si>
  <si>
    <t>210311-</t>
  </si>
  <si>
    <t>GTC, South Campus, Dock 20, Door 4, Leveler Repair</t>
  </si>
  <si>
    <t>210350-</t>
  </si>
  <si>
    <t>SG, Paric, Uncle Rays, Phase 2</t>
  </si>
  <si>
    <t>210358-</t>
  </si>
  <si>
    <t>PGPS, Bldg C, EC1, Chiller Cart Install</t>
  </si>
  <si>
    <t>MPG, ASTA Cruise Security Cameras</t>
  </si>
  <si>
    <t>210383-</t>
  </si>
  <si>
    <t>PGPS, Cooling Skid Systems, Cleaning and Flushing</t>
  </si>
  <si>
    <t>210388-</t>
  </si>
  <si>
    <t>GTC, RSB/RML, Additional Scope Lab Equipment</t>
  </si>
  <si>
    <t>210391-</t>
  </si>
  <si>
    <t>PGPS, Bldg B, Exterior Wall Leak</t>
  </si>
  <si>
    <t>210394-</t>
  </si>
  <si>
    <t>GTC, Design, Exec Garage, OH Door Fdtn Repairs</t>
  </si>
  <si>
    <t>210416-</t>
  </si>
  <si>
    <t>ROM, Zoller IT Cabinet Extra</t>
  </si>
  <si>
    <t>210420-</t>
  </si>
  <si>
    <t>OAC, Rooftop Cooling Tower, Testing &amp; Analysis</t>
  </si>
  <si>
    <t>210442-</t>
  </si>
  <si>
    <t>SG, Superior Electric, ROM Floor Infills Pt 2</t>
  </si>
  <si>
    <t>210079-</t>
  </si>
  <si>
    <t>DDOT-New State Fair Transit Center</t>
  </si>
  <si>
    <t>210362-</t>
  </si>
  <si>
    <t>PGPS, Bldg C, Data Center, UPS Replacement</t>
  </si>
  <si>
    <t>210404-</t>
  </si>
  <si>
    <t>GTC, REB, Lobby Floor Replacement</t>
  </si>
  <si>
    <t>210448-</t>
  </si>
  <si>
    <t>JLL, PGPS, Bldg C, CEP Yard, CA Leak Repair EMERGENCY</t>
  </si>
  <si>
    <t>210628-</t>
  </si>
  <si>
    <t>GTC, RMB, Chiller Demo</t>
  </si>
  <si>
    <t>200601-</t>
  </si>
  <si>
    <t>GTC, PPO N. Investigate Sink Hole</t>
  </si>
  <si>
    <t>200622-</t>
  </si>
  <si>
    <t>GTC, S. Campus, MTS, Repair Leak in Domestic Water Line</t>
  </si>
  <si>
    <t>210058-</t>
  </si>
  <si>
    <t>GTC, Engineering, Parking Deck Restoration</t>
  </si>
  <si>
    <t>210152-</t>
  </si>
  <si>
    <t>GTC, PPOS, Battery Shed Containment Design</t>
  </si>
  <si>
    <t>210157-</t>
  </si>
  <si>
    <t>PGPS, Bldg C, Clean Room, Platinum Washer Replacement</t>
  </si>
  <si>
    <t>210211-</t>
  </si>
  <si>
    <t>OAC, Gate 3, Security Camera Upgrades</t>
  </si>
  <si>
    <t>210233-</t>
  </si>
  <si>
    <t>Clark Warren Consolidated School</t>
  </si>
  <si>
    <t>210281-</t>
  </si>
  <si>
    <t>Hall Eng, Sunoco - Marysville Concrete Cable Tray</t>
  </si>
  <si>
    <t>210296-</t>
  </si>
  <si>
    <t>GTC, Service Ops-GAE, Hoist Install</t>
  </si>
  <si>
    <t>210302-</t>
  </si>
  <si>
    <t>SG, PPP, Plymouth Office Renovation</t>
  </si>
  <si>
    <t>210335-</t>
  </si>
  <si>
    <t>MPG, B-24A Interior Demo</t>
  </si>
  <si>
    <t>210338-</t>
  </si>
  <si>
    <t>SG, MCE, HFCC, Exc. &amp; Concrete</t>
  </si>
  <si>
    <t>210340-</t>
  </si>
  <si>
    <t>MPG, B-31E, Garage Carwash Underspray Repair</t>
  </si>
  <si>
    <t>210370-</t>
  </si>
  <si>
    <t>MPG B-25 EV Chargers</t>
  </si>
  <si>
    <t>210374-</t>
  </si>
  <si>
    <t>PGPS, Bldg C, PH B, Switchboard Install</t>
  </si>
  <si>
    <t>210381-</t>
  </si>
  <si>
    <t>MPG, Site, MCC Replacement 2021</t>
  </si>
  <si>
    <t>210392-</t>
  </si>
  <si>
    <t>PGPS, Parking Lot Repair and Striping</t>
  </si>
  <si>
    <t>210396-</t>
  </si>
  <si>
    <t>MPG, 2021 Facility Paving - Asphalt Repairs</t>
  </si>
  <si>
    <t>210397-</t>
  </si>
  <si>
    <t>MPG, 2021 Facility Paving - Concrete Repairs</t>
  </si>
  <si>
    <t>210402-</t>
  </si>
  <si>
    <t>GTC, MIC, South Entrance, Handicap Spaces</t>
  </si>
  <si>
    <t>210405-</t>
  </si>
  <si>
    <t>GTC, REB, VCT Added Flooring Scope</t>
  </si>
  <si>
    <t>210406-</t>
  </si>
  <si>
    <t>GTC, RSB, Steam PRV Replacement</t>
  </si>
  <si>
    <t>210409-</t>
  </si>
  <si>
    <t>GTC, Estes, B08-04, Microphone Lab DEMO</t>
  </si>
  <si>
    <t>210421-</t>
  </si>
  <si>
    <t>SG, Limbach, Pontiac, McClaren, Install Housekeeping Pad</t>
  </si>
  <si>
    <t>210425-</t>
  </si>
  <si>
    <t>OAC, Admin Building, Labor Relations Room Upgrades</t>
  </si>
  <si>
    <t>210429-</t>
  </si>
  <si>
    <t>PGPS, Bldg C, PPO Final Function Test Stand Hoist Repl</t>
  </si>
  <si>
    <t>210434-</t>
  </si>
  <si>
    <t>MPG, B-31 Site 16 EV Charger</t>
  </si>
  <si>
    <t>210436-</t>
  </si>
  <si>
    <t>GTC, Emissions Temp HVAC 2021</t>
  </si>
  <si>
    <t>210438-</t>
  </si>
  <si>
    <t>GTC, CWT, DD2, Glycol Leak Repair- Emergency</t>
  </si>
  <si>
    <t>210440-</t>
  </si>
  <si>
    <t>GTC, Ideal Setch, Relocate Fencing From GM Trans to GM GTC</t>
  </si>
  <si>
    <t>210453-</t>
  </si>
  <si>
    <t>PGPS, Bldg C, Penthouse A Roofing</t>
  </si>
  <si>
    <t>210462-</t>
  </si>
  <si>
    <t>SG, Flex Air Damper Replacement</t>
  </si>
  <si>
    <t>210463-</t>
  </si>
  <si>
    <t>SG, Power Techniques, GM Hamtramck, Install Temp Protect</t>
  </si>
  <si>
    <t>210466-</t>
  </si>
  <si>
    <t>SG, Power Techniques, GM D-Ham, Demo/Install Ceiling and wal</t>
  </si>
  <si>
    <t>210467-</t>
  </si>
  <si>
    <t>WR, EMERGENCY, Door 1 Fire Main Break</t>
  </si>
  <si>
    <t>210486-</t>
  </si>
  <si>
    <t>SG, MCE, Lafarge, 70' of trenching/backfill</t>
  </si>
  <si>
    <t>210492-</t>
  </si>
  <si>
    <t>MPG, EMERGENCY B42B Emergency Hydrant Repair</t>
  </si>
  <si>
    <t>210532-</t>
  </si>
  <si>
    <t>SG, S&amp;D, Sarah Banks Middle School, Demo/install concrete pa</t>
  </si>
  <si>
    <t>210534-</t>
  </si>
  <si>
    <t>GTC, GAW, Awning Repair</t>
  </si>
  <si>
    <t>210581-</t>
  </si>
  <si>
    <t>Crane Construction Aritzia - Somerset Collection-Structural</t>
  </si>
  <si>
    <t>210587-</t>
  </si>
  <si>
    <t>(2064134) Mobis - Highland Park GC MEP</t>
  </si>
  <si>
    <t>210599-</t>
  </si>
  <si>
    <t>Walbridge GM GTC Estes - Materials lab/IKC lab</t>
  </si>
  <si>
    <t>210616-</t>
  </si>
  <si>
    <t>Limbach FEV Structural Steel</t>
  </si>
  <si>
    <t>210633-</t>
  </si>
  <si>
    <t>GTC, EEC, Battery Storage DB Pre-Cinstruction Services</t>
  </si>
  <si>
    <t>210635-</t>
  </si>
  <si>
    <t>Quadrants Development, Fieldhouse Renovations</t>
  </si>
  <si>
    <t>210423-</t>
  </si>
  <si>
    <t>GTC, MIC, Temporary Chilled Water Line-Emergency</t>
  </si>
  <si>
    <t>1. Start by updating the Progress Units to Complete - Column X</t>
  </si>
  <si>
    <t>2. Hours/Units Override (Column AG) will be flagged red - fill this column in, if you want to keep estimated Prod Rate equal to estimated,  set a formula for column AG to =Y, otherwise enter another number. This will calculate weekly progress hours to complete</t>
  </si>
  <si>
    <t>3. JTD $/Hr Override (Column AQ) will be flagged red next, fill this column in. This calcs weekly progress costs to complete.
4. Hit Reset Table button to start over
5. If there are no units to date but a cost or hours exist in Vista, the Units to date will be flagged
6. Revised Budget Units highlights when there are 0 budgeted units and costs or hours exist 
7. Hit the Save to New Tab button to save your information as values in another tab in this workbook</t>
  </si>
  <si>
    <t>Pick Project  - Pay Period WeekEnding Drop Down refreshes</t>
  </si>
  <si>
    <t>Pick Pay Period WeekEnding Date and the workbook refreshes</t>
  </si>
  <si>
    <t>Hit the refresh button if you already have the correct pay period Week Ending date selected</t>
  </si>
  <si>
    <t>210364-</t>
  </si>
  <si>
    <t>MPG, Fire Main Pressure Reducing Valves</t>
  </si>
  <si>
    <t>210411-</t>
  </si>
  <si>
    <t>MPG, B-72 Chiller Replacement</t>
  </si>
  <si>
    <t>210412-</t>
  </si>
  <si>
    <t>MPG, B-70 Chiller Replacement</t>
  </si>
  <si>
    <t>210445-</t>
  </si>
  <si>
    <t>PGPS, Bldg C, Fuel Cell Filter Replacement</t>
  </si>
  <si>
    <t>210468-</t>
  </si>
  <si>
    <t>MPG, Facility Concrete Repairs</t>
  </si>
  <si>
    <t>210651-</t>
  </si>
  <si>
    <t>GTC, Emissions, Temp HVAC 2021, BSMT</t>
  </si>
  <si>
    <t>210656-</t>
  </si>
  <si>
    <t>GTC, RAB, Concrete Repairs</t>
  </si>
  <si>
    <t>210670-</t>
  </si>
  <si>
    <t>GTC, EEC, DesignBuild SDL Hydraulic Pump Install</t>
  </si>
  <si>
    <t>210672-</t>
  </si>
  <si>
    <t>GTC, RMB, Chiller Decommission</t>
  </si>
  <si>
    <t>210476-</t>
  </si>
  <si>
    <t>PGPS, Bldg, Field Investigation of Controls Issue</t>
  </si>
  <si>
    <t>010220-  -    -</t>
  </si>
  <si>
    <t>Project Manager--</t>
  </si>
  <si>
    <t>LS</t>
  </si>
  <si>
    <t>010231-  -    -</t>
  </si>
  <si>
    <t>Project Engineer--</t>
  </si>
  <si>
    <t>010241-  -    -</t>
  </si>
  <si>
    <t>Superintendent--</t>
  </si>
  <si>
    <t>010264-  -    -</t>
  </si>
  <si>
    <t>Project Accountant--</t>
  </si>
  <si>
    <t>010400-  -    -</t>
  </si>
  <si>
    <t>Safety Manager--</t>
  </si>
  <si>
    <t>024100-  -    -</t>
  </si>
  <si>
    <t>Demolition--</t>
  </si>
  <si>
    <t>210324-</t>
  </si>
  <si>
    <t>MPG, Cruise Structure P3</t>
  </si>
  <si>
    <t>210478-</t>
  </si>
  <si>
    <t>MPG, B-70 South Lot Repaving</t>
  </si>
  <si>
    <t>210600-</t>
  </si>
  <si>
    <t>649 W. Alexandrine Cordoza House</t>
  </si>
  <si>
    <t>200557-</t>
  </si>
  <si>
    <t>GTC, Research, RANB-REB Connector, Roof Replacement</t>
  </si>
  <si>
    <t>200567-</t>
  </si>
  <si>
    <t>SG, Conti, People Mover, Equipment Rigging/Deli</t>
  </si>
  <si>
    <t>210095-</t>
  </si>
  <si>
    <t>SG, MCE, Piramal Pharma, Excavation and Concrete</t>
  </si>
  <si>
    <t>210284-</t>
  </si>
  <si>
    <t>GTC, RAB, Roof Pad Install</t>
  </si>
  <si>
    <t>210293-</t>
  </si>
  <si>
    <t>GTC, Site Misc Steam Repairs</t>
  </si>
  <si>
    <t>210320-</t>
  </si>
  <si>
    <t>GTC, Sloan ENG, Trash Compactor Relocation</t>
  </si>
  <si>
    <t>210337-</t>
  </si>
  <si>
    <t>MPG, B-42B RePaint Flooring</t>
  </si>
  <si>
    <t>210348-</t>
  </si>
  <si>
    <t>GTC, Estes, 90 Day Storage Buidling</t>
  </si>
  <si>
    <t>210352-</t>
  </si>
  <si>
    <t>GTC, EDC, Fall Anchor Improvements</t>
  </si>
  <si>
    <t>210357-</t>
  </si>
  <si>
    <t>SG, Regan Mechanical, DTE Monroe, RTU Unit Replacement- PH2</t>
  </si>
  <si>
    <t>210363-</t>
  </si>
  <si>
    <t>PCCA, Mezzanine Safety Gate Install</t>
  </si>
  <si>
    <t>210375-</t>
  </si>
  <si>
    <t>PGPS, Bldg C, Sub 13 Ventilation Engineering</t>
  </si>
  <si>
    <t>210377-</t>
  </si>
  <si>
    <t>SG MPG, B-31 PGM Thrifting Pre-Construction</t>
  </si>
  <si>
    <t>210379-</t>
  </si>
  <si>
    <t>MPG, Site, 2021 Test Track Concrete Repairs</t>
  </si>
  <si>
    <t>210380-</t>
  </si>
  <si>
    <t>MPG, Site, 2021 Test Track Asphalt Repairs</t>
  </si>
  <si>
    <t>210384-</t>
  </si>
  <si>
    <t>GTC, FA, Outdoor Speaker Install</t>
  </si>
  <si>
    <t>210395-</t>
  </si>
  <si>
    <t>WR, Water Tank Refurbishment</t>
  </si>
  <si>
    <t>210401-</t>
  </si>
  <si>
    <t>PGPS, Bldg C, Install Mounting Boards</t>
  </si>
  <si>
    <t>210408-</t>
  </si>
  <si>
    <t>SG, GTC, Steam System Upgrade Project</t>
  </si>
  <si>
    <t>210410-</t>
  </si>
  <si>
    <t>SG, MCE, Water Authority, Exc. Concrete</t>
  </si>
  <si>
    <t>210424-</t>
  </si>
  <si>
    <t>OAC, Fire Water Tank Demo &amp; Purchase</t>
  </si>
  <si>
    <t>210431-</t>
  </si>
  <si>
    <t>MPG, B-5, 70 &amp; 104 Hoist Upgrades and Installations</t>
  </si>
  <si>
    <t>210433-</t>
  </si>
  <si>
    <t>GTC, RMB, Break Room Install</t>
  </si>
  <si>
    <t>210439-</t>
  </si>
  <si>
    <t>GTC, PPO N, Temp Cooling Units- Emergency</t>
  </si>
  <si>
    <t>210449-</t>
  </si>
  <si>
    <t>GTC, Design, H&amp;V &amp; 2nd Flr, Video Wall Support</t>
  </si>
  <si>
    <t>210450-</t>
  </si>
  <si>
    <t>PGPS, Bldg C, Substation Metering Data Connector</t>
  </si>
  <si>
    <t>210451-</t>
  </si>
  <si>
    <t>MPG, B-40 EMC Chamber 4 EV Charger Power</t>
  </si>
  <si>
    <t>210458-</t>
  </si>
  <si>
    <t>GTC, CWT, Test Cell 100, Humidifier Steam Leaks</t>
  </si>
  <si>
    <t>210459-</t>
  </si>
  <si>
    <t>SG GTC, Gate 14, Flood Mitigation, Watermain Relocation</t>
  </si>
  <si>
    <t>210464-</t>
  </si>
  <si>
    <t>Superior Electric, ROM Sub #12 – Civil- Grounding</t>
  </si>
  <si>
    <t>210465-</t>
  </si>
  <si>
    <t>MPG, B-24 Quad 2 Renovation</t>
  </si>
  <si>
    <t>210469-</t>
  </si>
  <si>
    <t>MPG, B-24 Quad 1 Renovation</t>
  </si>
  <si>
    <t>210470-</t>
  </si>
  <si>
    <t>MPG, B-27 and 96 Hoist Upgrades</t>
  </si>
  <si>
    <t>210471-</t>
  </si>
  <si>
    <t>GTC, CWT, 100 West Wall, Rapid Charger Upgrade</t>
  </si>
  <si>
    <t>210474-</t>
  </si>
  <si>
    <t>R&amp;D Center, Equipment Relocation</t>
  </si>
  <si>
    <t>210475-</t>
  </si>
  <si>
    <t>RSB, Battery Lab, Install New Generator</t>
  </si>
  <si>
    <t>210479-</t>
  </si>
  <si>
    <t>MPG, B-70 MPG Pushmatic Panes</t>
  </si>
  <si>
    <t>210480-</t>
  </si>
  <si>
    <t>MPG, B-31 Shed 27 VIAQ</t>
  </si>
  <si>
    <t>210483-</t>
  </si>
  <si>
    <t>ROM, Cooling Tower #2 Finish Install</t>
  </si>
  <si>
    <t>210485-</t>
  </si>
  <si>
    <t>SG, JEG, Cole Eng. 9th Fl, Floor Plan Remove &amp; Install</t>
  </si>
  <si>
    <t>210488-</t>
  </si>
  <si>
    <t>GTC, CEC, Sanitary Pump PM</t>
  </si>
  <si>
    <t>210489-</t>
  </si>
  <si>
    <t>MPG, B-16 CIL &amp; Battery Lab Floor repair</t>
  </si>
  <si>
    <t>210493-</t>
  </si>
  <si>
    <t>GTC, PPO N, West Parking Lot, Paving</t>
  </si>
  <si>
    <t>210494-</t>
  </si>
  <si>
    <t>GTC, Research, Calder Fountain Repair</t>
  </si>
  <si>
    <t>210496-</t>
  </si>
  <si>
    <t>GTC, CWT, Spray Roof Coating - Additional Mobilization</t>
  </si>
  <si>
    <t>210499-</t>
  </si>
  <si>
    <t>SG, ROM, Ferndale Drop Ceiling Repair</t>
  </si>
  <si>
    <t>210501-</t>
  </si>
  <si>
    <t>PGPS, Bldg C, CEP Chiller Tower, J-box Replacement</t>
  </si>
  <si>
    <t>210502-</t>
  </si>
  <si>
    <t>MPG, B-16 North Garage Hoist Removals</t>
  </si>
  <si>
    <t>210504-</t>
  </si>
  <si>
    <t>MPG, B-42B Garage Floor Drain Replacement</t>
  </si>
  <si>
    <t>210506-</t>
  </si>
  <si>
    <t>GTC, Van Dyke Office Center, Office Sign</t>
  </si>
  <si>
    <t>210508-</t>
  </si>
  <si>
    <t>SG, Power Tech, FZ, Temp/Semi-Permanent Contain</t>
  </si>
  <si>
    <t>210510-</t>
  </si>
  <si>
    <t>MPG, B-31 EVSE Site 35 and Site 19 (part 1 of 2)</t>
  </si>
  <si>
    <t>210511-</t>
  </si>
  <si>
    <t>MPG, B-31 EVSE South Soak</t>
  </si>
  <si>
    <t>210512-</t>
  </si>
  <si>
    <t>OAC, B007 Roof Replacement</t>
  </si>
  <si>
    <t>210513-</t>
  </si>
  <si>
    <t>PCCA, Dock 5, Water Main Break EMERGENCY</t>
  </si>
  <si>
    <t>210515-</t>
  </si>
  <si>
    <t>OAC, B007 Roof Replacement, Phase 2</t>
  </si>
  <si>
    <t>210517-</t>
  </si>
  <si>
    <t>MPG, B-133 Dedicated Gravel Rd. Cover Replacement</t>
  </si>
  <si>
    <t>210519-</t>
  </si>
  <si>
    <t>PGPS, BLDG C, D227 Drive &amp; Transformer Demo</t>
  </si>
  <si>
    <t>210520-</t>
  </si>
  <si>
    <t>MPG, EMERGENCY B-31 EVSE MCC Bucket</t>
  </si>
  <si>
    <t>210523-</t>
  </si>
  <si>
    <t>GTC, MTS, Courtyard, Concrete Repairs</t>
  </si>
  <si>
    <t>210524-</t>
  </si>
  <si>
    <t>GTC, Site Ops, Rack Removal</t>
  </si>
  <si>
    <t>210578-</t>
  </si>
  <si>
    <t>Walbridge DHFZ - Entryway  Upgrades</t>
  </si>
  <si>
    <t>210592-</t>
  </si>
  <si>
    <t>DIG Ford Rouge Infrastructure Upgrade DDMP Steam Elimination</t>
  </si>
  <si>
    <t>210603-</t>
  </si>
  <si>
    <t>SDEV Scarcyny Park Renovation</t>
  </si>
  <si>
    <t>210615-</t>
  </si>
  <si>
    <t>GM Global Design Floor Replacement Phase 2</t>
  </si>
  <si>
    <t>210622-</t>
  </si>
  <si>
    <t>Turner The Siemens at Left, Structural</t>
  </si>
  <si>
    <t>210630-</t>
  </si>
  <si>
    <t>JLL, Chase Bank,  Eight Mile</t>
  </si>
  <si>
    <t>210642-</t>
  </si>
  <si>
    <t>Ferndale Electric,  DTE Park Street Conversions</t>
  </si>
  <si>
    <t>210643-</t>
  </si>
  <si>
    <t>GM GTC Estes Battery Lab Safety HVAC- PRE CON ONLY</t>
  </si>
  <si>
    <t>210655-</t>
  </si>
  <si>
    <t>GTC, Design, A2-35 Tile &amp; Shades &amp; A2-04 Shades</t>
  </si>
  <si>
    <t>210658-</t>
  </si>
  <si>
    <t>GM LDT Chassis Building Addition</t>
  </si>
  <si>
    <t>210674-</t>
  </si>
  <si>
    <t>GTC, GAE Roof Replacement</t>
  </si>
  <si>
    <t>210679-</t>
  </si>
  <si>
    <t xml:space="preserve"> GTC, EEC, Environmental Survey</t>
  </si>
  <si>
    <t>210680-</t>
  </si>
  <si>
    <t xml:space="preserve"> GTC, RMB, Cut and Cap Chiller</t>
  </si>
  <si>
    <t>210681-</t>
  </si>
  <si>
    <t>GTC, RMB, Panel Door Replacement</t>
  </si>
  <si>
    <t>210686-</t>
  </si>
  <si>
    <t>GTC, Sloan Bldg., Hoist Install CB</t>
  </si>
  <si>
    <t>210693-</t>
  </si>
  <si>
    <t>JLL, PGPS, Bldg B, Vestibule Surface Restore &amp; Scraper Mat</t>
  </si>
  <si>
    <t>210694-</t>
  </si>
  <si>
    <t>JLL, PGPS, Bldg E, ADA Warning Mat Repl</t>
  </si>
  <si>
    <t>210701-</t>
  </si>
  <si>
    <t>GTC, EEC, Battery Lab Demo</t>
  </si>
  <si>
    <t>210702-</t>
  </si>
  <si>
    <t>SG, JCI, MPG B-40 Chamber Platforms</t>
  </si>
  <si>
    <t>210707-</t>
  </si>
  <si>
    <t>SG, WJ O'Neil, Pontiac General Hospital, Housekeeping Pad</t>
  </si>
  <si>
    <t>210716-</t>
  </si>
  <si>
    <t>GTC, GAE, Roof Replacement Phase 2</t>
  </si>
  <si>
    <t>210718-</t>
  </si>
  <si>
    <t>PGPS, Bldg C, FMS Temp Lighting</t>
  </si>
  <si>
    <t>210719-</t>
  </si>
  <si>
    <t>MPG, B-31 EVSE Site 33</t>
  </si>
  <si>
    <t>210720-</t>
  </si>
  <si>
    <t>PGPS, PEC RTO Controls Repairs</t>
  </si>
  <si>
    <t>210721-</t>
  </si>
  <si>
    <t>WTrans, Rack Removal</t>
  </si>
  <si>
    <t>210722-</t>
  </si>
  <si>
    <t>PGPS, Bldg B Main Circle Drive, Curb and Catch Basin Repair</t>
  </si>
  <si>
    <t>210724-</t>
  </si>
  <si>
    <t>GTC, CVO, West Parking Lot, Light Pole Replacement</t>
  </si>
  <si>
    <t>210727-</t>
  </si>
  <si>
    <t>GTC, Cole Tower, East Lobby, Exterior Security Bollards</t>
  </si>
  <si>
    <t>210730-</t>
  </si>
  <si>
    <t>SG, SEGL Con-X Build Out</t>
  </si>
  <si>
    <t>210731-</t>
  </si>
  <si>
    <t>GTC, Aero Lab, Fan Blade Install CB</t>
  </si>
  <si>
    <t>210735-</t>
  </si>
  <si>
    <t>SG, Lee Contracting, Stellantis, Warren Stamp, Concrete Work</t>
  </si>
  <si>
    <t>210738-</t>
  </si>
  <si>
    <t>GTC, Site, Pit 9-13 Valve Replacement</t>
  </si>
  <si>
    <t>210743-</t>
  </si>
  <si>
    <t>SG, Instron, MPG B-25 Accumulator Exchange</t>
  </si>
  <si>
    <t>210749-</t>
  </si>
  <si>
    <t>MPG, B-8 Hydrant Replacement</t>
  </si>
  <si>
    <t>210752-</t>
  </si>
  <si>
    <t>GTC, Site, Pit 2-16 Steam Leak  EMERGENCY</t>
  </si>
  <si>
    <t>210755-</t>
  </si>
  <si>
    <t>Abdallah Project</t>
  </si>
  <si>
    <t>210756-</t>
  </si>
  <si>
    <t>JEG, OU, HTHW Repair to Pawley Hall</t>
  </si>
  <si>
    <t>210763-</t>
  </si>
  <si>
    <t>DHAM, Roofing Replace Flashings and Small Leak Areas</t>
  </si>
  <si>
    <t>210774-</t>
  </si>
  <si>
    <t>PGPS, Bldg B, 2nd Floor Office Raceway Install</t>
  </si>
  <si>
    <t>210775-</t>
  </si>
  <si>
    <t>GTC, Design EMERG, Studio Hall Java City Pinning</t>
  </si>
  <si>
    <t>210781-</t>
  </si>
  <si>
    <t>SG, Airspace Tech, City Airport, Equipment Move</t>
  </si>
  <si>
    <t>210783-</t>
  </si>
  <si>
    <t>WR, Water Tank #2 Refurbishment</t>
  </si>
  <si>
    <t>210792-</t>
  </si>
  <si>
    <t>GTC, Estes, Storage Area, Material Removal</t>
  </si>
  <si>
    <t>210798-</t>
  </si>
  <si>
    <t>Holy Redeemer - Rooms 8 &amp; 9</t>
  </si>
  <si>
    <t>210806-</t>
  </si>
  <si>
    <t>Estes, Battery Lab, Mega Shaker, Rigging- Emergency</t>
  </si>
  <si>
    <t>210812-</t>
  </si>
  <si>
    <t>SG, Power Techniques, FZ, EMERGENCY Temp protection</t>
  </si>
  <si>
    <t>210821-</t>
  </si>
  <si>
    <t>SG, Ren Cen, Millender Block and Concrete Work</t>
  </si>
  <si>
    <t>210822-</t>
  </si>
  <si>
    <t>PGPS, Bldg E, Parking Lot Investigation</t>
  </si>
  <si>
    <t>210836-</t>
  </si>
  <si>
    <t>Hall Engineering, Gabriel Excavation</t>
  </si>
  <si>
    <t>Sunny use this page for pushing to JC Progress Units</t>
  </si>
  <si>
    <t>Company is set to 9</t>
  </si>
  <si>
    <t>Stored procedure is custom - by Olsen Consulting - you'll need to look it up in Ideal's environment</t>
  </si>
  <si>
    <t>INSTRUCTIONS FOR SUNNY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</si>
</sst>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_);[Red]\(&quot;$&quot;#,##0\)"/>
    <numFmt numFmtId="8" formatCode="&quot;$&quot;#,##0.00_);[Red]\(&quot;$&quot;#,##0.00\)"/>
    <numFmt numFmtId="164" formatCode="[$-409]d\-mmm\-yy;@"/>
    <numFmt numFmtId="165" formatCode="0.0_);[Red]\(0.0\)"/>
    <numFmt numFmtId="166" formatCode="0\ %;\-0\ %;0\ %"/>
    <numFmt numFmtId="167" formatCode="\$#,##0.00;\(\$#,##0.00\);\$#,##0.00"/>
    <numFmt numFmtId="168" formatCode="\$#,##0;\(\$#,##0\);\$#,##0"/>
    <numFmt numFmtId="169" formatCode="&quot;$&quot;#,##0.0_);[Red]\(&quot;$&quot;#,##0.0\)"/>
    <numFmt numFmtId="170" formatCode="&quot;$&quot;#,##0.00"/>
    <numFmt numFmtId="171" formatCode="#,##0.0_);[Red]\(#,##0.0\)"/>
    <numFmt numFmtId="172" formatCode="0.00_);[Red]\(0.00\)"/>
  </numFmts>
  <fonts count="24" x14ac:knownFonts="1">
    <font>
      <sz val="11"/>
      <color theme="1"/>
      <name val="Calibri"/>
      <family val="2"/>
      <scheme val="minor"/>
    </font>
    <font>
      <b/>
      <sz val="18"/>
      <color theme="1"/>
      <name val="Calibri"/>
      <family val="2"/>
      <scheme val="minor"/>
    </font>
    <font>
      <b/>
      <sz val="14"/>
      <color theme="4" tint="-0.249977111117893"/>
      <name val="Calibri"/>
      <family val="2"/>
      <scheme val="minor"/>
    </font>
    <font>
      <sz val="8"/>
      <name val="Calibri"/>
      <family val="2"/>
      <scheme val="minor"/>
    </font>
    <font>
      <b/>
      <sz val="11"/>
      <color theme="0"/>
      <name val="Calibri"/>
      <family val="2"/>
      <scheme val="minor"/>
    </font>
    <font>
      <sz val="11"/>
      <color rgb="FFFF0000"/>
      <name val="Calibri"/>
      <family val="2"/>
      <scheme val="minor"/>
    </font>
    <font>
      <sz val="14"/>
      <color rgb="FFFF0000"/>
      <name val="Calibri"/>
      <family val="2"/>
      <scheme val="minor"/>
    </font>
    <font>
      <sz val="11"/>
      <name val="Calibri"/>
      <family val="2"/>
      <scheme val="minor"/>
    </font>
    <font>
      <sz val="12"/>
      <color theme="1"/>
      <name val="Calibri"/>
      <family val="2"/>
      <scheme val="minor"/>
    </font>
    <font>
      <b/>
      <sz val="14"/>
      <color rgb="FFFF0000"/>
      <name val="Calibri"/>
      <family val="2"/>
      <scheme val="minor"/>
    </font>
    <font>
      <b/>
      <sz val="11"/>
      <name val="Calibri"/>
      <family val="2"/>
      <scheme val="minor"/>
    </font>
    <font>
      <sz val="10"/>
      <color theme="1"/>
      <name val="Calibri"/>
      <family val="2"/>
      <scheme val="minor"/>
    </font>
    <font>
      <sz val="10"/>
      <name val="Calibri"/>
      <family val="2"/>
      <scheme val="minor"/>
    </font>
    <font>
      <b/>
      <sz val="11"/>
      <color rgb="FFFF0000"/>
      <name val="Calibri"/>
      <family val="2"/>
      <scheme val="minor"/>
    </font>
    <font>
      <b/>
      <sz val="9"/>
      <color indexed="81"/>
      <name val="Tahoma"/>
      <family val="2"/>
    </font>
    <font>
      <sz val="9"/>
      <color indexed="81"/>
      <name val="Tahoma"/>
      <family val="2"/>
    </font>
    <font>
      <sz val="11"/>
      <color indexed="81"/>
      <name val="Tahoma"/>
      <family val="2"/>
    </font>
    <font>
      <b/>
      <sz val="11"/>
      <color indexed="81"/>
      <name val="Tahoma"/>
      <family val="2"/>
    </font>
    <font>
      <b/>
      <sz val="11"/>
      <color theme="1"/>
      <name val="Calibri"/>
      <family val="2"/>
      <scheme val="minor"/>
    </font>
    <font>
      <sz val="11"/>
      <color rgb="FF000000"/>
      <name val="Calibri"/>
      <family val="2"/>
    </font>
    <font>
      <sz val="11"/>
      <color theme="1"/>
      <name val="Calibri"/>
      <family val="2"/>
      <scheme val="minor"/>
    </font>
    <font>
      <sz val="11"/>
      <color theme="4" tint="0.79998168889431442"/>
      <name val="Calibri"/>
      <family val="2"/>
      <scheme val="minor"/>
    </font>
    <font>
      <sz val="12"/>
      <color indexed="81"/>
      <name val="Tahoma"/>
      <family val="2"/>
    </font>
    <font>
      <b/>
      <sz val="11"/>
      <color theme="4"/>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9" tint="0.79998168889431442"/>
        <bgColor theme="4" tint="0.79998168889431442"/>
      </patternFill>
    </fill>
    <fill>
      <patternFill patternType="solid">
        <fgColor theme="9"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6"/>
        <bgColor indexed="64"/>
      </patternFill>
    </fill>
    <fill>
      <patternFill patternType="solid">
        <fgColor rgb="FFFF9999"/>
        <bgColor indexed="64"/>
      </patternFill>
    </fill>
    <fill>
      <patternFill patternType="solid">
        <fgColor theme="2"/>
        <bgColor indexed="64"/>
      </patternFill>
    </fill>
    <fill>
      <patternFill patternType="solid">
        <fgColor theme="7" tint="0.59999389629810485"/>
        <bgColor indexed="64"/>
      </patternFill>
    </fill>
    <fill>
      <patternFill patternType="solid">
        <fgColor rgb="FFFF0000"/>
        <bgColor indexed="64"/>
      </patternFill>
    </fill>
  </fills>
  <borders count="12">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9" fontId="20" fillId="0" borderId="0" applyFont="0" applyFill="0" applyBorder="0" applyAlignment="0" applyProtection="0"/>
  </cellStyleXfs>
  <cellXfs count="133">
    <xf numFmtId="0" fontId="0" fillId="0" borderId="0" xfId="0"/>
    <xf numFmtId="0" fontId="1" fillId="2" borderId="1" xfId="0" applyFont="1" applyFill="1" applyBorder="1"/>
    <xf numFmtId="0" fontId="0" fillId="2" borderId="1" xfId="0" applyFill="1" applyBorder="1"/>
    <xf numFmtId="0" fontId="0" fillId="2" borderId="0" xfId="0" applyFill="1"/>
    <xf numFmtId="0" fontId="2" fillId="2" borderId="0" xfId="0" applyFont="1" applyFill="1"/>
    <xf numFmtId="0" fontId="0" fillId="3" borderId="2" xfId="0" applyFill="1" applyBorder="1" applyAlignment="1">
      <alignment horizontal="center"/>
    </xf>
    <xf numFmtId="164" fontId="0" fillId="3" borderId="2" xfId="0" applyNumberFormat="1" applyFill="1" applyBorder="1" applyAlignment="1">
      <alignment horizontal="center"/>
    </xf>
    <xf numFmtId="164" fontId="0" fillId="4" borderId="2" xfId="0" applyNumberFormat="1" applyFill="1" applyBorder="1" applyAlignment="1">
      <alignment horizontal="center" vertical="center"/>
    </xf>
    <xf numFmtId="0" fontId="0" fillId="0" borderId="0" xfId="0" applyNumberFormat="1"/>
    <xf numFmtId="14" fontId="0" fillId="0" borderId="0" xfId="0" applyNumberFormat="1"/>
    <xf numFmtId="164" fontId="0" fillId="0" borderId="0" xfId="0" applyNumberFormat="1"/>
    <xf numFmtId="0" fontId="4" fillId="5" borderId="0" xfId="0" applyFont="1" applyFill="1"/>
    <xf numFmtId="1" fontId="0" fillId="0" borderId="0" xfId="0" applyNumberFormat="1"/>
    <xf numFmtId="0" fontId="0" fillId="0" borderId="0" xfId="0" applyAlignment="1">
      <alignment wrapText="1"/>
    </xf>
    <xf numFmtId="2" fontId="0" fillId="0" borderId="0" xfId="0" applyNumberFormat="1"/>
    <xf numFmtId="0" fontId="0" fillId="0" borderId="0" xfId="0" pivotButton="1" applyAlignment="1">
      <alignment wrapText="1"/>
    </xf>
    <xf numFmtId="0" fontId="0" fillId="0" borderId="0" xfId="0" pivotButton="1"/>
    <xf numFmtId="0" fontId="0" fillId="0" borderId="0" xfId="0" applyBorder="1"/>
    <xf numFmtId="0" fontId="0" fillId="9" borderId="0" xfId="0" applyFill="1"/>
    <xf numFmtId="0" fontId="0" fillId="0" borderId="0" xfId="0" applyAlignment="1">
      <alignment horizontal="center"/>
    </xf>
    <xf numFmtId="0" fontId="7" fillId="6" borderId="0" xfId="0" applyFont="1" applyFill="1" applyAlignment="1">
      <alignment horizontal="center" vertical="center" wrapText="1"/>
    </xf>
    <xf numFmtId="166" fontId="0" fillId="0" borderId="0" xfId="0" applyNumberFormat="1"/>
    <xf numFmtId="0" fontId="7" fillId="8" borderId="0" xfId="0" applyFont="1" applyFill="1" applyAlignment="1">
      <alignment horizontal="center" vertical="center" wrapText="1"/>
    </xf>
    <xf numFmtId="167" fontId="0" fillId="0" borderId="0" xfId="0" applyNumberFormat="1"/>
    <xf numFmtId="168" fontId="0" fillId="0" borderId="0" xfId="0" applyNumberFormat="1"/>
    <xf numFmtId="0" fontId="0" fillId="0" borderId="1" xfId="0" applyBorder="1"/>
    <xf numFmtId="0" fontId="0" fillId="0" borderId="0" xfId="0" applyProtection="1">
      <protection locked="0"/>
    </xf>
    <xf numFmtId="0" fontId="5" fillId="0" borderId="0" xfId="0" applyFont="1"/>
    <xf numFmtId="0" fontId="0" fillId="0" borderId="0" xfId="0" applyProtection="1">
      <protection locked="0" hidden="1"/>
    </xf>
    <xf numFmtId="0" fontId="9" fillId="0" borderId="0" xfId="0" applyFont="1" applyAlignment="1" applyProtection="1">
      <alignment horizontal="center"/>
      <protection locked="0"/>
    </xf>
    <xf numFmtId="0" fontId="0" fillId="0" borderId="0" xfId="0" applyAlignment="1" applyProtection="1">
      <alignment wrapText="1"/>
      <protection locked="0"/>
    </xf>
    <xf numFmtId="0" fontId="8" fillId="0" borderId="0" xfId="0" applyFont="1" applyProtection="1">
      <protection locked="0"/>
    </xf>
    <xf numFmtId="0" fontId="0" fillId="0" borderId="2" xfId="0" applyFont="1" applyBorder="1" applyAlignment="1" applyProtection="1">
      <alignment horizontal="center" vertical="top" wrapText="1"/>
      <protection locked="0"/>
    </xf>
    <xf numFmtId="0" fontId="7" fillId="4" borderId="2" xfId="0" applyFont="1" applyFill="1" applyBorder="1" applyAlignment="1" applyProtection="1">
      <alignment horizontal="center" vertical="top" wrapText="1"/>
      <protection locked="0" hidden="1"/>
    </xf>
    <xf numFmtId="0" fontId="0" fillId="0" borderId="0" xfId="0" applyFont="1" applyAlignment="1" applyProtection="1">
      <alignment horizontal="center" vertical="top" wrapText="1"/>
      <protection locked="0"/>
    </xf>
    <xf numFmtId="0" fontId="0" fillId="0" borderId="0" xfId="0" applyFont="1" applyProtection="1">
      <protection locked="0"/>
    </xf>
    <xf numFmtId="0" fontId="0" fillId="0" borderId="2" xfId="0" applyNumberFormat="1" applyFont="1" applyBorder="1" applyProtection="1">
      <protection locked="0"/>
    </xf>
    <xf numFmtId="38" fontId="0" fillId="0" borderId="2" xfId="0" applyNumberFormat="1" applyFont="1" applyBorder="1" applyProtection="1">
      <protection locked="0" hidden="1"/>
    </xf>
    <xf numFmtId="38" fontId="0" fillId="0" borderId="2" xfId="0" applyNumberFormat="1" applyFont="1" applyBorder="1" applyProtection="1">
      <protection locked="0"/>
    </xf>
    <xf numFmtId="165" fontId="0" fillId="0" borderId="2" xfId="0" applyNumberFormat="1" applyFont="1" applyBorder="1" applyProtection="1">
      <protection locked="0" hidden="1"/>
    </xf>
    <xf numFmtId="9" fontId="0" fillId="0" borderId="2" xfId="0" applyNumberFormat="1" applyFont="1" applyBorder="1" applyProtection="1">
      <protection locked="0" hidden="1"/>
    </xf>
    <xf numFmtId="169" fontId="0" fillId="0" borderId="2" xfId="0" applyNumberFormat="1" applyFont="1" applyBorder="1" applyProtection="1">
      <protection locked="0" hidden="1"/>
    </xf>
    <xf numFmtId="6" fontId="0" fillId="0" borderId="2" xfId="0" applyNumberFormat="1" applyFont="1" applyBorder="1" applyProtection="1">
      <protection locked="0" hidden="1"/>
    </xf>
    <xf numFmtId="0" fontId="0" fillId="0" borderId="2" xfId="0" applyFont="1" applyBorder="1" applyProtection="1">
      <protection locked="0"/>
    </xf>
    <xf numFmtId="1" fontId="0" fillId="0" borderId="2" xfId="0" applyNumberFormat="1" applyFont="1" applyBorder="1" applyProtection="1">
      <protection locked="0" hidden="1"/>
    </xf>
    <xf numFmtId="0" fontId="13" fillId="0" borderId="0" xfId="0" applyFont="1" applyAlignment="1">
      <alignment horizontal="center"/>
    </xf>
    <xf numFmtId="170" fontId="0" fillId="0" borderId="2" xfId="0" applyNumberFormat="1" applyFont="1" applyBorder="1" applyProtection="1">
      <protection locked="0" hidden="1"/>
    </xf>
    <xf numFmtId="6" fontId="0" fillId="0" borderId="2" xfId="0" applyNumberFormat="1" applyFont="1" applyBorder="1" applyProtection="1">
      <protection locked="0"/>
    </xf>
    <xf numFmtId="0" fontId="12" fillId="4" borderId="2" xfId="0" applyFont="1" applyFill="1" applyBorder="1" applyAlignment="1" applyProtection="1">
      <alignment horizontal="center" vertical="center" wrapText="1"/>
      <protection locked="0"/>
    </xf>
    <xf numFmtId="0" fontId="0" fillId="0" borderId="0" xfId="0" applyFill="1" applyAlignment="1">
      <alignment wrapText="1"/>
    </xf>
    <xf numFmtId="0" fontId="11" fillId="0" borderId="0" xfId="0" applyFont="1" applyAlignment="1" applyProtection="1">
      <alignment wrapText="1"/>
      <protection locked="0"/>
    </xf>
    <xf numFmtId="8" fontId="0" fillId="0" borderId="2" xfId="0" applyNumberFormat="1" applyFont="1" applyBorder="1" applyProtection="1">
      <protection locked="0" hidden="1"/>
    </xf>
    <xf numFmtId="0" fontId="0" fillId="0" borderId="0" xfId="0" applyAlignment="1">
      <alignment horizontal="center" vertical="center" wrapText="1"/>
    </xf>
    <xf numFmtId="14" fontId="0" fillId="0" borderId="0" xfId="0" applyNumberFormat="1" applyAlignment="1">
      <alignment horizontal="left"/>
    </xf>
    <xf numFmtId="0" fontId="0" fillId="0" borderId="0" xfId="0" pivotButton="1" applyAlignment="1">
      <alignment horizontal="center" vertical="center" wrapText="1"/>
    </xf>
    <xf numFmtId="171" fontId="0" fillId="0" borderId="2" xfId="0" applyNumberFormat="1" applyFont="1" applyBorder="1" applyProtection="1">
      <protection locked="0"/>
    </xf>
    <xf numFmtId="0" fontId="18" fillId="0" borderId="0" xfId="0" applyFont="1"/>
    <xf numFmtId="0" fontId="0" fillId="10" borderId="0" xfId="0" applyFill="1"/>
    <xf numFmtId="0" fontId="13" fillId="10" borderId="0" xfId="0" applyFont="1" applyFill="1" applyAlignment="1">
      <alignment horizontal="center"/>
    </xf>
    <xf numFmtId="0" fontId="0" fillId="10" borderId="0" xfId="0" applyFill="1" applyAlignment="1">
      <alignment horizontal="center" vertical="center" wrapText="1"/>
    </xf>
    <xf numFmtId="6" fontId="0" fillId="0" borderId="0" xfId="0" applyNumberFormat="1"/>
    <xf numFmtId="172" fontId="0" fillId="0" borderId="2" xfId="0" applyNumberFormat="1" applyFont="1" applyBorder="1" applyProtection="1">
      <protection locked="0" hidden="1"/>
    </xf>
    <xf numFmtId="0" fontId="0" fillId="0" borderId="0" xfId="0" applyAlignment="1"/>
    <xf numFmtId="0" fontId="0" fillId="0" borderId="0" xfId="0" quotePrefix="1"/>
    <xf numFmtId="14" fontId="0" fillId="0" borderId="10" xfId="0" applyNumberFormat="1" applyBorder="1"/>
    <xf numFmtId="6" fontId="0" fillId="0" borderId="10" xfId="0" applyNumberFormat="1" applyBorder="1"/>
    <xf numFmtId="0" fontId="0" fillId="0" borderId="10" xfId="0" applyBorder="1"/>
    <xf numFmtId="0" fontId="5" fillId="10" borderId="0" xfId="0" applyFont="1" applyFill="1" applyAlignment="1">
      <alignment horizontal="center"/>
    </xf>
    <xf numFmtId="1" fontId="21" fillId="0" borderId="0" xfId="0" applyNumberFormat="1" applyFont="1"/>
    <xf numFmtId="8" fontId="0" fillId="0" borderId="0" xfId="0" applyNumberFormat="1" applyProtection="1">
      <protection locked="0" hidden="1"/>
    </xf>
    <xf numFmtId="40" fontId="0" fillId="0" borderId="2" xfId="0" applyNumberFormat="1" applyFont="1" applyBorder="1" applyProtection="1">
      <protection locked="0" hidden="1"/>
    </xf>
    <xf numFmtId="0" fontId="0" fillId="11" borderId="0" xfId="0" applyFill="1"/>
    <xf numFmtId="0" fontId="18" fillId="11" borderId="0" xfId="0" applyFont="1" applyFill="1" applyAlignment="1">
      <alignment horizontal="center" vertical="center" wrapText="1"/>
    </xf>
    <xf numFmtId="0" fontId="23" fillId="0" borderId="0" xfId="0" applyFont="1" applyAlignment="1">
      <alignment horizontal="left" vertical="center"/>
    </xf>
    <xf numFmtId="164" fontId="0" fillId="0" borderId="10" xfId="0" applyNumberFormat="1" applyBorder="1"/>
    <xf numFmtId="0" fontId="0" fillId="0" borderId="0" xfId="0" applyAlignment="1">
      <alignment horizontal="left"/>
    </xf>
    <xf numFmtId="0" fontId="0" fillId="0" borderId="0" xfId="0" quotePrefix="1" applyAlignment="1">
      <alignment horizontal="center" vertical="center" wrapText="1"/>
    </xf>
    <xf numFmtId="8" fontId="0" fillId="0" borderId="0" xfId="0" applyNumberFormat="1"/>
    <xf numFmtId="172" fontId="0" fillId="0" borderId="0" xfId="0" applyNumberFormat="1"/>
    <xf numFmtId="38" fontId="0" fillId="0" borderId="0" xfId="0" applyNumberFormat="1"/>
    <xf numFmtId="172" fontId="0" fillId="0" borderId="0" xfId="1" applyNumberFormat="1" applyFont="1"/>
    <xf numFmtId="40" fontId="0" fillId="0" borderId="0" xfId="0" applyNumberFormat="1"/>
    <xf numFmtId="0" fontId="7" fillId="12" borderId="2" xfId="0" applyFont="1" applyFill="1" applyBorder="1" applyAlignment="1" applyProtection="1">
      <alignment horizontal="center" vertical="top" wrapText="1"/>
      <protection locked="0"/>
    </xf>
    <xf numFmtId="0" fontId="7" fillId="4" borderId="2" xfId="0" applyFont="1" applyFill="1" applyBorder="1" applyAlignment="1" applyProtection="1">
      <alignment horizontal="center" vertical="top" wrapText="1"/>
      <protection locked="0"/>
    </xf>
    <xf numFmtId="0" fontId="18" fillId="13" borderId="0" xfId="0" applyFont="1" applyFill="1" applyProtection="1">
      <protection locked="0"/>
    </xf>
    <xf numFmtId="0" fontId="7" fillId="7" borderId="2" xfId="0" applyFont="1" applyFill="1" applyBorder="1" applyAlignment="1" applyProtection="1">
      <alignment horizontal="center" vertical="top" wrapText="1"/>
      <protection locked="0"/>
    </xf>
    <xf numFmtId="0" fontId="7" fillId="7" borderId="2" xfId="0" applyFont="1" applyFill="1" applyBorder="1" applyAlignment="1" applyProtection="1">
      <alignment horizontal="center" vertical="top" wrapText="1"/>
      <protection locked="0" hidden="1"/>
    </xf>
    <xf numFmtId="0" fontId="7" fillId="12" borderId="2" xfId="0" applyFont="1" applyFill="1" applyBorder="1" applyAlignment="1" applyProtection="1">
      <alignment horizontal="center" vertical="top" wrapText="1"/>
      <protection locked="0" hidden="1"/>
    </xf>
    <xf numFmtId="0" fontId="12" fillId="4" borderId="2" xfId="0" applyFont="1" applyFill="1" applyBorder="1" applyAlignment="1" applyProtection="1">
      <alignment wrapText="1"/>
      <protection locked="0"/>
    </xf>
    <xf numFmtId="0" fontId="12" fillId="7" borderId="2" xfId="0" applyFont="1" applyFill="1" applyBorder="1" applyAlignment="1" applyProtection="1">
      <alignment wrapText="1"/>
      <protection locked="0"/>
    </xf>
    <xf numFmtId="0" fontId="12" fillId="7" borderId="2" xfId="0" applyFont="1" applyFill="1" applyBorder="1" applyAlignment="1" applyProtection="1">
      <alignment horizontal="center" vertical="center" wrapText="1"/>
      <protection locked="0"/>
    </xf>
    <xf numFmtId="0" fontId="12" fillId="7" borderId="2" xfId="0" applyFont="1" applyFill="1" applyBorder="1" applyAlignment="1" applyProtection="1">
      <alignment horizontal="center" wrapText="1"/>
      <protection locked="0"/>
    </xf>
    <xf numFmtId="3" fontId="0" fillId="0" borderId="0" xfId="0" applyNumberFormat="1"/>
    <xf numFmtId="3" fontId="21" fillId="0" borderId="0" xfId="0" applyNumberFormat="1" applyFont="1"/>
    <xf numFmtId="0" fontId="6" fillId="0" borderId="0" xfId="0" applyFont="1" applyBorder="1" applyAlignment="1">
      <alignment horizontal="center" vertical="center" wrapText="1"/>
    </xf>
    <xf numFmtId="0" fontId="0" fillId="0" borderId="0" xfId="0" applyFill="1" applyProtection="1">
      <protection locked="0"/>
    </xf>
    <xf numFmtId="0" fontId="0" fillId="0" borderId="11" xfId="0" applyNumberFormat="1" applyFont="1" applyBorder="1" applyProtection="1">
      <protection locked="0"/>
    </xf>
    <xf numFmtId="38" fontId="0" fillId="0" borderId="11" xfId="0" applyNumberFormat="1" applyFont="1" applyBorder="1" applyProtection="1">
      <protection locked="0" hidden="1"/>
    </xf>
    <xf numFmtId="171" fontId="0" fillId="0" borderId="11" xfId="0" applyNumberFormat="1" applyFont="1" applyBorder="1" applyAlignment="1" applyProtection="1">
      <protection locked="0"/>
    </xf>
    <xf numFmtId="171" fontId="0" fillId="0" borderId="11" xfId="0" applyNumberFormat="1" applyFont="1" applyBorder="1" applyProtection="1">
      <protection locked="0"/>
    </xf>
    <xf numFmtId="38" fontId="0" fillId="0" borderId="11" xfId="0" applyNumberFormat="1" applyFont="1" applyBorder="1" applyProtection="1">
      <protection locked="0"/>
    </xf>
    <xf numFmtId="172" fontId="0" fillId="0" borderId="11" xfId="0" applyNumberFormat="1" applyFont="1" applyBorder="1" applyProtection="1">
      <protection locked="0" hidden="1"/>
    </xf>
    <xf numFmtId="9" fontId="0" fillId="0" borderId="11" xfId="0" applyNumberFormat="1" applyFont="1" applyBorder="1" applyProtection="1">
      <protection locked="0" hidden="1"/>
    </xf>
    <xf numFmtId="165" fontId="0" fillId="0" borderId="11" xfId="0" applyNumberFormat="1" applyFont="1" applyBorder="1" applyProtection="1">
      <protection locked="0" hidden="1"/>
    </xf>
    <xf numFmtId="170" fontId="0" fillId="0" borderId="11" xfId="0" applyNumberFormat="1" applyFont="1" applyBorder="1" applyProtection="1">
      <protection locked="0" hidden="1"/>
    </xf>
    <xf numFmtId="8" fontId="0" fillId="0" borderId="11" xfId="0" applyNumberFormat="1" applyFont="1" applyBorder="1" applyProtection="1">
      <protection locked="0" hidden="1"/>
    </xf>
    <xf numFmtId="169" fontId="0" fillId="0" borderId="11" xfId="0" applyNumberFormat="1" applyFont="1" applyBorder="1" applyProtection="1">
      <protection locked="0" hidden="1"/>
    </xf>
    <xf numFmtId="6" fontId="0" fillId="0" borderId="11" xfId="0" applyNumberFormat="1" applyFont="1" applyBorder="1" applyProtection="1">
      <protection locked="0" hidden="1"/>
    </xf>
    <xf numFmtId="6" fontId="0" fillId="0" borderId="11" xfId="0" applyNumberFormat="1" applyFont="1" applyBorder="1" applyProtection="1">
      <protection locked="0"/>
    </xf>
    <xf numFmtId="0" fontId="0" fillId="0" borderId="0" xfId="0" applyFont="1"/>
    <xf numFmtId="0" fontId="0" fillId="0" borderId="0" xfId="0" quotePrefix="1" applyAlignment="1">
      <alignment horizontal="left" vertical="top" wrapText="1"/>
    </xf>
    <xf numFmtId="0" fontId="6" fillId="0" borderId="0" xfId="0" applyFont="1" applyBorder="1" applyAlignment="1">
      <alignment horizontal="center" vertical="center" wrapText="1"/>
    </xf>
    <xf numFmtId="0" fontId="0" fillId="2" borderId="8" xfId="0" applyFill="1" applyBorder="1" applyAlignment="1">
      <alignment horizontal="center"/>
    </xf>
    <xf numFmtId="0" fontId="0" fillId="2" borderId="0" xfId="0" applyFill="1" applyAlignment="1">
      <alignment horizontal="center"/>
    </xf>
    <xf numFmtId="0" fontId="0" fillId="0" borderId="0" xfId="0" applyAlignment="1">
      <alignment horizontal="left" wrapText="1"/>
    </xf>
    <xf numFmtId="0" fontId="0" fillId="0" borderId="0" xfId="0" applyAlignment="1">
      <alignment horizontal="left" vertical="top"/>
    </xf>
    <xf numFmtId="0" fontId="10" fillId="4" borderId="3"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10" fillId="4" borderId="5" xfId="0" applyFont="1" applyFill="1" applyBorder="1" applyAlignment="1" applyProtection="1">
      <alignment horizontal="center" vertical="center"/>
      <protection locked="0"/>
    </xf>
    <xf numFmtId="0" fontId="10" fillId="4" borderId="6" xfId="0" applyFont="1" applyFill="1" applyBorder="1" applyAlignment="1" applyProtection="1">
      <alignment horizontal="center" vertical="center"/>
      <protection locked="0"/>
    </xf>
    <xf numFmtId="0" fontId="10" fillId="4" borderId="1" xfId="0" applyFont="1" applyFill="1" applyBorder="1" applyAlignment="1" applyProtection="1">
      <alignment horizontal="center" vertical="center"/>
      <protection locked="0"/>
    </xf>
    <xf numFmtId="0" fontId="10" fillId="4" borderId="7" xfId="0" applyFont="1" applyFill="1" applyBorder="1" applyAlignment="1" applyProtection="1">
      <alignment horizontal="center" vertical="center"/>
      <protection locked="0"/>
    </xf>
    <xf numFmtId="0" fontId="10" fillId="7" borderId="3"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10" fillId="7" borderId="5" xfId="0" applyFont="1" applyFill="1" applyBorder="1" applyAlignment="1" applyProtection="1">
      <alignment horizontal="center" vertical="center"/>
      <protection locked="0"/>
    </xf>
    <xf numFmtId="0" fontId="10" fillId="7" borderId="6" xfId="0" applyFont="1" applyFill="1" applyBorder="1" applyAlignment="1" applyProtection="1">
      <alignment horizontal="center" vertical="center"/>
      <protection locked="0"/>
    </xf>
    <xf numFmtId="0" fontId="10" fillId="7" borderId="1" xfId="0" applyFont="1" applyFill="1" applyBorder="1" applyAlignment="1" applyProtection="1">
      <alignment horizontal="center" vertical="center"/>
      <protection locked="0"/>
    </xf>
    <xf numFmtId="0" fontId="10" fillId="7" borderId="7" xfId="0" applyFont="1" applyFill="1" applyBorder="1" applyAlignment="1" applyProtection="1">
      <alignment horizontal="center" vertical="center"/>
      <protection locked="0"/>
    </xf>
    <xf numFmtId="0" fontId="18" fillId="0" borderId="0" xfId="0" applyFont="1" applyAlignment="1" applyProtection="1">
      <alignment horizontal="left"/>
      <protection locked="0"/>
    </xf>
    <xf numFmtId="0" fontId="0" fillId="0" borderId="0" xfId="0" applyAlignment="1" applyProtection="1">
      <alignment horizontal="left"/>
      <protection locked="0"/>
    </xf>
    <xf numFmtId="0" fontId="0" fillId="0" borderId="0" xfId="0" applyAlignment="1" applyProtection="1">
      <alignment horizontal="left" vertical="center" wrapText="1"/>
      <protection locked="0"/>
    </xf>
    <xf numFmtId="0" fontId="0" fillId="0" borderId="0" xfId="0" applyAlignment="1" applyProtection="1">
      <alignment horizontal="left" vertical="top" wrapText="1"/>
      <protection locked="0"/>
    </xf>
    <xf numFmtId="0" fontId="0" fillId="0" borderId="9" xfId="0" applyBorder="1" applyAlignment="1" applyProtection="1">
      <alignment horizontal="left" vertical="top" wrapText="1"/>
      <protection locked="0"/>
    </xf>
  </cellXfs>
  <cellStyles count="2">
    <cellStyle name="Normal" xfId="0" builtinId="0"/>
    <cellStyle name="Percent" xfId="1" builtinId="5"/>
  </cellStyles>
  <dxfs count="196">
    <dxf>
      <numFmt numFmtId="0" formatCode="General"/>
    </dxf>
    <dxf>
      <numFmt numFmtId="0" formatCode="General"/>
    </dxf>
    <dxf>
      <numFmt numFmtId="0" formatCode="General"/>
    </dxf>
    <dxf>
      <numFmt numFmtId="164" formatCode="[$-409]d\-mmm\-yy;@"/>
    </dxf>
    <dxf>
      <numFmt numFmtId="0" formatCode="General"/>
    </dxf>
    <dxf>
      <numFmt numFmtId="0" formatCode="General"/>
    </dxf>
    <dxf>
      <font>
        <color theme="4" tint="0.79998168889431442"/>
      </font>
    </dxf>
    <dxf>
      <font>
        <color theme="4" tint="0.79998168889431442"/>
      </font>
    </dxf>
    <dxf>
      <alignment horizontal="center" vertical="center" wrapText="1"/>
    </dxf>
    <dxf>
      <alignment horizontal="center" vertical="center" wrapText="1"/>
    </dxf>
    <dxf>
      <alignment horizontal="center" vertical="center" wrapText="1"/>
    </dxf>
    <dxf>
      <font>
        <color theme="4" tint="0.79998168889431442"/>
      </font>
    </dxf>
    <dxf>
      <alignment horizontal="center" vertical="center" wrapText="1"/>
    </dxf>
    <dxf>
      <alignment horizontal="general" vertical="bottom" textRotation="0" wrapText="0" indent="0" justifyLastLine="0" shrinkToFit="0" readingOrder="0"/>
    </dxf>
    <dxf>
      <alignment horizontal="center"/>
    </dxf>
    <dxf>
      <alignment horizontal="center"/>
    </dxf>
    <dxf>
      <alignment vertical="center"/>
    </dxf>
    <dxf>
      <alignment vertical="center"/>
    </dxf>
    <dxf>
      <alignment wrapText="1"/>
    </dxf>
    <dxf>
      <alignment wrapText="1"/>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0" formatCode="&quot;$&quot;#,##0_);[Red]\(&quot;$&quot;#,##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0" formatCode="&quot;$&quot;#,##0_);[Red]\(&quot;$&quot;#,##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69" formatCode="&quot;$&quot;#,##0.0_);[Red]\(&quot;$&quot;#,##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2" formatCode="&quot;$&quot;#,##0.00_);[Red]\(&quot;$&quot;#,##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12" formatCode="&quot;$&quot;#,##0.00_);[Red]\(&quot;$&quot;#,##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2" formatCode="&quot;$&quot;#,##0.00_);[Red]\(&quot;$&quot;#,##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2" formatCode="&quot;$&quot;#,##0.00_);[Red]\(&quot;$&quot;#,##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2" formatCode="&quot;$&quot;#,##0.00_);[Red]\(&quot;$&quot;#,##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0" formatCode="&quot;$&quot;#,##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65" formatCode="0.0_);[Red]\(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3" formatCode="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 formatCode="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3" formatCode="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165" formatCode="0.0_);[Red]\(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172" formatCode="0.00_);[Red]\(0.0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Calibri"/>
        <family val="2"/>
        <scheme val="minor"/>
      </font>
      <numFmt numFmtId="171" formatCode="#,##0.0_);[Red]\(#,##0.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Calibri"/>
        <family val="2"/>
        <scheme val="minor"/>
      </font>
      <numFmt numFmtId="171" formatCode="#,##0.0_);[Red]\(#,##0.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8" formatCode="#,##0.00_);[Red]\(#,##0.0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numFmt numFmtId="6" formatCode="#,##0_);[Red]\(#,##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1"/>
        <color theme="1"/>
        <name val="Calibri"/>
        <family val="2"/>
        <scheme val="minor"/>
      </font>
      <numFmt numFmtId="6" formatCode="#,##0_);[Red]\(#,##0\)"/>
      <border diagonalUp="0" diagonalDown="0">
        <left style="thin">
          <color indexed="64"/>
        </left>
        <right style="thin">
          <color indexed="64"/>
        </right>
        <top style="thin">
          <color indexed="64"/>
        </top>
        <bottom style="thin">
          <color indexed="64"/>
        </bottom>
        <vertical/>
        <horizontal/>
      </border>
      <protection locked="0" hidden="1"/>
    </dxf>
    <dxf>
      <font>
        <b val="0"/>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horizontal/>
      </border>
      <protection locked="0" hidden="0"/>
    </dxf>
    <dxf>
      <font>
        <b val="0"/>
      </font>
      <protection locked="0"/>
    </dxf>
    <dxf>
      <protection locked="0"/>
    </dxf>
    <dxf>
      <font>
        <strike val="0"/>
        <outline val="0"/>
        <shadow val="0"/>
        <u val="none"/>
        <vertAlign val="baseline"/>
        <sz val="11"/>
        <color theme="1"/>
        <name val="Calibri"/>
        <family val="2"/>
        <scheme val="minor"/>
      </font>
      <alignment horizontal="center" vertical="top" textRotation="0" wrapText="1" indent="0" justifyLastLine="0" shrinkToFit="0" readingOrder="0"/>
      <protection locked="0"/>
    </dxf>
    <dxf>
      <fill>
        <patternFill>
          <bgColor theme="5" tint="0.59996337778862885"/>
        </patternFill>
      </fill>
    </dxf>
    <dxf>
      <fill>
        <patternFill>
          <bgColor theme="7" tint="0.59996337778862885"/>
        </patternFill>
      </fill>
    </dxf>
    <dxf>
      <fill>
        <patternFill>
          <bgColor theme="7" tint="0.79998168889431442"/>
        </patternFill>
      </fill>
    </dxf>
    <dxf>
      <fill>
        <patternFill>
          <bgColor rgb="FFC00000"/>
        </patternFill>
      </fill>
    </dxf>
    <dxf>
      <fill>
        <patternFill>
          <bgColor rgb="FFC00000"/>
        </patternFill>
      </fill>
    </dxf>
    <dxf>
      <fill>
        <patternFill>
          <bgColor theme="9" tint="0.59996337778862885"/>
        </patternFill>
      </fill>
    </dxf>
    <dxf>
      <fill>
        <patternFill>
          <bgColor theme="7" tint="0.59996337778862885"/>
        </patternFill>
      </fill>
    </dxf>
    <dxf>
      <font>
        <color auto="1"/>
      </font>
    </dxf>
    <dxf>
      <fill>
        <patternFill>
          <bgColor theme="9" tint="0.59999389629810485"/>
        </patternFill>
      </fill>
    </dxf>
    <dxf>
      <fill>
        <patternFill patternType="solid">
          <bgColor theme="9" tint="0.79998168889431442"/>
        </patternFill>
      </fill>
    </dxf>
    <dxf>
      <alignment horizontal="center" vertical="center" wrapText="1"/>
    </dxf>
    <dxf>
      <font>
        <color auto="1"/>
      </font>
    </dxf>
    <dxf>
      <fill>
        <patternFill patternType="solid">
          <bgColor theme="7" tint="0.79998168889431442"/>
        </patternFill>
      </fill>
    </dxf>
    <dxf>
      <alignment horizontal="center" vertical="center" wrapText="1"/>
    </dxf>
    <dxf>
      <alignment horizontal="center" vertical="center" wrapText="1"/>
    </dxf>
    <dxf>
      <fill>
        <patternFill patternType="solid">
          <bgColor theme="6"/>
        </patternFill>
      </fill>
    </dxf>
    <dxf>
      <alignment wrapText="1"/>
    </dxf>
    <dxf>
      <numFmt numFmtId="19" formatCode="m/d/yyyy"/>
    </dxf>
    <dxf>
      <numFmt numFmtId="19" formatCode="m/d/yyyy"/>
    </dxf>
    <dxf>
      <numFmt numFmtId="19" formatCode="m/d/yyyy"/>
    </dxf>
    <dxf>
      <numFmt numFmtId="164" formatCode="[$-409]d\-mmm\-yy;@"/>
    </dxf>
    <dxf>
      <numFmt numFmtId="164" formatCode="[$-409]d\-mmm\-yy;@"/>
    </dxf>
    <dxf>
      <border outline="0">
        <top style="thin">
          <color theme="4" tint="0.39997558519241921"/>
        </top>
      </border>
    </dxf>
    <dxf>
      <numFmt numFmtId="0" formatCode="General"/>
    </dxf>
    <dxf>
      <numFmt numFmtId="0" formatCode="General"/>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numFmt numFmtId="172" formatCode="0.00_);[Red]\(0.00\)"/>
    </dxf>
    <dxf>
      <numFmt numFmtId="6" formatCode="#,##0_);[Red]\(#,##0\)"/>
    </dxf>
    <dxf>
      <numFmt numFmtId="172" formatCode="0.00_);[Red]\(0.00\)"/>
    </dxf>
    <dxf>
      <numFmt numFmtId="6" formatCode="#,##0_);[Red]\(#,##0\)"/>
    </dxf>
    <dxf>
      <numFmt numFmtId="172" formatCode="0.00_);[Red]\(0.00\)"/>
    </dxf>
    <dxf>
      <numFmt numFmtId="6" formatCode="#,##0_);[Red]\(#,##0\)"/>
    </dxf>
    <dxf>
      <numFmt numFmtId="172" formatCode="0.00_);[Red]\(0.00\)"/>
    </dxf>
    <dxf>
      <numFmt numFmtId="6" formatCode="#,##0_);[Red]\(#,##0\)"/>
    </dxf>
    <dxf>
      <numFmt numFmtId="0" formatCode="General"/>
    </dxf>
    <dxf>
      <numFmt numFmtId="6" formatCode="#,##0_);[Red]\(#,##0\)"/>
    </dxf>
    <dxf>
      <numFmt numFmtId="8" formatCode="#,##0.00_);[Red]\(#,##0.00\)"/>
    </dxf>
    <dxf>
      <numFmt numFmtId="6" formatCode="#,##0_);[Red]\(#,##0\)"/>
    </dxf>
    <dxf>
      <numFmt numFmtId="8" formatCode="#,##0.00_);[Red]\(#,##0.00\)"/>
    </dxf>
    <dxf>
      <numFmt numFmtId="6" formatCode="#,##0_);[Red]\(#,##0\)"/>
    </dxf>
    <dxf>
      <numFmt numFmtId="8" formatCode="#,##0.00_);[Red]\(#,##0.0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10" formatCode="&quot;$&quot;#,##0_);[Red]\(&quot;$&quot;#,##0\)"/>
    </dxf>
    <dxf>
      <numFmt numFmtId="10" formatCode="&quot;$&quot;#,##0_);[Red]\(&quot;$&quot;#,##0\)"/>
    </dxf>
    <dxf>
      <numFmt numFmtId="10" formatCode="&quot;$&quot;#,##0_);[Red]\(&quot;$&quot;#,##0\)"/>
    </dxf>
    <dxf>
      <numFmt numFmtId="10" formatCode="&quot;$&quot;#,##0_);[Red]\(&quot;$&quot;#,##0\)"/>
    </dxf>
    <dxf>
      <numFmt numFmtId="12" formatCode="&quot;$&quot;#,##0.00_);[Red]\(&quot;$&quot;#,##0.00\)"/>
    </dxf>
    <dxf>
      <numFmt numFmtId="12" formatCode="&quot;$&quot;#,##0.00_);[Red]\(&quot;$&quot;#,##0.00\)"/>
    </dxf>
    <dxf>
      <numFmt numFmtId="10" formatCode="&quot;$&quot;#,##0_);[Red]\(&quot;$&quot;#,##0\)"/>
    </dxf>
    <dxf>
      <numFmt numFmtId="10" formatCode="&quot;$&quot;#,##0_);[Red]\(&quot;$&quot;#,##0\)"/>
    </dxf>
    <dxf>
      <numFmt numFmtId="10" formatCode="&quot;$&quot;#,##0_);[Red]\(&quot;$&quot;#,##0\)"/>
    </dxf>
    <dxf>
      <numFmt numFmtId="164" formatCode="[$-409]d\-mmm\-yy;@"/>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7" tint="0.79998168889431442"/>
        </patternFill>
      </fill>
    </dxf>
    <dxf>
      <fill>
        <patternFill>
          <bgColor theme="7"/>
        </patternFill>
      </fill>
    </dxf>
    <dxf>
      <fill>
        <patternFill>
          <bgColor rgb="FFFFC000"/>
        </patternFill>
      </fill>
    </dxf>
    <dxf>
      <fill>
        <patternFill>
          <bgColor rgb="FFFFC000"/>
        </patternFill>
      </fill>
    </dxf>
    <dxf>
      <fill>
        <patternFill>
          <bgColor rgb="FFC00000"/>
        </patternFill>
      </fill>
    </dxf>
    <dxf>
      <numFmt numFmtId="164" formatCode="[$-409]d\-mmm\-yy;@"/>
    </dxf>
    <dxf>
      <numFmt numFmtId="164" formatCode="[$-409]d\-mmm\-yy;@"/>
    </dxf>
    <dxf>
      <numFmt numFmtId="164" formatCode="[$-409]d\-mmm\-yy;@"/>
    </dxf>
  </dxfs>
  <tableStyles count="0" defaultTableStyle="TableStyleMedium2" defaultPivotStyle="PivotStyleLight16"/>
  <colors>
    <mruColors>
      <color rgb="FFFFCC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theme" Target="theme/them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aredStrings" Target="sharedStrings.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55" Type="http://schemas.openxmlformats.org/officeDocument/2006/relationships/customXml" Target="../customXml/item3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openxmlformats.org/officeDocument/2006/relationships/customXml" Target="../customXml/item5.xml"/><Relationship Id="rId11" Type="http://schemas.openxmlformats.org/officeDocument/2006/relationships/externalLink" Target="externalLinks/externalLink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8" Type="http://schemas.openxmlformats.org/officeDocument/2006/relationships/customXml" Target="../customXml/item34.xml"/><Relationship Id="rId5" Type="http://schemas.openxmlformats.org/officeDocument/2006/relationships/worksheet" Target="worksheets/sheet5.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heetMetadata" Target="metadata.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56"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27.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Table" Target="pivotTables/pivotTabl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59" Type="http://schemas.openxmlformats.org/officeDocument/2006/relationships/customXml" Target="../customXml/item35.xml"/><Relationship Id="rId20" Type="http://schemas.openxmlformats.org/officeDocument/2006/relationships/styles" Target="styles.xml"/><Relationship Id="rId41" Type="http://schemas.openxmlformats.org/officeDocument/2006/relationships/customXml" Target="../customXml/item17.xml"/><Relationship Id="rId54"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07/relationships/slicerCache" Target="slicerCaches/slicerCache1.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57" Type="http://schemas.openxmlformats.org/officeDocument/2006/relationships/customXml" Target="../customXml/item33.xml"/><Relationship Id="rId10" Type="http://schemas.openxmlformats.org/officeDocument/2006/relationships/worksheet" Target="worksheets/sheet10.xml"/><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Project Summary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pivotFmt>
      <c:pivotFmt>
        <c:idx val="170"/>
        <c:spPr>
          <a:solidFill>
            <a:schemeClr val="accent6"/>
          </a:solidFill>
          <a:ln>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solidFill>
              <a:srgbClr val="FFC000"/>
            </a:solidFill>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solidFill>
              <a:srgbClr val="92D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ln w="28575" cap="rnd">
            <a:solidFill>
              <a:schemeClr val="tx1">
                <a:lumMod val="50000"/>
                <a:lumOff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tx1">
              <a:lumMod val="50000"/>
              <a:lumOff val="50000"/>
            </a:schemeClr>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6"/>
          </a:solidFill>
          <a:ln>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Weekly Progress Hours To Complete</c:v>
          </c:tx>
          <c:spPr>
            <a:solidFill>
              <a:schemeClr val="accent1"/>
            </a:solidFill>
            <a:ln>
              <a:noFill/>
            </a:ln>
            <a:effectLst/>
          </c:spPr>
          <c:invertIfNegative val="0"/>
          <c:cat>
            <c:strLit>
              <c:ptCount val="63"/>
              <c:pt idx="0">
                <c:v>3/3/2020</c:v>
              </c:pt>
              <c:pt idx="1">
                <c:v>3/10/2020</c:v>
              </c:pt>
              <c:pt idx="2">
                <c:v>3/17/2020</c:v>
              </c:pt>
              <c:pt idx="3">
                <c:v>3/24/2020</c:v>
              </c:pt>
              <c:pt idx="4">
                <c:v>3/31/2020</c:v>
              </c:pt>
              <c:pt idx="5">
                <c:v>4/7/2020</c:v>
              </c:pt>
              <c:pt idx="6">
                <c:v>4/14/2020</c:v>
              </c:pt>
              <c:pt idx="7">
                <c:v>4/21/2020</c:v>
              </c:pt>
              <c:pt idx="8">
                <c:v>4/28/2020</c:v>
              </c:pt>
              <c:pt idx="9">
                <c:v>5/5/2020</c:v>
              </c:pt>
              <c:pt idx="10">
                <c:v>5/12/2020</c:v>
              </c:pt>
              <c:pt idx="11">
                <c:v>5/19/2020</c:v>
              </c:pt>
              <c:pt idx="12">
                <c:v>5/26/2020</c:v>
              </c:pt>
              <c:pt idx="13">
                <c:v>6/2/2020</c:v>
              </c:pt>
              <c:pt idx="14">
                <c:v>6/9/2020</c:v>
              </c:pt>
              <c:pt idx="15">
                <c:v>6/16/2020</c:v>
              </c:pt>
              <c:pt idx="16">
                <c:v>6/23/2020</c:v>
              </c:pt>
              <c:pt idx="17">
                <c:v>6/30/2020</c:v>
              </c:pt>
              <c:pt idx="18">
                <c:v>7/7/2020</c:v>
              </c:pt>
              <c:pt idx="19">
                <c:v>7/14/2020</c:v>
              </c:pt>
              <c:pt idx="20">
                <c:v>7/21/2020</c:v>
              </c:pt>
              <c:pt idx="21">
                <c:v>7/28/2020</c:v>
              </c:pt>
              <c:pt idx="22">
                <c:v>8/4/2020</c:v>
              </c:pt>
              <c:pt idx="23">
                <c:v>8/11/2020</c:v>
              </c:pt>
              <c:pt idx="24">
                <c:v>8/18/2020</c:v>
              </c:pt>
              <c:pt idx="25">
                <c:v>8/25/2020</c:v>
              </c:pt>
              <c:pt idx="26">
                <c:v>9/1/2020</c:v>
              </c:pt>
              <c:pt idx="27">
                <c:v>9/8/2020</c:v>
              </c:pt>
              <c:pt idx="28">
                <c:v>9/15/2020</c:v>
              </c:pt>
              <c:pt idx="29">
                <c:v>9/22/2020</c:v>
              </c:pt>
              <c:pt idx="30">
                <c:v>9/29/2020</c:v>
              </c:pt>
              <c:pt idx="31">
                <c:v>10/6/2020</c:v>
              </c:pt>
              <c:pt idx="32">
                <c:v>10/13/2020</c:v>
              </c:pt>
              <c:pt idx="33">
                <c:v>10/20/2020</c:v>
              </c:pt>
              <c:pt idx="34">
                <c:v>10/27/2020</c:v>
              </c:pt>
              <c:pt idx="35">
                <c:v>11/3/2020</c:v>
              </c:pt>
              <c:pt idx="36">
                <c:v>11/10/2020</c:v>
              </c:pt>
              <c:pt idx="37">
                <c:v>11/17/2020</c:v>
              </c:pt>
              <c:pt idx="38">
                <c:v>11/24/2020</c:v>
              </c:pt>
              <c:pt idx="39">
                <c:v>12/1/2020</c:v>
              </c:pt>
              <c:pt idx="40">
                <c:v>12/8/2020</c:v>
              </c:pt>
              <c:pt idx="41">
                <c:v>12/15/2020</c:v>
              </c:pt>
              <c:pt idx="42">
                <c:v>12/22/2020</c:v>
              </c:pt>
              <c:pt idx="43">
                <c:v>12/29/2020</c:v>
              </c:pt>
              <c:pt idx="44">
                <c:v>1/5/2021</c:v>
              </c:pt>
              <c:pt idx="45">
                <c:v>1/12/2021</c:v>
              </c:pt>
              <c:pt idx="46">
                <c:v>1/19/2021</c:v>
              </c:pt>
              <c:pt idx="47">
                <c:v>1/26/2021</c:v>
              </c:pt>
              <c:pt idx="48">
                <c:v>2/2/2021</c:v>
              </c:pt>
              <c:pt idx="49">
                <c:v>2/9/2021</c:v>
              </c:pt>
              <c:pt idx="50">
                <c:v>2/16/2021</c:v>
              </c:pt>
              <c:pt idx="51">
                <c:v>2/23/2021</c:v>
              </c:pt>
              <c:pt idx="52">
                <c:v>3/2/2021</c:v>
              </c:pt>
              <c:pt idx="53">
                <c:v>3/9/2021</c:v>
              </c:pt>
              <c:pt idx="54">
                <c:v>3/16/2021</c:v>
              </c:pt>
              <c:pt idx="55">
                <c:v>3/23/2021</c:v>
              </c:pt>
              <c:pt idx="56">
                <c:v>3/30/2021</c:v>
              </c:pt>
              <c:pt idx="57">
                <c:v>4/6/2021</c:v>
              </c:pt>
              <c:pt idx="58">
                <c:v>4/13/2021</c:v>
              </c:pt>
              <c:pt idx="59">
                <c:v>4/20/2021</c:v>
              </c:pt>
              <c:pt idx="60">
                <c:v>4/27/2021</c:v>
              </c:pt>
              <c:pt idx="61">
                <c:v>5/4/2021</c:v>
              </c:pt>
              <c:pt idx="62">
                <c:v>5/11/2021</c:v>
              </c:pt>
            </c:strLit>
          </c:cat>
          <c:val>
            <c:numLit>
              <c:formatCode>#,##0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72</c:v>
              </c:pt>
              <c:pt idx="46">
                <c:v>0</c:v>
              </c:pt>
              <c:pt idx="47">
                <c:v>0</c:v>
              </c:pt>
              <c:pt idx="48">
                <c:v>0</c:v>
              </c:pt>
              <c:pt idx="49">
                <c:v>0</c:v>
              </c:pt>
              <c:pt idx="50">
                <c:v>0</c:v>
              </c:pt>
              <c:pt idx="51">
                <c:v>0</c:v>
              </c:pt>
              <c:pt idx="52">
                <c:v>6</c:v>
              </c:pt>
              <c:pt idx="53">
                <c:v>0</c:v>
              </c:pt>
              <c:pt idx="54">
                <c:v>10</c:v>
              </c:pt>
              <c:pt idx="55">
                <c:v>0</c:v>
              </c:pt>
              <c:pt idx="56">
                <c:v>0</c:v>
              </c:pt>
              <c:pt idx="57">
                <c:v>16</c:v>
              </c:pt>
              <c:pt idx="58">
                <c:v>0</c:v>
              </c:pt>
              <c:pt idx="59">
                <c:v>0</c:v>
              </c:pt>
              <c:pt idx="60">
                <c:v>0</c:v>
              </c:pt>
              <c:pt idx="61">
                <c:v>0</c:v>
              </c:pt>
              <c:pt idx="62">
                <c:v>0</c:v>
              </c:pt>
            </c:numLit>
          </c:val>
          <c:extLst>
            <c:ext xmlns:c16="http://schemas.microsoft.com/office/drawing/2014/chart" uri="{C3380CC4-5D6E-409C-BE32-E72D297353CC}">
              <c16:uniqueId val="{00000000-F65F-4C31-AA81-8DEC33731161}"/>
            </c:ext>
          </c:extLst>
        </c:ser>
        <c:ser>
          <c:idx val="1"/>
          <c:order val="1"/>
          <c:tx>
            <c:v>Actual Hours</c:v>
          </c:tx>
          <c:spPr>
            <a:solidFill>
              <a:schemeClr val="accent2"/>
            </a:solidFill>
            <a:ln>
              <a:noFill/>
            </a:ln>
            <a:effectLst/>
          </c:spPr>
          <c:invertIfNegative val="0"/>
          <c:cat>
            <c:strLit>
              <c:ptCount val="63"/>
              <c:pt idx="0">
                <c:v>3/3/2020</c:v>
              </c:pt>
              <c:pt idx="1">
                <c:v>3/10/2020</c:v>
              </c:pt>
              <c:pt idx="2">
                <c:v>3/17/2020</c:v>
              </c:pt>
              <c:pt idx="3">
                <c:v>3/24/2020</c:v>
              </c:pt>
              <c:pt idx="4">
                <c:v>3/31/2020</c:v>
              </c:pt>
              <c:pt idx="5">
                <c:v>4/7/2020</c:v>
              </c:pt>
              <c:pt idx="6">
                <c:v>4/14/2020</c:v>
              </c:pt>
              <c:pt idx="7">
                <c:v>4/21/2020</c:v>
              </c:pt>
              <c:pt idx="8">
                <c:v>4/28/2020</c:v>
              </c:pt>
              <c:pt idx="9">
                <c:v>5/5/2020</c:v>
              </c:pt>
              <c:pt idx="10">
                <c:v>5/12/2020</c:v>
              </c:pt>
              <c:pt idx="11">
                <c:v>5/19/2020</c:v>
              </c:pt>
              <c:pt idx="12">
                <c:v>5/26/2020</c:v>
              </c:pt>
              <c:pt idx="13">
                <c:v>6/2/2020</c:v>
              </c:pt>
              <c:pt idx="14">
                <c:v>6/9/2020</c:v>
              </c:pt>
              <c:pt idx="15">
                <c:v>6/16/2020</c:v>
              </c:pt>
              <c:pt idx="16">
                <c:v>6/23/2020</c:v>
              </c:pt>
              <c:pt idx="17">
                <c:v>6/30/2020</c:v>
              </c:pt>
              <c:pt idx="18">
                <c:v>7/7/2020</c:v>
              </c:pt>
              <c:pt idx="19">
                <c:v>7/14/2020</c:v>
              </c:pt>
              <c:pt idx="20">
                <c:v>7/21/2020</c:v>
              </c:pt>
              <c:pt idx="21">
                <c:v>7/28/2020</c:v>
              </c:pt>
              <c:pt idx="22">
                <c:v>8/4/2020</c:v>
              </c:pt>
              <c:pt idx="23">
                <c:v>8/11/2020</c:v>
              </c:pt>
              <c:pt idx="24">
                <c:v>8/18/2020</c:v>
              </c:pt>
              <c:pt idx="25">
                <c:v>8/25/2020</c:v>
              </c:pt>
              <c:pt idx="26">
                <c:v>9/1/2020</c:v>
              </c:pt>
              <c:pt idx="27">
                <c:v>9/8/2020</c:v>
              </c:pt>
              <c:pt idx="28">
                <c:v>9/15/2020</c:v>
              </c:pt>
              <c:pt idx="29">
                <c:v>9/22/2020</c:v>
              </c:pt>
              <c:pt idx="30">
                <c:v>9/29/2020</c:v>
              </c:pt>
              <c:pt idx="31">
                <c:v>10/6/2020</c:v>
              </c:pt>
              <c:pt idx="32">
                <c:v>10/13/2020</c:v>
              </c:pt>
              <c:pt idx="33">
                <c:v>10/20/2020</c:v>
              </c:pt>
              <c:pt idx="34">
                <c:v>10/27/2020</c:v>
              </c:pt>
              <c:pt idx="35">
                <c:v>11/3/2020</c:v>
              </c:pt>
              <c:pt idx="36">
                <c:v>11/10/2020</c:v>
              </c:pt>
              <c:pt idx="37">
                <c:v>11/17/2020</c:v>
              </c:pt>
              <c:pt idx="38">
                <c:v>11/24/2020</c:v>
              </c:pt>
              <c:pt idx="39">
                <c:v>12/1/2020</c:v>
              </c:pt>
              <c:pt idx="40">
                <c:v>12/8/2020</c:v>
              </c:pt>
              <c:pt idx="41">
                <c:v>12/15/2020</c:v>
              </c:pt>
              <c:pt idx="42">
                <c:v>12/22/2020</c:v>
              </c:pt>
              <c:pt idx="43">
                <c:v>12/29/2020</c:v>
              </c:pt>
              <c:pt idx="44">
                <c:v>1/5/2021</c:v>
              </c:pt>
              <c:pt idx="45">
                <c:v>1/12/2021</c:v>
              </c:pt>
              <c:pt idx="46">
                <c:v>1/19/2021</c:v>
              </c:pt>
              <c:pt idx="47">
                <c:v>1/26/2021</c:v>
              </c:pt>
              <c:pt idx="48">
                <c:v>2/2/2021</c:v>
              </c:pt>
              <c:pt idx="49">
                <c:v>2/9/2021</c:v>
              </c:pt>
              <c:pt idx="50">
                <c:v>2/16/2021</c:v>
              </c:pt>
              <c:pt idx="51">
                <c:v>2/23/2021</c:v>
              </c:pt>
              <c:pt idx="52">
                <c:v>3/2/2021</c:v>
              </c:pt>
              <c:pt idx="53">
                <c:v>3/9/2021</c:v>
              </c:pt>
              <c:pt idx="54">
                <c:v>3/16/2021</c:v>
              </c:pt>
              <c:pt idx="55">
                <c:v>3/23/2021</c:v>
              </c:pt>
              <c:pt idx="56">
                <c:v>3/30/2021</c:v>
              </c:pt>
              <c:pt idx="57">
                <c:v>4/6/2021</c:v>
              </c:pt>
              <c:pt idx="58">
                <c:v>4/13/2021</c:v>
              </c:pt>
              <c:pt idx="59">
                <c:v>4/20/2021</c:v>
              </c:pt>
              <c:pt idx="60">
                <c:v>4/27/2021</c:v>
              </c:pt>
              <c:pt idx="61">
                <c:v>5/4/2021</c:v>
              </c:pt>
              <c:pt idx="62">
                <c:v>5/11/2021</c:v>
              </c:pt>
            </c:strLit>
          </c:cat>
          <c:val>
            <c:numLit>
              <c:formatCode>0</c:formatCode>
              <c:ptCount val="63"/>
              <c:pt idx="0">
                <c:v>0</c:v>
              </c:pt>
              <c:pt idx="1">
                <c:v>3</c:v>
              </c:pt>
              <c:pt idx="2">
                <c:v>22</c:v>
              </c:pt>
              <c:pt idx="3">
                <c:v>45</c:v>
              </c:pt>
              <c:pt idx="4">
                <c:v>51</c:v>
              </c:pt>
              <c:pt idx="5">
                <c:v>51</c:v>
              </c:pt>
              <c:pt idx="6">
                <c:v>51</c:v>
              </c:pt>
              <c:pt idx="7">
                <c:v>51</c:v>
              </c:pt>
              <c:pt idx="8">
                <c:v>51</c:v>
              </c:pt>
              <c:pt idx="9">
                <c:v>74</c:v>
              </c:pt>
              <c:pt idx="10">
                <c:v>80</c:v>
              </c:pt>
              <c:pt idx="11">
                <c:v>82</c:v>
              </c:pt>
              <c:pt idx="12">
                <c:v>82</c:v>
              </c:pt>
              <c:pt idx="13">
                <c:v>82</c:v>
              </c:pt>
              <c:pt idx="14">
                <c:v>82</c:v>
              </c:pt>
              <c:pt idx="15">
                <c:v>82</c:v>
              </c:pt>
              <c:pt idx="16">
                <c:v>82</c:v>
              </c:pt>
              <c:pt idx="17">
                <c:v>82</c:v>
              </c:pt>
              <c:pt idx="18">
                <c:v>82</c:v>
              </c:pt>
              <c:pt idx="19">
                <c:v>82</c:v>
              </c:pt>
              <c:pt idx="20">
                <c:v>82</c:v>
              </c:pt>
              <c:pt idx="21">
                <c:v>82</c:v>
              </c:pt>
              <c:pt idx="22">
                <c:v>82</c:v>
              </c:pt>
              <c:pt idx="23">
                <c:v>82</c:v>
              </c:pt>
              <c:pt idx="24">
                <c:v>82</c:v>
              </c:pt>
              <c:pt idx="25">
                <c:v>82</c:v>
              </c:pt>
              <c:pt idx="26">
                <c:v>82</c:v>
              </c:pt>
              <c:pt idx="27">
                <c:v>82</c:v>
              </c:pt>
              <c:pt idx="28">
                <c:v>82</c:v>
              </c:pt>
              <c:pt idx="29">
                <c:v>82</c:v>
              </c:pt>
              <c:pt idx="30">
                <c:v>82</c:v>
              </c:pt>
              <c:pt idx="31">
                <c:v>82</c:v>
              </c:pt>
              <c:pt idx="32">
                <c:v>82</c:v>
              </c:pt>
              <c:pt idx="33">
                <c:v>82</c:v>
              </c:pt>
              <c:pt idx="34">
                <c:v>82</c:v>
              </c:pt>
              <c:pt idx="35">
                <c:v>82</c:v>
              </c:pt>
              <c:pt idx="36">
                <c:v>82</c:v>
              </c:pt>
              <c:pt idx="37">
                <c:v>82</c:v>
              </c:pt>
              <c:pt idx="38">
                <c:v>82</c:v>
              </c:pt>
              <c:pt idx="39">
                <c:v>82</c:v>
              </c:pt>
              <c:pt idx="40">
                <c:v>82</c:v>
              </c:pt>
              <c:pt idx="41">
                <c:v>82</c:v>
              </c:pt>
              <c:pt idx="42">
                <c:v>82</c:v>
              </c:pt>
              <c:pt idx="43">
                <c:v>82</c:v>
              </c:pt>
              <c:pt idx="44">
                <c:v>82</c:v>
              </c:pt>
              <c:pt idx="45">
                <c:v>82</c:v>
              </c:pt>
              <c:pt idx="46">
                <c:v>82</c:v>
              </c:pt>
              <c:pt idx="47">
                <c:v>82</c:v>
              </c:pt>
              <c:pt idx="48">
                <c:v>82</c:v>
              </c:pt>
              <c:pt idx="49">
                <c:v>82</c:v>
              </c:pt>
              <c:pt idx="50">
                <c:v>82</c:v>
              </c:pt>
              <c:pt idx="51">
                <c:v>82</c:v>
              </c:pt>
              <c:pt idx="52">
                <c:v>82</c:v>
              </c:pt>
              <c:pt idx="53">
                <c:v>82</c:v>
              </c:pt>
              <c:pt idx="54">
                <c:v>82</c:v>
              </c:pt>
              <c:pt idx="55">
                <c:v>82</c:v>
              </c:pt>
              <c:pt idx="56">
                <c:v>82</c:v>
              </c:pt>
              <c:pt idx="57">
                <c:v>82</c:v>
              </c:pt>
              <c:pt idx="58">
                <c:v>82</c:v>
              </c:pt>
              <c:pt idx="59">
                <c:v>82</c:v>
              </c:pt>
              <c:pt idx="60">
                <c:v>82</c:v>
              </c:pt>
              <c:pt idx="61">
                <c:v>82</c:v>
              </c:pt>
              <c:pt idx="62">
                <c:v>82</c:v>
              </c:pt>
            </c:numLit>
          </c:val>
          <c:extLst>
            <c:ext xmlns:c16="http://schemas.microsoft.com/office/drawing/2014/chart" uri="{C3380CC4-5D6E-409C-BE32-E72D297353CC}">
              <c16:uniqueId val="{00000002-F65F-4C31-AA81-8DEC33731161}"/>
            </c:ext>
          </c:extLst>
        </c:ser>
        <c:ser>
          <c:idx val="2"/>
          <c:order val="2"/>
          <c:tx>
            <c:v>Period Hours</c:v>
          </c:tx>
          <c:spPr>
            <a:solidFill>
              <a:schemeClr val="accent6"/>
            </a:solidFill>
            <a:ln>
              <a:solidFill>
                <a:schemeClr val="accent6"/>
              </a:solidFill>
            </a:ln>
            <a:effectLst/>
          </c:spPr>
          <c:invertIfNegative val="0"/>
          <c:cat>
            <c:strLit>
              <c:ptCount val="63"/>
              <c:pt idx="0">
                <c:v>3/3/2020</c:v>
              </c:pt>
              <c:pt idx="1">
                <c:v>3/10/2020</c:v>
              </c:pt>
              <c:pt idx="2">
                <c:v>3/17/2020</c:v>
              </c:pt>
              <c:pt idx="3">
                <c:v>3/24/2020</c:v>
              </c:pt>
              <c:pt idx="4">
                <c:v>3/31/2020</c:v>
              </c:pt>
              <c:pt idx="5">
                <c:v>4/7/2020</c:v>
              </c:pt>
              <c:pt idx="6">
                <c:v>4/14/2020</c:v>
              </c:pt>
              <c:pt idx="7">
                <c:v>4/21/2020</c:v>
              </c:pt>
              <c:pt idx="8">
                <c:v>4/28/2020</c:v>
              </c:pt>
              <c:pt idx="9">
                <c:v>5/5/2020</c:v>
              </c:pt>
              <c:pt idx="10">
                <c:v>5/12/2020</c:v>
              </c:pt>
              <c:pt idx="11">
                <c:v>5/19/2020</c:v>
              </c:pt>
              <c:pt idx="12">
                <c:v>5/26/2020</c:v>
              </c:pt>
              <c:pt idx="13">
                <c:v>6/2/2020</c:v>
              </c:pt>
              <c:pt idx="14">
                <c:v>6/9/2020</c:v>
              </c:pt>
              <c:pt idx="15">
                <c:v>6/16/2020</c:v>
              </c:pt>
              <c:pt idx="16">
                <c:v>6/23/2020</c:v>
              </c:pt>
              <c:pt idx="17">
                <c:v>6/30/2020</c:v>
              </c:pt>
              <c:pt idx="18">
                <c:v>7/7/2020</c:v>
              </c:pt>
              <c:pt idx="19">
                <c:v>7/14/2020</c:v>
              </c:pt>
              <c:pt idx="20">
                <c:v>7/21/2020</c:v>
              </c:pt>
              <c:pt idx="21">
                <c:v>7/28/2020</c:v>
              </c:pt>
              <c:pt idx="22">
                <c:v>8/4/2020</c:v>
              </c:pt>
              <c:pt idx="23">
                <c:v>8/11/2020</c:v>
              </c:pt>
              <c:pt idx="24">
                <c:v>8/18/2020</c:v>
              </c:pt>
              <c:pt idx="25">
                <c:v>8/25/2020</c:v>
              </c:pt>
              <c:pt idx="26">
                <c:v>9/1/2020</c:v>
              </c:pt>
              <c:pt idx="27">
                <c:v>9/8/2020</c:v>
              </c:pt>
              <c:pt idx="28">
                <c:v>9/15/2020</c:v>
              </c:pt>
              <c:pt idx="29">
                <c:v>9/22/2020</c:v>
              </c:pt>
              <c:pt idx="30">
                <c:v>9/29/2020</c:v>
              </c:pt>
              <c:pt idx="31">
                <c:v>10/6/2020</c:v>
              </c:pt>
              <c:pt idx="32">
                <c:v>10/13/2020</c:v>
              </c:pt>
              <c:pt idx="33">
                <c:v>10/20/2020</c:v>
              </c:pt>
              <c:pt idx="34">
                <c:v>10/27/2020</c:v>
              </c:pt>
              <c:pt idx="35">
                <c:v>11/3/2020</c:v>
              </c:pt>
              <c:pt idx="36">
                <c:v>11/10/2020</c:v>
              </c:pt>
              <c:pt idx="37">
                <c:v>11/17/2020</c:v>
              </c:pt>
              <c:pt idx="38">
                <c:v>11/24/2020</c:v>
              </c:pt>
              <c:pt idx="39">
                <c:v>12/1/2020</c:v>
              </c:pt>
              <c:pt idx="40">
                <c:v>12/8/2020</c:v>
              </c:pt>
              <c:pt idx="41">
                <c:v>12/15/2020</c:v>
              </c:pt>
              <c:pt idx="42">
                <c:v>12/22/2020</c:v>
              </c:pt>
              <c:pt idx="43">
                <c:v>12/29/2020</c:v>
              </c:pt>
              <c:pt idx="44">
                <c:v>1/5/2021</c:v>
              </c:pt>
              <c:pt idx="45">
                <c:v>1/12/2021</c:v>
              </c:pt>
              <c:pt idx="46">
                <c:v>1/19/2021</c:v>
              </c:pt>
              <c:pt idx="47">
                <c:v>1/26/2021</c:v>
              </c:pt>
              <c:pt idx="48">
                <c:v>2/2/2021</c:v>
              </c:pt>
              <c:pt idx="49">
                <c:v>2/9/2021</c:v>
              </c:pt>
              <c:pt idx="50">
                <c:v>2/16/2021</c:v>
              </c:pt>
              <c:pt idx="51">
                <c:v>2/23/2021</c:v>
              </c:pt>
              <c:pt idx="52">
                <c:v>3/2/2021</c:v>
              </c:pt>
              <c:pt idx="53">
                <c:v>3/9/2021</c:v>
              </c:pt>
              <c:pt idx="54">
                <c:v>3/16/2021</c:v>
              </c:pt>
              <c:pt idx="55">
                <c:v>3/23/2021</c:v>
              </c:pt>
              <c:pt idx="56">
                <c:v>3/30/2021</c:v>
              </c:pt>
              <c:pt idx="57">
                <c:v>4/6/2021</c:v>
              </c:pt>
              <c:pt idx="58">
                <c:v>4/13/2021</c:v>
              </c:pt>
              <c:pt idx="59">
                <c:v>4/20/2021</c:v>
              </c:pt>
              <c:pt idx="60">
                <c:v>4/27/2021</c:v>
              </c:pt>
              <c:pt idx="61">
                <c:v>5/4/2021</c:v>
              </c:pt>
              <c:pt idx="62">
                <c:v>5/11/2021</c:v>
              </c:pt>
            </c:strLit>
          </c:cat>
          <c:val>
            <c:numLit>
              <c:formatCode>#,##0</c:formatCode>
              <c:ptCount val="63"/>
              <c:pt idx="0">
                <c:v>0</c:v>
              </c:pt>
              <c:pt idx="1">
                <c:v>0</c:v>
              </c:pt>
              <c:pt idx="2">
                <c:v>5</c:v>
              </c:pt>
              <c:pt idx="3">
                <c:v>29</c:v>
              </c:pt>
              <c:pt idx="4">
                <c:v>17</c:v>
              </c:pt>
              <c:pt idx="10">
                <c:v>25</c:v>
              </c:pt>
              <c:pt idx="11">
                <c:v>6</c:v>
              </c:pt>
              <c:pt idx="45">
                <c:v>0</c:v>
              </c:pt>
              <c:pt idx="46">
                <c:v>0</c:v>
              </c:pt>
              <c:pt idx="48">
                <c:v>0</c:v>
              </c:pt>
              <c:pt idx="52">
                <c:v>0</c:v>
              </c:pt>
              <c:pt idx="53">
                <c:v>0</c:v>
              </c:pt>
              <c:pt idx="54">
                <c:v>0</c:v>
              </c:pt>
              <c:pt idx="57">
                <c:v>0</c:v>
              </c:pt>
              <c:pt idx="62">
                <c:v>0</c:v>
              </c:pt>
            </c:numLit>
          </c:val>
          <c:extLst>
            <c:ext xmlns:c16="http://schemas.microsoft.com/office/drawing/2014/chart" uri="{C3380CC4-5D6E-409C-BE32-E72D297353CC}">
              <c16:uniqueId val="{00000001-E151-4468-A351-D345D7E0ED69}"/>
            </c:ext>
          </c:extLst>
        </c:ser>
        <c:dLbls>
          <c:showLegendKey val="0"/>
          <c:showVal val="0"/>
          <c:showCatName val="0"/>
          <c:showSerName val="0"/>
          <c:showPercent val="0"/>
          <c:showBubbleSize val="0"/>
        </c:dLbls>
        <c:gapWidth val="219"/>
        <c:axId val="45537328"/>
        <c:axId val="45782608"/>
      </c:barChart>
      <c:lineChart>
        <c:grouping val="standard"/>
        <c:varyColors val="0"/>
        <c:ser>
          <c:idx val="3"/>
          <c:order val="3"/>
          <c:tx>
            <c:v>Weekly Progress Hours Performance</c:v>
          </c:tx>
          <c:spPr>
            <a:ln w="28575" cap="rnd">
              <a:solidFill>
                <a:schemeClr val="tx1">
                  <a:lumMod val="50000"/>
                  <a:lumOff val="50000"/>
                </a:schemeClr>
              </a:solidFill>
              <a:round/>
            </a:ln>
            <a:effectLst/>
          </c:spPr>
          <c:marker>
            <c:symbol val="none"/>
          </c:marker>
          <c:cat>
            <c:strLit>
              <c:ptCount val="63"/>
              <c:pt idx="0">
                <c:v>3/3/2020</c:v>
              </c:pt>
              <c:pt idx="1">
                <c:v>3/10/2020</c:v>
              </c:pt>
              <c:pt idx="2">
                <c:v>3/17/2020</c:v>
              </c:pt>
              <c:pt idx="3">
                <c:v>3/24/2020</c:v>
              </c:pt>
              <c:pt idx="4">
                <c:v>3/31/2020</c:v>
              </c:pt>
              <c:pt idx="5">
                <c:v>4/7/2020</c:v>
              </c:pt>
              <c:pt idx="6">
                <c:v>4/14/2020</c:v>
              </c:pt>
              <c:pt idx="7">
                <c:v>4/21/2020</c:v>
              </c:pt>
              <c:pt idx="8">
                <c:v>4/28/2020</c:v>
              </c:pt>
              <c:pt idx="9">
                <c:v>5/5/2020</c:v>
              </c:pt>
              <c:pt idx="10">
                <c:v>5/12/2020</c:v>
              </c:pt>
              <c:pt idx="11">
                <c:v>5/19/2020</c:v>
              </c:pt>
              <c:pt idx="12">
                <c:v>5/26/2020</c:v>
              </c:pt>
              <c:pt idx="13">
                <c:v>6/2/2020</c:v>
              </c:pt>
              <c:pt idx="14">
                <c:v>6/9/2020</c:v>
              </c:pt>
              <c:pt idx="15">
                <c:v>6/16/2020</c:v>
              </c:pt>
              <c:pt idx="16">
                <c:v>6/23/2020</c:v>
              </c:pt>
              <c:pt idx="17">
                <c:v>6/30/2020</c:v>
              </c:pt>
              <c:pt idx="18">
                <c:v>7/7/2020</c:v>
              </c:pt>
              <c:pt idx="19">
                <c:v>7/14/2020</c:v>
              </c:pt>
              <c:pt idx="20">
                <c:v>7/21/2020</c:v>
              </c:pt>
              <c:pt idx="21">
                <c:v>7/28/2020</c:v>
              </c:pt>
              <c:pt idx="22">
                <c:v>8/4/2020</c:v>
              </c:pt>
              <c:pt idx="23">
                <c:v>8/11/2020</c:v>
              </c:pt>
              <c:pt idx="24">
                <c:v>8/18/2020</c:v>
              </c:pt>
              <c:pt idx="25">
                <c:v>8/25/2020</c:v>
              </c:pt>
              <c:pt idx="26">
                <c:v>9/1/2020</c:v>
              </c:pt>
              <c:pt idx="27">
                <c:v>9/8/2020</c:v>
              </c:pt>
              <c:pt idx="28">
                <c:v>9/15/2020</c:v>
              </c:pt>
              <c:pt idx="29">
                <c:v>9/22/2020</c:v>
              </c:pt>
              <c:pt idx="30">
                <c:v>9/29/2020</c:v>
              </c:pt>
              <c:pt idx="31">
                <c:v>10/6/2020</c:v>
              </c:pt>
              <c:pt idx="32">
                <c:v>10/13/2020</c:v>
              </c:pt>
              <c:pt idx="33">
                <c:v>10/20/2020</c:v>
              </c:pt>
              <c:pt idx="34">
                <c:v>10/27/2020</c:v>
              </c:pt>
              <c:pt idx="35">
                <c:v>11/3/2020</c:v>
              </c:pt>
              <c:pt idx="36">
                <c:v>11/10/2020</c:v>
              </c:pt>
              <c:pt idx="37">
                <c:v>11/17/2020</c:v>
              </c:pt>
              <c:pt idx="38">
                <c:v>11/24/2020</c:v>
              </c:pt>
              <c:pt idx="39">
                <c:v>12/1/2020</c:v>
              </c:pt>
              <c:pt idx="40">
                <c:v>12/8/2020</c:v>
              </c:pt>
              <c:pt idx="41">
                <c:v>12/15/2020</c:v>
              </c:pt>
              <c:pt idx="42">
                <c:v>12/22/2020</c:v>
              </c:pt>
              <c:pt idx="43">
                <c:v>12/29/2020</c:v>
              </c:pt>
              <c:pt idx="44">
                <c:v>1/5/2021</c:v>
              </c:pt>
              <c:pt idx="45">
                <c:v>1/12/2021</c:v>
              </c:pt>
              <c:pt idx="46">
                <c:v>1/19/2021</c:v>
              </c:pt>
              <c:pt idx="47">
                <c:v>1/26/2021</c:v>
              </c:pt>
              <c:pt idx="48">
                <c:v>2/2/2021</c:v>
              </c:pt>
              <c:pt idx="49">
                <c:v>2/9/2021</c:v>
              </c:pt>
              <c:pt idx="50">
                <c:v>2/16/2021</c:v>
              </c:pt>
              <c:pt idx="51">
                <c:v>2/23/2021</c:v>
              </c:pt>
              <c:pt idx="52">
                <c:v>3/2/2021</c:v>
              </c:pt>
              <c:pt idx="53">
                <c:v>3/9/2021</c:v>
              </c:pt>
              <c:pt idx="54">
                <c:v>3/16/2021</c:v>
              </c:pt>
              <c:pt idx="55">
                <c:v>3/23/2021</c:v>
              </c:pt>
              <c:pt idx="56">
                <c:v>3/30/2021</c:v>
              </c:pt>
              <c:pt idx="57">
                <c:v>4/6/2021</c:v>
              </c:pt>
              <c:pt idx="58">
                <c:v>4/13/2021</c:v>
              </c:pt>
              <c:pt idx="59">
                <c:v>4/20/2021</c:v>
              </c:pt>
              <c:pt idx="60">
                <c:v>4/27/2021</c:v>
              </c:pt>
              <c:pt idx="61">
                <c:v>5/4/2021</c:v>
              </c:pt>
              <c:pt idx="62">
                <c:v>5/11/2021</c:v>
              </c:pt>
            </c:strLit>
          </c:cat>
          <c:val>
            <c:numLit>
              <c:formatCode>0</c:formatCode>
              <c:ptCount val="63"/>
              <c:pt idx="0">
                <c:v>0</c:v>
              </c:pt>
              <c:pt idx="1">
                <c:v>0</c:v>
              </c:pt>
              <c:pt idx="2">
                <c:v>0</c:v>
              </c:pt>
              <c:pt idx="3">
                <c:v>0</c:v>
              </c:pt>
              <c:pt idx="4">
                <c:v>0</c:v>
              </c:pt>
              <c:pt idx="9">
                <c:v>0</c:v>
              </c:pt>
              <c:pt idx="10">
                <c:v>0</c:v>
              </c:pt>
              <c:pt idx="11">
                <c:v>0</c:v>
              </c:pt>
              <c:pt idx="45">
                <c:v>171.11111111111111</c:v>
              </c:pt>
              <c:pt idx="46">
                <c:v>91.111111111111114</c:v>
              </c:pt>
              <c:pt idx="48">
                <c:v>0</c:v>
              </c:pt>
              <c:pt idx="52">
                <c:v>97.777777777777771</c:v>
              </c:pt>
              <c:pt idx="53">
                <c:v>91.111111111111114</c:v>
              </c:pt>
              <c:pt idx="54">
                <c:v>102.22222222222221</c:v>
              </c:pt>
              <c:pt idx="57">
                <c:v>108.88888888888889</c:v>
              </c:pt>
              <c:pt idx="62">
                <c:v>91.111111111111114</c:v>
              </c:pt>
            </c:numLit>
          </c:val>
          <c:smooth val="0"/>
          <c:extLst>
            <c:ext xmlns:c16="http://schemas.microsoft.com/office/drawing/2014/chart" uri="{C3380CC4-5D6E-409C-BE32-E72D297353CC}">
              <c16:uniqueId val="{00000001-2537-49B1-A0CF-C4F8AC42DB02}"/>
            </c:ext>
          </c:extLst>
        </c:ser>
        <c:dLbls>
          <c:showLegendKey val="0"/>
          <c:showVal val="0"/>
          <c:showCatName val="0"/>
          <c:showSerName val="0"/>
          <c:showPercent val="0"/>
          <c:showBubbleSize val="0"/>
        </c:dLbls>
        <c:marker val="1"/>
        <c:smooth val="0"/>
        <c:axId val="2029014943"/>
        <c:axId val="2029012031"/>
      </c:lineChart>
      <c:catAx>
        <c:axId val="45537328"/>
        <c:scaling>
          <c:orientation val="minMax"/>
        </c:scaling>
        <c:delete val="0"/>
        <c:axPos val="b"/>
        <c:numFmt formatCode="General" sourceLinked="0"/>
        <c:majorTickMark val="none"/>
        <c:minorTickMark val="none"/>
        <c:tickLblPos val="nextTo"/>
        <c:spPr>
          <a:noFill/>
          <a:ln w="9525" cap="flat" cmpd="sng" algn="ctr">
            <a:solidFill>
              <a:schemeClr val="accent4"/>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608"/>
        <c:crossesAt val="0"/>
        <c:auto val="1"/>
        <c:lblAlgn val="ctr"/>
        <c:lblOffset val="100"/>
        <c:noMultiLvlLbl val="0"/>
        <c:extLst>
          <c:ext xmlns:c15="http://schemas.microsoft.com/office/drawing/2012/chart" uri="{F40574EE-89B7-4290-83BB-5DA773EAF853}">
            <c15:numFmt c:formatCode="General" c:sourceLinked="1"/>
          </c:ext>
        </c:extLst>
      </c:catAx>
      <c:valAx>
        <c:axId val="457826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7328"/>
        <c:crosses val="autoZero"/>
        <c:crossBetween val="between"/>
        <c:majorUnit val="500"/>
        <c:minorUnit val="100"/>
        <c:extLst>
          <c:ext xmlns:c15="http://schemas.microsoft.com/office/drawing/2012/chart" uri="{F40574EE-89B7-4290-83BB-5DA773EAF853}">
            <c15:numFmt c:formatCode="#,##0" c:sourceLinked="1"/>
          </c:ext>
        </c:extLst>
      </c:valAx>
      <c:valAx>
        <c:axId val="2029012031"/>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014943"/>
        <c:crosses val="max"/>
        <c:crossBetween val="between"/>
        <c:extLst>
          <c:ext xmlns:c15="http://schemas.microsoft.com/office/drawing/2012/chart" uri="{F40574EE-89B7-4290-83BB-5DA773EAF853}">
            <c15:numFmt c:formatCode="0" c:sourceLinked="1"/>
          </c:ext>
        </c:extLst>
      </c:valAx>
      <c:catAx>
        <c:axId val="2029014943"/>
        <c:scaling>
          <c:orientation val="minMax"/>
        </c:scaling>
        <c:delete val="1"/>
        <c:axPos val="b"/>
        <c:numFmt formatCode="General" sourceLinked="0"/>
        <c:majorTickMark val="out"/>
        <c:minorTickMark val="none"/>
        <c:tickLblPos val="nextTo"/>
        <c:crossAx val="2029012031"/>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[Productivity Tracker - for Sunny.xlsm]PivotChartTable2</c15:name>
        <c15:fmtId val="2"/>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8</xdr:col>
      <xdr:colOff>485775</xdr:colOff>
      <xdr:row>0</xdr:row>
      <xdr:rowOff>104775</xdr:rowOff>
    </xdr:from>
    <xdr:to>
      <xdr:col>14</xdr:col>
      <xdr:colOff>551983</xdr:colOff>
      <xdr:row>9</xdr:row>
      <xdr:rowOff>60761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5362575" y="104775"/>
          <a:ext cx="3733333" cy="1588571"/>
        </a:xfrm>
        <a:prstGeom prst="rect">
          <a:avLst/>
        </a:prstGeom>
      </xdr:spPr>
    </xdr:pic>
    <xdr:clientData/>
  </xdr:twoCellAnchor>
  <xdr:twoCellAnchor>
    <xdr:from>
      <xdr:col>7</xdr:col>
      <xdr:colOff>219075</xdr:colOff>
      <xdr:row>3</xdr:row>
      <xdr:rowOff>104775</xdr:rowOff>
    </xdr:from>
    <xdr:to>
      <xdr:col>8</xdr:col>
      <xdr:colOff>466725</xdr:colOff>
      <xdr:row>4</xdr:row>
      <xdr:rowOff>85725</xdr:rowOff>
    </xdr:to>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flipV="1">
          <a:off x="4486275" y="647700"/>
          <a:ext cx="857250" cy="1619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329565</xdr:colOff>
      <xdr:row>6</xdr:row>
      <xdr:rowOff>97156</xdr:rowOff>
    </xdr:from>
    <xdr:to>
      <xdr:col>8</xdr:col>
      <xdr:colOff>476250</xdr:colOff>
      <xdr:row>6</xdr:row>
      <xdr:rowOff>133350</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a:off x="4596765" y="1183006"/>
          <a:ext cx="756285" cy="361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0</xdr:col>
      <xdr:colOff>323850</xdr:colOff>
      <xdr:row>12</xdr:row>
      <xdr:rowOff>57150</xdr:rowOff>
    </xdr:from>
    <xdr:to>
      <xdr:col>13</xdr:col>
      <xdr:colOff>174287</xdr:colOff>
      <xdr:row>28</xdr:row>
      <xdr:rowOff>54884</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23850" y="2228850"/>
          <a:ext cx="7782857" cy="2889524"/>
        </a:xfrm>
        <a:prstGeom prst="rect">
          <a:avLst/>
        </a:prstGeom>
      </xdr:spPr>
    </xdr:pic>
    <xdr:clientData/>
  </xdr:twoCellAnchor>
  <xdr:twoCellAnchor editAs="oneCell">
    <xdr:from>
      <xdr:col>0</xdr:col>
      <xdr:colOff>466725</xdr:colOff>
      <xdr:row>32</xdr:row>
      <xdr:rowOff>104775</xdr:rowOff>
    </xdr:from>
    <xdr:to>
      <xdr:col>9</xdr:col>
      <xdr:colOff>73658</xdr:colOff>
      <xdr:row>45</xdr:row>
      <xdr:rowOff>37814</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466725" y="5895975"/>
          <a:ext cx="5093333" cy="2285714"/>
        </a:xfrm>
        <a:prstGeom prst="rect">
          <a:avLst/>
        </a:prstGeom>
      </xdr:spPr>
    </xdr:pic>
    <xdr:clientData/>
  </xdr:twoCellAnchor>
  <xdr:twoCellAnchor editAs="oneCell">
    <xdr:from>
      <xdr:col>1</xdr:col>
      <xdr:colOff>0</xdr:colOff>
      <xdr:row>49</xdr:row>
      <xdr:rowOff>0</xdr:rowOff>
    </xdr:from>
    <xdr:to>
      <xdr:col>10</xdr:col>
      <xdr:colOff>212647</xdr:colOff>
      <xdr:row>62</xdr:row>
      <xdr:rowOff>94944</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09600" y="8867775"/>
          <a:ext cx="5704762" cy="2447619"/>
        </a:xfrm>
        <a:prstGeom prst="rect">
          <a:avLst/>
        </a:prstGeom>
      </xdr:spPr>
    </xdr:pic>
    <xdr:clientData/>
  </xdr:twoCellAnchor>
  <xdr:twoCellAnchor editAs="oneCell">
    <xdr:from>
      <xdr:col>0</xdr:col>
      <xdr:colOff>219075</xdr:colOff>
      <xdr:row>65</xdr:row>
      <xdr:rowOff>114300</xdr:rowOff>
    </xdr:from>
    <xdr:to>
      <xdr:col>16</xdr:col>
      <xdr:colOff>713</xdr:colOff>
      <xdr:row>74</xdr:row>
      <xdr:rowOff>96954</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219075" y="11877675"/>
          <a:ext cx="9535238" cy="1611429"/>
        </a:xfrm>
        <a:prstGeom prst="rect">
          <a:avLst/>
        </a:prstGeom>
      </xdr:spPr>
    </xdr:pic>
    <xdr:clientData/>
  </xdr:twoCellAnchor>
  <xdr:twoCellAnchor editAs="oneCell">
    <xdr:from>
      <xdr:col>1</xdr:col>
      <xdr:colOff>0</xdr:colOff>
      <xdr:row>77</xdr:row>
      <xdr:rowOff>0</xdr:rowOff>
    </xdr:from>
    <xdr:to>
      <xdr:col>4</xdr:col>
      <xdr:colOff>521676</xdr:colOff>
      <xdr:row>80</xdr:row>
      <xdr:rowOff>22790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09600" y="13935075"/>
          <a:ext cx="2352381" cy="561905"/>
        </a:xfrm>
        <a:prstGeom prst="rect">
          <a:avLst/>
        </a:prstGeom>
      </xdr:spPr>
    </xdr:pic>
    <xdr:clientData/>
  </xdr:twoCellAnchor>
  <xdr:twoCellAnchor editAs="oneCell">
    <xdr:from>
      <xdr:col>1</xdr:col>
      <xdr:colOff>0</xdr:colOff>
      <xdr:row>85</xdr:row>
      <xdr:rowOff>1</xdr:rowOff>
    </xdr:from>
    <xdr:to>
      <xdr:col>6</xdr:col>
      <xdr:colOff>278130</xdr:colOff>
      <xdr:row>108</xdr:row>
      <xdr:rowOff>95865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a:stretch>
          <a:fillRect/>
        </a:stretch>
      </xdr:blipFill>
      <xdr:spPr>
        <a:xfrm>
          <a:off x="609600" y="15382876"/>
          <a:ext cx="3324225" cy="4254479"/>
        </a:xfrm>
        <a:prstGeom prst="rect">
          <a:avLst/>
        </a:prstGeom>
      </xdr:spPr>
    </xdr:pic>
    <xdr:clientData/>
  </xdr:twoCellAnchor>
  <xdr:twoCellAnchor editAs="oneCell">
    <xdr:from>
      <xdr:col>1</xdr:col>
      <xdr:colOff>0</xdr:colOff>
      <xdr:row>111</xdr:row>
      <xdr:rowOff>0</xdr:rowOff>
    </xdr:from>
    <xdr:to>
      <xdr:col>7</xdr:col>
      <xdr:colOff>582400</xdr:colOff>
      <xdr:row>122</xdr:row>
      <xdr:rowOff>102608</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8"/>
        <a:stretch>
          <a:fillRect/>
        </a:stretch>
      </xdr:blipFill>
      <xdr:spPr>
        <a:xfrm>
          <a:off x="609600" y="20088225"/>
          <a:ext cx="4238095" cy="2095238"/>
        </a:xfrm>
        <a:prstGeom prst="rect">
          <a:avLst/>
        </a:prstGeom>
      </xdr:spPr>
    </xdr:pic>
    <xdr:clientData/>
  </xdr:twoCellAnchor>
  <xdr:twoCellAnchor editAs="oneCell">
    <xdr:from>
      <xdr:col>12</xdr:col>
      <xdr:colOff>49530</xdr:colOff>
      <xdr:row>125</xdr:row>
      <xdr:rowOff>11430</xdr:rowOff>
    </xdr:from>
    <xdr:to>
      <xdr:col>12</xdr:col>
      <xdr:colOff>593006</xdr:colOff>
      <xdr:row>126</xdr:row>
      <xdr:rowOff>11430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9"/>
        <a:stretch>
          <a:fillRect/>
        </a:stretch>
      </xdr:blipFill>
      <xdr:spPr>
        <a:xfrm>
          <a:off x="7364730" y="22633305"/>
          <a:ext cx="539666" cy="179070"/>
        </a:xfrm>
        <a:prstGeom prst="rect">
          <a:avLst/>
        </a:prstGeom>
      </xdr:spPr>
    </xdr:pic>
    <xdr:clientData/>
  </xdr:twoCellAnchor>
  <xdr:twoCellAnchor editAs="oneCell">
    <xdr:from>
      <xdr:col>1</xdr:col>
      <xdr:colOff>158115</xdr:colOff>
      <xdr:row>128</xdr:row>
      <xdr:rowOff>93345</xdr:rowOff>
    </xdr:from>
    <xdr:to>
      <xdr:col>3</xdr:col>
      <xdr:colOff>102725</xdr:colOff>
      <xdr:row>131</xdr:row>
      <xdr:rowOff>13278</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0"/>
        <a:stretch>
          <a:fillRect/>
        </a:stretch>
      </xdr:blipFill>
      <xdr:spPr>
        <a:xfrm>
          <a:off x="767715" y="23258145"/>
          <a:ext cx="1165715" cy="460953"/>
        </a:xfrm>
        <a:prstGeom prst="rect">
          <a:avLst/>
        </a:prstGeom>
      </xdr:spPr>
    </xdr:pic>
    <xdr:clientData/>
  </xdr:twoCellAnchor>
  <xdr:twoCellAnchor editAs="oneCell">
    <xdr:from>
      <xdr:col>1</xdr:col>
      <xdr:colOff>0</xdr:colOff>
      <xdr:row>138</xdr:row>
      <xdr:rowOff>0</xdr:rowOff>
    </xdr:from>
    <xdr:to>
      <xdr:col>14</xdr:col>
      <xdr:colOff>429486</xdr:colOff>
      <xdr:row>148</xdr:row>
      <xdr:rowOff>22631</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1"/>
        <a:stretch>
          <a:fillRect/>
        </a:stretch>
      </xdr:blipFill>
      <xdr:spPr>
        <a:xfrm>
          <a:off x="609600" y="24974550"/>
          <a:ext cx="8352381" cy="1828571"/>
        </a:xfrm>
        <a:prstGeom prst="rect">
          <a:avLst/>
        </a:prstGeom>
      </xdr:spPr>
    </xdr:pic>
    <xdr:clientData/>
  </xdr:twoCellAnchor>
  <xdr:twoCellAnchor editAs="oneCell">
    <xdr:from>
      <xdr:col>0</xdr:col>
      <xdr:colOff>0</xdr:colOff>
      <xdr:row>152</xdr:row>
      <xdr:rowOff>0</xdr:rowOff>
    </xdr:from>
    <xdr:to>
      <xdr:col>11</xdr:col>
      <xdr:colOff>294400</xdr:colOff>
      <xdr:row>176</xdr:row>
      <xdr:rowOff>132790</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
        <a:stretch>
          <a:fillRect/>
        </a:stretch>
      </xdr:blipFill>
      <xdr:spPr>
        <a:xfrm>
          <a:off x="0" y="27508200"/>
          <a:ext cx="7000000" cy="4476190"/>
        </a:xfrm>
        <a:prstGeom prst="rect">
          <a:avLst/>
        </a:prstGeom>
      </xdr:spPr>
    </xdr:pic>
    <xdr:clientData/>
  </xdr:twoCellAnchor>
  <xdr:twoCellAnchor editAs="oneCell">
    <xdr:from>
      <xdr:col>16</xdr:col>
      <xdr:colOff>104775</xdr:colOff>
      <xdr:row>125</xdr:row>
      <xdr:rowOff>171450</xdr:rowOff>
    </xdr:from>
    <xdr:to>
      <xdr:col>23</xdr:col>
      <xdr:colOff>83290</xdr:colOff>
      <xdr:row>137</xdr:row>
      <xdr:rowOff>85463</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8"/>
        <a:stretch>
          <a:fillRect/>
        </a:stretch>
      </xdr:blipFill>
      <xdr:spPr>
        <a:xfrm>
          <a:off x="9858375" y="22793325"/>
          <a:ext cx="4245715" cy="2085713"/>
        </a:xfrm>
        <a:prstGeom prst="rect">
          <a:avLst/>
        </a:prstGeom>
      </xdr:spPr>
    </xdr:pic>
    <xdr:clientData/>
  </xdr:twoCellAnchor>
  <xdr:twoCellAnchor>
    <xdr:from>
      <xdr:col>7</xdr:col>
      <xdr:colOff>190500</xdr:colOff>
      <xdr:row>135</xdr:row>
      <xdr:rowOff>114300</xdr:rowOff>
    </xdr:from>
    <xdr:to>
      <xdr:col>16</xdr:col>
      <xdr:colOff>428625</xdr:colOff>
      <xdr:row>137</xdr:row>
      <xdr:rowOff>114300</xdr:rowOff>
    </xdr:to>
    <xdr:cxnSp macro="">
      <xdr:nvCxnSpPr>
        <xdr:cNvPr id="23" name="Straight Arrow Connector 22">
          <a:extLst>
            <a:ext uri="{FF2B5EF4-FFF2-40B4-BE49-F238E27FC236}">
              <a16:creationId xmlns:a16="http://schemas.microsoft.com/office/drawing/2014/main" id="{00000000-0008-0000-0100-000017000000}"/>
            </a:ext>
          </a:extLst>
        </xdr:cNvPr>
        <xdr:cNvCxnSpPr/>
      </xdr:nvCxnSpPr>
      <xdr:spPr>
        <a:xfrm flipV="1">
          <a:off x="4457700" y="24545925"/>
          <a:ext cx="5724525" cy="3619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11</xdr:row>
          <xdr:rowOff>28575</xdr:rowOff>
        </xdr:from>
        <xdr:to>
          <xdr:col>1</xdr:col>
          <xdr:colOff>1857375</xdr:colOff>
          <xdr:row>13</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247650</xdr:colOff>
          <xdr:row>3</xdr:row>
          <xdr:rowOff>104775</xdr:rowOff>
        </xdr:from>
        <xdr:to>
          <xdr:col>18</xdr:col>
          <xdr:colOff>847725</xdr:colOff>
          <xdr:row>6</xdr:row>
          <xdr:rowOff>123825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To Vista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247650</xdr:colOff>
          <xdr:row>3</xdr:row>
          <xdr:rowOff>95250</xdr:rowOff>
        </xdr:from>
        <xdr:to>
          <xdr:col>20</xdr:col>
          <xdr:colOff>838200</xdr:colOff>
          <xdr:row>6</xdr:row>
          <xdr:rowOff>114300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971550</xdr:colOff>
          <xdr:row>1</xdr:row>
          <xdr:rowOff>9525</xdr:rowOff>
        </xdr:from>
        <xdr:to>
          <xdr:col>7</xdr:col>
          <xdr:colOff>1000125</xdr:colOff>
          <xdr:row>2</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133350</xdr:colOff>
          <xdr:row>1</xdr:row>
          <xdr:rowOff>0</xdr:rowOff>
        </xdr:from>
        <xdr:to>
          <xdr:col>11</xdr:col>
          <xdr:colOff>123825</xdr:colOff>
          <xdr:row>2</xdr:row>
          <xdr:rowOff>38100</xdr:rowOff>
        </xdr:to>
        <xdr:sp macro="" textlink="">
          <xdr:nvSpPr>
            <xdr:cNvPr id="18451" name="Button 19" hidden="1">
              <a:extLst>
                <a:ext uri="{63B3BB69-23CF-44E3-9099-C40C66FF867C}">
                  <a14:compatExt spid="_x0000_s18451"/>
                </a:ext>
                <a:ext uri="{FF2B5EF4-FFF2-40B4-BE49-F238E27FC236}">
                  <a16:creationId xmlns:a16="http://schemas.microsoft.com/office/drawing/2014/main" id="{00000000-0008-0000-0700-00001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to New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1091311</xdr:colOff>
      <xdr:row>1</xdr:row>
      <xdr:rowOff>463475</xdr:rowOff>
    </xdr:from>
    <xdr:to>
      <xdr:col>30</xdr:col>
      <xdr:colOff>353786</xdr:colOff>
      <xdr:row>29</xdr:row>
      <xdr:rowOff>115356</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11907</xdr:colOff>
      <xdr:row>0</xdr:row>
      <xdr:rowOff>0</xdr:rowOff>
    </xdr:from>
    <xdr:to>
      <xdr:col>6</xdr:col>
      <xdr:colOff>698500</xdr:colOff>
      <xdr:row>0</xdr:row>
      <xdr:rowOff>1645920</xdr:rowOff>
    </xdr:to>
    <mc:AlternateContent xmlns:mc="http://schemas.openxmlformats.org/markup-compatibility/2006" xmlns:a14="http://schemas.microsoft.com/office/drawing/2010/main">
      <mc:Choice Requires="a14">
        <xdr:graphicFrame macro="">
          <xdr:nvGraphicFramePr>
            <xdr:cNvPr id="3" name="Phase">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mlns="">
        <xdr:sp macro="" textlink="">
          <xdr:nvSpPr>
            <xdr:cNvPr id="0" name=""/>
            <xdr:cNvSpPr>
              <a:spLocks noTextEdit="1"/>
            </xdr:cNvSpPr>
          </xdr:nvSpPr>
          <xdr:spPr>
            <a:xfrm>
              <a:off x="154782" y="0"/>
              <a:ext cx="6512718" cy="1645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38100</xdr:colOff>
          <xdr:row>5</xdr:row>
          <xdr:rowOff>19050</xdr:rowOff>
        </xdr:from>
        <xdr:to>
          <xdr:col>12</xdr:col>
          <xdr:colOff>142875</xdr:colOff>
          <xdr:row>7</xdr:row>
          <xdr:rowOff>142875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to Vista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weareideal.sharepoint.com/sites/Vistaconsulting/Shared%20Documents/General/Productivity%20Tracker/Productivity%20tracking%20workbook%20V2.3%20-%20GG%2024-Oct-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Workbook"/>
      <sheetName val="Import"/>
      <sheetName val="PMOL"/>
      <sheetName val="JCJM"/>
      <sheetName val="JCCD_Costs"/>
      <sheetName val="JCCD_Units"/>
      <sheetName val="JCCP"/>
      <sheetName val="JCJP"/>
      <sheetName val="Requirements"/>
      <sheetName val="PQ input"/>
      <sheetName val="Notes"/>
      <sheetName val="DateList"/>
      <sheetName val="JCCD_Proj"/>
      <sheetName val="Productivity tracking workbook "/>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412.485362500003" createdVersion="5" refreshedVersion="7" minRefreshableVersion="3" recordCount="0" supportSubquery="1" supportAdvancedDrill="1" xr:uid="{2B77594A-3EC3-4EA2-81E6-B7E03BD6015A}">
  <cacheSource type="external" connectionId="19"/>
  <cacheFields count="48">
    <cacheField name="[JCCH].[Phase Description].[Phase Description]" caption="Phase Description" numFmtId="0" hierarchy="44" level="1">
      <sharedItems count="6">
        <s v="Project Manager--"/>
        <s v="Project Engineer--"/>
        <s v="Superintendent--"/>
        <s v="Project Accountant--"/>
        <s v="Safety Manager--"/>
        <s v="Demolition--"/>
      </sharedItems>
      <extLst>
        <ext xmlns:x15="http://schemas.microsoft.com/office/spreadsheetml/2010/11/main" uri="{4F2E5C28-24EA-4eb8-9CBF-B6C8F9C3D259}">
          <x15:cachedUniqueNames>
            <x15:cachedUniqueName index="0" name="[JCCH].[Phase Description].&amp;[Project Manager--]"/>
            <x15:cachedUniqueName index="1" name="[JCCH].[Phase Description].&amp;[Project Engineer--]"/>
            <x15:cachedUniqueName index="2" name="[JCCH].[Phase Description].&amp;[Superintendent--]"/>
            <x15:cachedUniqueName index="3" name="[JCCH].[Phase Description].&amp;[Project Accountant--]"/>
            <x15:cachedUniqueName index="4" name="[JCCH].[Phase Description].&amp;[Safety Manager--]"/>
            <x15:cachedUniqueName index="5" name="[JCCH].[Phase Description].&amp;[Demolition--]"/>
          </x15:cachedUniqueNames>
        </ext>
      </extLst>
    </cacheField>
    <cacheField name="[JCCH].[Phase].[Phase]" caption="Phase" numFmtId="0" hierarchy="42" level="1">
      <sharedItems count="6">
        <s v="010220-  -    -"/>
        <s v="010231-  -    -"/>
        <s v="010241-  -    -"/>
        <s v="010264-  -    -"/>
        <s v="010400-  -    -"/>
        <s v="024100-  -    -"/>
      </sharedItems>
      <extLst>
        <ext xmlns:x15="http://schemas.microsoft.com/office/spreadsheetml/2010/11/main" uri="{4F2E5C28-24EA-4eb8-9CBF-B6C8F9C3D259}">
          <x15:cachedUniqueNames>
            <x15:cachedUniqueName index="0" name="[JCCH].[Phase].&amp;[010220-  -    -]"/>
            <x15:cachedUniqueName index="1" name="[JCCH].[Phase].&amp;[010231-  -    -]"/>
            <x15:cachedUniqueName index="2" name="[JCCH].[Phase].&amp;[010241-  -    -]"/>
            <x15:cachedUniqueName index="3" name="[JCCH].[Phase].&amp;[010264-  -    -]"/>
            <x15:cachedUniqueName index="4" name="[JCCH].[Phase].&amp;[010400-  -    -]"/>
            <x15:cachedUniqueName index="5" name="[JCCH].[Phase].&amp;[024100-  -    -]"/>
          </x15:cachedUniqueNames>
        </ext>
      </extLst>
    </cacheField>
    <cacheField name="[Measures].[Budget Hours]" caption="Budget Hours" numFmtId="0" hierarchy="75" level="32767"/>
    <cacheField name="[Measures].[Period Hours]" caption="Period Hours" numFmtId="0" hierarchy="68" level="32767"/>
    <cacheField name="[Measures].[Hours to Date]" caption="Hours to Date" numFmtId="0" hierarchy="60" level="32767"/>
    <cacheField name="[Measures].[Revised Budget Hours]" caption="Revised Budget Hours" numFmtId="0" hierarchy="81" level="32767"/>
    <cacheField name="[JCCH].[UM].[UM]" caption="UM" numFmtId="0" hierarchy="43" level="1">
      <sharedItems count="1">
        <s v="LS"/>
      </sharedItems>
      <extLst>
        <ext xmlns:x15="http://schemas.microsoft.com/office/spreadsheetml/2010/11/main" uri="{4F2E5C28-24EA-4eb8-9CBF-B6C8F9C3D259}">
          <x15:cachedUniqueNames>
            <x15:cachedUniqueName index="0" name="[JCCH].[UM].&amp;[LS]"/>
          </x15:cachedUniqueNames>
        </ext>
      </extLst>
    </cacheField>
    <cacheField name="[Measures].[Budget Units]" caption="Budget Units" numFmtId="0" hierarchy="76" level="32767"/>
    <cacheField name="[Measures].[Revised Budget Units]" caption="Revised Budget Units" numFmtId="0" hierarchy="84" level="32767"/>
    <cacheField name="[Measures].[Period Units]" caption="Period Units" numFmtId="0" hierarchy="69" level="32767"/>
    <cacheField name="[Measures].[Period Hours / Period Units]" caption="Period Hours / Period Units" numFmtId="0" hierarchy="86" level="32767"/>
    <cacheField name="[Measures].[Hours to Date / Units to Date]" caption="Hours to Date / Units to Date" numFmtId="0" hierarchy="87" level="32767"/>
    <cacheField name="[Measures].[% Units Installed]" caption="% Units Installed" numFmtId="0" hierarchy="90" level="32767"/>
    <cacheField name="[Measures].[JTD $ / HR]" caption="JTD $ / HR" numFmtId="0" hierarchy="66" level="32767"/>
    <cacheField name="[Measures].[Cost in Vista]" caption="Cost in Vista" numFmtId="0" hierarchy="59" level="32767"/>
    <cacheField name="[Measures].[Units to Date]" caption="Units to Date" numFmtId="0" hierarchy="61" level="32767"/>
    <cacheField name="[Measures].[BaseBid]" caption="BaseBid" numFmtId="0" hierarchy="78" level="32767"/>
    <cacheField name="[Measures].[JTD $ / HR 1 week prior]" caption="JTD $ / HR 1 week prior" numFmtId="0" hierarchy="98" level="32767"/>
    <cacheField name="[Measures].[JTD $ / HR 2 weeks prior]" caption="JTD $ / HR 2 weeks prior" numFmtId="0" hierarchy="99" level="32767"/>
    <cacheField name="[Measures].[JTD$ / HR 3 Weeks Prior]" caption="JTD$ / HR 3 Weeks Prior" numFmtId="0" hierarchy="100" level="32767"/>
    <cacheField name="[Measures].[JTD $ / HR 4 weeks prior]" caption="JTD $ / HR 4 weeks prior" numFmtId="0" hierarchy="101" level="32767"/>
    <cacheField name="[Measures].[1 Wk Prior Progress Hours / Progress Units]" caption="1 Wk Prior Progress Hours / Progress Units" numFmtId="0" hierarchy="97" level="32767"/>
    <cacheField name="[Measures].[2 Weeks Prior Progress Hours / Progress Units]" caption="2 Weeks Prior Progress Hours / Progress Units" numFmtId="0" hierarchy="94" level="32767"/>
    <cacheField name="[Measures].[3 Weeks Prior Progress Hours / Progress Units]" caption="3 Weeks Prior Progress Hours / Progress Units" numFmtId="0" hierarchy="95" level="32767"/>
    <cacheField name="[Measures].[4 Weeks Prior Progress Hours / Progress Units]" caption="4 Weeks Prior Progress Hours / Progress Units" numFmtId="0" hierarchy="96" level="32767"/>
    <cacheField name="[Measures].[Progress Hours At Completion Latest]" caption="Progress Hours At Completion Latest" numFmtId="0" hierarchy="104" level="32767"/>
    <cacheField name="[Measures].[Progress Units At Completion Latest]" caption="Progress Units At Completion Latest" numFmtId="0" hierarchy="105" level="32767"/>
    <cacheField name="[Measures].[Progress Cost At Completion Latest]" caption="Progress Cost At Completion Latest" numFmtId="0" hierarchy="106" level="32767"/>
    <cacheField name="[Measures].[Hours to Complete]" caption="Hours to Complete" numFmtId="0" hierarchy="82" level="32767"/>
    <cacheField name="[Measures].[Units to Complete]" caption="Units to Complete" numFmtId="0" hierarchy="102" level="32767"/>
    <cacheField name="[Measures].[Cost Variance]" caption="Cost Variance" numFmtId="0" hierarchy="93" level="32767"/>
    <cacheField name="[Measures].[% Hours Used]" caption="% Hours Used" numFmtId="0" hierarchy="89" level="32767"/>
    <cacheField name="[Measures].[Hours Variance]" caption="Hours Variance" numFmtId="0" hierarchy="83" level="32767"/>
    <cacheField name="[Measures].[LPI]" caption="LPI" numFmtId="0" hierarchy="91" level="32767"/>
    <cacheField name="[Measures].[PCO Hours]" caption="PCO Hours" numFmtId="0" hierarchy="110" level="32767"/>
    <cacheField name="[Measures].[Rev. Budget Hours / Rev. Budget Units]" caption="Rev. Budget Hours / Rev. Budget Units" numFmtId="0" hierarchy="85" level="32767"/>
    <cacheField name="[Measures].[Units Variance]" caption="Units Variance" numFmtId="0" hierarchy="103" level="32767"/>
    <cacheField name="[Measures].[PCO Cost]" caption="PCO Cost" numFmtId="0" hierarchy="111" level="32767"/>
    <cacheField name="[Measures].[Revised Budget]" caption="Revised Budget" numFmtId="0" hierarchy="112" level="32767"/>
    <cacheField name="[Measures].[Period Costs]" caption="Period Costs" numFmtId="0" hierarchy="117" level="32767"/>
    <cacheField name="[Measures].[Budgeted JTD $ / Hr]" caption="Budgeted JTD $ / Hr" numFmtId="0" hierarchy="118" level="32767"/>
    <cacheField name="[Measures].[PCO Units]" caption="PCO Units" numFmtId="0" hierarchy="119" level="32767"/>
    <cacheField name="[Measures].[PCO Hours Pending]" caption="PCO Hours Pending" numFmtId="0" hierarchy="120" level="32767"/>
    <cacheField name="[Measures].[PCO Costs Pending]" caption="PCO Costs Pending" numFmtId="0" hierarchy="121" level="32767"/>
    <cacheField name="[Measures].[PCO Units Pending]" caption="PCO Units Pending" numFmtId="0" hierarchy="122" level="32767"/>
    <cacheField name="[Measures].[Projected Cost]" caption="Projected Cost" numFmtId="0" hierarchy="92" level="32767"/>
    <cacheField name="[Measures].[Proj Hours]" caption="Proj Hours" numFmtId="0" hierarchy="62" level="32767"/>
    <cacheField name="[Measures].[Proj Units]" caption="Proj Units" numFmtId="0" hierarchy="64" level="32767"/>
  </cacheFields>
  <cacheHierarchies count="135">
    <cacheHierarchy uniqueName="[DateDim].[Date]" caption="Date" attribute="1" time="1" defaultMemberUniqueName="[DateDim].[Date].[All]" allUniqueName="[DateDim].[Date].[All]" dimensionUniqueName="[DateDim]" displayFolder="" count="0" memberValueDatatype="7" unbalanced="0"/>
    <cacheHierarchy uniqueName="[DateDim].[Year]" caption="Year" attribute="1" defaultMemberUniqueName="[DateDim].[Year].[All]" allUniqueName="[DateDim].[Year].[All]" dimensionUniqueName="[DateDim]" displayFolder="" count="0" memberValueDatatype="20" unbalanced="0"/>
    <cacheHierarchy uniqueName="[DateDim].[QuarterOfYear]" caption="QuarterOfYear" attribute="1" defaultMemberUniqueName="[DateDim].[QuarterOfYear].[All]" allUniqueName="[DateDim].[QuarterOfYear].[All]" dimensionUniqueName="[DateDim]" displayFolder="" count="0" memberValueDatatype="20" unbalanced="0"/>
    <cacheHierarchy uniqueName="[DateDim].[MonthOfYear]" caption="MonthOfYear" attribute="1" defaultMemberUniqueName="[DateDim].[MonthOfYear].[All]" allUniqueName="[DateDim].[MonthOfYear].[All]" dimensionUniqueName="[DateDim]" displayFolder="" count="0" memberValueDatatype="20" unbalanced="0"/>
    <cacheHierarchy uniqueName="[DateDim].[DayOfMonth]" caption="DayOfMonth" attribute="1" defaultMemberUniqueName="[DateDim].[DayOfMonth].[All]" allUniqueName="[DateDim].[DayOfMonth].[All]" dimensionUniqueName="[DateDim]" displayFolder="" count="0" memberValueDatatype="20" unbalanced="0"/>
    <cacheHierarchy uniqueName="[DateDim].[DateInt]" caption="DateInt" attribute="1" defaultMemberUniqueName="[DateDim].[DateInt].[All]" allUniqueName="[DateDim].[DateInt].[All]" dimensionUniqueName="[DateDim]" displayFolder="" count="0" memberValueDatatype="20" unbalanced="0"/>
    <cacheHierarchy uniqueName="[DateDim].[MonthName]" caption="MonthName" attribute="1" defaultMemberUniqueName="[DateDim].[MonthName].[All]" allUniqueName="[DateDim].[MonthName].[All]" dimensionUniqueName="[DateDim]" displayFolder="" count="0" memberValueDatatype="130" unbalanced="0"/>
    <cacheHierarchy uniqueName="[DateDim].[MonthInCalendar]" caption="MonthInCalendar" attribute="1" defaultMemberUniqueName="[DateDim].[MonthInCalendar].[All]" allUniqueName="[DateDim].[MonthInCalendar].[All]" dimensionUniqueName="[DateDim]" displayFolder="" count="0" memberValueDatatype="130" unbalanced="0"/>
    <cacheHierarchy uniqueName="[DateDim].[QuarterInCalendar]" caption="QuarterInCalendar" attribute="1" defaultMemberUniqueName="[DateDim].[QuarterInCalendar].[All]" allUniqueName="[DateDim].[QuarterInCalendar].[All]" dimensionUniqueName="[DateDim]" displayFolder="" count="0" memberValueDatatype="130" unbalanced="0"/>
    <cacheHierarchy uniqueName="[DateDim].[DayInWeek]" caption="DayInWeek" attribute="1" defaultMemberUniqueName="[DateDim].[DayInWeek].[All]" allUniqueName="[DateDim].[DayInWeek].[All]" dimensionUniqueName="[DateDim]" displayFolder="" count="0" memberValueDatatype="20" unbalanced="0"/>
    <cacheHierarchy uniqueName="[DateDim].[DayOfWeekName]" caption="DayOfWeekName" attribute="1" defaultMemberUniqueName="[DateDim].[DayOfWeekName].[All]" allUniqueName="[DateDim].[DayOfWeekName].[All]" dimensionUniqueName="[DateDim]" displayFolder="" count="0" memberValueDatatype="130" unbalanced="0"/>
    <cacheHierarchy uniqueName="[DateDim].[WeekEnding]" caption="WeekEnding" attribute="1" time="1" defaultMemberUniqueName="[DateDim].[WeekEnding].[All]" allUniqueName="[DateDim].[WeekEnding].[All]" dimensionUniqueName="[DateDim]" displayFolder="" count="0" memberValueDatatype="7" unbalanced="0"/>
    <cacheHierarchy uniqueName="[DateDim].[TuesdayWeekEnding]" caption="TuesdayWeekEnding" attribute="1" time="1" defaultMemberUniqueName="[DateDim].[TuesdayWeekEnding].[All]" allUniqueName="[DateDim].[TuesdayWeekEnding].[All]" dimensionUniqueName="[DateDim]" displayFolder="" count="0" memberValueDatatype="7" unbalanced="0"/>
    <cacheHierarchy uniqueName="[DateDim].[EndOfMonth]" caption="EndOfMonth" attribute="1" time="1" defaultMemberUniqueName="[DateDim].[EndOfMonth].[All]" allUniqueName="[DateDim].[EndOfMonth].[All]" dimensionUniqueName="[DateDim]" displayFolder="" count="0" memberValueDatatype="7" unbalanced="0"/>
    <cacheHierarchy uniqueName="[DateDim].[TuesdayWeekEnding (Year)]" caption="TuesdayWeekEnding (Year)" attribute="1" defaultMemberUniqueName="[DateDim].[TuesdayWeekEnding (Year)].[All]" allUniqueName="[DateDim].[TuesdayWeekEnding (Year)].[All]" dimensionUniqueName="[DateDim]" displayFolder="" count="0" memberValueDatatype="130" unbalanced="0"/>
    <cacheHierarchy uniqueName="[DateDim].[TuesdayWeekEnding (Quarter)]" caption="TuesdayWeekEnding (Quarter)" attribute="1" defaultMemberUniqueName="[DateDim].[TuesdayWeekEnding (Quarter)].[All]" allUniqueName="[DateDim].[TuesdayWeekEnding (Quarter)].[All]" dimensionUniqueName="[DateDim]" displayFolder="" count="0" memberValueDatatype="130" unbalanced="0"/>
    <cacheHierarchy uniqueName="[DateDim].[TuesdayWeekEnding (Month)]" caption="TuesdayWeekEnding (Month)" attribute="1" defaultMemberUniqueName="[DateDim].[TuesdayWeekEnding (Month)].[All]" allUniqueName="[DateDim].[TuesdayWeekEnding (Month)].[All]" dimensionUniqueName="[DateDim]" displayFolder="" count="0" memberValueDatatype="130" unbalanced="0"/>
    <cacheHierarchy uniqueName="[DateParameter].[DateParameter]" caption="DateParameter" attribute="1" time="1" defaultMemberUniqueName="[DateParameter].[DateParameter].[All]" allUniqueName="[DateParameter].[DateParameter].[All]" dimensionUniqueName="[DateParameter]" displayFolder="" count="0" memberValueDatatype="7" unbalanced="0"/>
    <cacheHierarchy uniqueName="[EndofWeek].[End of the Week]" caption="End of the Week" attribute="1" time="1" defaultMemberUniqueName="[EndofWeek].[End of the Week].[All]" allUniqueName="[EndofWeek].[End of the Week].[All]" dimensionUniqueName="[EndofWeek]" displayFolder="" count="0" memberValueDatatype="7" unbalanced="0"/>
    <cacheHierarchy uniqueName="[EndofWeekParameter].[EndofWeekParameter]" caption="EndofWeekParameter" attribute="1" time="1" defaultMemberUniqueName="[EndofWeekParameter].[EndofWeekParameter].[All]" allUniqueName="[EndofWeekParameter].[EndofWeekParameter].[All]" dimensionUniqueName="[EndofWeekParameter]" displayFolder="" count="0" memberValueDatatype="7" unbalanced="0"/>
    <cacheHierarchy uniqueName="[JCCDFact].[JobPhaseID]" caption="JobPhaseID" attribute="1" defaultMemberUniqueName="[JCCDFact].[JobPhaseID].[All]" allUniqueName="[JCCDFact].[JobPhaseID].[All]" dimensionUniqueName="[JCCDFact]" displayFolder="" count="0" memberValueDatatype="130" unbalanced="0"/>
    <cacheHierarchy uniqueName="[JCCDFact].[Job]" caption="Job" attribute="1" defaultMemberUniqueName="[JCCDFact].[Job].[All]" allUniqueName="[JCCDFact].[Job].[All]" dimensionUniqueName="[JCCDFact]" displayFolder="" count="0" memberValueDatatype="130" unbalanced="0"/>
    <cacheHierarchy uniqueName="[JCCDFact].[ActualDate]" caption="ActualDate" attribute="1" time="1" defaultMemberUniqueName="[JCCDFact].[ActualDate].[All]" allUniqueName="[JCCDFact].[ActualDate].[All]" dimensionUniqueName="[JCCDFact]" displayFolder="" count="0" memberValueDatatype="7" unbalanced="0"/>
    <cacheHierarchy uniqueName="[JCCDFact].[Base Bid]" caption="Base Bid" attribute="1" defaultMemberUniqueName="[JCCDFact].[Base Bid].[All]" allUniqueName="[JCCDFact].[Base Bid].[All]" dimensionUniqueName="[JCCDFact]" displayFolder="" count="0" memberValueDatatype="5" unbalanced="0"/>
    <cacheHierarchy uniqueName="[JCCDFact].[EstCost]" caption="EstCost" attribute="1" defaultMemberUniqueName="[JCCDFact].[EstCost].[All]" allUniqueName="[JCCDFact].[EstCost].[All]" dimensionUniqueName="[JCCDFact]" displayFolder="" count="0" memberValueDatatype="5" unbalanced="0"/>
    <cacheHierarchy uniqueName="[JCCDFact].[Added PCO Hours]" caption="Added PCO Hours" attribute="1" defaultMemberUniqueName="[JCCDFact].[Added PCO Hours].[All]" allUniqueName="[JCCDFact].[Added PCO Hours].[All]" dimensionUniqueName="[JCCDFact]" displayFolder="" count="0" memberValueDatatype="5" unbalanced="0"/>
    <cacheHierarchy uniqueName="[JCCDFact].[Added PCO Units]" caption="Added PCO Units" attribute="1" defaultMemberUniqueName="[JCCDFact].[Added PCO Units].[All]" allUniqueName="[JCCDFact].[Added PCO Units].[All]" dimensionUniqueName="[JCCDFact]" displayFolder="" count="0" memberValueDatatype="5" unbalanced="0"/>
    <cacheHierarchy uniqueName="[JCCDFact].[Added PCO Cost]" caption="Added PCO Cost" attribute="1" defaultMemberUniqueName="[JCCDFact].[Added PCO Cost].[All]" allUniqueName="[JCCDFact].[Added PCO Cost].[All]" dimensionUniqueName="[JCCDFact]" displayFolder="" count="0" memberValueDatatype="5" unbalanced="0"/>
    <cacheHierarchy uniqueName="[JCCDFact].[Costs Not Approved]" caption="Costs Not Approved" attribute="1" defaultMemberUniqueName="[JCCDFact].[Costs Not Approved].[All]" allUniqueName="[JCCDFact].[Costs Not Approved].[All]" dimensionUniqueName="[JCCDFact]" displayFolder="" count="0" memberValueDatatype="5" unbalanced="0"/>
    <cacheHierarchy uniqueName="[JCCDFact].[Costs Approved Not Interfaced]" caption="Costs Approved Not Interfaced" attribute="1" defaultMemberUniqueName="[JCCDFact].[Costs Approved Not Interfaced].[All]" allUniqueName="[JCCDFact].[Costs Approved Not Interfaced].[All]" dimensionUniqueName="[JCCDFact]" displayFolder="" count="0" memberValueDatatype="5" unbalanced="0"/>
    <cacheHierarchy uniqueName="[JCCDFact].[OrigHours]" caption="OrigHours" attribute="1" defaultMemberUniqueName="[JCCDFact].[OrigHours].[All]" allUniqueName="[JCCDFact].[OrigHours].[All]" dimensionUniqueName="[JCCDFact]" displayFolder="" count="0" memberValueDatatype="5" unbalanced="0"/>
    <cacheHierarchy uniqueName="[JCCDFact].[OrigUnits]" caption="OrigUnits" attribute="1" defaultMemberUniqueName="[JCCDFact].[OrigUnits].[All]" allUniqueName="[JCCDFact].[OrigUnits].[All]" dimensionUniqueName="[JCCDFact]" displayFolder="" count="0" memberValueDatatype="5" unbalanced="0"/>
    <cacheHierarchy uniqueName="[JCCDFact].[CurrEstHours]" caption="CurrEstHours" attribute="1" defaultMemberUniqueName="[JCCDFact].[CurrEstHours].[All]" allUniqueName="[JCCDFact].[CurrEstHours].[All]" dimensionUniqueName="[JCCDFact]" displayFolder="" count="0" memberValueDatatype="5" unbalanced="0"/>
    <cacheHierarchy uniqueName="[JCCDFact].[CurrEstUnits]" caption="CurrEstUnits" attribute="1" defaultMemberUniqueName="[JCCDFact].[CurrEstUnits].[All]" allUniqueName="[JCCDFact].[CurrEstUnits].[All]" dimensionUniqueName="[JCCDFact]" displayFolder="" count="0" memberValueDatatype="5" unbalanced="0"/>
    <cacheHierarchy uniqueName="[JCCDFact].[Pending PCO Hours]" caption="Pending PCO Hours" attribute="1" defaultMemberUniqueName="[JCCDFact].[Pending PCO Hours].[All]" allUniqueName="[JCCDFact].[Pending PCO Hours].[All]" dimensionUniqueName="[JCCDFact]" displayFolder="" count="0" memberValueDatatype="5" unbalanced="0"/>
    <cacheHierarchy uniqueName="[JCCDFact].[Pending PCO Costs]" caption="Pending PCO Costs" attribute="1" defaultMemberUniqueName="[JCCDFact].[Pending PCO Costs].[All]" allUniqueName="[JCCDFact].[Pending PCO Costs].[All]" dimensionUniqueName="[JCCDFact]" displayFolder="" count="0" memberValueDatatype="5" unbalanced="0"/>
    <cacheHierarchy uniqueName="[JCCDFact].[Pending PCO Units]" caption="Pending PCO Units" attribute="1" defaultMemberUniqueName="[JCCDFact].[Pending PCO Units].[All]" allUniqueName="[JCCDFact].[Pending PCO Units].[All]" dimensionUniqueName="[JCCDFact]" displayFolder="" count="0" memberValueDatatype="5" unbalanced="0"/>
    <cacheHierarchy uniqueName="[JCCDFact].[WeeklyProgressCost]" caption="WeeklyProgressCost" attribute="1" defaultMemberUniqueName="[JCCDFact].[WeeklyProgressCost].[All]" allUniqueName="[JCCDFact].[WeeklyProgressCost].[All]" dimensionUniqueName="[JCCDFact]" displayFolder="" count="0" memberValueDatatype="5" unbalanced="0"/>
    <cacheHierarchy uniqueName="[JCCDFact].[WeeklyProgressHours]" caption="WeeklyProgressHours" attribute="1" defaultMemberUniqueName="[JCCDFact].[WeeklyProgressHours].[All]" allUniqueName="[JCCDFact].[WeeklyProgressHours].[All]" dimensionUniqueName="[JCCDFact]" displayFolder="" count="0" memberValueDatatype="5" unbalanced="0"/>
    <cacheHierarchy uniqueName="[JCCDFact].[WeeklyProgressUnits]" caption="WeeklyProgressUnits" attribute="1" defaultMemberUniqueName="[JCCDFact].[WeeklyProgressUnits].[All]" allUniqueName="[JCCDFact].[WeeklyProgressUnits].[All]" dimensionUniqueName="[JCCDFact]" displayFolder="" count="0" memberValueDatatype="5" unbalanced="0"/>
    <cacheHierarchy uniqueName="[JCCH].[JobPhaseID]" caption="JobPhaseID" attribute="1" defaultMemberUniqueName="[JCCH].[JobPhaseID].[All]" allUniqueName="[JCCH].[JobPhaseID].[All]" dimensionUniqueName="[JCCH]" displayFolder="" count="0" memberValueDatatype="130" unbalanced="0"/>
    <cacheHierarchy uniqueName="[JCCH].[Job]" caption="Job" attribute="1" defaultMemberUniqueName="[JCCH].[Job].[All]" allUniqueName="[JCCH].[Job].[All]" dimensionUniqueName="[JCCH]" displayFolder="" count="0" memberValueDatatype="130" unbalanced="0"/>
    <cacheHierarchy uniqueName="[JCCH].[Phase]" caption="Phase" attribute="1" defaultMemberUniqueName="[JCCH].[Phase].[All]" allUniqueName="[JCCH].[Phase].[All]" dimensionUniqueName="[JCCH]" displayFolder="" count="2" memberValueDatatype="130" unbalanced="0">
      <fieldsUsage count="2">
        <fieldUsage x="-1"/>
        <fieldUsage x="1"/>
      </fieldsUsage>
    </cacheHierarchy>
    <cacheHierarchy uniqueName="[JCCH].[UM]" caption="UM" attribute="1" defaultMemberUniqueName="[JCCH].[UM].[All]" allUniqueName="[JCCH].[UM].[All]" dimensionUniqueName="[JCCH]" displayFolder="" count="2" memberValueDatatype="130" unbalanced="0">
      <fieldsUsage count="2">
        <fieldUsage x="-1"/>
        <fieldUsage x="6"/>
      </fieldsUsage>
    </cacheHierarchy>
    <cacheHierarchy uniqueName="[JCCH].[Phase Description]" caption="Phase Description" attribute="1" defaultMemberUniqueName="[JCCH].[Phase Description].[All]" allUniqueName="[JCCH].[Phase Description].[All]" dimensionUniqueName="[JCCH]" displayFolder="" count="2" memberValueDatatype="130" unbalanced="0">
      <fieldsUsage count="2">
        <fieldUsage x="-1"/>
        <fieldUsage x="0"/>
      </fieldsUsage>
    </cacheHierarchy>
    <cacheHierarchy uniqueName="[JobDes].[Job]" caption="Job" attribute="1" defaultMemberUniqueName="[JobDes].[Job].[All]" allUniqueName="[JobDes].[Job].[All]" dimensionUniqueName="[JobDes]" displayFolder="" count="0" memberValueDatatype="130" unbalanced="0"/>
    <cacheHierarchy uniqueName="[JobDes].[Job Name]" caption="Job Name" attribute="1" defaultMemberUniqueName="[JobDes].[Job Name].[All]" allUniqueName="[JobDes].[Job Name].[All]" dimensionUniqueName="[JobDes]" displayFolder="" count="0" memberValueDatatype="130" unbalanced="0"/>
    <cacheHierarchy uniqueName="[MaxWkProgressImp].[ActualDate]" caption="ActualDate" attribute="1" time="1" defaultMemberUniqueName="[MaxWkProgressImp].[ActualDate].[All]" allUniqueName="[MaxWkProgressImp].[ActualDate].[All]" dimensionUniqueName="[MaxWkProgressImp]" displayFolder="" count="0" memberValueDatatype="7" unbalanced="0"/>
    <cacheHierarchy uniqueName="[ProjectParameter].[Project]" caption="Project" attribute="1" defaultMemberUniqueName="[ProjectParameter].[Project].[All]" allUniqueName="[ProjectParameter].[Project].[All]" dimensionUniqueName="[ProjectParameter]" displayFolder="" count="0" memberValueDatatype="130" unbalanced="0"/>
    <cacheHierarchy uniqueName="[TuesWeekEnding].[TuesdayWeekEnding]" caption="TuesdayWeekEnding" attribute="1" time="1" defaultMemberUniqueName="[TuesWeekEnding].[TuesdayWeekEnding].[All]" allUniqueName="[TuesWeekEnding].[TuesdayWeekEnding].[All]" dimensionUniqueName="[TuesWeekEnding]" displayFolder="" count="0" memberValueDatatype="7" unbalanced="0"/>
    <cacheHierarchy uniqueName="[DateDim].[TuesdayWeekEnding (Month Index)]" caption="TuesdayWeekEnding (Month Index)" attribute="1" defaultMemberUniqueName="[DateDim].[TuesdayWeekEnding (Month Index)].[All]" allUniqueName="[DateDim].[TuesdayWeekEnding (Month Index)].[All]" dimensionUniqueName="[DateDim]" displayFolder="" count="0" memberValueDatatype="20" unbalanced="0" hidden="1"/>
    <cacheHierarchy uniqueName="[JCCDFact].[ActualCost]" caption="ActualCost" attribute="1" defaultMemberUniqueName="[JCCDFact].[ActualCost].[All]" allUniqueName="[JCCDFact].[ActualCost].[All]" dimensionUniqueName="[JCCDFact]" displayFolder="" count="0" memberValueDatatype="5" unbalanced="0" hidden="1"/>
    <cacheHierarchy uniqueName="[JCCDFact].[ActualHours]" caption="ActualHours" attribute="1" defaultMemberUniqueName="[JCCDFact].[ActualHours].[All]" allUniqueName="[JCCDFact].[ActualHours].[All]" dimensionUniqueName="[JCCDFact]" displayFolder="" count="0" memberValueDatatype="5" unbalanced="0" hidden="1"/>
    <cacheHierarchy uniqueName="[JCCDFact].[ActualUnits]" caption="ActualUnits" attribute="1" defaultMemberUniqueName="[JCCDFact].[ActualUnits].[All]" allUniqueName="[JCCDFact].[ActualUnits].[All]" dimensionUniqueName="[JCCDFact]" displayFolder="" count="0" memberValueDatatype="5" unbalanced="0" hidden="1"/>
    <cacheHierarchy uniqueName="[JCCDFact].[Phase]" caption="Phase" attribute="1" defaultMemberUniqueName="[JCCDFact].[Phase].[All]" allUniqueName="[JCCDFact].[Phase].[All]" dimensionUniqueName="[JCCDFact]" displayFolder="" count="0" memberValueDatatype="130" unbalanced="0" hidden="1"/>
    <cacheHierarchy uniqueName="[JCCDFact].[ProjCost]" caption="ProjCost" attribute="1" defaultMemberUniqueName="[JCCDFact].[ProjCost].[All]" allUniqueName="[JCCDFact].[ProjCost].[All]" dimensionUniqueName="[JCCDFact]" displayFolder="" count="0" memberValueDatatype="5" unbalanced="0" hidden="1"/>
    <cacheHierarchy uniqueName="[JCCDFact].[ProjHours]" caption="ProjHours" attribute="1" defaultMemberUniqueName="[JCCDFact].[ProjHours].[All]" allUniqueName="[JCCDFact].[ProjHours].[All]" dimensionUniqueName="[JCCDFact]" displayFolder="" count="0" memberValueDatatype="5" unbalanced="0" hidden="1"/>
    <cacheHierarchy uniqueName="[JCCDFact].[ProjUnits]" caption="ProjUnits" attribute="1" defaultMemberUniqueName="[JCCDFact].[ProjUnits].[All]" allUniqueName="[JCCDFact].[ProjUnits].[All]" dimensionUniqueName="[JCCDFact]" displayFolder="" count="0" memberValueDatatype="5" unbalanced="0" hidden="1"/>
    <cacheHierarchy uniqueName="[Measures].[Sum of WeeklyProgressHours]" caption="Sum of WeeklyProgressHours" measure="1" displayFolder="" measureGroup="JCCDFact" count="0">
      <extLst>
        <ext xmlns:x15="http://schemas.microsoft.com/office/spreadsheetml/2010/11/main" uri="{B97F6D7D-B522-45F9-BDA1-12C45D357490}">
          <x15:cacheHierarchy aggregatedColumn="38"/>
        </ext>
      </extLst>
    </cacheHierarchy>
    <cacheHierarchy uniqueName="[Measures].[Cost in Vista]" caption="Cost in Vista" measure="1" displayFolder="" measureGroup="JCCDFact" count="0" oneField="1">
      <fieldsUsage count="1">
        <fieldUsage x="14"/>
      </fieldsUsage>
    </cacheHierarchy>
    <cacheHierarchy uniqueName="[Measures].[Hours to Date]" caption="Hours to Date" measure="1" displayFolder="" measureGroup="JCCDFact" count="0" oneField="1">
      <fieldsUsage count="1">
        <fieldUsage x="4"/>
      </fieldsUsage>
    </cacheHierarchy>
    <cacheHierarchy uniqueName="[Measures].[Units to Date]" caption="Units to Date" measure="1" displayFolder="" measureGroup="JCCDFact" count="0" oneField="1">
      <fieldsUsage count="1">
        <fieldUsage x="15"/>
      </fieldsUsage>
    </cacheHierarchy>
    <cacheHierarchy uniqueName="[Measures].[Proj Hours]" caption="Proj Hours" measure="1" displayFolder="" measureGroup="JCCDFact" count="0" oneField="1">
      <fieldsUsage count="1">
        <fieldUsage x="46"/>
      </fieldsUsage>
    </cacheHierarchy>
    <cacheHierarchy uniqueName="[Measures].[Exceeded Progress Hours]" caption="Exceeded Progress Hours" measure="1" displayFolder="" measureGroup="JCCDFact" count="0"/>
    <cacheHierarchy uniqueName="[Measures].[Proj Units]" caption="Proj Units" measure="1" displayFolder="" measureGroup="JCCDFact" count="0" oneField="1">
      <fieldsUsage count="1">
        <fieldUsage x="47"/>
      </fieldsUsage>
    </cacheHierarchy>
    <cacheHierarchy uniqueName="[Measures].[Exceeded Units]" caption="Exceeded Units" measure="1" displayFolder="" measureGroup="JCCDFact" count="0"/>
    <cacheHierarchy uniqueName="[Measures].[JTD $ / HR]" caption="JTD $ / HR" measure="1" displayFolder="" measureGroup="JCCDFact" count="0" oneField="1">
      <fieldsUsage count="1">
        <fieldUsage x="13"/>
      </fieldsUsage>
    </cacheHierarchy>
    <cacheHierarchy uniqueName="[Measures].[This Week]" caption="This Week" measure="1" displayFolder="" measureGroup="JCCDFact" count="0"/>
    <cacheHierarchy uniqueName="[Measures].[Period Hours]" caption="Period Hours" measure="1" displayFolder="" measureGroup="JCCDFact" count="0" oneField="1">
      <fieldsUsage count="1">
        <fieldUsage x="3"/>
      </fieldsUsage>
    </cacheHierarchy>
    <cacheHierarchy uniqueName="[Measures].[Period Units]" caption="Period Units" measure="1" displayFolder="" measureGroup="JCCDFact" count="0" oneField="1">
      <fieldsUsage count="1">
        <fieldUsage x="9"/>
      </fieldsUsage>
    </cacheHierarchy>
    <cacheHierarchy uniqueName="[Measures].[To Date]" caption="To Date" measure="1" displayFolder="" measureGroup="JCCDFact" count="0"/>
    <cacheHierarchy uniqueName="[Measures].[True Remaining Man Hours]" caption="True Remaining Man Hours" measure="1" displayFolder="" measureGroup="JCCDFact" count="0"/>
    <cacheHierarchy uniqueName="[Measures].[Monthly Performance]" caption="Monthly Performance" measure="1" displayFolder="" measureGroup="JCCDFact" count="0"/>
    <cacheHierarchy uniqueName="[Measures].[Monthly Projected Hours To Complete]" caption="Monthly Projected Hours To Complete" measure="1" displayFolder="" measureGroup="JCCDFact" count="0"/>
    <cacheHierarchy uniqueName="[Measures].[Proj Hours / Actual Hours]" caption="Proj Hours / Actual Hours" measure="1" displayFolder="" measureGroup="JCCDFact" count="0"/>
    <cacheHierarchy uniqueName="[Measures].[Budget Hours]" caption="Budget Hours" measure="1" displayFolder="" measureGroup="JCCDFact" count="0" oneField="1">
      <fieldsUsage count="1">
        <fieldUsage x="2"/>
      </fieldsUsage>
    </cacheHierarchy>
    <cacheHierarchy uniqueName="[Measures].[Budget Units]" caption="Budget Units" measure="1" displayFolder="" measureGroup="JCCDFact" count="0" oneField="1">
      <fieldsUsage count="1">
        <fieldUsage x="7"/>
      </fieldsUsage>
    </cacheHierarchy>
    <cacheHierarchy uniqueName="[Measures].[Budget Cost/ Budget Hour]" caption="Budget Cost/ Budget Hour" measure="1" displayFolder="" measureGroup="JCCDFact" count="0"/>
    <cacheHierarchy uniqueName="[Measures].[BaseBid]" caption="BaseBid" measure="1" displayFolder="" measureGroup="JCCDFact" count="0" oneField="1">
      <fieldsUsage count="1">
        <fieldUsage x="16"/>
      </fieldsUsage>
    </cacheHierarchy>
    <cacheHierarchy uniqueName="[Measures].[Budget]" caption="Budget" measure="1" displayFolder="" measureGroup="JCCDFact" count="0"/>
    <cacheHierarchy uniqueName="[Measures].[Missing]" caption="Missing" measure="1" displayFolder="" measureGroup="JCCDFact" count="0"/>
    <cacheHierarchy uniqueName="[Measures].[Revised Budget Hours]" caption="Revised Budget Hours" measure="1" displayFolder="" measureGroup="JCCDFact" count="0" oneField="1">
      <fieldsUsage count="1">
        <fieldUsage x="5"/>
      </fieldsUsage>
    </cacheHierarchy>
    <cacheHierarchy uniqueName="[Measures].[Hours to Complete]" caption="Hours to Complete" measure="1" displayFolder="" measureGroup="JCCDFact" count="0" oneField="1">
      <fieldsUsage count="1">
        <fieldUsage x="28"/>
      </fieldsUsage>
    </cacheHierarchy>
    <cacheHierarchy uniqueName="[Measures].[Hours Variance]" caption="Hours Variance" measure="1" displayFolder="" measureGroup="JCCDFact" count="0" oneField="1">
      <fieldsUsage count="1">
        <fieldUsage x="32"/>
      </fieldsUsage>
    </cacheHierarchy>
    <cacheHierarchy uniqueName="[Measures].[Revised Budget Units]" caption="Revised Budget Units" measure="1" displayFolder="" measureGroup="JCCDFact" count="0" oneField="1">
      <fieldsUsage count="1">
        <fieldUsage x="8"/>
      </fieldsUsage>
    </cacheHierarchy>
    <cacheHierarchy uniqueName="[Measures].[Rev. Budget Hours / Rev. Budget Units]" caption="Rev. Budget Hours / Rev. Budget Units" measure="1" displayFolder="" measureGroup="JCCDFact" count="0" oneField="1">
      <fieldsUsage count="1">
        <fieldUsage x="35"/>
      </fieldsUsage>
    </cacheHierarchy>
    <cacheHierarchy uniqueName="[Measures].[Period Hours / Period Units]" caption="Period Hours / Period Units" measure="1" displayFolder="" measureGroup="JCCDFact" count="0" oneField="1">
      <fieldsUsage count="1">
        <fieldUsage x="10"/>
      </fieldsUsage>
    </cacheHierarchy>
    <cacheHierarchy uniqueName="[Measures].[Hours to Date / Units to Date]" caption="Hours to Date / Units to Date" measure="1" displayFolder="" measureGroup="JCCDFact" count="0" oneField="1">
      <fieldsUsage count="1">
        <fieldUsage x="11"/>
      </fieldsUsage>
    </cacheHierarchy>
    <cacheHierarchy uniqueName="[Measures].[Proj Hours / Proj Units]" caption="Proj Hours / Proj Units" measure="1" displayFolder="" measureGroup="JCCDFact" count="0"/>
    <cacheHierarchy uniqueName="[Measures].[% Hours Used]" caption="% Hours Used" measure="1" displayFolder="" measureGroup="JCCDFact" count="0" oneField="1">
      <fieldsUsage count="1">
        <fieldUsage x="31"/>
      </fieldsUsage>
    </cacheHierarchy>
    <cacheHierarchy uniqueName="[Measures].[% Units Installed]" caption="% Units Installed" measure="1" displayFolder="" measureGroup="JCCDFact" count="0" oneField="1">
      <fieldsUsage count="1">
        <fieldUsage x="12"/>
      </fieldsUsage>
    </cacheHierarchy>
    <cacheHierarchy uniqueName="[Measures].[LPI]" caption="LPI" measure="1" displayFolder="" measureGroup="JCCDFact" count="0" oneField="1">
      <fieldsUsage count="1">
        <fieldUsage x="33"/>
      </fieldsUsage>
    </cacheHierarchy>
    <cacheHierarchy uniqueName="[Measures].[Projected Cost]" caption="Projected Cost" measure="1" displayFolder="" measureGroup="JCCDFact" count="0" oneField="1">
      <fieldsUsage count="1">
        <fieldUsage x="45"/>
      </fieldsUsage>
    </cacheHierarchy>
    <cacheHierarchy uniqueName="[Measures].[Cost Variance]" caption="Cost Variance" measure="1" displayFolder="" measureGroup="JCCDFact" count="0" oneField="1">
      <fieldsUsage count="1">
        <fieldUsage x="30"/>
      </fieldsUsage>
    </cacheHierarchy>
    <cacheHierarchy uniqueName="[Measures].[2 Weeks Prior Progress Hours / Progress Units]" caption="2 Weeks Prior Progress Hours / Progress Units" measure="1" displayFolder="" measureGroup="JCCDFact" count="0" oneField="1">
      <fieldsUsage count="1">
        <fieldUsage x="22"/>
      </fieldsUsage>
    </cacheHierarchy>
    <cacheHierarchy uniqueName="[Measures].[3 Weeks Prior Progress Hours / Progress Units]" caption="3 Weeks Prior Progress Hours / Progress Units" measure="1" displayFolder="" measureGroup="JCCDFact" count="0" oneField="1">
      <fieldsUsage count="1">
        <fieldUsage x="23"/>
      </fieldsUsage>
    </cacheHierarchy>
    <cacheHierarchy uniqueName="[Measures].[4 Weeks Prior Progress Hours / Progress Units]" caption="4 Weeks Prior Progress Hours / Progress Units" measure="1" displayFolder="" measureGroup="JCCDFact" count="0" oneField="1">
      <fieldsUsage count="1">
        <fieldUsage x="24"/>
      </fieldsUsage>
    </cacheHierarchy>
    <cacheHierarchy uniqueName="[Measures].[1 Wk Prior Progress Hours / Progress Units]" caption="1 Wk Prior Progress Hours / Progress Units" measure="1" displayFolder="" measureGroup="JCCDFact" count="0" oneField="1">
      <fieldsUsage count="1">
        <fieldUsage x="21"/>
      </fieldsUsage>
    </cacheHierarchy>
    <cacheHierarchy uniqueName="[Measures].[JTD $ / HR 1 week prior]" caption="JTD $ / HR 1 week prior" measure="1" displayFolder="" measureGroup="JCCDFact" count="0" oneField="1">
      <fieldsUsage count="1">
        <fieldUsage x="17"/>
      </fieldsUsage>
    </cacheHierarchy>
    <cacheHierarchy uniqueName="[Measures].[JTD $ / HR 2 weeks prior]" caption="JTD $ / HR 2 weeks prior" measure="1" displayFolder="" measureGroup="JCCDFact" count="0" oneField="1">
      <fieldsUsage count="1">
        <fieldUsage x="18"/>
      </fieldsUsage>
    </cacheHierarchy>
    <cacheHierarchy uniqueName="[Measures].[JTD$ / HR 3 Weeks Prior]" caption="JTD$ / HR 3 Weeks Prior" measure="1" displayFolder="" measureGroup="JCCDFact" count="0" oneField="1">
      <fieldsUsage count="1">
        <fieldUsage x="19"/>
      </fieldsUsage>
    </cacheHierarchy>
    <cacheHierarchy uniqueName="[Measures].[JTD $ / HR 4 weeks prior]" caption="JTD $ / HR 4 weeks prior" measure="1" displayFolder="" measureGroup="JCCDFact" count="0" oneField="1">
      <fieldsUsage count="1">
        <fieldUsage x="20"/>
      </fieldsUsage>
    </cacheHierarchy>
    <cacheHierarchy uniqueName="[Measures].[Units to Complete]" caption="Units to Complete" measure="1" displayFolder="" measureGroup="JCCDFact" count="0" oneField="1">
      <fieldsUsage count="1">
        <fieldUsage x="29"/>
      </fieldsUsage>
    </cacheHierarchy>
    <cacheHierarchy uniqueName="[Measures].[Units Variance]" caption="Units Variance" measure="1" displayFolder="" measureGroup="JCCDFact" count="0" oneField="1">
      <fieldsUsage count="1">
        <fieldUsage x="36"/>
      </fieldsUsage>
    </cacheHierarchy>
    <cacheHierarchy uniqueName="[Measures].[Progress Hours At Completion Latest]" caption="Progress Hours At Completion Latest" measure="1" displayFolder="" measureGroup="JCCDFact" count="0" oneField="1">
      <fieldsUsage count="1">
        <fieldUsage x="25"/>
      </fieldsUsage>
    </cacheHierarchy>
    <cacheHierarchy uniqueName="[Measures].[Progress Units At Completion Latest]" caption="Progress Units At Completion Latest" measure="1" displayFolder="" measureGroup="JCCDFact" count="0" oneField="1">
      <fieldsUsage count="1">
        <fieldUsage x="26"/>
      </fieldsUsage>
    </cacheHierarchy>
    <cacheHierarchy uniqueName="[Measures].[Progress Cost At Completion Latest]" caption="Progress Cost At Completion Latest" measure="1" displayFolder="" measureGroup="JCCDFact" count="0" oneField="1">
      <fieldsUsage count="1">
        <fieldUsage x="27"/>
      </fieldsUsage>
    </cacheHierarchy>
    <cacheHierarchy uniqueName="[Measures].[Weekly Progress Hours To Complete]" caption="Weekly Progress Hours To Complete" measure="1" displayFolder="" measureGroup="JCCDFact" count="0"/>
    <cacheHierarchy uniqueName="[Measures].[Weekly Progress Hours Performance]" caption="Weekly Progress Hours Performance" measure="1" displayFolder="" measureGroup="JCCDFact" count="0"/>
    <cacheHierarchy uniqueName="[Measures].[Actual Hours]" caption="Actual Hours" measure="1" displayFolder="" measureGroup="JCCDFact" count="0"/>
    <cacheHierarchy uniqueName="[Measures].[PCO Hours]" caption="PCO Hours" measure="1" displayFolder="" measureGroup="JCCDFact" count="0" oneField="1">
      <fieldsUsage count="1">
        <fieldUsage x="34"/>
      </fieldsUsage>
    </cacheHierarchy>
    <cacheHierarchy uniqueName="[Measures].[PCO Cost]" caption="PCO Cost" measure="1" displayFolder="" measureGroup="JCCDFact" count="0" oneField="1">
      <fieldsUsage count="1">
        <fieldUsage x="37"/>
      </fieldsUsage>
    </cacheHierarchy>
    <cacheHierarchy uniqueName="[Measures].[Revised Budget]" caption="Revised Budget" measure="1" displayFolder="" measureGroup="JCCDFact" count="0" oneField="1">
      <fieldsUsage count="1">
        <fieldUsage x="38"/>
      </fieldsUsage>
    </cacheHierarchy>
    <cacheHierarchy uniqueName="[Measures].[Hrs to Date]" caption="Hrs to Date" measure="1" displayFolder="" measureGroup="JCCDFact" count="0"/>
    <cacheHierarchy uniqueName="[Measures].[Cum. Revised Budget Hours]" caption="Cum. Revised Budget Hours" measure="1" displayFolder="" measureGroup="JCCDFact" count="0"/>
    <cacheHierarchy uniqueName="[Measures].[Weekly Progress Hours At Completion]" caption="Weekly Progress Hours At Completion" measure="1" displayFolder="" measureGroup="JCCDFact" count="0"/>
    <cacheHierarchy uniqueName="[Measures].[Monthly Projected Hours At Completion]" caption="Monthly Projected Hours At Completion" measure="1" displayFolder="" measureGroup="JCCDFact" count="0"/>
    <cacheHierarchy uniqueName="[Measures].[Period Costs]" caption="Period Costs" measure="1" displayFolder="" measureGroup="JCCDFact" count="0" oneField="1">
      <fieldsUsage count="1">
        <fieldUsage x="39"/>
      </fieldsUsage>
    </cacheHierarchy>
    <cacheHierarchy uniqueName="[Measures].[Budgeted JTD $ / Hr]" caption="Budgeted JTD $ / Hr" measure="1" displayFolder="" measureGroup="JCCDFact" count="0" oneField="1">
      <fieldsUsage count="1">
        <fieldUsage x="40"/>
      </fieldsUsage>
    </cacheHierarchy>
    <cacheHierarchy uniqueName="[Measures].[PCO Units]" caption="PCO Units" measure="1" displayFolder="" measureGroup="JCCDFact" count="0" oneField="1">
      <fieldsUsage count="1">
        <fieldUsage x="41"/>
      </fieldsUsage>
    </cacheHierarchy>
    <cacheHierarchy uniqueName="[Measures].[PCO Hours Pending]" caption="PCO Hours Pending" measure="1" displayFolder="" measureGroup="JCCDFact" count="0" oneField="1">
      <fieldsUsage count="1">
        <fieldUsage x="42"/>
      </fieldsUsage>
    </cacheHierarchy>
    <cacheHierarchy uniqueName="[Measures].[PCO Costs Pending]" caption="PCO Costs Pending" measure="1" displayFolder="" measureGroup="JCCDFact" count="0" oneField="1">
      <fieldsUsage count="1">
        <fieldUsage x="43"/>
      </fieldsUsage>
    </cacheHierarchy>
    <cacheHierarchy uniqueName="[Measures].[PCO Units Pending]" caption="PCO Units Pending" measure="1" displayFolder="" measureGroup="JCCDFact" count="0" oneField="1">
      <fieldsUsage count="1">
        <fieldUsage x="44"/>
      </fieldsUsage>
    </cacheHierarchy>
    <cacheHierarchy uniqueName="[Measures].[__XL_Count DateDim]" caption="__XL_Count DateDim" measure="1" displayFolder="" measureGroup="DateDim" count="0" hidden="1"/>
    <cacheHierarchy uniqueName="[Measures].[__XL_Count JCCDFact]" caption="__XL_Count JCCDFact" measure="1" displayFolder="" measureGroup="JCCDFact" count="0" hidden="1"/>
    <cacheHierarchy uniqueName="[Measures].[__XL_Count JCCH]" caption="__XL_Count JCCH" measure="1" displayFolder="" measureGroup="JCCH" count="0" hidden="1"/>
    <cacheHierarchy uniqueName="[Measures].[__XL_Count JobDes]" caption="__XL_Count JobDes" measure="1" displayFolder="" measureGroup="JobDes" count="0" hidden="1"/>
    <cacheHierarchy uniqueName="[Measures].[__XL_Count EndofWeek]" caption="__XL_Count EndofWeek" measure="1" displayFolder="" measureGroup="EndofWeek" count="0" hidden="1"/>
    <cacheHierarchy uniqueName="[Measures].[__XL_Count ProjectParameter]" caption="__XL_Count ProjectParameter" measure="1" displayFolder="" measureGroup="ProjectParameter" count="0" hidden="1"/>
    <cacheHierarchy uniqueName="[Measures].[__XL_Count DateParameter]" caption="__XL_Count DateParameter" measure="1" displayFolder="" measureGroup="DateParameter" count="0" hidden="1"/>
    <cacheHierarchy uniqueName="[Measures].[__XL_Count TuesWeekEnding]" caption="__XL_Count TuesWeekEnding" measure="1" displayFolder="" measureGroup="TuesWeekEnding" count="0" hidden="1"/>
    <cacheHierarchy uniqueName="[Measures].[__XL_Count EndofWeekParameter]" caption="__XL_Count EndofWeekParameter" measure="1" displayFolder="" measureGroup="EndofWeekParameter" count="0" hidden="1"/>
    <cacheHierarchy uniqueName="[Measures].[__XL_Count MaxWkProgressImp]" caption="__XL_Count MaxWkProgressImp" measure="1" displayFolder="" measureGroup="MaxWkProgressImp" count="0" hidden="1"/>
    <cacheHierarchy uniqueName="[Measures].[__No measures defined]" caption="__No measures defined" measure="1" displayFolder="" count="0" hidden="1"/>
    <cacheHierarchy uniqueName="[Measures].[Sum of ProjHours]" caption="Sum of ProjHours" measure="1" displayFolder="" measureGroup="JCCDFact" count="0" hidden="1">
      <extLst>
        <ext xmlns:x15="http://schemas.microsoft.com/office/spreadsheetml/2010/11/main" uri="{B97F6D7D-B522-45F9-BDA1-12C45D357490}">
          <x15:cacheHierarchy aggregatedColumn="56"/>
        </ext>
      </extLst>
    </cacheHierarchy>
  </cacheHierarchies>
  <kpis count="0"/>
  <dimensions count="11">
    <dimension name="DateDim" uniqueName="[DateDim]" caption="DateDim"/>
    <dimension name="DateParameter" uniqueName="[DateParameter]" caption="DateParameter"/>
    <dimension name="EndofWeek" uniqueName="[EndofWeek]" caption="EndofWeek"/>
    <dimension name="EndofWeekParameter" uniqueName="[EndofWeekParameter]" caption="EndofWeekParameter"/>
    <dimension name="JCCDFact" uniqueName="[JCCDFact]" caption="JCCDFact"/>
    <dimension name="JCCH" uniqueName="[JCCH]" caption="JCCH"/>
    <dimension name="JobDes" uniqueName="[JobDes]" caption="JobDes"/>
    <dimension name="MaxWkProgressImp" uniqueName="[MaxWkProgressImp]" caption="MaxWkProgressImp"/>
    <dimension measure="1" name="Measures" uniqueName="[Measures]" caption="Measures"/>
    <dimension name="ProjectParameter" uniqueName="[ProjectParameter]" caption="ProjectParameter"/>
    <dimension name="TuesWeekEnding" uniqueName="[TuesWeekEnding]" caption="TuesWeekEnding"/>
  </dimensions>
  <measureGroups count="10">
    <measureGroup name="DateDim" caption="DateDim"/>
    <measureGroup name="DateParameter" caption="DateParameter"/>
    <measureGroup name="EndofWeek" caption="EndofWeek"/>
    <measureGroup name="EndofWeekParameter" caption="EndofWeekParameter"/>
    <measureGroup name="JCCDFact" caption="JCCDFact"/>
    <measureGroup name="JCCH" caption="JCCH"/>
    <measureGroup name="JobDes" caption="JobDes"/>
    <measureGroup name="MaxWkProgressImp" caption="MaxWkProgressImp"/>
    <measureGroup name="ProjectParameter" caption="ProjectParameter"/>
    <measureGroup name="TuesWeekEnding" caption="TuesWeekEnding"/>
  </measureGroups>
  <maps count="13">
    <map measureGroup="0" dimension="0"/>
    <map measureGroup="1" dimension="1"/>
    <map measureGroup="2" dimension="2"/>
    <map measureGroup="3" dimension="3"/>
    <map measureGroup="4" dimension="0"/>
    <map measureGroup="4" dimension="4"/>
    <map measureGroup="4" dimension="5"/>
    <map measureGroup="4" dimension="6"/>
    <map measureGroup="5" dimension="5"/>
    <map measureGroup="6" dimension="6"/>
    <map measureGroup="7" dimension="7"/>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412.485366203706" createdVersion="5" refreshedVersion="7" minRefreshableVersion="3" recordCount="0" supportSubquery="1" supportAdvancedDrill="1" xr:uid="{83A95553-662F-47C1-9EEB-03CDEC7FFEFA}">
  <cacheSource type="external" connectionId="19"/>
  <cacheFields count="11">
    <cacheField name="[Measures].[Hrs to Date]" caption="Hrs to Date" numFmtId="0" hierarchy="113" level="32767"/>
    <cacheField name="[DateDim].[TuesdayWeekEnding].[TuesdayWeekEnding]" caption="TuesdayWeekEnding" numFmtId="0" hierarchy="12" level="1">
      <sharedItems containsSemiMixedTypes="0" containsNonDate="0" containsDate="1" containsString="0" minDate="2020-03-03T00:00:00" maxDate="2021-05-12T00:00:00" count="63">
        <d v="2020-03-03T00:00:00"/>
        <d v="2020-03-10T00:00:00"/>
        <d v="2020-03-17T00:00:00"/>
        <d v="2020-03-24T00:00:00"/>
        <d v="2020-03-31T00:00:00"/>
        <d v="2020-04-07T00:00:00"/>
        <d v="2020-04-14T00:00:00"/>
        <d v="2020-04-21T00:00:00"/>
        <d v="2020-04-28T00:00:00"/>
        <d v="2020-05-05T00:00:00"/>
        <d v="2020-05-12T00:00:00"/>
        <d v="2020-05-19T00:00:00"/>
        <d v="2020-05-26T00:00:00"/>
        <d v="2020-06-02T00:00:00"/>
        <d v="2020-06-09T00:00:00"/>
        <d v="2020-06-16T00:00:00"/>
        <d v="2020-06-23T00:00:00"/>
        <d v="2020-06-30T00:00:00"/>
        <d v="2020-07-07T00:00:00"/>
        <d v="2020-07-14T00:00:00"/>
        <d v="2020-07-21T00:00:00"/>
        <d v="2020-07-28T00:00:00"/>
        <d v="2020-08-04T00:00:00"/>
        <d v="2020-08-11T00:00:00"/>
        <d v="2020-08-18T00:00:00"/>
        <d v="2020-08-25T00:00:00"/>
        <d v="2020-09-01T00:00:00"/>
        <d v="2020-09-08T00:00:00"/>
        <d v="2020-09-15T00:00:00"/>
        <d v="2020-09-22T00:00:00"/>
        <d v="2020-09-29T00:00:00"/>
        <d v="2020-10-06T00:00:00"/>
        <d v="2020-10-13T00:00:00"/>
        <d v="2020-10-20T00:00:00"/>
        <d v="2020-10-27T00:00:00"/>
        <d v="2020-11-03T00:00:00"/>
        <d v="2020-11-10T00:00:00"/>
        <d v="2020-11-17T00:00:00"/>
        <d v="2020-11-24T00:00:00"/>
        <d v="2020-12-01T00:00:00"/>
        <d v="2020-12-08T00:00:00"/>
        <d v="2020-12-15T00:00:00"/>
        <d v="2020-12-22T00:00:00"/>
        <d v="2020-12-29T00:00:00"/>
        <d v="2021-01-05T00:00:00"/>
        <d v="2021-01-12T00:00:00"/>
        <d v="2021-01-19T00:00:00"/>
        <d v="2021-01-26T00:00:00"/>
        <d v="2021-02-02T00:00:00"/>
        <d v="2021-02-09T00:00:00"/>
        <d v="2021-02-16T00:00:00"/>
        <d v="2021-02-23T00:00:00"/>
        <d v="2021-03-02T00:00:00"/>
        <d v="2021-03-09T00:00:00"/>
        <d v="2021-03-16T00:00:00"/>
        <d v="2021-03-23T00:00:00"/>
        <d v="2021-03-30T00:00:00"/>
        <d v="2021-04-06T00:00:00"/>
        <d v="2021-04-13T00:00:00"/>
        <d v="2021-04-20T00:00:00"/>
        <d v="2021-04-27T00:00:00"/>
        <d v="2021-05-04T00:00:00"/>
        <d v="2021-05-11T00:00:00"/>
      </sharedItems>
      <extLst>
        <ext xmlns:x15="http://schemas.microsoft.com/office/spreadsheetml/2010/11/main" uri="{4F2E5C28-24EA-4eb8-9CBF-B6C8F9C3D259}">
          <x15:cachedUniqueNames>
            <x15:cachedUniqueName index="0" name="[DateDim].[TuesdayWeekEnding].&amp;[2020-03-03T00:00:00]"/>
            <x15:cachedUniqueName index="1" name="[DateDim].[TuesdayWeekEnding].&amp;[2020-03-10T00:00:00]"/>
            <x15:cachedUniqueName index="2" name="[DateDim].[TuesdayWeekEnding].&amp;[2020-03-17T00:00:00]"/>
            <x15:cachedUniqueName index="3" name="[DateDim].[TuesdayWeekEnding].&amp;[2020-03-24T00:00:00]"/>
            <x15:cachedUniqueName index="4" name="[DateDim].[TuesdayWeekEnding].&amp;[2020-03-31T00:00:00]"/>
            <x15:cachedUniqueName index="5" name="[DateDim].[TuesdayWeekEnding].&amp;[2020-04-07T00:00:00]"/>
            <x15:cachedUniqueName index="6" name="[DateDim].[TuesdayWeekEnding].&amp;[2020-04-14T00:00:00]"/>
            <x15:cachedUniqueName index="7" name="[DateDim].[TuesdayWeekEnding].&amp;[2020-04-21T00:00:00]"/>
            <x15:cachedUniqueName index="8" name="[DateDim].[TuesdayWeekEnding].&amp;[2020-04-28T00:00:00]"/>
            <x15:cachedUniqueName index="9" name="[DateDim].[TuesdayWeekEnding].&amp;[2020-05-05T00:00:00]"/>
            <x15:cachedUniqueName index="10" name="[DateDim].[TuesdayWeekEnding].&amp;[2020-05-12T00:00:00]"/>
            <x15:cachedUniqueName index="11" name="[DateDim].[TuesdayWeekEnding].&amp;[2020-05-19T00:00:00]"/>
            <x15:cachedUniqueName index="12" name="[DateDim].[TuesdayWeekEnding].&amp;[2020-05-26T00:00:00]"/>
            <x15:cachedUniqueName index="13" name="[DateDim].[TuesdayWeekEnding].&amp;[2020-06-02T00:00:00]"/>
            <x15:cachedUniqueName index="14" name="[DateDim].[TuesdayWeekEnding].&amp;[2020-06-09T00:00:00]"/>
            <x15:cachedUniqueName index="15" name="[DateDim].[TuesdayWeekEnding].&amp;[2020-06-16T00:00:00]"/>
            <x15:cachedUniqueName index="16" name="[DateDim].[TuesdayWeekEnding].&amp;[2020-06-23T00:00:00]"/>
            <x15:cachedUniqueName index="17" name="[DateDim].[TuesdayWeekEnding].&amp;[2020-06-30T00:00:00]"/>
            <x15:cachedUniqueName index="18" name="[DateDim].[TuesdayWeekEnding].&amp;[2020-07-07T00:00:00]"/>
            <x15:cachedUniqueName index="19" name="[DateDim].[TuesdayWeekEnding].&amp;[2020-07-14T00:00:00]"/>
            <x15:cachedUniqueName index="20" name="[DateDim].[TuesdayWeekEnding].&amp;[2020-07-21T00:00:00]"/>
            <x15:cachedUniqueName index="21" name="[DateDim].[TuesdayWeekEnding].&amp;[2020-07-28T00:00:00]"/>
            <x15:cachedUniqueName index="22" name="[DateDim].[TuesdayWeekEnding].&amp;[2020-08-04T00:00:00]"/>
            <x15:cachedUniqueName index="23" name="[DateDim].[TuesdayWeekEnding].&amp;[2020-08-11T00:00:00]"/>
            <x15:cachedUniqueName index="24" name="[DateDim].[TuesdayWeekEnding].&amp;[2020-08-18T00:00:00]"/>
            <x15:cachedUniqueName index="25" name="[DateDim].[TuesdayWeekEnding].&amp;[2020-08-25T00:00:00]"/>
            <x15:cachedUniqueName index="26" name="[DateDim].[TuesdayWeekEnding].&amp;[2020-09-01T00:00:00]"/>
            <x15:cachedUniqueName index="27" name="[DateDim].[TuesdayWeekEnding].&amp;[2020-09-08T00:00:00]"/>
            <x15:cachedUniqueName index="28" name="[DateDim].[TuesdayWeekEnding].&amp;[2020-09-15T00:00:00]"/>
            <x15:cachedUniqueName index="29" name="[DateDim].[TuesdayWeekEnding].&amp;[2020-09-22T00:00:00]"/>
            <x15:cachedUniqueName index="30" name="[DateDim].[TuesdayWeekEnding].&amp;[2020-09-29T00:00:00]"/>
            <x15:cachedUniqueName index="31" name="[DateDim].[TuesdayWeekEnding].&amp;[2020-10-06T00:00:00]"/>
            <x15:cachedUniqueName index="32" name="[DateDim].[TuesdayWeekEnding].&amp;[2020-10-13T00:00:00]"/>
            <x15:cachedUniqueName index="33" name="[DateDim].[TuesdayWeekEnding].&amp;[2020-10-20T00:00:00]"/>
            <x15:cachedUniqueName index="34" name="[DateDim].[TuesdayWeekEnding].&amp;[2020-10-27T00:00:00]"/>
            <x15:cachedUniqueName index="35" name="[DateDim].[TuesdayWeekEnding].&amp;[2020-11-03T00:00:00]"/>
            <x15:cachedUniqueName index="36" name="[DateDim].[TuesdayWeekEnding].&amp;[2020-11-10T00:00:00]"/>
            <x15:cachedUniqueName index="37" name="[DateDim].[TuesdayWeekEnding].&amp;[2020-11-17T00:00:00]"/>
            <x15:cachedUniqueName index="38" name="[DateDim].[TuesdayWeekEnding].&amp;[2020-11-24T00:00:00]"/>
            <x15:cachedUniqueName index="39" name="[DateDim].[TuesdayWeekEnding].&amp;[2020-12-01T00:00:00]"/>
            <x15:cachedUniqueName index="40" name="[DateDim].[TuesdayWeekEnding].&amp;[2020-12-08T00:00:00]"/>
            <x15:cachedUniqueName index="41" name="[DateDim].[TuesdayWeekEnding].&amp;[2020-12-15T00:00:00]"/>
            <x15:cachedUniqueName index="42" name="[DateDim].[TuesdayWeekEnding].&amp;[2020-12-22T00:00:00]"/>
            <x15:cachedUniqueName index="43" name="[DateDim].[TuesdayWeekEnding].&amp;[2020-12-29T00:00:00]"/>
            <x15:cachedUniqueName index="44" name="[DateDim].[TuesdayWeekEnding].&amp;[2021-01-05T00:00:00]"/>
            <x15:cachedUniqueName index="45" name="[DateDim].[TuesdayWeekEnding].&amp;[2021-01-12T00:00:00]"/>
            <x15:cachedUniqueName index="46" name="[DateDim].[TuesdayWeekEnding].&amp;[2021-01-19T00:00:00]"/>
            <x15:cachedUniqueName index="47" name="[DateDim].[TuesdayWeekEnding].&amp;[2021-01-26T00:00:00]"/>
            <x15:cachedUniqueName index="48" name="[DateDim].[TuesdayWeekEnding].&amp;[2021-02-02T00:00:00]"/>
            <x15:cachedUniqueName index="49" name="[DateDim].[TuesdayWeekEnding].&amp;[2021-02-09T00:00:00]"/>
            <x15:cachedUniqueName index="50" name="[DateDim].[TuesdayWeekEnding].&amp;[2021-02-16T00:00:00]"/>
            <x15:cachedUniqueName index="51" name="[DateDim].[TuesdayWeekEnding].&amp;[2021-02-23T00:00:00]"/>
            <x15:cachedUniqueName index="52" name="[DateDim].[TuesdayWeekEnding].&amp;[2021-03-02T00:00:00]"/>
            <x15:cachedUniqueName index="53" name="[DateDim].[TuesdayWeekEnding].&amp;[2021-03-09T00:00:00]"/>
            <x15:cachedUniqueName index="54" name="[DateDim].[TuesdayWeekEnding].&amp;[2021-03-16T00:00:00]"/>
            <x15:cachedUniqueName index="55" name="[DateDim].[TuesdayWeekEnding].&amp;[2021-03-23T00:00:00]"/>
            <x15:cachedUniqueName index="56" name="[DateDim].[TuesdayWeekEnding].&amp;[2021-03-30T00:00:00]"/>
            <x15:cachedUniqueName index="57" name="[DateDim].[TuesdayWeekEnding].&amp;[2021-04-06T00:00:00]"/>
            <x15:cachedUniqueName index="58" name="[DateDim].[TuesdayWeekEnding].&amp;[2021-04-13T00:00:00]"/>
            <x15:cachedUniqueName index="59" name="[DateDim].[TuesdayWeekEnding].&amp;[2021-04-20T00:00:00]"/>
            <x15:cachedUniqueName index="60" name="[DateDim].[TuesdayWeekEnding].&amp;[2021-04-27T00:00:00]"/>
            <x15:cachedUniqueName index="61" name="[DateDim].[TuesdayWeekEnding].&amp;[2021-05-04T00:00:00]"/>
            <x15:cachedUniqueName index="62" name="[DateDim].[TuesdayWeekEnding].&amp;[2021-05-11T00:00:00]"/>
          </x15:cachedUniqueNames>
        </ext>
      </extLst>
    </cacheField>
    <cacheField name="[Measures].[Cum. Revised Budget Hours]" caption="Cum. Revised Budget Hours" numFmtId="0" hierarchy="114" level="32767"/>
    <cacheField name="[Measures].[Weekly Progress Hours At Completion]" caption="Weekly Progress Hours At Completion" numFmtId="0" hierarchy="115" level="32767"/>
    <cacheField name="[Measures].[Monthly Projected Hours At Completion]" caption="Monthly Projected Hours At Completion" numFmtId="0" hierarchy="116" level="32767"/>
    <cacheField name="[Measures].[Weekly Progress Hours To Complete]" caption="Weekly Progress Hours To Complete" numFmtId="0" hierarchy="107" level="32767"/>
    <cacheField name="[Measures].[Weekly Progress Hours Performance]" caption="Weekly Progress Hours Performance" numFmtId="0" hierarchy="108" level="32767"/>
    <cacheField name="[Measures].[Period Hours]" caption="Period Hours" numFmtId="0" hierarchy="68" level="32767"/>
    <cacheField name="[Measures].[Monthly Projected Hours To Complete]" caption="Monthly Projected Hours To Complete" numFmtId="0" hierarchy="73" level="32767"/>
    <cacheField name="[Measures].[Monthly Performance]" caption="Monthly Performance" numFmtId="0" hierarchy="72" level="32767"/>
    <cacheField name="[JCCH].[Phase].[Phase]" caption="Phase" numFmtId="0" hierarchy="42" level="1">
      <sharedItems containsSemiMixedTypes="0" containsNonDate="0" containsString="0"/>
    </cacheField>
  </cacheFields>
  <cacheHierarchies count="135">
    <cacheHierarchy uniqueName="[DateDim].[Date]" caption="Date" attribute="1" time="1" defaultMemberUniqueName="[DateDim].[Date].[All]" allUniqueName="[DateDim].[Date].[All]" dimensionUniqueName="[DateDim]" displayFolder="" count="0" memberValueDatatype="7" unbalanced="0"/>
    <cacheHierarchy uniqueName="[DateDim].[Year]" caption="Year" attribute="1" defaultMemberUniqueName="[DateDim].[Year].[All]" allUniqueName="[DateDim].[Year].[All]" dimensionUniqueName="[DateDim]" displayFolder="" count="0" memberValueDatatype="20" unbalanced="0"/>
    <cacheHierarchy uniqueName="[DateDim].[QuarterOfYear]" caption="QuarterOfYear" attribute="1" defaultMemberUniqueName="[DateDim].[QuarterOfYear].[All]" allUniqueName="[DateDim].[QuarterOfYear].[All]" dimensionUniqueName="[DateDim]" displayFolder="" count="0" memberValueDatatype="20" unbalanced="0"/>
    <cacheHierarchy uniqueName="[DateDim].[MonthOfYear]" caption="MonthOfYear" attribute="1" defaultMemberUniqueName="[DateDim].[MonthOfYear].[All]" allUniqueName="[DateDim].[MonthOfYear].[All]" dimensionUniqueName="[DateDim]" displayFolder="" count="0" memberValueDatatype="20" unbalanced="0"/>
    <cacheHierarchy uniqueName="[DateDim].[DayOfMonth]" caption="DayOfMonth" attribute="1" defaultMemberUniqueName="[DateDim].[DayOfMonth].[All]" allUniqueName="[DateDim].[DayOfMonth].[All]" dimensionUniqueName="[DateDim]" displayFolder="" count="0" memberValueDatatype="20" unbalanced="0"/>
    <cacheHierarchy uniqueName="[DateDim].[DateInt]" caption="DateInt" attribute="1" defaultMemberUniqueName="[DateDim].[DateInt].[All]" allUniqueName="[DateDim].[DateInt].[All]" dimensionUniqueName="[DateDim]" displayFolder="" count="0" memberValueDatatype="20" unbalanced="0"/>
    <cacheHierarchy uniqueName="[DateDim].[MonthName]" caption="MonthName" attribute="1" defaultMemberUniqueName="[DateDim].[MonthName].[All]" allUniqueName="[DateDim].[MonthName].[All]" dimensionUniqueName="[DateDim]" displayFolder="" count="0" memberValueDatatype="130" unbalanced="0"/>
    <cacheHierarchy uniqueName="[DateDim].[MonthInCalendar]" caption="MonthInCalendar" attribute="1" defaultMemberUniqueName="[DateDim].[MonthInCalendar].[All]" allUniqueName="[DateDim].[MonthInCalendar].[All]" dimensionUniqueName="[DateDim]" displayFolder="" count="0" memberValueDatatype="130" unbalanced="0"/>
    <cacheHierarchy uniqueName="[DateDim].[QuarterInCalendar]" caption="QuarterInCalendar" attribute="1" defaultMemberUniqueName="[DateDim].[QuarterInCalendar].[All]" allUniqueName="[DateDim].[QuarterInCalendar].[All]" dimensionUniqueName="[DateDim]" displayFolder="" count="0" memberValueDatatype="130" unbalanced="0"/>
    <cacheHierarchy uniqueName="[DateDim].[DayInWeek]" caption="DayInWeek" attribute="1" defaultMemberUniqueName="[DateDim].[DayInWeek].[All]" allUniqueName="[DateDim].[DayInWeek].[All]" dimensionUniqueName="[DateDim]" displayFolder="" count="0" memberValueDatatype="20" unbalanced="0"/>
    <cacheHierarchy uniqueName="[DateDim].[DayOfWeekName]" caption="DayOfWeekName" attribute="1" defaultMemberUniqueName="[DateDim].[DayOfWeekName].[All]" allUniqueName="[DateDim].[DayOfWeekName].[All]" dimensionUniqueName="[DateDim]" displayFolder="" count="0" memberValueDatatype="130" unbalanced="0"/>
    <cacheHierarchy uniqueName="[DateDim].[WeekEnding]" caption="WeekEnding" attribute="1" time="1" defaultMemberUniqueName="[DateDim].[WeekEnding].[All]" allUniqueName="[DateDim].[WeekEnding].[All]" dimensionUniqueName="[DateDim]" displayFolder="" count="0" memberValueDatatype="7" unbalanced="0"/>
    <cacheHierarchy uniqueName="[DateDim].[TuesdayWeekEnding]" caption="TuesdayWeekEnding" attribute="1" time="1" defaultMemberUniqueName="[DateDim].[TuesdayWeekEnding].[All]" allUniqueName="[DateDim].[TuesdayWeekEnding].[All]" dimensionUniqueName="[DateDim]" displayFolder="" count="2" memberValueDatatype="7" unbalanced="0">
      <fieldsUsage count="2">
        <fieldUsage x="-1"/>
        <fieldUsage x="1"/>
      </fieldsUsage>
    </cacheHierarchy>
    <cacheHierarchy uniqueName="[DateDim].[EndOfMonth]" caption="EndOfMonth" attribute="1" time="1" defaultMemberUniqueName="[DateDim].[EndOfMonth].[All]" allUniqueName="[DateDim].[EndOfMonth].[All]" dimensionUniqueName="[DateDim]" displayFolder="" count="0" memberValueDatatype="7" unbalanced="0"/>
    <cacheHierarchy uniqueName="[DateDim].[TuesdayWeekEnding (Year)]" caption="TuesdayWeekEnding (Year)" attribute="1" defaultMemberUniqueName="[DateDim].[TuesdayWeekEnding (Year)].[All]" allUniqueName="[DateDim].[TuesdayWeekEnding (Year)].[All]" dimensionUniqueName="[DateDim]" displayFolder="" count="0" memberValueDatatype="130" unbalanced="0"/>
    <cacheHierarchy uniqueName="[DateDim].[TuesdayWeekEnding (Quarter)]" caption="TuesdayWeekEnding (Quarter)" attribute="1" defaultMemberUniqueName="[DateDim].[TuesdayWeekEnding (Quarter)].[All]" allUniqueName="[DateDim].[TuesdayWeekEnding (Quarter)].[All]" dimensionUniqueName="[DateDim]" displayFolder="" count="0" memberValueDatatype="130" unbalanced="0"/>
    <cacheHierarchy uniqueName="[DateDim].[TuesdayWeekEnding (Month)]" caption="TuesdayWeekEnding (Month)" attribute="1" defaultMemberUniqueName="[DateDim].[TuesdayWeekEnding (Month)].[All]" allUniqueName="[DateDim].[TuesdayWeekEnding (Month)].[All]" dimensionUniqueName="[DateDim]" displayFolder="" count="0" memberValueDatatype="130" unbalanced="0"/>
    <cacheHierarchy uniqueName="[DateParameter].[DateParameter]" caption="DateParameter" attribute="1" time="1" defaultMemberUniqueName="[DateParameter].[DateParameter].[All]" allUniqueName="[DateParameter].[DateParameter].[All]" dimensionUniqueName="[DateParameter]" displayFolder="" count="0" memberValueDatatype="7" unbalanced="0"/>
    <cacheHierarchy uniqueName="[EndofWeek].[End of the Week]" caption="End of the Week" attribute="1" time="1" defaultMemberUniqueName="[EndofWeek].[End of the Week].[All]" allUniqueName="[EndofWeek].[End of the Week].[All]" dimensionUniqueName="[EndofWeek]" displayFolder="" count="0" memberValueDatatype="7" unbalanced="0"/>
    <cacheHierarchy uniqueName="[EndofWeekParameter].[EndofWeekParameter]" caption="EndofWeekParameter" attribute="1" time="1" defaultMemberUniqueName="[EndofWeekParameter].[EndofWeekParameter].[All]" allUniqueName="[EndofWeekParameter].[EndofWeekParameter].[All]" dimensionUniqueName="[EndofWeekParameter]" displayFolder="" count="0" memberValueDatatype="7" unbalanced="0"/>
    <cacheHierarchy uniqueName="[JCCDFact].[JobPhaseID]" caption="JobPhaseID" attribute="1" defaultMemberUniqueName="[JCCDFact].[JobPhaseID].[All]" allUniqueName="[JCCDFact].[JobPhaseID].[All]" dimensionUniqueName="[JCCDFact]" displayFolder="" count="0" memberValueDatatype="130" unbalanced="0"/>
    <cacheHierarchy uniqueName="[JCCDFact].[Job]" caption="Job" attribute="1" defaultMemberUniqueName="[JCCDFact].[Job].[All]" allUniqueName="[JCCDFact].[Job].[All]" dimensionUniqueName="[JCCDFact]" displayFolder="" count="0" memberValueDatatype="130" unbalanced="0"/>
    <cacheHierarchy uniqueName="[JCCDFact].[ActualDate]" caption="ActualDate" attribute="1" time="1" defaultMemberUniqueName="[JCCDFact].[ActualDate].[All]" allUniqueName="[JCCDFact].[ActualDate].[All]" dimensionUniqueName="[JCCDFact]" displayFolder="" count="0" memberValueDatatype="7" unbalanced="0"/>
    <cacheHierarchy uniqueName="[JCCDFact].[Base Bid]" caption="Base Bid" attribute="1" defaultMemberUniqueName="[JCCDFact].[Base Bid].[All]" allUniqueName="[JCCDFact].[Base Bid].[All]" dimensionUniqueName="[JCCDFact]" displayFolder="" count="0" memberValueDatatype="5" unbalanced="0"/>
    <cacheHierarchy uniqueName="[JCCDFact].[EstCost]" caption="EstCost" attribute="1" defaultMemberUniqueName="[JCCDFact].[EstCost].[All]" allUniqueName="[JCCDFact].[EstCost].[All]" dimensionUniqueName="[JCCDFact]" displayFolder="" count="0" memberValueDatatype="5" unbalanced="0"/>
    <cacheHierarchy uniqueName="[JCCDFact].[Added PCO Hours]" caption="Added PCO Hours" attribute="1" defaultMemberUniqueName="[JCCDFact].[Added PCO Hours].[All]" allUniqueName="[JCCDFact].[Added PCO Hours].[All]" dimensionUniqueName="[JCCDFact]" displayFolder="" count="0" memberValueDatatype="5" unbalanced="0"/>
    <cacheHierarchy uniqueName="[JCCDFact].[Added PCO Units]" caption="Added PCO Units" attribute="1" defaultMemberUniqueName="[JCCDFact].[Added PCO Units].[All]" allUniqueName="[JCCDFact].[Added PCO Units].[All]" dimensionUniqueName="[JCCDFact]" displayFolder="" count="0" memberValueDatatype="5" unbalanced="0"/>
    <cacheHierarchy uniqueName="[JCCDFact].[Added PCO Cost]" caption="Added PCO Cost" attribute="1" defaultMemberUniqueName="[JCCDFact].[Added PCO Cost].[All]" allUniqueName="[JCCDFact].[Added PCO Cost].[All]" dimensionUniqueName="[JCCDFact]" displayFolder="" count="0" memberValueDatatype="5" unbalanced="0"/>
    <cacheHierarchy uniqueName="[JCCDFact].[Costs Not Approved]" caption="Costs Not Approved" attribute="1" defaultMemberUniqueName="[JCCDFact].[Costs Not Approved].[All]" allUniqueName="[JCCDFact].[Costs Not Approved].[All]" dimensionUniqueName="[JCCDFact]" displayFolder="" count="0" memberValueDatatype="5" unbalanced="0"/>
    <cacheHierarchy uniqueName="[JCCDFact].[Costs Approved Not Interfaced]" caption="Costs Approved Not Interfaced" attribute="1" defaultMemberUniqueName="[JCCDFact].[Costs Approved Not Interfaced].[All]" allUniqueName="[JCCDFact].[Costs Approved Not Interfaced].[All]" dimensionUniqueName="[JCCDFact]" displayFolder="" count="0" memberValueDatatype="5" unbalanced="0"/>
    <cacheHierarchy uniqueName="[JCCDFact].[OrigHours]" caption="OrigHours" attribute="1" defaultMemberUniqueName="[JCCDFact].[OrigHours].[All]" allUniqueName="[JCCDFact].[OrigHours].[All]" dimensionUniqueName="[JCCDFact]" displayFolder="" count="0" memberValueDatatype="5" unbalanced="0"/>
    <cacheHierarchy uniqueName="[JCCDFact].[OrigUnits]" caption="OrigUnits" attribute="1" defaultMemberUniqueName="[JCCDFact].[OrigUnits].[All]" allUniqueName="[JCCDFact].[OrigUnits].[All]" dimensionUniqueName="[JCCDFact]" displayFolder="" count="0" memberValueDatatype="5" unbalanced="0"/>
    <cacheHierarchy uniqueName="[JCCDFact].[CurrEstHours]" caption="CurrEstHours" attribute="1" defaultMemberUniqueName="[JCCDFact].[CurrEstHours].[All]" allUniqueName="[JCCDFact].[CurrEstHours].[All]" dimensionUniqueName="[JCCDFact]" displayFolder="" count="0" memberValueDatatype="5" unbalanced="0"/>
    <cacheHierarchy uniqueName="[JCCDFact].[CurrEstUnits]" caption="CurrEstUnits" attribute="1" defaultMemberUniqueName="[JCCDFact].[CurrEstUnits].[All]" allUniqueName="[JCCDFact].[CurrEstUnits].[All]" dimensionUniqueName="[JCCDFact]" displayFolder="" count="0" memberValueDatatype="5" unbalanced="0"/>
    <cacheHierarchy uniqueName="[JCCDFact].[Pending PCO Hours]" caption="Pending PCO Hours" attribute="1" defaultMemberUniqueName="[JCCDFact].[Pending PCO Hours].[All]" allUniqueName="[JCCDFact].[Pending PCO Hours].[All]" dimensionUniqueName="[JCCDFact]" displayFolder="" count="0" memberValueDatatype="5" unbalanced="0"/>
    <cacheHierarchy uniqueName="[JCCDFact].[Pending PCO Costs]" caption="Pending PCO Costs" attribute="1" defaultMemberUniqueName="[JCCDFact].[Pending PCO Costs].[All]" allUniqueName="[JCCDFact].[Pending PCO Costs].[All]" dimensionUniqueName="[JCCDFact]" displayFolder="" count="0" memberValueDatatype="5" unbalanced="0"/>
    <cacheHierarchy uniqueName="[JCCDFact].[Pending PCO Units]" caption="Pending PCO Units" attribute="1" defaultMemberUniqueName="[JCCDFact].[Pending PCO Units].[All]" allUniqueName="[JCCDFact].[Pending PCO Units].[All]" dimensionUniqueName="[JCCDFact]" displayFolder="" count="0" memberValueDatatype="5" unbalanced="0"/>
    <cacheHierarchy uniqueName="[JCCDFact].[WeeklyProgressCost]" caption="WeeklyProgressCost" attribute="1" defaultMemberUniqueName="[JCCDFact].[WeeklyProgressCost].[All]" allUniqueName="[JCCDFact].[WeeklyProgressCost].[All]" dimensionUniqueName="[JCCDFact]" displayFolder="" count="0" memberValueDatatype="5" unbalanced="0"/>
    <cacheHierarchy uniqueName="[JCCDFact].[WeeklyProgressHours]" caption="WeeklyProgressHours" attribute="1" defaultMemberUniqueName="[JCCDFact].[WeeklyProgressHours].[All]" allUniqueName="[JCCDFact].[WeeklyProgressHours].[All]" dimensionUniqueName="[JCCDFact]" displayFolder="" count="0" memberValueDatatype="5" unbalanced="0"/>
    <cacheHierarchy uniqueName="[JCCDFact].[WeeklyProgressUnits]" caption="WeeklyProgressUnits" attribute="1" defaultMemberUniqueName="[JCCDFact].[WeeklyProgressUnits].[All]" allUniqueName="[JCCDFact].[WeeklyProgressUnits].[All]" dimensionUniqueName="[JCCDFact]" displayFolder="" count="0" memberValueDatatype="5" unbalanced="0"/>
    <cacheHierarchy uniqueName="[JCCH].[JobPhaseID]" caption="JobPhaseID" attribute="1" defaultMemberUniqueName="[JCCH].[JobPhaseID].[All]" allUniqueName="[JCCH].[JobPhaseID].[All]" dimensionUniqueName="[JCCH]" displayFolder="" count="0" memberValueDatatype="130" unbalanced="0"/>
    <cacheHierarchy uniqueName="[JCCH].[Job]" caption="Job" attribute="1" defaultMemberUniqueName="[JCCH].[Job].[All]" allUniqueName="[JCCH].[Job].[All]" dimensionUniqueName="[JCCH]" displayFolder="" count="0" memberValueDatatype="130" unbalanced="0"/>
    <cacheHierarchy uniqueName="[JCCH].[Phase]" caption="Phase" attribute="1" defaultMemberUniqueName="[JCCH].[Phase].[All]" allUniqueName="[JCCH].[Phase].[All]" dimensionUniqueName="[JCCH]" displayFolder="" count="2" memberValueDatatype="130" unbalanced="0">
      <fieldsUsage count="2">
        <fieldUsage x="-1"/>
        <fieldUsage x="10"/>
      </fieldsUsage>
    </cacheHierarchy>
    <cacheHierarchy uniqueName="[JCCH].[UM]" caption="UM" attribute="1" defaultMemberUniqueName="[JCCH].[UM].[All]" allUniqueName="[JCCH].[UM].[All]" dimensionUniqueName="[JCCH]" displayFolder="" count="0" memberValueDatatype="130" unbalanced="0"/>
    <cacheHierarchy uniqueName="[JCCH].[Phase Description]" caption="Phase Description" attribute="1" defaultMemberUniqueName="[JCCH].[Phase Description].[All]" allUniqueName="[JCCH].[Phase Description].[All]" dimensionUniqueName="[JCCH]" displayFolder="" count="0" memberValueDatatype="130" unbalanced="0"/>
    <cacheHierarchy uniqueName="[JobDes].[Job]" caption="Job" attribute="1" defaultMemberUniqueName="[JobDes].[Job].[All]" allUniqueName="[JobDes].[Job].[All]" dimensionUniqueName="[JobDes]" displayFolder="" count="0" memberValueDatatype="130" unbalanced="0"/>
    <cacheHierarchy uniqueName="[JobDes].[Job Name]" caption="Job Name" attribute="1" defaultMemberUniqueName="[JobDes].[Job Name].[All]" allUniqueName="[JobDes].[Job Name].[All]" dimensionUniqueName="[JobDes]" displayFolder="" count="0" memberValueDatatype="130" unbalanced="0"/>
    <cacheHierarchy uniqueName="[MaxWkProgressImp].[ActualDate]" caption="ActualDate" attribute="1" time="1" defaultMemberUniqueName="[MaxWkProgressImp].[ActualDate].[All]" allUniqueName="[MaxWkProgressImp].[ActualDate].[All]" dimensionUniqueName="[MaxWkProgressImp]" displayFolder="" count="0" memberValueDatatype="7" unbalanced="0"/>
    <cacheHierarchy uniqueName="[ProjectParameter].[Project]" caption="Project" attribute="1" defaultMemberUniqueName="[ProjectParameter].[Project].[All]" allUniqueName="[ProjectParameter].[Project].[All]" dimensionUniqueName="[ProjectParameter]" displayFolder="" count="0" memberValueDatatype="130" unbalanced="0"/>
    <cacheHierarchy uniqueName="[TuesWeekEnding].[TuesdayWeekEnding]" caption="TuesdayWeekEnding" attribute="1" time="1" defaultMemberUniqueName="[TuesWeekEnding].[TuesdayWeekEnding].[All]" allUniqueName="[TuesWeekEnding].[TuesdayWeekEnding].[All]" dimensionUniqueName="[TuesWeekEnding]" displayFolder="" count="0" memberValueDatatype="7" unbalanced="0"/>
    <cacheHierarchy uniqueName="[DateDim].[TuesdayWeekEnding (Month Index)]" caption="TuesdayWeekEnding (Month Index)" attribute="1" defaultMemberUniqueName="[DateDim].[TuesdayWeekEnding (Month Index)].[All]" allUniqueName="[DateDim].[TuesdayWeekEnding (Month Index)].[All]" dimensionUniqueName="[DateDim]" displayFolder="" count="0" memberValueDatatype="20" unbalanced="0" hidden="1"/>
    <cacheHierarchy uniqueName="[JCCDFact].[ActualCost]" caption="ActualCost" attribute="1" defaultMemberUniqueName="[JCCDFact].[ActualCost].[All]" allUniqueName="[JCCDFact].[ActualCost].[All]" dimensionUniqueName="[JCCDFact]" displayFolder="" count="0" memberValueDatatype="5" unbalanced="0" hidden="1"/>
    <cacheHierarchy uniqueName="[JCCDFact].[ActualHours]" caption="ActualHours" attribute="1" defaultMemberUniqueName="[JCCDFact].[ActualHours].[All]" allUniqueName="[JCCDFact].[ActualHours].[All]" dimensionUniqueName="[JCCDFact]" displayFolder="" count="0" memberValueDatatype="5" unbalanced="0" hidden="1"/>
    <cacheHierarchy uniqueName="[JCCDFact].[ActualUnits]" caption="ActualUnits" attribute="1" defaultMemberUniqueName="[JCCDFact].[ActualUnits].[All]" allUniqueName="[JCCDFact].[ActualUnits].[All]" dimensionUniqueName="[JCCDFact]" displayFolder="" count="0" memberValueDatatype="5" unbalanced="0" hidden="1"/>
    <cacheHierarchy uniqueName="[JCCDFact].[Phase]" caption="Phase" attribute="1" defaultMemberUniqueName="[JCCDFact].[Phase].[All]" allUniqueName="[JCCDFact].[Phase].[All]" dimensionUniqueName="[JCCDFact]" displayFolder="" count="0" memberValueDatatype="130" unbalanced="0" hidden="1"/>
    <cacheHierarchy uniqueName="[JCCDFact].[ProjCost]" caption="ProjCost" attribute="1" defaultMemberUniqueName="[JCCDFact].[ProjCost].[All]" allUniqueName="[JCCDFact].[ProjCost].[All]" dimensionUniqueName="[JCCDFact]" displayFolder="" count="0" memberValueDatatype="5" unbalanced="0" hidden="1"/>
    <cacheHierarchy uniqueName="[JCCDFact].[ProjHours]" caption="ProjHours" attribute="1" defaultMemberUniqueName="[JCCDFact].[ProjHours].[All]" allUniqueName="[JCCDFact].[ProjHours].[All]" dimensionUniqueName="[JCCDFact]" displayFolder="" count="0" memberValueDatatype="5" unbalanced="0" hidden="1"/>
    <cacheHierarchy uniqueName="[JCCDFact].[ProjUnits]" caption="ProjUnits" attribute="1" defaultMemberUniqueName="[JCCDFact].[ProjUnits].[All]" allUniqueName="[JCCDFact].[ProjUnits].[All]" dimensionUniqueName="[JCCDFact]" displayFolder="" count="0" memberValueDatatype="5" unbalanced="0" hidden="1"/>
    <cacheHierarchy uniqueName="[Measures].[Sum of WeeklyProgressHours]" caption="Sum of WeeklyProgressHours" measure="1" displayFolder="" measureGroup="JCCDFact" count="0">
      <extLst>
        <ext xmlns:x15="http://schemas.microsoft.com/office/spreadsheetml/2010/11/main" uri="{B97F6D7D-B522-45F9-BDA1-12C45D357490}">
          <x15:cacheHierarchy aggregatedColumn="38"/>
        </ext>
      </extLst>
    </cacheHierarchy>
    <cacheHierarchy uniqueName="[Measures].[Cost in Vista]" caption="Cost in Vista" measure="1" displayFolder="" measureGroup="JCCDFact" count="0"/>
    <cacheHierarchy uniqueName="[Measures].[Hours to Date]" caption="Hours to Date" measure="1" displayFolder="" measureGroup="JCCDFact" count="0"/>
    <cacheHierarchy uniqueName="[Measures].[Units to Date]" caption="Units to Date" measure="1" displayFolder="" measureGroup="JCCDFact" count="0"/>
    <cacheHierarchy uniqueName="[Measures].[Proj Hours]" caption="Proj Hours" measure="1" displayFolder="" measureGroup="JCCDFact" count="0"/>
    <cacheHierarchy uniqueName="[Measures].[Exceeded Progress Hours]" caption="Exceeded Progress Hours" measure="1" displayFolder="" measureGroup="JCCDFact" count="0"/>
    <cacheHierarchy uniqueName="[Measures].[Proj Units]" caption="Proj Units" measure="1" displayFolder="" measureGroup="JCCDFact" count="0"/>
    <cacheHierarchy uniqueName="[Measures].[Exceeded Units]" caption="Exceeded Units" measure="1" displayFolder="" measureGroup="JCCDFact" count="0"/>
    <cacheHierarchy uniqueName="[Measures].[JTD $ / HR]" caption="JTD $ / HR" measure="1" displayFolder="" measureGroup="JCCDFact" count="0"/>
    <cacheHierarchy uniqueName="[Measures].[This Week]" caption="This Week" measure="1" displayFolder="" measureGroup="JCCDFact" count="0"/>
    <cacheHierarchy uniqueName="[Measures].[Period Hours]" caption="Period Hours" measure="1" displayFolder="" measureGroup="JCCDFact" count="0" oneField="1">
      <fieldsUsage count="1">
        <fieldUsage x="7"/>
      </fieldsUsage>
    </cacheHierarchy>
    <cacheHierarchy uniqueName="[Measures].[Period Units]" caption="Period Units" measure="1" displayFolder="" measureGroup="JCCDFact" count="0"/>
    <cacheHierarchy uniqueName="[Measures].[To Date]" caption="To Date" measure="1" displayFolder="" measureGroup="JCCDFact" count="0"/>
    <cacheHierarchy uniqueName="[Measures].[True Remaining Man Hours]" caption="True Remaining Man Hours" measure="1" displayFolder="" measureGroup="JCCDFact" count="0"/>
    <cacheHierarchy uniqueName="[Measures].[Monthly Performance]" caption="Monthly Performance" measure="1" displayFolder="" measureGroup="JCCDFact" count="0" oneField="1">
      <fieldsUsage count="1">
        <fieldUsage x="9"/>
      </fieldsUsage>
    </cacheHierarchy>
    <cacheHierarchy uniqueName="[Measures].[Monthly Projected Hours To Complete]" caption="Monthly Projected Hours To Complete" measure="1" displayFolder="" measureGroup="JCCDFact" count="0" oneField="1">
      <fieldsUsage count="1">
        <fieldUsage x="8"/>
      </fieldsUsage>
    </cacheHierarchy>
    <cacheHierarchy uniqueName="[Measures].[Proj Hours / Actual Hours]" caption="Proj Hours / Actual Hours" measure="1" displayFolder="" measureGroup="JCCDFact" count="0"/>
    <cacheHierarchy uniqueName="[Measures].[Budget Hours]" caption="Budget Hours" measure="1" displayFolder="" measureGroup="JCCDFact" count="0"/>
    <cacheHierarchy uniqueName="[Measures].[Budget Units]" caption="Budget Units" measure="1" displayFolder="" measureGroup="JCCDFact" count="0"/>
    <cacheHierarchy uniqueName="[Measures].[Budget Cost/ Budget Hour]" caption="Budget Cost/ Budget Hour" measure="1" displayFolder="" measureGroup="JCCDFact" count="0"/>
    <cacheHierarchy uniqueName="[Measures].[BaseBid]" caption="BaseBid" measure="1" displayFolder="" measureGroup="JCCDFact" count="0"/>
    <cacheHierarchy uniqueName="[Measures].[Budget]" caption="Budget" measure="1" displayFolder="" measureGroup="JCCDFact" count="0"/>
    <cacheHierarchy uniqueName="[Measures].[Missing]" caption="Missing" measure="1" displayFolder="" measureGroup="JCCDFact" count="0"/>
    <cacheHierarchy uniqueName="[Measures].[Revised Budget Hours]" caption="Revised Budget Hours" measure="1" displayFolder="" measureGroup="JCCDFact" count="0"/>
    <cacheHierarchy uniqueName="[Measures].[Hours to Complete]" caption="Hours to Complete" measure="1" displayFolder="" measureGroup="JCCDFact" count="0"/>
    <cacheHierarchy uniqueName="[Measures].[Hours Variance]" caption="Hours Variance" measure="1" displayFolder="" measureGroup="JCCDFact" count="0"/>
    <cacheHierarchy uniqueName="[Measures].[Revised Budget Units]" caption="Revised Budget Units" measure="1" displayFolder="" measureGroup="JCCDFact" count="0"/>
    <cacheHierarchy uniqueName="[Measures].[Rev. Budget Hours / Rev. Budget Units]" caption="Rev. Budget Hours / Rev. Budget Units" measure="1" displayFolder="" measureGroup="JCCDFact" count="0"/>
    <cacheHierarchy uniqueName="[Measures].[Period Hours / Period Units]" caption="Period Hours / Period Units" measure="1" displayFolder="" measureGroup="JCCDFact" count="0"/>
    <cacheHierarchy uniqueName="[Measures].[Hours to Date / Units to Date]" caption="Hours to Date / Units to Date" measure="1" displayFolder="" measureGroup="JCCDFact" count="0"/>
    <cacheHierarchy uniqueName="[Measures].[Proj Hours / Proj Units]" caption="Proj Hours / Proj Units" measure="1" displayFolder="" measureGroup="JCCDFact" count="0"/>
    <cacheHierarchy uniqueName="[Measures].[% Hours Used]" caption="% Hours Used" measure="1" displayFolder="" measureGroup="JCCDFact" count="0"/>
    <cacheHierarchy uniqueName="[Measures].[% Units Installed]" caption="% Units Installed" measure="1" displayFolder="" measureGroup="JCCDFact" count="0"/>
    <cacheHierarchy uniqueName="[Measures].[LPI]" caption="LPI" measure="1" displayFolder="" measureGroup="JCCDFact" count="0"/>
    <cacheHierarchy uniqueName="[Measures].[Projected Cost]" caption="Projected Cost" measure="1" displayFolder="" measureGroup="JCCDFact" count="0"/>
    <cacheHierarchy uniqueName="[Measures].[Cost Variance]" caption="Cost Variance" measure="1" displayFolder="" measureGroup="JCCDFact" count="0"/>
    <cacheHierarchy uniqueName="[Measures].[2 Weeks Prior Progress Hours / Progress Units]" caption="2 Weeks Prior Progress Hours / Progress Units" measure="1" displayFolder="" measureGroup="JCCDFact" count="0"/>
    <cacheHierarchy uniqueName="[Measures].[3 Weeks Prior Progress Hours / Progress Units]" caption="3 Weeks Prior Progress Hours / Progress Units" measure="1" displayFolder="" measureGroup="JCCDFact" count="0"/>
    <cacheHierarchy uniqueName="[Measures].[4 Weeks Prior Progress Hours / Progress Units]" caption="4 Weeks Prior Progress Hours / Progress Units" measure="1" displayFolder="" measureGroup="JCCDFact" count="0"/>
    <cacheHierarchy uniqueName="[Measures].[1 Wk Prior Progress Hours / Progress Units]" caption="1 Wk Prior Progress Hours / Progress Units" measure="1" displayFolder="" measureGroup="JCCDFact" count="0"/>
    <cacheHierarchy uniqueName="[Measures].[JTD $ / HR 1 week prior]" caption="JTD $ / HR 1 week prior" measure="1" displayFolder="" measureGroup="JCCDFact" count="0"/>
    <cacheHierarchy uniqueName="[Measures].[JTD $ / HR 2 weeks prior]" caption="JTD $ / HR 2 weeks prior" measure="1" displayFolder="" measureGroup="JCCDFact" count="0"/>
    <cacheHierarchy uniqueName="[Measures].[JTD$ / HR 3 Weeks Prior]" caption="JTD$ / HR 3 Weeks Prior" measure="1" displayFolder="" measureGroup="JCCDFact" count="0"/>
    <cacheHierarchy uniqueName="[Measures].[JTD $ / HR 4 weeks prior]" caption="JTD $ / HR 4 weeks prior" measure="1" displayFolder="" measureGroup="JCCDFact" count="0"/>
    <cacheHierarchy uniqueName="[Measures].[Units to Complete]" caption="Units to Complete" measure="1" displayFolder="" measureGroup="JCCDFact" count="0"/>
    <cacheHierarchy uniqueName="[Measures].[Units Variance]" caption="Units Variance" measure="1" displayFolder="" measureGroup="JCCDFact" count="0"/>
    <cacheHierarchy uniqueName="[Measures].[Progress Hours At Completion Latest]" caption="Progress Hours At Completion Latest" measure="1" displayFolder="" measureGroup="JCCDFact" count="0"/>
    <cacheHierarchy uniqueName="[Measures].[Progress Units At Completion Latest]" caption="Progress Units At Completion Latest" measure="1" displayFolder="" measureGroup="JCCDFact" count="0"/>
    <cacheHierarchy uniqueName="[Measures].[Progress Cost At Completion Latest]" caption="Progress Cost At Completion Latest" measure="1" displayFolder="" measureGroup="JCCDFact" count="0"/>
    <cacheHierarchy uniqueName="[Measures].[Weekly Progress Hours To Complete]" caption="Weekly Progress Hours To Complete" measure="1" displayFolder="" measureGroup="JCCDFact" count="0" oneField="1">
      <fieldsUsage count="1">
        <fieldUsage x="5"/>
      </fieldsUsage>
    </cacheHierarchy>
    <cacheHierarchy uniqueName="[Measures].[Weekly Progress Hours Performance]" caption="Weekly Progress Hours Performance" measure="1" displayFolder="" measureGroup="JCCDFact" count="0" oneField="1">
      <fieldsUsage count="1">
        <fieldUsage x="6"/>
      </fieldsUsage>
    </cacheHierarchy>
    <cacheHierarchy uniqueName="[Measures].[Actual Hours]" caption="Actual Hours" measure="1" displayFolder="" measureGroup="JCCDFact" count="0"/>
    <cacheHierarchy uniqueName="[Measures].[PCO Hours]" caption="PCO Hours" measure="1" displayFolder="" measureGroup="JCCDFact" count="0"/>
    <cacheHierarchy uniqueName="[Measures].[PCO Cost]" caption="PCO Cost" measure="1" displayFolder="" measureGroup="JCCDFact" count="0"/>
    <cacheHierarchy uniqueName="[Measures].[Revised Budget]" caption="Revised Budget" measure="1" displayFolder="" measureGroup="JCCDFact" count="0"/>
    <cacheHierarchy uniqueName="[Measures].[Hrs to Date]" caption="Hrs to Date" measure="1" displayFolder="" measureGroup="JCCDFact" count="0" oneField="1">
      <fieldsUsage count="1">
        <fieldUsage x="0"/>
      </fieldsUsage>
    </cacheHierarchy>
    <cacheHierarchy uniqueName="[Measures].[Cum. Revised Budget Hours]" caption="Cum. Revised Budget Hours" measure="1" displayFolder="" measureGroup="JCCDFact" count="0" oneField="1">
      <fieldsUsage count="1">
        <fieldUsage x="2"/>
      </fieldsUsage>
    </cacheHierarchy>
    <cacheHierarchy uniqueName="[Measures].[Weekly Progress Hours At Completion]" caption="Weekly Progress Hours At Completion" measure="1" displayFolder="" measureGroup="JCCDFact" count="0" oneField="1">
      <fieldsUsage count="1">
        <fieldUsage x="3"/>
      </fieldsUsage>
    </cacheHierarchy>
    <cacheHierarchy uniqueName="[Measures].[Monthly Projected Hours At Completion]" caption="Monthly Projected Hours At Completion" measure="1" displayFolder="" measureGroup="JCCDFact" count="0" oneField="1">
      <fieldsUsage count="1">
        <fieldUsage x="4"/>
      </fieldsUsage>
    </cacheHierarchy>
    <cacheHierarchy uniqueName="[Measures].[Period Costs]" caption="Period Costs" measure="1" displayFolder="" measureGroup="JCCDFact" count="0"/>
    <cacheHierarchy uniqueName="[Measures].[Budgeted JTD $ / Hr]" caption="Budgeted JTD $ / Hr" measure="1" displayFolder="" measureGroup="JCCDFact" count="0"/>
    <cacheHierarchy uniqueName="[Measures].[PCO Units]" caption="PCO Units" measure="1" displayFolder="" measureGroup="JCCDFact" count="0"/>
    <cacheHierarchy uniqueName="[Measures].[PCO Hours Pending]" caption="PCO Hours Pending" measure="1" displayFolder="" measureGroup="JCCDFact" count="0"/>
    <cacheHierarchy uniqueName="[Measures].[PCO Costs Pending]" caption="PCO Costs Pending" measure="1" displayFolder="" measureGroup="JCCDFact" count="0"/>
    <cacheHierarchy uniqueName="[Measures].[PCO Units Pending]" caption="PCO Units Pending" measure="1" displayFolder="" measureGroup="JCCDFact" count="0"/>
    <cacheHierarchy uniqueName="[Measures].[__XL_Count DateDim]" caption="__XL_Count DateDim" measure="1" displayFolder="" measureGroup="DateDim" count="0" hidden="1"/>
    <cacheHierarchy uniqueName="[Measures].[__XL_Count JCCDFact]" caption="__XL_Count JCCDFact" measure="1" displayFolder="" measureGroup="JCCDFact" count="0" hidden="1"/>
    <cacheHierarchy uniqueName="[Measures].[__XL_Count JCCH]" caption="__XL_Count JCCH" measure="1" displayFolder="" measureGroup="JCCH" count="0" hidden="1"/>
    <cacheHierarchy uniqueName="[Measures].[__XL_Count JobDes]" caption="__XL_Count JobDes" measure="1" displayFolder="" measureGroup="JobDes" count="0" hidden="1"/>
    <cacheHierarchy uniqueName="[Measures].[__XL_Count EndofWeek]" caption="__XL_Count EndofWeek" measure="1" displayFolder="" measureGroup="EndofWeek" count="0" hidden="1"/>
    <cacheHierarchy uniqueName="[Measures].[__XL_Count ProjectParameter]" caption="__XL_Count ProjectParameter" measure="1" displayFolder="" measureGroup="ProjectParameter" count="0" hidden="1"/>
    <cacheHierarchy uniqueName="[Measures].[__XL_Count DateParameter]" caption="__XL_Count DateParameter" measure="1" displayFolder="" measureGroup="DateParameter" count="0" hidden="1"/>
    <cacheHierarchy uniqueName="[Measures].[__XL_Count TuesWeekEnding]" caption="__XL_Count TuesWeekEnding" measure="1" displayFolder="" measureGroup="TuesWeekEnding" count="0" hidden="1"/>
    <cacheHierarchy uniqueName="[Measures].[__XL_Count EndofWeekParameter]" caption="__XL_Count EndofWeekParameter" measure="1" displayFolder="" measureGroup="EndofWeekParameter" count="0" hidden="1"/>
    <cacheHierarchy uniqueName="[Measures].[__XL_Count MaxWkProgressImp]" caption="__XL_Count MaxWkProgressImp" measure="1" displayFolder="" measureGroup="MaxWkProgressImp" count="0" hidden="1"/>
    <cacheHierarchy uniqueName="[Measures].[__No measures defined]" caption="__No measures defined" measure="1" displayFolder="" count="0" hidden="1"/>
    <cacheHierarchy uniqueName="[Measures].[Sum of ProjHours]" caption="Sum of ProjHours" measure="1" displayFolder="" measureGroup="JCCDFact" count="0" hidden="1">
      <extLst>
        <ext xmlns:x15="http://schemas.microsoft.com/office/spreadsheetml/2010/11/main" uri="{B97F6D7D-B522-45F9-BDA1-12C45D357490}">
          <x15:cacheHierarchy aggregatedColumn="56"/>
        </ext>
      </extLst>
    </cacheHierarchy>
  </cacheHierarchies>
  <kpis count="0"/>
  <dimensions count="11">
    <dimension name="DateDim" uniqueName="[DateDim]" caption="DateDim"/>
    <dimension name="DateParameter" uniqueName="[DateParameter]" caption="DateParameter"/>
    <dimension name="EndofWeek" uniqueName="[EndofWeek]" caption="EndofWeek"/>
    <dimension name="EndofWeekParameter" uniqueName="[EndofWeekParameter]" caption="EndofWeekParameter"/>
    <dimension name="JCCDFact" uniqueName="[JCCDFact]" caption="JCCDFact"/>
    <dimension name="JCCH" uniqueName="[JCCH]" caption="JCCH"/>
    <dimension name="JobDes" uniqueName="[JobDes]" caption="JobDes"/>
    <dimension name="MaxWkProgressImp" uniqueName="[MaxWkProgressImp]" caption="MaxWkProgressImp"/>
    <dimension measure="1" name="Measures" uniqueName="[Measures]" caption="Measures"/>
    <dimension name="ProjectParameter" uniqueName="[ProjectParameter]" caption="ProjectParameter"/>
    <dimension name="TuesWeekEnding" uniqueName="[TuesWeekEnding]" caption="TuesWeekEnding"/>
  </dimensions>
  <measureGroups count="10">
    <measureGroup name="DateDim" caption="DateDim"/>
    <measureGroup name="DateParameter" caption="DateParameter"/>
    <measureGroup name="EndofWeek" caption="EndofWeek"/>
    <measureGroup name="EndofWeekParameter" caption="EndofWeekParameter"/>
    <measureGroup name="JCCDFact" caption="JCCDFact"/>
    <measureGroup name="JCCH" caption="JCCH"/>
    <measureGroup name="JobDes" caption="JobDes"/>
    <measureGroup name="MaxWkProgressImp" caption="MaxWkProgressImp"/>
    <measureGroup name="ProjectParameter" caption="ProjectParameter"/>
    <measureGroup name="TuesWeekEnding" caption="TuesWeekEnding"/>
  </measureGroups>
  <maps count="13">
    <map measureGroup="0" dimension="0"/>
    <map measureGroup="1" dimension="1"/>
    <map measureGroup="2" dimension="2"/>
    <map measureGroup="3" dimension="3"/>
    <map measureGroup="4" dimension="0"/>
    <map measureGroup="4" dimension="4"/>
    <map measureGroup="4" dimension="5"/>
    <map measureGroup="4" dimension="6"/>
    <map measureGroup="5" dimension="5"/>
    <map measureGroup="6" dimension="6"/>
    <map measureGroup="7" dimension="7"/>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412.485363888889" createdVersion="3" refreshedVersion="7" minRefreshableVersion="3" recordCount="0" supportSubquery="1" supportAdvancedDrill="1" xr:uid="{721640AA-D633-40B3-8676-D4822B74521F}">
  <cacheSource type="external" connectionId="19">
    <extLst>
      <ext xmlns:x14="http://schemas.microsoft.com/office/spreadsheetml/2009/9/main" uri="{F057638F-6D5F-4e77-A914-E7F072B9BCA8}">
        <x14:sourceConnection name="ThisWorkbookDataModel"/>
      </ext>
    </extLst>
  </cacheSource>
  <cacheFields count="0"/>
  <cacheHierarchies count="135">
    <cacheHierarchy uniqueName="[DateDim].[Date]" caption="Date" attribute="1" time="1" defaultMemberUniqueName="[DateDim].[Date].[All]" allUniqueName="[DateDim].[Date].[All]" dimensionUniqueName="[DateDim]" displayFolder="" count="0" memberValueDatatype="7" unbalanced="0"/>
    <cacheHierarchy uniqueName="[DateDim].[Year]" caption="Year" attribute="1" defaultMemberUniqueName="[DateDim].[Year].[All]" allUniqueName="[DateDim].[Year].[All]" dimensionUniqueName="[DateDim]" displayFolder="" count="0" memberValueDatatype="20" unbalanced="0"/>
    <cacheHierarchy uniqueName="[DateDim].[QuarterOfYear]" caption="QuarterOfYear" attribute="1" defaultMemberUniqueName="[DateDim].[QuarterOfYear].[All]" allUniqueName="[DateDim].[QuarterOfYear].[All]" dimensionUniqueName="[DateDim]" displayFolder="" count="0" memberValueDatatype="20" unbalanced="0"/>
    <cacheHierarchy uniqueName="[DateDim].[MonthOfYear]" caption="MonthOfYear" attribute="1" defaultMemberUniqueName="[DateDim].[MonthOfYear].[All]" allUniqueName="[DateDim].[MonthOfYear].[All]" dimensionUniqueName="[DateDim]" displayFolder="" count="0" memberValueDatatype="20" unbalanced="0"/>
    <cacheHierarchy uniqueName="[DateDim].[DayOfMonth]" caption="DayOfMonth" attribute="1" defaultMemberUniqueName="[DateDim].[DayOfMonth].[All]" allUniqueName="[DateDim].[DayOfMonth].[All]" dimensionUniqueName="[DateDim]" displayFolder="" count="0" memberValueDatatype="20" unbalanced="0"/>
    <cacheHierarchy uniqueName="[DateDim].[DateInt]" caption="DateInt" attribute="1" defaultMemberUniqueName="[DateDim].[DateInt].[All]" allUniqueName="[DateDim].[DateInt].[All]" dimensionUniqueName="[DateDim]" displayFolder="" count="0" memberValueDatatype="20" unbalanced="0"/>
    <cacheHierarchy uniqueName="[DateDim].[MonthName]" caption="MonthName" attribute="1" defaultMemberUniqueName="[DateDim].[MonthName].[All]" allUniqueName="[DateDim].[MonthName].[All]" dimensionUniqueName="[DateDim]" displayFolder="" count="0" memberValueDatatype="130" unbalanced="0"/>
    <cacheHierarchy uniqueName="[DateDim].[MonthInCalendar]" caption="MonthInCalendar" attribute="1" defaultMemberUniqueName="[DateDim].[MonthInCalendar].[All]" allUniqueName="[DateDim].[MonthInCalendar].[All]" dimensionUniqueName="[DateDim]" displayFolder="" count="0" memberValueDatatype="130" unbalanced="0"/>
    <cacheHierarchy uniqueName="[DateDim].[QuarterInCalendar]" caption="QuarterInCalendar" attribute="1" defaultMemberUniqueName="[DateDim].[QuarterInCalendar].[All]" allUniqueName="[DateDim].[QuarterInCalendar].[All]" dimensionUniqueName="[DateDim]" displayFolder="" count="0" memberValueDatatype="130" unbalanced="0"/>
    <cacheHierarchy uniqueName="[DateDim].[DayInWeek]" caption="DayInWeek" attribute="1" defaultMemberUniqueName="[DateDim].[DayInWeek].[All]" allUniqueName="[DateDim].[DayInWeek].[All]" dimensionUniqueName="[DateDim]" displayFolder="" count="0" memberValueDatatype="20" unbalanced="0"/>
    <cacheHierarchy uniqueName="[DateDim].[DayOfWeekName]" caption="DayOfWeekName" attribute="1" defaultMemberUniqueName="[DateDim].[DayOfWeekName].[All]" allUniqueName="[DateDim].[DayOfWeekName].[All]" dimensionUniqueName="[DateDim]" displayFolder="" count="0" memberValueDatatype="130" unbalanced="0"/>
    <cacheHierarchy uniqueName="[DateDim].[WeekEnding]" caption="WeekEnding" attribute="1" time="1" defaultMemberUniqueName="[DateDim].[WeekEnding].[All]" allUniqueName="[DateDim].[WeekEnding].[All]" dimensionUniqueName="[DateDim]" displayFolder="" count="0" memberValueDatatype="7" unbalanced="0"/>
    <cacheHierarchy uniqueName="[DateDim].[TuesdayWeekEnding]" caption="TuesdayWeekEnding" attribute="1" time="1" defaultMemberUniqueName="[DateDim].[TuesdayWeekEnding].[All]" allUniqueName="[DateDim].[TuesdayWeekEnding].[All]" dimensionUniqueName="[DateDim]" displayFolder="" count="0" memberValueDatatype="7" unbalanced="0"/>
    <cacheHierarchy uniqueName="[DateDim].[EndOfMonth]" caption="EndOfMonth" attribute="1" time="1" defaultMemberUniqueName="[DateDim].[EndOfMonth].[All]" allUniqueName="[DateDim].[EndOfMonth].[All]" dimensionUniqueName="[DateDim]" displayFolder="" count="0" memberValueDatatype="7" unbalanced="0"/>
    <cacheHierarchy uniqueName="[DateDim].[TuesdayWeekEnding (Year)]" caption="TuesdayWeekEnding (Year)" attribute="1" defaultMemberUniqueName="[DateDim].[TuesdayWeekEnding (Year)].[All]" allUniqueName="[DateDim].[TuesdayWeekEnding (Year)].[All]" dimensionUniqueName="[DateDim]" displayFolder="" count="0" memberValueDatatype="130" unbalanced="0"/>
    <cacheHierarchy uniqueName="[DateDim].[TuesdayWeekEnding (Quarter)]" caption="TuesdayWeekEnding (Quarter)" attribute="1" defaultMemberUniqueName="[DateDim].[TuesdayWeekEnding (Quarter)].[All]" allUniqueName="[DateDim].[TuesdayWeekEnding (Quarter)].[All]" dimensionUniqueName="[DateDim]" displayFolder="" count="0" memberValueDatatype="130" unbalanced="0"/>
    <cacheHierarchy uniqueName="[DateDim].[TuesdayWeekEnding (Month)]" caption="TuesdayWeekEnding (Month)" attribute="1" defaultMemberUniqueName="[DateDim].[TuesdayWeekEnding (Month)].[All]" allUniqueName="[DateDim].[TuesdayWeekEnding (Month)].[All]" dimensionUniqueName="[DateDim]" displayFolder="" count="0" memberValueDatatype="130" unbalanced="0"/>
    <cacheHierarchy uniqueName="[DateParameter].[DateParameter]" caption="DateParameter" attribute="1" time="1" defaultMemberUniqueName="[DateParameter].[DateParameter].[All]" allUniqueName="[DateParameter].[DateParameter].[All]" dimensionUniqueName="[DateParameter]" displayFolder="" count="0" memberValueDatatype="7" unbalanced="0"/>
    <cacheHierarchy uniqueName="[EndofWeek].[End of the Week]" caption="End of the Week" attribute="1" time="1" defaultMemberUniqueName="[EndofWeek].[End of the Week].[All]" allUniqueName="[EndofWeek].[End of the Week].[All]" dimensionUniqueName="[EndofWeek]" displayFolder="" count="0" memberValueDatatype="7" unbalanced="0"/>
    <cacheHierarchy uniqueName="[EndofWeekParameter].[EndofWeekParameter]" caption="EndofWeekParameter" attribute="1" time="1" defaultMemberUniqueName="[EndofWeekParameter].[EndofWeekParameter].[All]" allUniqueName="[EndofWeekParameter].[EndofWeekParameter].[All]" dimensionUniqueName="[EndofWeekParameter]" displayFolder="" count="0" memberValueDatatype="7" unbalanced="0"/>
    <cacheHierarchy uniqueName="[JCCDFact].[JobPhaseID]" caption="JobPhaseID" attribute="1" defaultMemberUniqueName="[JCCDFact].[JobPhaseID].[All]" allUniqueName="[JCCDFact].[JobPhaseID].[All]" dimensionUniqueName="[JCCDFact]" displayFolder="" count="0" memberValueDatatype="130" unbalanced="0"/>
    <cacheHierarchy uniqueName="[JCCDFact].[Job]" caption="Job" attribute="1" defaultMemberUniqueName="[JCCDFact].[Job].[All]" allUniqueName="[JCCDFact].[Job].[All]" dimensionUniqueName="[JCCDFact]" displayFolder="" count="0" memberValueDatatype="130" unbalanced="0"/>
    <cacheHierarchy uniqueName="[JCCDFact].[ActualDate]" caption="ActualDate" attribute="1" time="1" defaultMemberUniqueName="[JCCDFact].[ActualDate].[All]" allUniqueName="[JCCDFact].[ActualDate].[All]" dimensionUniqueName="[JCCDFact]" displayFolder="" count="0" memberValueDatatype="7" unbalanced="0"/>
    <cacheHierarchy uniqueName="[JCCDFact].[Base Bid]" caption="Base Bid" attribute="1" defaultMemberUniqueName="[JCCDFact].[Base Bid].[All]" allUniqueName="[JCCDFact].[Base Bid].[All]" dimensionUniqueName="[JCCDFact]" displayFolder="" count="0" memberValueDatatype="5" unbalanced="0"/>
    <cacheHierarchy uniqueName="[JCCDFact].[EstCost]" caption="EstCost" attribute="1" defaultMemberUniqueName="[JCCDFact].[EstCost].[All]" allUniqueName="[JCCDFact].[EstCost].[All]" dimensionUniqueName="[JCCDFact]" displayFolder="" count="0" memberValueDatatype="5" unbalanced="0"/>
    <cacheHierarchy uniqueName="[JCCDFact].[Added PCO Hours]" caption="Added PCO Hours" attribute="1" defaultMemberUniqueName="[JCCDFact].[Added PCO Hours].[All]" allUniqueName="[JCCDFact].[Added PCO Hours].[All]" dimensionUniqueName="[JCCDFact]" displayFolder="" count="0" memberValueDatatype="5" unbalanced="0"/>
    <cacheHierarchy uniqueName="[JCCDFact].[Added PCO Units]" caption="Added PCO Units" attribute="1" defaultMemberUniqueName="[JCCDFact].[Added PCO Units].[All]" allUniqueName="[JCCDFact].[Added PCO Units].[All]" dimensionUniqueName="[JCCDFact]" displayFolder="" count="0" memberValueDatatype="5" unbalanced="0"/>
    <cacheHierarchy uniqueName="[JCCDFact].[Added PCO Cost]" caption="Added PCO Cost" attribute="1" defaultMemberUniqueName="[JCCDFact].[Added PCO Cost].[All]" allUniqueName="[JCCDFact].[Added PCO Cost].[All]" dimensionUniqueName="[JCCDFact]" displayFolder="" count="0" memberValueDatatype="5" unbalanced="0"/>
    <cacheHierarchy uniqueName="[JCCDFact].[Costs Not Approved]" caption="Costs Not Approved" attribute="1" defaultMemberUniqueName="[JCCDFact].[Costs Not Approved].[All]" allUniqueName="[JCCDFact].[Costs Not Approved].[All]" dimensionUniqueName="[JCCDFact]" displayFolder="" count="0" memberValueDatatype="5" unbalanced="0"/>
    <cacheHierarchy uniqueName="[JCCDFact].[Costs Approved Not Interfaced]" caption="Costs Approved Not Interfaced" attribute="1" defaultMemberUniqueName="[JCCDFact].[Costs Approved Not Interfaced].[All]" allUniqueName="[JCCDFact].[Costs Approved Not Interfaced].[All]" dimensionUniqueName="[JCCDFact]" displayFolder="" count="0" memberValueDatatype="5" unbalanced="0"/>
    <cacheHierarchy uniqueName="[JCCDFact].[OrigHours]" caption="OrigHours" attribute="1" defaultMemberUniqueName="[JCCDFact].[OrigHours].[All]" allUniqueName="[JCCDFact].[OrigHours].[All]" dimensionUniqueName="[JCCDFact]" displayFolder="" count="0" memberValueDatatype="5" unbalanced="0"/>
    <cacheHierarchy uniqueName="[JCCDFact].[OrigUnits]" caption="OrigUnits" attribute="1" defaultMemberUniqueName="[JCCDFact].[OrigUnits].[All]" allUniqueName="[JCCDFact].[OrigUnits].[All]" dimensionUniqueName="[JCCDFact]" displayFolder="" count="0" memberValueDatatype="5" unbalanced="0"/>
    <cacheHierarchy uniqueName="[JCCDFact].[CurrEstHours]" caption="CurrEstHours" attribute="1" defaultMemberUniqueName="[JCCDFact].[CurrEstHours].[All]" allUniqueName="[JCCDFact].[CurrEstHours].[All]" dimensionUniqueName="[JCCDFact]" displayFolder="" count="0" memberValueDatatype="5" unbalanced="0"/>
    <cacheHierarchy uniqueName="[JCCDFact].[CurrEstUnits]" caption="CurrEstUnits" attribute="1" defaultMemberUniqueName="[JCCDFact].[CurrEstUnits].[All]" allUniqueName="[JCCDFact].[CurrEstUnits].[All]" dimensionUniqueName="[JCCDFact]" displayFolder="" count="0" memberValueDatatype="5" unbalanced="0"/>
    <cacheHierarchy uniqueName="[JCCDFact].[Pending PCO Hours]" caption="Pending PCO Hours" attribute="1" defaultMemberUniqueName="[JCCDFact].[Pending PCO Hours].[All]" allUniqueName="[JCCDFact].[Pending PCO Hours].[All]" dimensionUniqueName="[JCCDFact]" displayFolder="" count="0" memberValueDatatype="5" unbalanced="0"/>
    <cacheHierarchy uniqueName="[JCCDFact].[Pending PCO Costs]" caption="Pending PCO Costs" attribute="1" defaultMemberUniqueName="[JCCDFact].[Pending PCO Costs].[All]" allUniqueName="[JCCDFact].[Pending PCO Costs].[All]" dimensionUniqueName="[JCCDFact]" displayFolder="" count="0" memberValueDatatype="5" unbalanced="0"/>
    <cacheHierarchy uniqueName="[JCCDFact].[Pending PCO Units]" caption="Pending PCO Units" attribute="1" defaultMemberUniqueName="[JCCDFact].[Pending PCO Units].[All]" allUniqueName="[JCCDFact].[Pending PCO Units].[All]" dimensionUniqueName="[JCCDFact]" displayFolder="" count="0" memberValueDatatype="5" unbalanced="0"/>
    <cacheHierarchy uniqueName="[JCCDFact].[WeeklyProgressCost]" caption="WeeklyProgressCost" attribute="1" defaultMemberUniqueName="[JCCDFact].[WeeklyProgressCost].[All]" allUniqueName="[JCCDFact].[WeeklyProgressCost].[All]" dimensionUniqueName="[JCCDFact]" displayFolder="" count="0" memberValueDatatype="5" unbalanced="0"/>
    <cacheHierarchy uniqueName="[JCCDFact].[WeeklyProgressHours]" caption="WeeklyProgressHours" attribute="1" defaultMemberUniqueName="[JCCDFact].[WeeklyProgressHours].[All]" allUniqueName="[JCCDFact].[WeeklyProgressHours].[All]" dimensionUniqueName="[JCCDFact]" displayFolder="" count="0" memberValueDatatype="5" unbalanced="0"/>
    <cacheHierarchy uniqueName="[JCCDFact].[WeeklyProgressUnits]" caption="WeeklyProgressUnits" attribute="1" defaultMemberUniqueName="[JCCDFact].[WeeklyProgressUnits].[All]" allUniqueName="[JCCDFact].[WeeklyProgressUnits].[All]" dimensionUniqueName="[JCCDFact]" displayFolder="" count="0" memberValueDatatype="5" unbalanced="0"/>
    <cacheHierarchy uniqueName="[JCCH].[JobPhaseID]" caption="JobPhaseID" attribute="1" defaultMemberUniqueName="[JCCH].[JobPhaseID].[All]" allUniqueName="[JCCH].[JobPhaseID].[All]" dimensionUniqueName="[JCCH]" displayFolder="" count="0" memberValueDatatype="130" unbalanced="0"/>
    <cacheHierarchy uniqueName="[JCCH].[Job]" caption="Job" attribute="1" defaultMemberUniqueName="[JCCH].[Job].[All]" allUniqueName="[JCCH].[Job].[All]" dimensionUniqueName="[JCCH]" displayFolder="" count="0" memberValueDatatype="130" unbalanced="0"/>
    <cacheHierarchy uniqueName="[JCCH].[Phase]" caption="Phase" attribute="1" defaultMemberUniqueName="[JCCH].[Phase].[All]" allUniqueName="[JCCH].[Phase].[All]" dimensionUniqueName="[JCCH]" displayFolder="" count="2" memberValueDatatype="130" unbalanced="0"/>
    <cacheHierarchy uniqueName="[JCCH].[UM]" caption="UM" attribute="1" defaultMemberUniqueName="[JCCH].[UM].[All]" allUniqueName="[JCCH].[UM].[All]" dimensionUniqueName="[JCCH]" displayFolder="" count="0" memberValueDatatype="130" unbalanced="0"/>
    <cacheHierarchy uniqueName="[JCCH].[Phase Description]" caption="Phase Description" attribute="1" defaultMemberUniqueName="[JCCH].[Phase Description].[All]" allUniqueName="[JCCH].[Phase Description].[All]" dimensionUniqueName="[JCCH]" displayFolder="" count="0" memberValueDatatype="130" unbalanced="0"/>
    <cacheHierarchy uniqueName="[JobDes].[Job]" caption="Job" attribute="1" defaultMemberUniqueName="[JobDes].[Job].[All]" allUniqueName="[JobDes].[Job].[All]" dimensionUniqueName="[JobDes]" displayFolder="" count="0" memberValueDatatype="130" unbalanced="0"/>
    <cacheHierarchy uniqueName="[JobDes].[Job Name]" caption="Job Name" attribute="1" defaultMemberUniqueName="[JobDes].[Job Name].[All]" allUniqueName="[JobDes].[Job Name].[All]" dimensionUniqueName="[JobDes]" displayFolder="" count="0" memberValueDatatype="130" unbalanced="0"/>
    <cacheHierarchy uniqueName="[MaxWkProgressImp].[ActualDate]" caption="ActualDate" attribute="1" time="1" defaultMemberUniqueName="[MaxWkProgressImp].[ActualDate].[All]" allUniqueName="[MaxWkProgressImp].[ActualDate].[All]" dimensionUniqueName="[MaxWkProgressImp]" displayFolder="" count="0" memberValueDatatype="7" unbalanced="0"/>
    <cacheHierarchy uniqueName="[ProjectParameter].[Project]" caption="Project" attribute="1" defaultMemberUniqueName="[ProjectParameter].[Project].[All]" allUniqueName="[ProjectParameter].[Project].[All]" dimensionUniqueName="[ProjectParameter]" displayFolder="" count="0" memberValueDatatype="130" unbalanced="0"/>
    <cacheHierarchy uniqueName="[TuesWeekEnding].[TuesdayWeekEnding]" caption="TuesdayWeekEnding" attribute="1" time="1" defaultMemberUniqueName="[TuesWeekEnding].[TuesdayWeekEnding].[All]" allUniqueName="[TuesWeekEnding].[TuesdayWeekEnding].[All]" dimensionUniqueName="[TuesWeekEnding]" displayFolder="" count="0" memberValueDatatype="7" unbalanced="0"/>
    <cacheHierarchy uniqueName="[DateDim].[TuesdayWeekEnding (Month Index)]" caption="TuesdayWeekEnding (Month Index)" attribute="1" defaultMemberUniqueName="[DateDim].[TuesdayWeekEnding (Month Index)].[All]" allUniqueName="[DateDim].[TuesdayWeekEnding (Month Index)].[All]" dimensionUniqueName="[DateDim]" displayFolder="" count="0" memberValueDatatype="20" unbalanced="0" hidden="1"/>
    <cacheHierarchy uniqueName="[JCCDFact].[ActualCost]" caption="ActualCost" attribute="1" defaultMemberUniqueName="[JCCDFact].[ActualCost].[All]" allUniqueName="[JCCDFact].[ActualCost].[All]" dimensionUniqueName="[JCCDFact]" displayFolder="" count="0" memberValueDatatype="5" unbalanced="0" hidden="1"/>
    <cacheHierarchy uniqueName="[JCCDFact].[ActualHours]" caption="ActualHours" attribute="1" defaultMemberUniqueName="[JCCDFact].[ActualHours].[All]" allUniqueName="[JCCDFact].[ActualHours].[All]" dimensionUniqueName="[JCCDFact]" displayFolder="" count="0" memberValueDatatype="5" unbalanced="0" hidden="1"/>
    <cacheHierarchy uniqueName="[JCCDFact].[ActualUnits]" caption="ActualUnits" attribute="1" defaultMemberUniqueName="[JCCDFact].[ActualUnits].[All]" allUniqueName="[JCCDFact].[ActualUnits].[All]" dimensionUniqueName="[JCCDFact]" displayFolder="" count="0" memberValueDatatype="5" unbalanced="0" hidden="1"/>
    <cacheHierarchy uniqueName="[JCCDFact].[Phase]" caption="Phase" attribute="1" defaultMemberUniqueName="[JCCDFact].[Phase].[All]" allUniqueName="[JCCDFact].[Phase].[All]" dimensionUniqueName="[JCCDFact]" displayFolder="" count="0" memberValueDatatype="130" unbalanced="0" hidden="1"/>
    <cacheHierarchy uniqueName="[JCCDFact].[ProjCost]" caption="ProjCost" attribute="1" defaultMemberUniqueName="[JCCDFact].[ProjCost].[All]" allUniqueName="[JCCDFact].[ProjCost].[All]" dimensionUniqueName="[JCCDFact]" displayFolder="" count="0" memberValueDatatype="5" unbalanced="0" hidden="1"/>
    <cacheHierarchy uniqueName="[JCCDFact].[ProjHours]" caption="ProjHours" attribute="1" defaultMemberUniqueName="[JCCDFact].[ProjHours].[All]" allUniqueName="[JCCDFact].[ProjHours].[All]" dimensionUniqueName="[JCCDFact]" displayFolder="" count="0" memberValueDatatype="5" unbalanced="0" hidden="1"/>
    <cacheHierarchy uniqueName="[JCCDFact].[ProjUnits]" caption="ProjUnits" attribute="1" defaultMemberUniqueName="[JCCDFact].[ProjUnits].[All]" allUniqueName="[JCCDFact].[ProjUnits].[All]" dimensionUniqueName="[JCCDFact]" displayFolder="" count="0" memberValueDatatype="5" unbalanced="0" hidden="1"/>
    <cacheHierarchy uniqueName="[Measures].[Sum of WeeklyProgressHours]" caption="Sum of WeeklyProgressHours" measure="1" displayFolder="" measureGroup="JCCDFact" count="0">
      <extLst>
        <ext xmlns:x15="http://schemas.microsoft.com/office/spreadsheetml/2010/11/main" uri="{B97F6D7D-B522-45F9-BDA1-12C45D357490}">
          <x15:cacheHierarchy aggregatedColumn="38"/>
        </ext>
      </extLst>
    </cacheHierarchy>
    <cacheHierarchy uniqueName="[Measures].[Cost in Vista]" caption="Cost in Vista" measure="1" displayFolder="" measureGroup="JCCDFact" count="0"/>
    <cacheHierarchy uniqueName="[Measures].[Hours to Date]" caption="Hours to Date" measure="1" displayFolder="" measureGroup="JCCDFact" count="0"/>
    <cacheHierarchy uniqueName="[Measures].[Units to Date]" caption="Units to Date" measure="1" displayFolder="" measureGroup="JCCDFact" count="0"/>
    <cacheHierarchy uniqueName="[Measures].[Proj Hours]" caption="Proj Hours" measure="1" displayFolder="" measureGroup="JCCDFact" count="0"/>
    <cacheHierarchy uniqueName="[Measures].[Exceeded Progress Hours]" caption="Exceeded Progress Hours" measure="1" displayFolder="" measureGroup="JCCDFact" count="0"/>
    <cacheHierarchy uniqueName="[Measures].[Proj Units]" caption="Proj Units" measure="1" displayFolder="" measureGroup="JCCDFact" count="0"/>
    <cacheHierarchy uniqueName="[Measures].[Exceeded Units]" caption="Exceeded Units" measure="1" displayFolder="" measureGroup="JCCDFact" count="0"/>
    <cacheHierarchy uniqueName="[Measures].[JTD $ / HR]" caption="JTD $ / HR" measure="1" displayFolder="" measureGroup="JCCDFact" count="0"/>
    <cacheHierarchy uniqueName="[Measures].[This Week]" caption="This Week" measure="1" displayFolder="" measureGroup="JCCDFact" count="0"/>
    <cacheHierarchy uniqueName="[Measures].[Period Hours]" caption="Period Hours" measure="1" displayFolder="" measureGroup="JCCDFact" count="0"/>
    <cacheHierarchy uniqueName="[Measures].[Period Units]" caption="Period Units" measure="1" displayFolder="" measureGroup="JCCDFact" count="0"/>
    <cacheHierarchy uniqueName="[Measures].[To Date]" caption="To Date" measure="1" displayFolder="" measureGroup="JCCDFact" count="0"/>
    <cacheHierarchy uniqueName="[Measures].[True Remaining Man Hours]" caption="True Remaining Man Hours" measure="1" displayFolder="" measureGroup="JCCDFact" count="0"/>
    <cacheHierarchy uniqueName="[Measures].[Monthly Performance]" caption="Monthly Performance" measure="1" displayFolder="" measureGroup="JCCDFact" count="0"/>
    <cacheHierarchy uniqueName="[Measures].[Monthly Projected Hours To Complete]" caption="Monthly Projected Hours To Complete" measure="1" displayFolder="" measureGroup="JCCDFact" count="0"/>
    <cacheHierarchy uniqueName="[Measures].[Proj Hours / Actual Hours]" caption="Proj Hours / Actual Hours" measure="1" displayFolder="" measureGroup="JCCDFact" count="0"/>
    <cacheHierarchy uniqueName="[Measures].[Budget Hours]" caption="Budget Hours" measure="1" displayFolder="" measureGroup="JCCDFact" count="0"/>
    <cacheHierarchy uniqueName="[Measures].[Budget Units]" caption="Budget Units" measure="1" displayFolder="" measureGroup="JCCDFact" count="0"/>
    <cacheHierarchy uniqueName="[Measures].[Budget Cost/ Budget Hour]" caption="Budget Cost/ Budget Hour" measure="1" displayFolder="" measureGroup="JCCDFact" count="0"/>
    <cacheHierarchy uniqueName="[Measures].[BaseBid]" caption="BaseBid" measure="1" displayFolder="" measureGroup="JCCDFact" count="0"/>
    <cacheHierarchy uniqueName="[Measures].[Budget]" caption="Budget" measure="1" displayFolder="" measureGroup="JCCDFact" count="0"/>
    <cacheHierarchy uniqueName="[Measures].[Missing]" caption="Missing" measure="1" displayFolder="" measureGroup="JCCDFact" count="0"/>
    <cacheHierarchy uniqueName="[Measures].[Revised Budget Hours]" caption="Revised Budget Hours" measure="1" displayFolder="" measureGroup="JCCDFact" count="0"/>
    <cacheHierarchy uniqueName="[Measures].[Hours to Complete]" caption="Hours to Complete" measure="1" displayFolder="" measureGroup="JCCDFact" count="0"/>
    <cacheHierarchy uniqueName="[Measures].[Hours Variance]" caption="Hours Variance" measure="1" displayFolder="" measureGroup="JCCDFact" count="0"/>
    <cacheHierarchy uniqueName="[Measures].[Revised Budget Units]" caption="Revised Budget Units" measure="1" displayFolder="" measureGroup="JCCDFact" count="0"/>
    <cacheHierarchy uniqueName="[Measures].[Rev. Budget Hours / Rev. Budget Units]" caption="Rev. Budget Hours / Rev. Budget Units" measure="1" displayFolder="" measureGroup="JCCDFact" count="0"/>
    <cacheHierarchy uniqueName="[Measures].[Period Hours / Period Units]" caption="Period Hours / Period Units" measure="1" displayFolder="" measureGroup="JCCDFact" count="0"/>
    <cacheHierarchy uniqueName="[Measures].[Hours to Date / Units to Date]" caption="Hours to Date / Units to Date" measure="1" displayFolder="" measureGroup="JCCDFact" count="0"/>
    <cacheHierarchy uniqueName="[Measures].[Proj Hours / Proj Units]" caption="Proj Hours / Proj Units" measure="1" displayFolder="" measureGroup="JCCDFact" count="0"/>
    <cacheHierarchy uniqueName="[Measures].[% Hours Used]" caption="% Hours Used" measure="1" displayFolder="" measureGroup="JCCDFact" count="0"/>
    <cacheHierarchy uniqueName="[Measures].[% Units Installed]" caption="% Units Installed" measure="1" displayFolder="" measureGroup="JCCDFact" count="0"/>
    <cacheHierarchy uniqueName="[Measures].[LPI]" caption="LPI" measure="1" displayFolder="" measureGroup="JCCDFact" count="0"/>
    <cacheHierarchy uniqueName="[Measures].[Projected Cost]" caption="Projected Cost" measure="1" displayFolder="" measureGroup="JCCDFact" count="0"/>
    <cacheHierarchy uniqueName="[Measures].[Cost Variance]" caption="Cost Variance" measure="1" displayFolder="" measureGroup="JCCDFact" count="0"/>
    <cacheHierarchy uniqueName="[Measures].[2 Weeks Prior Progress Hours / Progress Units]" caption="2 Weeks Prior Progress Hours / Progress Units" measure="1" displayFolder="" measureGroup="JCCDFact" count="0"/>
    <cacheHierarchy uniqueName="[Measures].[3 Weeks Prior Progress Hours / Progress Units]" caption="3 Weeks Prior Progress Hours / Progress Units" measure="1" displayFolder="" measureGroup="JCCDFact" count="0"/>
    <cacheHierarchy uniqueName="[Measures].[4 Weeks Prior Progress Hours / Progress Units]" caption="4 Weeks Prior Progress Hours / Progress Units" measure="1" displayFolder="" measureGroup="JCCDFact" count="0"/>
    <cacheHierarchy uniqueName="[Measures].[1 Wk Prior Progress Hours / Progress Units]" caption="1 Wk Prior Progress Hours / Progress Units" measure="1" displayFolder="" measureGroup="JCCDFact" count="0"/>
    <cacheHierarchy uniqueName="[Measures].[JTD $ / HR 1 week prior]" caption="JTD $ / HR 1 week prior" measure="1" displayFolder="" measureGroup="JCCDFact" count="0"/>
    <cacheHierarchy uniqueName="[Measures].[JTD $ / HR 2 weeks prior]" caption="JTD $ / HR 2 weeks prior" measure="1" displayFolder="" measureGroup="JCCDFact" count="0"/>
    <cacheHierarchy uniqueName="[Measures].[JTD$ / HR 3 Weeks Prior]" caption="JTD$ / HR 3 Weeks Prior" measure="1" displayFolder="" measureGroup="JCCDFact" count="0"/>
    <cacheHierarchy uniqueName="[Measures].[JTD $ / HR 4 weeks prior]" caption="JTD $ / HR 4 weeks prior" measure="1" displayFolder="" measureGroup="JCCDFact" count="0"/>
    <cacheHierarchy uniqueName="[Measures].[Units to Complete]" caption="Units to Complete" measure="1" displayFolder="" measureGroup="JCCDFact" count="0"/>
    <cacheHierarchy uniqueName="[Measures].[Units Variance]" caption="Units Variance" measure="1" displayFolder="" measureGroup="JCCDFact" count="0"/>
    <cacheHierarchy uniqueName="[Measures].[Progress Hours At Completion Latest]" caption="Progress Hours At Completion Latest" measure="1" displayFolder="" measureGroup="JCCDFact" count="0"/>
    <cacheHierarchy uniqueName="[Measures].[Progress Units At Completion Latest]" caption="Progress Units At Completion Latest" measure="1" displayFolder="" measureGroup="JCCDFact" count="0"/>
    <cacheHierarchy uniqueName="[Measures].[Progress Cost At Completion Latest]" caption="Progress Cost At Completion Latest" measure="1" displayFolder="" measureGroup="JCCDFact" count="0"/>
    <cacheHierarchy uniqueName="[Measures].[Weekly Progress Hours To Complete]" caption="Weekly Progress Hours To Complete" measure="1" displayFolder="" measureGroup="JCCDFact" count="0"/>
    <cacheHierarchy uniqueName="[Measures].[Weekly Progress Hours Performance]" caption="Weekly Progress Hours Performance" measure="1" displayFolder="" measureGroup="JCCDFact" count="0"/>
    <cacheHierarchy uniqueName="[Measures].[Actual Hours]" caption="Actual Hours" measure="1" displayFolder="" measureGroup="JCCDFact" count="0"/>
    <cacheHierarchy uniqueName="[Measures].[PCO Hours]" caption="PCO Hours" measure="1" displayFolder="" measureGroup="JCCDFact" count="0"/>
    <cacheHierarchy uniqueName="[Measures].[PCO Cost]" caption="PCO Cost" measure="1" displayFolder="" measureGroup="JCCDFact" count="0"/>
    <cacheHierarchy uniqueName="[Measures].[Revised Budget]" caption="Revised Budget" measure="1" displayFolder="" measureGroup="JCCDFact" count="0"/>
    <cacheHierarchy uniqueName="[Measures].[Hrs to Date]" caption="Hrs to Date" measure="1" displayFolder="" measureGroup="JCCDFact" count="0"/>
    <cacheHierarchy uniqueName="[Measures].[Cum. Revised Budget Hours]" caption="Cum. Revised Budget Hours" measure="1" displayFolder="" measureGroup="JCCDFact" count="0"/>
    <cacheHierarchy uniqueName="[Measures].[Weekly Progress Hours At Completion]" caption="Weekly Progress Hours At Completion" measure="1" displayFolder="" measureGroup="JCCDFact" count="0"/>
    <cacheHierarchy uniqueName="[Measures].[Monthly Projected Hours At Completion]" caption="Monthly Projected Hours At Completion" measure="1" displayFolder="" measureGroup="JCCDFact" count="0"/>
    <cacheHierarchy uniqueName="[Measures].[Period Costs]" caption="Period Costs" measure="1" displayFolder="" measureGroup="JCCDFact" count="0"/>
    <cacheHierarchy uniqueName="[Measures].[Budgeted JTD $ / Hr]" caption="Budgeted JTD $ / Hr" measure="1" displayFolder="" measureGroup="JCCDFact" count="0"/>
    <cacheHierarchy uniqueName="[Measures].[PCO Units]" caption="PCO Units" measure="1" displayFolder="" measureGroup="JCCDFact" count="0"/>
    <cacheHierarchy uniqueName="[Measures].[PCO Hours Pending]" caption="PCO Hours Pending" measure="1" displayFolder="" measureGroup="JCCDFact" count="0"/>
    <cacheHierarchy uniqueName="[Measures].[PCO Costs Pending]" caption="PCO Costs Pending" measure="1" displayFolder="" measureGroup="JCCDFact" count="0"/>
    <cacheHierarchy uniqueName="[Measures].[PCO Units Pending]" caption="PCO Units Pending" measure="1" displayFolder="" measureGroup="JCCDFact" count="0"/>
    <cacheHierarchy uniqueName="[Measures].[__XL_Count DateDim]" caption="__XL_Count DateDim" measure="1" displayFolder="" measureGroup="DateDim" count="0" hidden="1"/>
    <cacheHierarchy uniqueName="[Measures].[__XL_Count JCCDFact]" caption="__XL_Count JCCDFact" measure="1" displayFolder="" measureGroup="JCCDFact" count="0" hidden="1"/>
    <cacheHierarchy uniqueName="[Measures].[__XL_Count JCCH]" caption="__XL_Count JCCH" measure="1" displayFolder="" measureGroup="JCCH" count="0" hidden="1"/>
    <cacheHierarchy uniqueName="[Measures].[__XL_Count JobDes]" caption="__XL_Count JobDes" measure="1" displayFolder="" measureGroup="JobDes" count="0" hidden="1"/>
    <cacheHierarchy uniqueName="[Measures].[__XL_Count EndofWeek]" caption="__XL_Count EndofWeek" measure="1" displayFolder="" measureGroup="EndofWeek" count="0" hidden="1"/>
    <cacheHierarchy uniqueName="[Measures].[__XL_Count ProjectParameter]" caption="__XL_Count ProjectParameter" measure="1" displayFolder="" measureGroup="ProjectParameter" count="0" hidden="1"/>
    <cacheHierarchy uniqueName="[Measures].[__XL_Count DateParameter]" caption="__XL_Count DateParameter" measure="1" displayFolder="" measureGroup="DateParameter" count="0" hidden="1"/>
    <cacheHierarchy uniqueName="[Measures].[__XL_Count TuesWeekEnding]" caption="__XL_Count TuesWeekEnding" measure="1" displayFolder="" measureGroup="TuesWeekEnding" count="0" hidden="1"/>
    <cacheHierarchy uniqueName="[Measures].[__XL_Count EndofWeekParameter]" caption="__XL_Count EndofWeekParameter" measure="1" displayFolder="" measureGroup="EndofWeekParameter" count="0" hidden="1"/>
    <cacheHierarchy uniqueName="[Measures].[__XL_Count MaxWkProgressImp]" caption="__XL_Count MaxWkProgressImp" measure="1" displayFolder="" measureGroup="MaxWkProgressImp" count="0" hidden="1"/>
    <cacheHierarchy uniqueName="[Measures].[__No measures defined]" caption="__No measures defined" measure="1" displayFolder="" count="0" hidden="1"/>
    <cacheHierarchy uniqueName="[Measures].[Sum of ProjHours]" caption="Sum of ProjHours" measure="1" displayFolder="" measureGroup="JCCDFact" count="0" hidden="1">
      <extLst>
        <ext xmlns:x15="http://schemas.microsoft.com/office/spreadsheetml/2010/11/main" uri="{B97F6D7D-B522-45F9-BDA1-12C45D357490}">
          <x15:cacheHierarchy aggregatedColumn="56"/>
        </ext>
      </extLst>
    </cacheHierarchy>
  </cacheHierarchies>
  <kpis count="0"/>
  <extLst>
    <ext xmlns:x14="http://schemas.microsoft.com/office/spreadsheetml/2009/9/main" uri="{725AE2AE-9491-48be-B2B4-4EB974FC3084}">
      <x14:pivotCacheDefinition slicerData="1" pivotCacheId="1535771299"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412.485357175923" createdVersion="5" refreshedVersion="7" minRefreshableVersion="3" recordCount="0" supportSubquery="1" supportAdvancedDrill="1" xr:uid="{C7EB231D-50C7-440F-8999-BF98EECDB983}">
  <cacheSource type="external" connectionId="19">
    <extLst>
      <ext xmlns:x14="http://schemas.microsoft.com/office/spreadsheetml/2009/9/main" uri="{F057638F-6D5F-4e77-A914-E7F072B9BCA8}">
        <x14:sourceConnection name="ThisWorkbookDataModel"/>
      </ext>
    </extLst>
  </cacheSource>
  <cacheFields count="6">
    <cacheField name="[DateDim].[TuesdayWeekEnding].[TuesdayWeekEnding]" caption="TuesdayWeekEnding" numFmtId="0" hierarchy="12" level="1">
      <sharedItems containsSemiMixedTypes="0" containsNonDate="0" containsDate="1" containsString="0" minDate="2020-03-03T00:00:00" maxDate="2021-05-12T00:00:00" count="63">
        <d v="2020-03-03T00:00:00"/>
        <d v="2020-03-10T00:00:00"/>
        <d v="2020-03-17T00:00:00"/>
        <d v="2020-03-24T00:00:00"/>
        <d v="2020-03-31T00:00:00"/>
        <d v="2020-04-07T00:00:00"/>
        <d v="2020-04-14T00:00:00"/>
        <d v="2020-04-21T00:00:00"/>
        <d v="2020-04-28T00:00:00"/>
        <d v="2020-05-05T00:00:00"/>
        <d v="2020-05-12T00:00:00"/>
        <d v="2020-05-19T00:00:00"/>
        <d v="2020-05-26T00:00:00"/>
        <d v="2020-06-02T00:00:00"/>
        <d v="2020-06-09T00:00:00"/>
        <d v="2020-06-16T00:00:00"/>
        <d v="2020-06-23T00:00:00"/>
        <d v="2020-06-30T00:00:00"/>
        <d v="2020-07-07T00:00:00"/>
        <d v="2020-07-14T00:00:00"/>
        <d v="2020-07-21T00:00:00"/>
        <d v="2020-07-28T00:00:00"/>
        <d v="2020-08-04T00:00:00"/>
        <d v="2020-08-11T00:00:00"/>
        <d v="2020-08-18T00:00:00"/>
        <d v="2020-08-25T00:00:00"/>
        <d v="2020-09-01T00:00:00"/>
        <d v="2020-09-08T00:00:00"/>
        <d v="2020-09-15T00:00:00"/>
        <d v="2020-09-22T00:00:00"/>
        <d v="2020-09-29T00:00:00"/>
        <d v="2020-10-06T00:00:00"/>
        <d v="2020-10-13T00:00:00"/>
        <d v="2020-10-20T00:00:00"/>
        <d v="2020-10-27T00:00:00"/>
        <d v="2020-11-03T00:00:00"/>
        <d v="2020-11-10T00:00:00"/>
        <d v="2020-11-17T00:00:00"/>
        <d v="2020-11-24T00:00:00"/>
        <d v="2020-12-01T00:00:00"/>
        <d v="2020-12-08T00:00:00"/>
        <d v="2020-12-15T00:00:00"/>
        <d v="2020-12-22T00:00:00"/>
        <d v="2020-12-29T00:00:00"/>
        <d v="2021-01-05T00:00:00"/>
        <d v="2021-01-12T00:00:00"/>
        <d v="2021-01-19T00:00:00"/>
        <d v="2021-01-26T00:00:00"/>
        <d v="2021-02-02T00:00:00"/>
        <d v="2021-02-09T00:00:00"/>
        <d v="2021-02-16T00:00:00"/>
        <d v="2021-02-23T00:00:00"/>
        <d v="2021-03-02T00:00:00"/>
        <d v="2021-03-09T00:00:00"/>
        <d v="2021-03-16T00:00:00"/>
        <d v="2021-03-23T00:00:00"/>
        <d v="2021-03-30T00:00:00"/>
        <d v="2021-04-06T00:00:00"/>
        <d v="2021-04-13T00:00:00"/>
        <d v="2021-04-20T00:00:00"/>
        <d v="2021-04-27T00:00:00"/>
        <d v="2021-05-04T00:00:00"/>
        <d v="2021-05-11T00:00:00"/>
      </sharedItems>
      <extLst>
        <ext xmlns:x15="http://schemas.microsoft.com/office/spreadsheetml/2010/11/main" uri="{4F2E5C28-24EA-4eb8-9CBF-B6C8F9C3D259}">
          <x15:cachedUniqueNames>
            <x15:cachedUniqueName index="0" name="[DateDim].[TuesdayWeekEnding].&amp;[2020-03-03T00:00:00]"/>
            <x15:cachedUniqueName index="1" name="[DateDim].[TuesdayWeekEnding].&amp;[2020-03-10T00:00:00]"/>
            <x15:cachedUniqueName index="2" name="[DateDim].[TuesdayWeekEnding].&amp;[2020-03-17T00:00:00]"/>
            <x15:cachedUniqueName index="3" name="[DateDim].[TuesdayWeekEnding].&amp;[2020-03-24T00:00:00]"/>
            <x15:cachedUniqueName index="4" name="[DateDim].[TuesdayWeekEnding].&amp;[2020-03-31T00:00:00]"/>
            <x15:cachedUniqueName index="5" name="[DateDim].[TuesdayWeekEnding].&amp;[2020-04-07T00:00:00]"/>
            <x15:cachedUniqueName index="6" name="[DateDim].[TuesdayWeekEnding].&amp;[2020-04-14T00:00:00]"/>
            <x15:cachedUniqueName index="7" name="[DateDim].[TuesdayWeekEnding].&amp;[2020-04-21T00:00:00]"/>
            <x15:cachedUniqueName index="8" name="[DateDim].[TuesdayWeekEnding].&amp;[2020-04-28T00:00:00]"/>
            <x15:cachedUniqueName index="9" name="[DateDim].[TuesdayWeekEnding].&amp;[2020-05-05T00:00:00]"/>
            <x15:cachedUniqueName index="10" name="[DateDim].[TuesdayWeekEnding].&amp;[2020-05-12T00:00:00]"/>
            <x15:cachedUniqueName index="11" name="[DateDim].[TuesdayWeekEnding].&amp;[2020-05-19T00:00:00]"/>
            <x15:cachedUniqueName index="12" name="[DateDim].[TuesdayWeekEnding].&amp;[2020-05-26T00:00:00]"/>
            <x15:cachedUniqueName index="13" name="[DateDim].[TuesdayWeekEnding].&amp;[2020-06-02T00:00:00]"/>
            <x15:cachedUniqueName index="14" name="[DateDim].[TuesdayWeekEnding].&amp;[2020-06-09T00:00:00]"/>
            <x15:cachedUniqueName index="15" name="[DateDim].[TuesdayWeekEnding].&amp;[2020-06-16T00:00:00]"/>
            <x15:cachedUniqueName index="16" name="[DateDim].[TuesdayWeekEnding].&amp;[2020-06-23T00:00:00]"/>
            <x15:cachedUniqueName index="17" name="[DateDim].[TuesdayWeekEnding].&amp;[2020-06-30T00:00:00]"/>
            <x15:cachedUniqueName index="18" name="[DateDim].[TuesdayWeekEnding].&amp;[2020-07-07T00:00:00]"/>
            <x15:cachedUniqueName index="19" name="[DateDim].[TuesdayWeekEnding].&amp;[2020-07-14T00:00:00]"/>
            <x15:cachedUniqueName index="20" name="[DateDim].[TuesdayWeekEnding].&amp;[2020-07-21T00:00:00]"/>
            <x15:cachedUniqueName index="21" name="[DateDim].[TuesdayWeekEnding].&amp;[2020-07-28T00:00:00]"/>
            <x15:cachedUniqueName index="22" name="[DateDim].[TuesdayWeekEnding].&amp;[2020-08-04T00:00:00]"/>
            <x15:cachedUniqueName index="23" name="[DateDim].[TuesdayWeekEnding].&amp;[2020-08-11T00:00:00]"/>
            <x15:cachedUniqueName index="24" name="[DateDim].[TuesdayWeekEnding].&amp;[2020-08-18T00:00:00]"/>
            <x15:cachedUniqueName index="25" name="[DateDim].[TuesdayWeekEnding].&amp;[2020-08-25T00:00:00]"/>
            <x15:cachedUniqueName index="26" name="[DateDim].[TuesdayWeekEnding].&amp;[2020-09-01T00:00:00]"/>
            <x15:cachedUniqueName index="27" name="[DateDim].[TuesdayWeekEnding].&amp;[2020-09-08T00:00:00]"/>
            <x15:cachedUniqueName index="28" name="[DateDim].[TuesdayWeekEnding].&amp;[2020-09-15T00:00:00]"/>
            <x15:cachedUniqueName index="29" name="[DateDim].[TuesdayWeekEnding].&amp;[2020-09-22T00:00:00]"/>
            <x15:cachedUniqueName index="30" name="[DateDim].[TuesdayWeekEnding].&amp;[2020-09-29T00:00:00]"/>
            <x15:cachedUniqueName index="31" name="[DateDim].[TuesdayWeekEnding].&amp;[2020-10-06T00:00:00]"/>
            <x15:cachedUniqueName index="32" name="[DateDim].[TuesdayWeekEnding].&amp;[2020-10-13T00:00:00]"/>
            <x15:cachedUniqueName index="33" name="[DateDim].[TuesdayWeekEnding].&amp;[2020-10-20T00:00:00]"/>
            <x15:cachedUniqueName index="34" name="[DateDim].[TuesdayWeekEnding].&amp;[2020-10-27T00:00:00]"/>
            <x15:cachedUniqueName index="35" name="[DateDim].[TuesdayWeekEnding].&amp;[2020-11-03T00:00:00]"/>
            <x15:cachedUniqueName index="36" name="[DateDim].[TuesdayWeekEnding].&amp;[2020-11-10T00:00:00]"/>
            <x15:cachedUniqueName index="37" name="[DateDim].[TuesdayWeekEnding].&amp;[2020-11-17T00:00:00]"/>
            <x15:cachedUniqueName index="38" name="[DateDim].[TuesdayWeekEnding].&amp;[2020-11-24T00:00:00]"/>
            <x15:cachedUniqueName index="39" name="[DateDim].[TuesdayWeekEnding].&amp;[2020-12-01T00:00:00]"/>
            <x15:cachedUniqueName index="40" name="[DateDim].[TuesdayWeekEnding].&amp;[2020-12-08T00:00:00]"/>
            <x15:cachedUniqueName index="41" name="[DateDim].[TuesdayWeekEnding].&amp;[2020-12-15T00:00:00]"/>
            <x15:cachedUniqueName index="42" name="[DateDim].[TuesdayWeekEnding].&amp;[2020-12-22T00:00:00]"/>
            <x15:cachedUniqueName index="43" name="[DateDim].[TuesdayWeekEnding].&amp;[2020-12-29T00:00:00]"/>
            <x15:cachedUniqueName index="44" name="[DateDim].[TuesdayWeekEnding].&amp;[2021-01-05T00:00:00]"/>
            <x15:cachedUniqueName index="45" name="[DateDim].[TuesdayWeekEnding].&amp;[2021-01-12T00:00:00]"/>
            <x15:cachedUniqueName index="46" name="[DateDim].[TuesdayWeekEnding].&amp;[2021-01-19T00:00:00]"/>
            <x15:cachedUniqueName index="47" name="[DateDim].[TuesdayWeekEnding].&amp;[2021-01-26T00:00:00]"/>
            <x15:cachedUniqueName index="48" name="[DateDim].[TuesdayWeekEnding].&amp;[2021-02-02T00:00:00]"/>
            <x15:cachedUniqueName index="49" name="[DateDim].[TuesdayWeekEnding].&amp;[2021-02-09T00:00:00]"/>
            <x15:cachedUniqueName index="50" name="[DateDim].[TuesdayWeekEnding].&amp;[2021-02-16T00:00:00]"/>
            <x15:cachedUniqueName index="51" name="[DateDim].[TuesdayWeekEnding].&amp;[2021-02-23T00:00:00]"/>
            <x15:cachedUniqueName index="52" name="[DateDim].[TuesdayWeekEnding].&amp;[2021-03-02T00:00:00]"/>
            <x15:cachedUniqueName index="53" name="[DateDim].[TuesdayWeekEnding].&amp;[2021-03-09T00:00:00]"/>
            <x15:cachedUniqueName index="54" name="[DateDim].[TuesdayWeekEnding].&amp;[2021-03-16T00:00:00]"/>
            <x15:cachedUniqueName index="55" name="[DateDim].[TuesdayWeekEnding].&amp;[2021-03-23T00:00:00]"/>
            <x15:cachedUniqueName index="56" name="[DateDim].[TuesdayWeekEnding].&amp;[2021-03-30T00:00:00]"/>
            <x15:cachedUniqueName index="57" name="[DateDim].[TuesdayWeekEnding].&amp;[2021-04-06T00:00:00]"/>
            <x15:cachedUniqueName index="58" name="[DateDim].[TuesdayWeekEnding].&amp;[2021-04-13T00:00:00]"/>
            <x15:cachedUniqueName index="59" name="[DateDim].[TuesdayWeekEnding].&amp;[2021-04-20T00:00:00]"/>
            <x15:cachedUniqueName index="60" name="[DateDim].[TuesdayWeekEnding].&amp;[2021-04-27T00:00:00]"/>
            <x15:cachedUniqueName index="61" name="[DateDim].[TuesdayWeekEnding].&amp;[2021-05-04T00:00:00]"/>
            <x15:cachedUniqueName index="62" name="[DateDim].[TuesdayWeekEnding].&amp;[2021-05-11T00:00:00]"/>
          </x15:cachedUniqueNames>
        </ext>
      </extLst>
    </cacheField>
    <cacheField name="[Measures].[Actual Hours]" caption="Actual Hours" numFmtId="0" hierarchy="109" level="32767"/>
    <cacheField name="[JCCH].[Phase].[Phase]" caption="Phase" numFmtId="0" hierarchy="42" level="1">
      <sharedItems containsSemiMixedTypes="0" containsNonDate="0" containsString="0"/>
    </cacheField>
    <cacheField name="[Measures].[Weekly Progress Hours Performance]" caption="Weekly Progress Hours Performance" numFmtId="0" hierarchy="108" level="32767"/>
    <cacheField name="[Measures].[Weekly Progress Hours To Complete]" caption="Weekly Progress Hours To Complete" numFmtId="0" hierarchy="107" level="32767"/>
    <cacheField name="[Measures].[Period Hours]" caption="Period Hours" numFmtId="0" hierarchy="68" level="32767"/>
  </cacheFields>
  <cacheHierarchies count="135">
    <cacheHierarchy uniqueName="[DateDim].[Date]" caption="Date" attribute="1" time="1" defaultMemberUniqueName="[DateDim].[Date].[All]" allUniqueName="[DateDim].[Date].[All]" dimensionUniqueName="[DateDim]" displayFolder="" count="0" memberValueDatatype="7" unbalanced="0"/>
    <cacheHierarchy uniqueName="[DateDim].[Year]" caption="Year" attribute="1" defaultMemberUniqueName="[DateDim].[Year].[All]" allUniqueName="[DateDim].[Year].[All]" dimensionUniqueName="[DateDim]" displayFolder="" count="0" memberValueDatatype="20" unbalanced="0"/>
    <cacheHierarchy uniqueName="[DateDim].[QuarterOfYear]" caption="QuarterOfYear" attribute="1" defaultMemberUniqueName="[DateDim].[QuarterOfYear].[All]" allUniqueName="[DateDim].[QuarterOfYear].[All]" dimensionUniqueName="[DateDim]" displayFolder="" count="0" memberValueDatatype="20" unbalanced="0"/>
    <cacheHierarchy uniqueName="[DateDim].[MonthOfYear]" caption="MonthOfYear" attribute="1" defaultMemberUniqueName="[DateDim].[MonthOfYear].[All]" allUniqueName="[DateDim].[MonthOfYear].[All]" dimensionUniqueName="[DateDim]" displayFolder="" count="0" memberValueDatatype="20" unbalanced="0"/>
    <cacheHierarchy uniqueName="[DateDim].[DayOfMonth]" caption="DayOfMonth" attribute="1" defaultMemberUniqueName="[DateDim].[DayOfMonth].[All]" allUniqueName="[DateDim].[DayOfMonth].[All]" dimensionUniqueName="[DateDim]" displayFolder="" count="0" memberValueDatatype="20" unbalanced="0"/>
    <cacheHierarchy uniqueName="[DateDim].[DateInt]" caption="DateInt" attribute="1" defaultMemberUniqueName="[DateDim].[DateInt].[All]" allUniqueName="[DateDim].[DateInt].[All]" dimensionUniqueName="[DateDim]" displayFolder="" count="0" memberValueDatatype="20" unbalanced="0"/>
    <cacheHierarchy uniqueName="[DateDim].[MonthName]" caption="MonthName" attribute="1" defaultMemberUniqueName="[DateDim].[MonthName].[All]" allUniqueName="[DateDim].[MonthName].[All]" dimensionUniqueName="[DateDim]" displayFolder="" count="0" memberValueDatatype="130" unbalanced="0"/>
    <cacheHierarchy uniqueName="[DateDim].[MonthInCalendar]" caption="MonthInCalendar" attribute="1" defaultMemberUniqueName="[DateDim].[MonthInCalendar].[All]" allUniqueName="[DateDim].[MonthInCalendar].[All]" dimensionUniqueName="[DateDim]" displayFolder="" count="0" memberValueDatatype="130" unbalanced="0"/>
    <cacheHierarchy uniqueName="[DateDim].[QuarterInCalendar]" caption="QuarterInCalendar" attribute="1" defaultMemberUniqueName="[DateDim].[QuarterInCalendar].[All]" allUniqueName="[DateDim].[QuarterInCalendar].[All]" dimensionUniqueName="[DateDim]" displayFolder="" count="0" memberValueDatatype="130" unbalanced="0"/>
    <cacheHierarchy uniqueName="[DateDim].[DayInWeek]" caption="DayInWeek" attribute="1" defaultMemberUniqueName="[DateDim].[DayInWeek].[All]" allUniqueName="[DateDim].[DayInWeek].[All]" dimensionUniqueName="[DateDim]" displayFolder="" count="0" memberValueDatatype="20" unbalanced="0"/>
    <cacheHierarchy uniqueName="[DateDim].[DayOfWeekName]" caption="DayOfWeekName" attribute="1" defaultMemberUniqueName="[DateDim].[DayOfWeekName].[All]" allUniqueName="[DateDim].[DayOfWeekName].[All]" dimensionUniqueName="[DateDim]" displayFolder="" count="0" memberValueDatatype="130" unbalanced="0"/>
    <cacheHierarchy uniqueName="[DateDim].[WeekEnding]" caption="WeekEnding" attribute="1" time="1" defaultMemberUniqueName="[DateDim].[WeekEnding].[All]" allUniqueName="[DateDim].[WeekEnding].[All]" dimensionUniqueName="[DateDim]" displayFolder="" count="0" memberValueDatatype="7" unbalanced="0"/>
    <cacheHierarchy uniqueName="[DateDim].[TuesdayWeekEnding]" caption="TuesdayWeekEnding" attribute="1" time="1" defaultMemberUniqueName="[DateDim].[TuesdayWeekEnding].[All]" allUniqueName="[DateDim].[TuesdayWeekEnding].[All]" dimensionUniqueName="[DateDim]" displayFolder="" count="2" memberValueDatatype="7" unbalanced="0">
      <fieldsUsage count="2">
        <fieldUsage x="-1"/>
        <fieldUsage x="0"/>
      </fieldsUsage>
    </cacheHierarchy>
    <cacheHierarchy uniqueName="[DateDim].[EndOfMonth]" caption="EndOfMonth" attribute="1" time="1" defaultMemberUniqueName="[DateDim].[EndOfMonth].[All]" allUniqueName="[DateDim].[EndOfMonth].[All]" dimensionUniqueName="[DateDim]" displayFolder="" count="0" memberValueDatatype="7" unbalanced="0"/>
    <cacheHierarchy uniqueName="[DateDim].[TuesdayWeekEnding (Year)]" caption="TuesdayWeekEnding (Year)" attribute="1" defaultMemberUniqueName="[DateDim].[TuesdayWeekEnding (Year)].[All]" allUniqueName="[DateDim].[TuesdayWeekEnding (Year)].[All]" dimensionUniqueName="[DateDim]" displayFolder="" count="0" memberValueDatatype="130" unbalanced="0"/>
    <cacheHierarchy uniqueName="[DateDim].[TuesdayWeekEnding (Quarter)]" caption="TuesdayWeekEnding (Quarter)" attribute="1" defaultMemberUniqueName="[DateDim].[TuesdayWeekEnding (Quarter)].[All]" allUniqueName="[DateDim].[TuesdayWeekEnding (Quarter)].[All]" dimensionUniqueName="[DateDim]" displayFolder="" count="0" memberValueDatatype="130" unbalanced="0"/>
    <cacheHierarchy uniqueName="[DateDim].[TuesdayWeekEnding (Month)]" caption="TuesdayWeekEnding (Month)" attribute="1" defaultMemberUniqueName="[DateDim].[TuesdayWeekEnding (Month)].[All]" allUniqueName="[DateDim].[TuesdayWeekEnding (Month)].[All]" dimensionUniqueName="[DateDim]" displayFolder="" count="0" memberValueDatatype="130" unbalanced="0"/>
    <cacheHierarchy uniqueName="[DateParameter].[DateParameter]" caption="DateParameter" attribute="1" time="1" defaultMemberUniqueName="[DateParameter].[DateParameter].[All]" allUniqueName="[DateParameter].[DateParameter].[All]" dimensionUniqueName="[DateParameter]" displayFolder="" count="0" memberValueDatatype="7" unbalanced="0"/>
    <cacheHierarchy uniqueName="[EndofWeek].[End of the Week]" caption="End of the Week" attribute="1" time="1" defaultMemberUniqueName="[EndofWeek].[End of the Week].[All]" allUniqueName="[EndofWeek].[End of the Week].[All]" dimensionUniqueName="[EndofWeek]" displayFolder="" count="0" memberValueDatatype="7" unbalanced="0"/>
    <cacheHierarchy uniqueName="[EndofWeekParameter].[EndofWeekParameter]" caption="EndofWeekParameter" attribute="1" time="1" defaultMemberUniqueName="[EndofWeekParameter].[EndofWeekParameter].[All]" allUniqueName="[EndofWeekParameter].[EndofWeekParameter].[All]" dimensionUniqueName="[EndofWeekParameter]" displayFolder="" count="0" memberValueDatatype="7" unbalanced="0"/>
    <cacheHierarchy uniqueName="[JCCDFact].[JobPhaseID]" caption="JobPhaseID" attribute="1" defaultMemberUniqueName="[JCCDFact].[JobPhaseID].[All]" allUniqueName="[JCCDFact].[JobPhaseID].[All]" dimensionUniqueName="[JCCDFact]" displayFolder="" count="0" memberValueDatatype="130" unbalanced="0"/>
    <cacheHierarchy uniqueName="[JCCDFact].[Job]" caption="Job" attribute="1" defaultMemberUniqueName="[JCCDFact].[Job].[All]" allUniqueName="[JCCDFact].[Job].[All]" dimensionUniqueName="[JCCDFact]" displayFolder="" count="0" memberValueDatatype="130" unbalanced="0"/>
    <cacheHierarchy uniqueName="[JCCDFact].[ActualDate]" caption="ActualDate" attribute="1" time="1" defaultMemberUniqueName="[JCCDFact].[ActualDate].[All]" allUniqueName="[JCCDFact].[ActualDate].[All]" dimensionUniqueName="[JCCDFact]" displayFolder="" count="0" memberValueDatatype="7" unbalanced="0"/>
    <cacheHierarchy uniqueName="[JCCDFact].[Base Bid]" caption="Base Bid" attribute="1" defaultMemberUniqueName="[JCCDFact].[Base Bid].[All]" allUniqueName="[JCCDFact].[Base Bid].[All]" dimensionUniqueName="[JCCDFact]" displayFolder="" count="0" memberValueDatatype="5" unbalanced="0"/>
    <cacheHierarchy uniqueName="[JCCDFact].[EstCost]" caption="EstCost" attribute="1" defaultMemberUniqueName="[JCCDFact].[EstCost].[All]" allUniqueName="[JCCDFact].[EstCost].[All]" dimensionUniqueName="[JCCDFact]" displayFolder="" count="0" memberValueDatatype="5" unbalanced="0"/>
    <cacheHierarchy uniqueName="[JCCDFact].[Added PCO Hours]" caption="Added PCO Hours" attribute="1" defaultMemberUniqueName="[JCCDFact].[Added PCO Hours].[All]" allUniqueName="[JCCDFact].[Added PCO Hours].[All]" dimensionUniqueName="[JCCDFact]" displayFolder="" count="0" memberValueDatatype="5" unbalanced="0"/>
    <cacheHierarchy uniqueName="[JCCDFact].[Added PCO Units]" caption="Added PCO Units" attribute="1" defaultMemberUniqueName="[JCCDFact].[Added PCO Units].[All]" allUniqueName="[JCCDFact].[Added PCO Units].[All]" dimensionUniqueName="[JCCDFact]" displayFolder="" count="0" memberValueDatatype="5" unbalanced="0"/>
    <cacheHierarchy uniqueName="[JCCDFact].[Added PCO Cost]" caption="Added PCO Cost" attribute="1" defaultMemberUniqueName="[JCCDFact].[Added PCO Cost].[All]" allUniqueName="[JCCDFact].[Added PCO Cost].[All]" dimensionUniqueName="[JCCDFact]" displayFolder="" count="0" memberValueDatatype="5" unbalanced="0"/>
    <cacheHierarchy uniqueName="[JCCDFact].[Costs Not Approved]" caption="Costs Not Approved" attribute="1" defaultMemberUniqueName="[JCCDFact].[Costs Not Approved].[All]" allUniqueName="[JCCDFact].[Costs Not Approved].[All]" dimensionUniqueName="[JCCDFact]" displayFolder="" count="0" memberValueDatatype="5" unbalanced="0"/>
    <cacheHierarchy uniqueName="[JCCDFact].[Costs Approved Not Interfaced]" caption="Costs Approved Not Interfaced" attribute="1" defaultMemberUniqueName="[JCCDFact].[Costs Approved Not Interfaced].[All]" allUniqueName="[JCCDFact].[Costs Approved Not Interfaced].[All]" dimensionUniqueName="[JCCDFact]" displayFolder="" count="0" memberValueDatatype="5" unbalanced="0"/>
    <cacheHierarchy uniqueName="[JCCDFact].[OrigHours]" caption="OrigHours" attribute="1" defaultMemberUniqueName="[JCCDFact].[OrigHours].[All]" allUniqueName="[JCCDFact].[OrigHours].[All]" dimensionUniqueName="[JCCDFact]" displayFolder="" count="0" memberValueDatatype="5" unbalanced="0"/>
    <cacheHierarchy uniqueName="[JCCDFact].[OrigUnits]" caption="OrigUnits" attribute="1" defaultMemberUniqueName="[JCCDFact].[OrigUnits].[All]" allUniqueName="[JCCDFact].[OrigUnits].[All]" dimensionUniqueName="[JCCDFact]" displayFolder="" count="0" memberValueDatatype="5" unbalanced="0"/>
    <cacheHierarchy uniqueName="[JCCDFact].[CurrEstHours]" caption="CurrEstHours" attribute="1" defaultMemberUniqueName="[JCCDFact].[CurrEstHours].[All]" allUniqueName="[JCCDFact].[CurrEstHours].[All]" dimensionUniqueName="[JCCDFact]" displayFolder="" count="0" memberValueDatatype="5" unbalanced="0"/>
    <cacheHierarchy uniqueName="[JCCDFact].[CurrEstUnits]" caption="CurrEstUnits" attribute="1" defaultMemberUniqueName="[JCCDFact].[CurrEstUnits].[All]" allUniqueName="[JCCDFact].[CurrEstUnits].[All]" dimensionUniqueName="[JCCDFact]" displayFolder="" count="0" memberValueDatatype="5" unbalanced="0"/>
    <cacheHierarchy uniqueName="[JCCDFact].[Pending PCO Hours]" caption="Pending PCO Hours" attribute="1" defaultMemberUniqueName="[JCCDFact].[Pending PCO Hours].[All]" allUniqueName="[JCCDFact].[Pending PCO Hours].[All]" dimensionUniqueName="[JCCDFact]" displayFolder="" count="0" memberValueDatatype="5" unbalanced="0"/>
    <cacheHierarchy uniqueName="[JCCDFact].[Pending PCO Costs]" caption="Pending PCO Costs" attribute="1" defaultMemberUniqueName="[JCCDFact].[Pending PCO Costs].[All]" allUniqueName="[JCCDFact].[Pending PCO Costs].[All]" dimensionUniqueName="[JCCDFact]" displayFolder="" count="0" memberValueDatatype="5" unbalanced="0"/>
    <cacheHierarchy uniqueName="[JCCDFact].[Pending PCO Units]" caption="Pending PCO Units" attribute="1" defaultMemberUniqueName="[JCCDFact].[Pending PCO Units].[All]" allUniqueName="[JCCDFact].[Pending PCO Units].[All]" dimensionUniqueName="[JCCDFact]" displayFolder="" count="0" memberValueDatatype="5" unbalanced="0"/>
    <cacheHierarchy uniqueName="[JCCDFact].[WeeklyProgressCost]" caption="WeeklyProgressCost" attribute="1" defaultMemberUniqueName="[JCCDFact].[WeeklyProgressCost].[All]" allUniqueName="[JCCDFact].[WeeklyProgressCost].[All]" dimensionUniqueName="[JCCDFact]" displayFolder="" count="0" memberValueDatatype="5" unbalanced="0"/>
    <cacheHierarchy uniqueName="[JCCDFact].[WeeklyProgressHours]" caption="WeeklyProgressHours" attribute="1" defaultMemberUniqueName="[JCCDFact].[WeeklyProgressHours].[All]" allUniqueName="[JCCDFact].[WeeklyProgressHours].[All]" dimensionUniqueName="[JCCDFact]" displayFolder="" count="0" memberValueDatatype="5" unbalanced="0"/>
    <cacheHierarchy uniqueName="[JCCDFact].[WeeklyProgressUnits]" caption="WeeklyProgressUnits" attribute="1" defaultMemberUniqueName="[JCCDFact].[WeeklyProgressUnits].[All]" allUniqueName="[JCCDFact].[WeeklyProgressUnits].[All]" dimensionUniqueName="[JCCDFact]" displayFolder="" count="0" memberValueDatatype="5" unbalanced="0"/>
    <cacheHierarchy uniqueName="[JCCH].[JobPhaseID]" caption="JobPhaseID" attribute="1" defaultMemberUniqueName="[JCCH].[JobPhaseID].[All]" allUniqueName="[JCCH].[JobPhaseID].[All]" dimensionUniqueName="[JCCH]" displayFolder="" count="0" memberValueDatatype="130" unbalanced="0"/>
    <cacheHierarchy uniqueName="[JCCH].[Job]" caption="Job" attribute="1" defaultMemberUniqueName="[JCCH].[Job].[All]" allUniqueName="[JCCH].[Job].[All]" dimensionUniqueName="[JCCH]" displayFolder="" count="0" memberValueDatatype="130" unbalanced="0"/>
    <cacheHierarchy uniqueName="[JCCH].[Phase]" caption="Phase" attribute="1" defaultMemberUniqueName="[JCCH].[Phase].[All]" allUniqueName="[JCCH].[Phase].[All]" dimensionUniqueName="[JCCH]" displayFolder="" count="2" memberValueDatatype="130" unbalanced="0">
      <fieldsUsage count="2">
        <fieldUsage x="-1"/>
        <fieldUsage x="2"/>
      </fieldsUsage>
    </cacheHierarchy>
    <cacheHierarchy uniqueName="[JCCH].[UM]" caption="UM" attribute="1" defaultMemberUniqueName="[JCCH].[UM].[All]" allUniqueName="[JCCH].[UM].[All]" dimensionUniqueName="[JCCH]" displayFolder="" count="0" memberValueDatatype="130" unbalanced="0"/>
    <cacheHierarchy uniqueName="[JCCH].[Phase Description]" caption="Phase Description" attribute="1" defaultMemberUniqueName="[JCCH].[Phase Description].[All]" allUniqueName="[JCCH].[Phase Description].[All]" dimensionUniqueName="[JCCH]" displayFolder="" count="0" memberValueDatatype="130" unbalanced="0"/>
    <cacheHierarchy uniqueName="[JobDes].[Job]" caption="Job" attribute="1" defaultMemberUniqueName="[JobDes].[Job].[All]" allUniqueName="[JobDes].[Job].[All]" dimensionUniqueName="[JobDes]" displayFolder="" count="0" memberValueDatatype="130" unbalanced="0"/>
    <cacheHierarchy uniqueName="[JobDes].[Job Name]" caption="Job Name" attribute="1" defaultMemberUniqueName="[JobDes].[Job Name].[All]" allUniqueName="[JobDes].[Job Name].[All]" dimensionUniqueName="[JobDes]" displayFolder="" count="0" memberValueDatatype="130" unbalanced="0"/>
    <cacheHierarchy uniqueName="[MaxWkProgressImp].[ActualDate]" caption="ActualDate" attribute="1" time="1" defaultMemberUniqueName="[MaxWkProgressImp].[ActualDate].[All]" allUniqueName="[MaxWkProgressImp].[ActualDate].[All]" dimensionUniqueName="[MaxWkProgressImp]" displayFolder="" count="0" memberValueDatatype="7" unbalanced="0"/>
    <cacheHierarchy uniqueName="[ProjectParameter].[Project]" caption="Project" attribute="1" defaultMemberUniqueName="[ProjectParameter].[Project].[All]" allUniqueName="[ProjectParameter].[Project].[All]" dimensionUniqueName="[ProjectParameter]" displayFolder="" count="0" memberValueDatatype="130" unbalanced="0"/>
    <cacheHierarchy uniqueName="[TuesWeekEnding].[TuesdayWeekEnding]" caption="TuesdayWeekEnding" attribute="1" time="1" defaultMemberUniqueName="[TuesWeekEnding].[TuesdayWeekEnding].[All]" allUniqueName="[TuesWeekEnding].[TuesdayWeekEnding].[All]" dimensionUniqueName="[TuesWeekEnding]" displayFolder="" count="0" memberValueDatatype="7" unbalanced="0"/>
    <cacheHierarchy uniqueName="[DateDim].[TuesdayWeekEnding (Month Index)]" caption="TuesdayWeekEnding (Month Index)" attribute="1" defaultMemberUniqueName="[DateDim].[TuesdayWeekEnding (Month Index)].[All]" allUniqueName="[DateDim].[TuesdayWeekEnding (Month Index)].[All]" dimensionUniqueName="[DateDim]" displayFolder="" count="0" memberValueDatatype="20" unbalanced="0" hidden="1"/>
    <cacheHierarchy uniqueName="[JCCDFact].[ActualCost]" caption="ActualCost" attribute="1" defaultMemberUniqueName="[JCCDFact].[ActualCost].[All]" allUniqueName="[JCCDFact].[ActualCost].[All]" dimensionUniqueName="[JCCDFact]" displayFolder="" count="0" memberValueDatatype="5" unbalanced="0" hidden="1"/>
    <cacheHierarchy uniqueName="[JCCDFact].[ActualHours]" caption="ActualHours" attribute="1" defaultMemberUniqueName="[JCCDFact].[ActualHours].[All]" allUniqueName="[JCCDFact].[ActualHours].[All]" dimensionUniqueName="[JCCDFact]" displayFolder="" count="0" memberValueDatatype="5" unbalanced="0" hidden="1"/>
    <cacheHierarchy uniqueName="[JCCDFact].[ActualUnits]" caption="ActualUnits" attribute="1" defaultMemberUniqueName="[JCCDFact].[ActualUnits].[All]" allUniqueName="[JCCDFact].[ActualUnits].[All]" dimensionUniqueName="[JCCDFact]" displayFolder="" count="0" memberValueDatatype="5" unbalanced="0" hidden="1"/>
    <cacheHierarchy uniqueName="[JCCDFact].[Phase]" caption="Phase" attribute="1" defaultMemberUniqueName="[JCCDFact].[Phase].[All]" allUniqueName="[JCCDFact].[Phase].[All]" dimensionUniqueName="[JCCDFact]" displayFolder="" count="0" memberValueDatatype="130" unbalanced="0" hidden="1"/>
    <cacheHierarchy uniqueName="[JCCDFact].[ProjCost]" caption="ProjCost" attribute="1" defaultMemberUniqueName="[JCCDFact].[ProjCost].[All]" allUniqueName="[JCCDFact].[ProjCost].[All]" dimensionUniqueName="[JCCDFact]" displayFolder="" count="0" memberValueDatatype="5" unbalanced="0" hidden="1"/>
    <cacheHierarchy uniqueName="[JCCDFact].[ProjHours]" caption="ProjHours" attribute="1" defaultMemberUniqueName="[JCCDFact].[ProjHours].[All]" allUniqueName="[JCCDFact].[ProjHours].[All]" dimensionUniqueName="[JCCDFact]" displayFolder="" count="0" memberValueDatatype="5" unbalanced="0" hidden="1"/>
    <cacheHierarchy uniqueName="[JCCDFact].[ProjUnits]" caption="ProjUnits" attribute="1" defaultMemberUniqueName="[JCCDFact].[ProjUnits].[All]" allUniqueName="[JCCDFact].[ProjUnits].[All]" dimensionUniqueName="[JCCDFact]" displayFolder="" count="0" memberValueDatatype="5" unbalanced="0" hidden="1"/>
    <cacheHierarchy uniqueName="[Measures].[Sum of WeeklyProgressHours]" caption="Sum of WeeklyProgressHours" measure="1" displayFolder="" measureGroup="JCCDFact" count="0">
      <extLst>
        <ext xmlns:x15="http://schemas.microsoft.com/office/spreadsheetml/2010/11/main" uri="{B97F6D7D-B522-45F9-BDA1-12C45D357490}">
          <x15:cacheHierarchy aggregatedColumn="38"/>
        </ext>
      </extLst>
    </cacheHierarchy>
    <cacheHierarchy uniqueName="[Measures].[Cost in Vista]" caption="Cost in Vista" measure="1" displayFolder="" measureGroup="JCCDFact" count="0"/>
    <cacheHierarchy uniqueName="[Measures].[Hours to Date]" caption="Hours to Date" measure="1" displayFolder="" measureGroup="JCCDFact" count="0"/>
    <cacheHierarchy uniqueName="[Measures].[Units to Date]" caption="Units to Date" measure="1" displayFolder="" measureGroup="JCCDFact" count="0"/>
    <cacheHierarchy uniqueName="[Measures].[Proj Hours]" caption="Proj Hours" measure="1" displayFolder="" measureGroup="JCCDFact" count="0"/>
    <cacheHierarchy uniqueName="[Measures].[Exceeded Progress Hours]" caption="Exceeded Progress Hours" measure="1" displayFolder="" measureGroup="JCCDFact" count="0"/>
    <cacheHierarchy uniqueName="[Measures].[Proj Units]" caption="Proj Units" measure="1" displayFolder="" measureGroup="JCCDFact" count="0"/>
    <cacheHierarchy uniqueName="[Measures].[Exceeded Units]" caption="Exceeded Units" measure="1" displayFolder="" measureGroup="JCCDFact" count="0"/>
    <cacheHierarchy uniqueName="[Measures].[JTD $ / HR]" caption="JTD $ / HR" measure="1" displayFolder="" measureGroup="JCCDFact" count="0"/>
    <cacheHierarchy uniqueName="[Measures].[This Week]" caption="This Week" measure="1" displayFolder="" measureGroup="JCCDFact" count="0"/>
    <cacheHierarchy uniqueName="[Measures].[Period Hours]" caption="Period Hours" measure="1" displayFolder="" measureGroup="JCCDFact" count="0" oneField="1">
      <fieldsUsage count="1">
        <fieldUsage x="5"/>
      </fieldsUsage>
    </cacheHierarchy>
    <cacheHierarchy uniqueName="[Measures].[Period Units]" caption="Period Units" measure="1" displayFolder="" measureGroup="JCCDFact" count="0"/>
    <cacheHierarchy uniqueName="[Measures].[To Date]" caption="To Date" measure="1" displayFolder="" measureGroup="JCCDFact" count="0"/>
    <cacheHierarchy uniqueName="[Measures].[True Remaining Man Hours]" caption="True Remaining Man Hours" measure="1" displayFolder="" measureGroup="JCCDFact" count="0"/>
    <cacheHierarchy uniqueName="[Measures].[Monthly Performance]" caption="Monthly Performance" measure="1" displayFolder="" measureGroup="JCCDFact" count="0"/>
    <cacheHierarchy uniqueName="[Measures].[Monthly Projected Hours To Complete]" caption="Monthly Projected Hours To Complete" measure="1" displayFolder="" measureGroup="JCCDFact" count="0"/>
    <cacheHierarchy uniqueName="[Measures].[Proj Hours / Actual Hours]" caption="Proj Hours / Actual Hours" measure="1" displayFolder="" measureGroup="JCCDFact" count="0"/>
    <cacheHierarchy uniqueName="[Measures].[Budget Hours]" caption="Budget Hours" measure="1" displayFolder="" measureGroup="JCCDFact" count="0"/>
    <cacheHierarchy uniqueName="[Measures].[Budget Units]" caption="Budget Units" measure="1" displayFolder="" measureGroup="JCCDFact" count="0"/>
    <cacheHierarchy uniqueName="[Measures].[Budget Cost/ Budget Hour]" caption="Budget Cost/ Budget Hour" measure="1" displayFolder="" measureGroup="JCCDFact" count="0"/>
    <cacheHierarchy uniqueName="[Measures].[BaseBid]" caption="BaseBid" measure="1" displayFolder="" measureGroup="JCCDFact" count="0"/>
    <cacheHierarchy uniqueName="[Measures].[Budget]" caption="Budget" measure="1" displayFolder="" measureGroup="JCCDFact" count="0"/>
    <cacheHierarchy uniqueName="[Measures].[Missing]" caption="Missing" measure="1" displayFolder="" measureGroup="JCCDFact" count="0"/>
    <cacheHierarchy uniqueName="[Measures].[Revised Budget Hours]" caption="Revised Budget Hours" measure="1" displayFolder="" measureGroup="JCCDFact" count="0"/>
    <cacheHierarchy uniqueName="[Measures].[Hours to Complete]" caption="Hours to Complete" measure="1" displayFolder="" measureGroup="JCCDFact" count="0"/>
    <cacheHierarchy uniqueName="[Measures].[Hours Variance]" caption="Hours Variance" measure="1" displayFolder="" measureGroup="JCCDFact" count="0"/>
    <cacheHierarchy uniqueName="[Measures].[Revised Budget Units]" caption="Revised Budget Units" measure="1" displayFolder="" measureGroup="JCCDFact" count="0"/>
    <cacheHierarchy uniqueName="[Measures].[Rev. Budget Hours / Rev. Budget Units]" caption="Rev. Budget Hours / Rev. Budget Units" measure="1" displayFolder="" measureGroup="JCCDFact" count="0"/>
    <cacheHierarchy uniqueName="[Measures].[Period Hours / Period Units]" caption="Period Hours / Period Units" measure="1" displayFolder="" measureGroup="JCCDFact" count="0"/>
    <cacheHierarchy uniqueName="[Measures].[Hours to Date / Units to Date]" caption="Hours to Date / Units to Date" measure="1" displayFolder="" measureGroup="JCCDFact" count="0"/>
    <cacheHierarchy uniqueName="[Measures].[Proj Hours / Proj Units]" caption="Proj Hours / Proj Units" measure="1" displayFolder="" measureGroup="JCCDFact" count="0"/>
    <cacheHierarchy uniqueName="[Measures].[% Hours Used]" caption="% Hours Used" measure="1" displayFolder="" measureGroup="JCCDFact" count="0"/>
    <cacheHierarchy uniqueName="[Measures].[% Units Installed]" caption="% Units Installed" measure="1" displayFolder="" measureGroup="JCCDFact" count="0"/>
    <cacheHierarchy uniqueName="[Measures].[LPI]" caption="LPI" measure="1" displayFolder="" measureGroup="JCCDFact" count="0"/>
    <cacheHierarchy uniqueName="[Measures].[Projected Cost]" caption="Projected Cost" measure="1" displayFolder="" measureGroup="JCCDFact" count="0"/>
    <cacheHierarchy uniqueName="[Measures].[Cost Variance]" caption="Cost Variance" measure="1" displayFolder="" measureGroup="JCCDFact" count="0"/>
    <cacheHierarchy uniqueName="[Measures].[2 Weeks Prior Progress Hours / Progress Units]" caption="2 Weeks Prior Progress Hours / Progress Units" measure="1" displayFolder="" measureGroup="JCCDFact" count="0"/>
    <cacheHierarchy uniqueName="[Measures].[3 Weeks Prior Progress Hours / Progress Units]" caption="3 Weeks Prior Progress Hours / Progress Units" measure="1" displayFolder="" measureGroup="JCCDFact" count="0"/>
    <cacheHierarchy uniqueName="[Measures].[4 Weeks Prior Progress Hours / Progress Units]" caption="4 Weeks Prior Progress Hours / Progress Units" measure="1" displayFolder="" measureGroup="JCCDFact" count="0"/>
    <cacheHierarchy uniqueName="[Measures].[1 Wk Prior Progress Hours / Progress Units]" caption="1 Wk Prior Progress Hours / Progress Units" measure="1" displayFolder="" measureGroup="JCCDFact" count="0"/>
    <cacheHierarchy uniqueName="[Measures].[JTD $ / HR 1 week prior]" caption="JTD $ / HR 1 week prior" measure="1" displayFolder="" measureGroup="JCCDFact" count="0"/>
    <cacheHierarchy uniqueName="[Measures].[JTD $ / HR 2 weeks prior]" caption="JTD $ / HR 2 weeks prior" measure="1" displayFolder="" measureGroup="JCCDFact" count="0"/>
    <cacheHierarchy uniqueName="[Measures].[JTD$ / HR 3 Weeks Prior]" caption="JTD$ / HR 3 Weeks Prior" measure="1" displayFolder="" measureGroup="JCCDFact" count="0"/>
    <cacheHierarchy uniqueName="[Measures].[JTD $ / HR 4 weeks prior]" caption="JTD $ / HR 4 weeks prior" measure="1" displayFolder="" measureGroup="JCCDFact" count="0"/>
    <cacheHierarchy uniqueName="[Measures].[Units to Complete]" caption="Units to Complete" measure="1" displayFolder="" measureGroup="JCCDFact" count="0"/>
    <cacheHierarchy uniqueName="[Measures].[Units Variance]" caption="Units Variance" measure="1" displayFolder="" measureGroup="JCCDFact" count="0"/>
    <cacheHierarchy uniqueName="[Measures].[Progress Hours At Completion Latest]" caption="Progress Hours At Completion Latest" measure="1" displayFolder="" measureGroup="JCCDFact" count="0"/>
    <cacheHierarchy uniqueName="[Measures].[Progress Units At Completion Latest]" caption="Progress Units At Completion Latest" measure="1" displayFolder="" measureGroup="JCCDFact" count="0"/>
    <cacheHierarchy uniqueName="[Measures].[Progress Cost At Completion Latest]" caption="Progress Cost At Completion Latest" measure="1" displayFolder="" measureGroup="JCCDFact" count="0"/>
    <cacheHierarchy uniqueName="[Measures].[Weekly Progress Hours To Complete]" caption="Weekly Progress Hours To Complete" measure="1" displayFolder="" measureGroup="JCCDFact" count="0" oneField="1">
      <fieldsUsage count="1">
        <fieldUsage x="4"/>
      </fieldsUsage>
    </cacheHierarchy>
    <cacheHierarchy uniqueName="[Measures].[Weekly Progress Hours Performance]" caption="Weekly Progress Hours Performance" measure="1" displayFolder="" measureGroup="JCCDFact" count="0" oneField="1">
      <fieldsUsage count="1">
        <fieldUsage x="3"/>
      </fieldsUsage>
    </cacheHierarchy>
    <cacheHierarchy uniqueName="[Measures].[Actual Hours]" caption="Actual Hours" measure="1" displayFolder="" measureGroup="JCCDFact" count="0" oneField="1">
      <fieldsUsage count="1">
        <fieldUsage x="1"/>
      </fieldsUsage>
    </cacheHierarchy>
    <cacheHierarchy uniqueName="[Measures].[PCO Hours]" caption="PCO Hours" measure="1" displayFolder="" measureGroup="JCCDFact" count="0"/>
    <cacheHierarchy uniqueName="[Measures].[PCO Cost]" caption="PCO Cost" measure="1" displayFolder="" measureGroup="JCCDFact" count="0"/>
    <cacheHierarchy uniqueName="[Measures].[Revised Budget]" caption="Revised Budget" measure="1" displayFolder="" measureGroup="JCCDFact" count="0"/>
    <cacheHierarchy uniqueName="[Measures].[Hrs to Date]" caption="Hrs to Date" measure="1" displayFolder="" measureGroup="JCCDFact" count="0"/>
    <cacheHierarchy uniqueName="[Measures].[Cum. Revised Budget Hours]" caption="Cum. Revised Budget Hours" measure="1" displayFolder="" measureGroup="JCCDFact" count="0"/>
    <cacheHierarchy uniqueName="[Measures].[Weekly Progress Hours At Completion]" caption="Weekly Progress Hours At Completion" measure="1" displayFolder="" measureGroup="JCCDFact" count="0"/>
    <cacheHierarchy uniqueName="[Measures].[Monthly Projected Hours At Completion]" caption="Monthly Projected Hours At Completion" measure="1" displayFolder="" measureGroup="JCCDFact" count="0"/>
    <cacheHierarchy uniqueName="[Measures].[Period Costs]" caption="Period Costs" measure="1" displayFolder="" measureGroup="JCCDFact" count="0"/>
    <cacheHierarchy uniqueName="[Measures].[Budgeted JTD $ / Hr]" caption="Budgeted JTD $ / Hr" measure="1" displayFolder="" measureGroup="JCCDFact" count="0"/>
    <cacheHierarchy uniqueName="[Measures].[PCO Units]" caption="PCO Units" measure="1" displayFolder="" measureGroup="JCCDFact" count="0"/>
    <cacheHierarchy uniqueName="[Measures].[PCO Hours Pending]" caption="PCO Hours Pending" measure="1" displayFolder="" measureGroup="JCCDFact" count="0"/>
    <cacheHierarchy uniqueName="[Measures].[PCO Costs Pending]" caption="PCO Costs Pending" measure="1" displayFolder="" measureGroup="JCCDFact" count="0"/>
    <cacheHierarchy uniqueName="[Measures].[PCO Units Pending]" caption="PCO Units Pending" measure="1" displayFolder="" measureGroup="JCCDFact" count="0"/>
    <cacheHierarchy uniqueName="[Measures].[__XL_Count DateDim]" caption="__XL_Count DateDim" measure="1" displayFolder="" measureGroup="DateDim" count="0" hidden="1"/>
    <cacheHierarchy uniqueName="[Measures].[__XL_Count JCCDFact]" caption="__XL_Count JCCDFact" measure="1" displayFolder="" measureGroup="JCCDFact" count="0" hidden="1"/>
    <cacheHierarchy uniqueName="[Measures].[__XL_Count JCCH]" caption="__XL_Count JCCH" measure="1" displayFolder="" measureGroup="JCCH" count="0" hidden="1"/>
    <cacheHierarchy uniqueName="[Measures].[__XL_Count JobDes]" caption="__XL_Count JobDes" measure="1" displayFolder="" measureGroup="JobDes" count="0" hidden="1"/>
    <cacheHierarchy uniqueName="[Measures].[__XL_Count EndofWeek]" caption="__XL_Count EndofWeek" measure="1" displayFolder="" measureGroup="EndofWeek" count="0" hidden="1"/>
    <cacheHierarchy uniqueName="[Measures].[__XL_Count ProjectParameter]" caption="__XL_Count ProjectParameter" measure="1" displayFolder="" measureGroup="ProjectParameter" count="0" hidden="1"/>
    <cacheHierarchy uniqueName="[Measures].[__XL_Count DateParameter]" caption="__XL_Count DateParameter" measure="1" displayFolder="" measureGroup="DateParameter" count="0" hidden="1"/>
    <cacheHierarchy uniqueName="[Measures].[__XL_Count TuesWeekEnding]" caption="__XL_Count TuesWeekEnding" measure="1" displayFolder="" measureGroup="TuesWeekEnding" count="0" hidden="1"/>
    <cacheHierarchy uniqueName="[Measures].[__XL_Count EndofWeekParameter]" caption="__XL_Count EndofWeekParameter" measure="1" displayFolder="" measureGroup="EndofWeekParameter" count="0" hidden="1"/>
    <cacheHierarchy uniqueName="[Measures].[__XL_Count MaxWkProgressImp]" caption="__XL_Count MaxWkProgressImp" measure="1" displayFolder="" measureGroup="MaxWkProgressImp" count="0" hidden="1"/>
    <cacheHierarchy uniqueName="[Measures].[__No measures defined]" caption="__No measures defined" measure="1" displayFolder="" count="0" hidden="1"/>
    <cacheHierarchy uniqueName="[Measures].[Sum of ProjHours]" caption="Sum of ProjHours" measure="1" displayFolder="" measureGroup="JCCDFact" count="0" hidden="1">
      <extLst>
        <ext xmlns:x15="http://schemas.microsoft.com/office/spreadsheetml/2010/11/main" uri="{B97F6D7D-B522-45F9-BDA1-12C45D357490}">
          <x15:cacheHierarchy aggregatedColumn="56"/>
        </ext>
      </extLst>
    </cacheHierarchy>
  </cacheHierarchies>
  <kpis count="0"/>
  <dimensions count="11">
    <dimension name="DateDim" uniqueName="[DateDim]" caption="DateDim"/>
    <dimension name="DateParameter" uniqueName="[DateParameter]" caption="DateParameter"/>
    <dimension name="EndofWeek" uniqueName="[EndofWeek]" caption="EndofWeek"/>
    <dimension name="EndofWeekParameter" uniqueName="[EndofWeekParameter]" caption="EndofWeekParameter"/>
    <dimension name="JCCDFact" uniqueName="[JCCDFact]" caption="JCCDFact"/>
    <dimension name="JCCH" uniqueName="[JCCH]" caption="JCCH"/>
    <dimension name="JobDes" uniqueName="[JobDes]" caption="JobDes"/>
    <dimension name="MaxWkProgressImp" uniqueName="[MaxWkProgressImp]" caption="MaxWkProgressImp"/>
    <dimension measure="1" name="Measures" uniqueName="[Measures]" caption="Measures"/>
    <dimension name="ProjectParameter" uniqueName="[ProjectParameter]" caption="ProjectParameter"/>
    <dimension name="TuesWeekEnding" uniqueName="[TuesWeekEnding]" caption="TuesWeekEnding"/>
  </dimensions>
  <measureGroups count="10">
    <measureGroup name="DateDim" caption="DateDim"/>
    <measureGroup name="DateParameter" caption="DateParameter"/>
    <measureGroup name="EndofWeek" caption="EndofWeek"/>
    <measureGroup name="EndofWeekParameter" caption="EndofWeekParameter"/>
    <measureGroup name="JCCDFact" caption="JCCDFact"/>
    <measureGroup name="JCCH" caption="JCCH"/>
    <measureGroup name="JobDes" caption="JobDes"/>
    <measureGroup name="MaxWkProgressImp" caption="MaxWkProgressImp"/>
    <measureGroup name="ProjectParameter" caption="ProjectParameter"/>
    <measureGroup name="TuesWeekEnding" caption="TuesWeekEnding"/>
  </measureGroups>
  <maps count="13">
    <map measureGroup="0" dimension="0"/>
    <map measureGroup="1" dimension="1"/>
    <map measureGroup="2" dimension="2"/>
    <map measureGroup="3" dimension="3"/>
    <map measureGroup="4" dimension="0"/>
    <map measureGroup="4" dimension="4"/>
    <map measureGroup="4" dimension="5"/>
    <map measureGroup="4" dimension="6"/>
    <map measureGroup="5" dimension="5"/>
    <map measureGroup="6" dimension="6"/>
    <map measureGroup="7" dimension="7"/>
    <map measureGroup="8" dimension="9"/>
    <map measureGroup="9" dimension="10"/>
  </maps>
  <extLst>
    <ext xmlns:x14="http://schemas.microsoft.com/office/spreadsheetml/2009/9/main" uri="{725AE2AE-9491-48be-B2B4-4EB974FC3084}">
      <x14:pivotCacheDefinition pivotCacheId="170223286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04F094-7D3C-4B56-943F-B3EA23F52003}" name="PivotChartTable2" cacheId="3" applyNumberFormats="0" applyBorderFormats="0" applyFontFormats="0" applyPatternFormats="0" applyAlignmentFormats="0" applyWidthHeightFormats="1" dataCaption="Values" updatedVersion="7" minRefreshableVersion="3" useAutoFormatting="1" subtotalHiddenItems="1" itemPrintTitles="1" createdVersion="5" indent="0" compact="0" compactData="0" multipleFieldFilters="0" chartFormat="3">
  <location ref="A3:E67" firstHeaderRow="0" firstDataRow="1" firstDataCol="1" rowPageCount="1" colPageCount="1"/>
  <pivotFields count="6">
    <pivotField axis="axisRow" compact="0" allDrilled="1" outline="0"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dataField="1" compact="0" outline="0" subtotalTop="0" showAll="0" defaultSubtotal="0"/>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4">
    <i>
      <x/>
    </i>
    <i i="1">
      <x v="1"/>
    </i>
    <i i="2">
      <x v="2"/>
    </i>
    <i i="3">
      <x v="3"/>
    </i>
  </colItems>
  <pageFields count="1">
    <pageField fld="2" hier="42" name="[JCCH].[Phase].[All]" cap="All"/>
  </pageFields>
  <dataFields count="4">
    <dataField fld="4" subtotal="count" baseField="0" baseItem="0"/>
    <dataField fld="1" subtotal="count" baseField="0" baseItem="0"/>
    <dataField fld="5" subtotal="count" baseField="0" baseItem="0"/>
    <dataField fld="3" subtotal="count" baseField="0" baseItem="0"/>
  </dataFields>
  <chartFormats count="6">
    <chartFormat chart="0" format="156" series="1">
      <pivotArea type="data" outline="0" fieldPosition="0">
        <references count="1">
          <reference field="4294967294" count="1" selected="0">
            <x v="1"/>
          </reference>
        </references>
      </pivotArea>
    </chartFormat>
    <chartFormat chart="1" format="159" series="1">
      <pivotArea type="data" outline="0" fieldPosition="0">
        <references count="1">
          <reference field="4294967294" count="1" selected="0">
            <x v="1"/>
          </reference>
        </references>
      </pivotArea>
    </chartFormat>
    <chartFormat chart="2" format="163" series="1">
      <pivotArea type="data" outline="0" fieldPosition="0">
        <references count="1">
          <reference field="4294967294" count="1" selected="0">
            <x v="1"/>
          </reference>
        </references>
      </pivotArea>
    </chartFormat>
    <chartFormat chart="2" format="173" series="1">
      <pivotArea type="data" outline="0" fieldPosition="0">
        <references count="1">
          <reference field="4294967294" count="1" selected="0">
            <x v="3"/>
          </reference>
        </references>
      </pivotArea>
    </chartFormat>
    <chartFormat chart="2" format="175" series="1">
      <pivotArea type="data" outline="0" fieldPosition="0">
        <references count="1">
          <reference field="4294967294" count="1" selected="0">
            <x v="0"/>
          </reference>
        </references>
      </pivotArea>
    </chartFormat>
    <chartFormat chart="2" format="176" series="1">
      <pivotArea type="data" outline="0" fieldPosition="0">
        <references count="1">
          <reference field="4294967294" count="1" selected="0">
            <x v="2"/>
          </reference>
        </references>
      </pivotArea>
    </chartFormat>
  </chartFormats>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filters count="1">
    <filter fld="0" type="dateNewerThan" evalOrder="-1" id="1">
      <autoFilter ref="A1">
        <filterColumn colId="0">
          <customFilters>
            <customFilter operator="greaterThan" val="18264"/>
          </customFilters>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2">
        <x15:serverFormat format="#,0"/>
        <x15:serverFormat format="0"/>
      </x15:pivotTableServerFormats>
    </ext>
    <ext xmlns:x15="http://schemas.microsoft.com/office/spreadsheetml/2010/11/main" uri="{44433962-1CF7-4059-B4EE-95C3D5FFCF73}">
      <x15:pivotTableData rowCount="64" columnCount="4" cacheId="1702232860">
        <x15:pivotRow count="4">
          <x15:c>
            <x15:v>0</x15:v>
            <x15:x in="0"/>
          </x15:c>
          <x15:c>
            <x15:v>0</x15:v>
            <x15:x in="1"/>
          </x15:c>
          <x15:c>
            <x15:v>0</x15:v>
            <x15:x in="0"/>
          </x15:c>
          <x15:c>
            <x15:v>0</x15:v>
            <x15:x in="1"/>
          </x15:c>
        </x15:pivotRow>
        <x15:pivotRow count="4">
          <x15:c>
            <x15:v>0</x15:v>
            <x15:x in="0"/>
          </x15:c>
          <x15:c>
            <x15:v>3</x15:v>
            <x15:x in="1"/>
          </x15:c>
          <x15:c>
            <x15:v>0</x15:v>
            <x15:x in="0"/>
          </x15:c>
          <x15:c>
            <x15:v>0</x15:v>
            <x15:x in="1"/>
          </x15:c>
        </x15:pivotRow>
        <x15:pivotRow count="4">
          <x15:c>
            <x15:v>0</x15:v>
            <x15:x in="0"/>
          </x15:c>
          <x15:c>
            <x15:v>22</x15:v>
            <x15:x in="1"/>
          </x15:c>
          <x15:c>
            <x15:v>5</x15:v>
            <x15:x in="0"/>
          </x15:c>
          <x15:c>
            <x15:v>0</x15:v>
            <x15:x in="1"/>
          </x15:c>
        </x15:pivotRow>
        <x15:pivotRow count="4">
          <x15:c>
            <x15:v>0</x15:v>
            <x15:x in="0"/>
          </x15:c>
          <x15:c>
            <x15:v>45</x15:v>
            <x15:x in="1"/>
          </x15:c>
          <x15:c>
            <x15:v>29</x15:v>
            <x15:x in="0"/>
          </x15:c>
          <x15:c>
            <x15:v>0</x15:v>
            <x15:x in="1"/>
          </x15:c>
        </x15:pivotRow>
        <x15:pivotRow count="4">
          <x15:c>
            <x15:v>0</x15:v>
            <x15:x in="0"/>
          </x15:c>
          <x15:c>
            <x15:v>51</x15:v>
            <x15:x in="1"/>
          </x15:c>
          <x15:c>
            <x15:v>17</x15:v>
            <x15:x in="0"/>
          </x15:c>
          <x15:c>
            <x15:v>0</x15:v>
            <x15:x in="1"/>
          </x15:c>
        </x15:pivotRow>
        <x15:pivotRow count="4">
          <x15:c>
            <x15:v>0</x15:v>
            <x15:x in="0"/>
          </x15:c>
          <x15:c>
            <x15:v>51</x15:v>
            <x15:x in="1"/>
          </x15:c>
          <x15:c t="e">
            <x15:v/>
            <x15:x in="0"/>
          </x15:c>
          <x15:c t="e">
            <x15:v/>
            <x15:x in="1"/>
          </x15:c>
        </x15:pivotRow>
        <x15:pivotRow count="4">
          <x15:c>
            <x15:v>0</x15:v>
            <x15:x in="0"/>
          </x15:c>
          <x15:c>
            <x15:v>51</x15:v>
            <x15:x in="1"/>
          </x15:c>
          <x15:c t="e">
            <x15:v/>
            <x15:x in="0"/>
          </x15:c>
          <x15:c t="e">
            <x15:v/>
            <x15:x in="1"/>
          </x15:c>
        </x15:pivotRow>
        <x15:pivotRow count="4">
          <x15:c>
            <x15:v>0</x15:v>
            <x15:x in="0"/>
          </x15:c>
          <x15:c>
            <x15:v>51</x15:v>
            <x15:x in="1"/>
          </x15:c>
          <x15:c t="e">
            <x15:v/>
            <x15:x in="0"/>
          </x15:c>
          <x15:c t="e">
            <x15:v/>
            <x15:x in="1"/>
          </x15:c>
        </x15:pivotRow>
        <x15:pivotRow count="4">
          <x15:c>
            <x15:v>0</x15:v>
            <x15:x in="0"/>
          </x15:c>
          <x15:c>
            <x15:v>51</x15:v>
            <x15:x in="1"/>
          </x15:c>
          <x15:c t="e">
            <x15:v/>
            <x15:x in="0"/>
          </x15:c>
          <x15:c t="e">
            <x15:v/>
            <x15:x in="1"/>
          </x15:c>
        </x15:pivotRow>
        <x15:pivotRow count="4">
          <x15:c>
            <x15:v>0</x15:v>
            <x15:x in="0"/>
          </x15:c>
          <x15:c>
            <x15:v>74</x15:v>
            <x15:x in="1"/>
          </x15:c>
          <x15:c t="e">
            <x15:v/>
            <x15:x in="0"/>
          </x15:c>
          <x15:c>
            <x15:v>0</x15:v>
            <x15:x in="1"/>
          </x15:c>
        </x15:pivotRow>
        <x15:pivotRow count="4">
          <x15:c>
            <x15:v>0</x15:v>
            <x15:x in="0"/>
          </x15:c>
          <x15:c>
            <x15:v>80</x15:v>
            <x15:x in="1"/>
          </x15:c>
          <x15:c>
            <x15:v>25</x15:v>
            <x15:x in="0"/>
          </x15:c>
          <x15:c>
            <x15:v>0</x15:v>
            <x15:x in="1"/>
          </x15:c>
        </x15:pivotRow>
        <x15:pivotRow count="4">
          <x15:c>
            <x15:v>0</x15:v>
            <x15:x in="0"/>
          </x15:c>
          <x15:c>
            <x15:v>82</x15:v>
            <x15:x in="1"/>
          </x15:c>
          <x15:c>
            <x15:v>6</x15:v>
            <x15:x in="0"/>
          </x15:c>
          <x15:c>
            <x15:v>0</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72</x15:v>
            <x15:x in="0"/>
          </x15:c>
          <x15:c>
            <x15:v>82</x15:v>
            <x15:x in="1"/>
          </x15:c>
          <x15:c>
            <x15:v>0</x15:v>
            <x15:x in="0"/>
          </x15:c>
          <x15:c>
            <x15:v>171.11111111111111</x15:v>
            <x15:x in="1"/>
          </x15:c>
        </x15:pivotRow>
        <x15:pivotRow count="4">
          <x15:c>
            <x15:v>0</x15:v>
            <x15:x in="0"/>
          </x15:c>
          <x15:c>
            <x15:v>82</x15:v>
            <x15:x in="1"/>
          </x15:c>
          <x15:c>
            <x15:v>0</x15:v>
            <x15:x in="0"/>
          </x15:c>
          <x15:c>
            <x15:v>91.111111111111114</x15:v>
            <x15:x in="1"/>
          </x15:c>
        </x15:pivotRow>
        <x15:pivotRow count="4">
          <x15:c>
            <x15:v>0</x15:v>
            <x15:x in="0"/>
          </x15:c>
          <x15:c>
            <x15:v>82</x15:v>
            <x15:x in="1"/>
          </x15:c>
          <x15:c t="e">
            <x15:v/>
            <x15:x in="0"/>
          </x15:c>
          <x15:c t="e">
            <x15:v/>
            <x15:x in="1"/>
          </x15:c>
        </x15:pivotRow>
        <x15:pivotRow count="4">
          <x15:c>
            <x15:v>0</x15:v>
            <x15:x in="0"/>
          </x15:c>
          <x15:c>
            <x15:v>82</x15:v>
            <x15:x in="1"/>
          </x15:c>
          <x15:c>
            <x15:v>0</x15:v>
            <x15:x in="0"/>
          </x15:c>
          <x15:c>
            <x15:v>0</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6</x15:v>
            <x15:x in="0"/>
          </x15:c>
          <x15:c>
            <x15:v>82</x15:v>
            <x15:x in="1"/>
          </x15:c>
          <x15:c>
            <x15:v>0</x15:v>
            <x15:x in="0"/>
          </x15:c>
          <x15:c>
            <x15:v>97.777777777777771</x15:v>
            <x15:x in="1"/>
          </x15:c>
        </x15:pivotRow>
        <x15:pivotRow count="4">
          <x15:c>
            <x15:v>0</x15:v>
            <x15:x in="0"/>
          </x15:c>
          <x15:c>
            <x15:v>82</x15:v>
            <x15:x in="1"/>
          </x15:c>
          <x15:c>
            <x15:v>0</x15:v>
            <x15:x in="0"/>
          </x15:c>
          <x15:c>
            <x15:v>91.111111111111114</x15:v>
            <x15:x in="1"/>
          </x15:c>
        </x15:pivotRow>
        <x15:pivotRow count="4">
          <x15:c>
            <x15:v>10</x15:v>
            <x15:x in="0"/>
          </x15:c>
          <x15:c>
            <x15:v>82</x15:v>
            <x15:x in="1"/>
          </x15:c>
          <x15:c>
            <x15:v>0</x15:v>
            <x15:x in="0"/>
          </x15:c>
          <x15:c>
            <x15:v>102.22222222222221</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16</x15:v>
            <x15:x in="0"/>
          </x15:c>
          <x15:c>
            <x15:v>82</x15:v>
            <x15:x in="1"/>
          </x15:c>
          <x15:c>
            <x15:v>0</x15:v>
            <x15:x in="0"/>
          </x15:c>
          <x15:c>
            <x15:v>108.88888888888889</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t="e">
            <x15:v/>
            <x15:x in="0"/>
          </x15:c>
          <x15:c t="e">
            <x15:v/>
            <x15:x in="1"/>
          </x15:c>
        </x15:pivotRow>
        <x15:pivotRow count="4">
          <x15:c>
            <x15:v>0</x15:v>
            <x15:x in="0"/>
          </x15:c>
          <x15:c>
            <x15:v>82</x15:v>
            <x15:x in="1"/>
          </x15:c>
          <x15:c>
            <x15:v>0</x15:v>
            <x15:x in="0"/>
          </x15:c>
          <x15:c>
            <x15:v>91.111111111111114</x15:v>
            <x15:x in="1"/>
          </x15:c>
        </x15:pivotRow>
        <x15:pivotRow count="4">
          <x15:c>
            <x15:v>596</x15:v>
            <x15:x in="0"/>
          </x15:c>
          <x15:c>
            <x15:v>82</x15:v>
            <x15:x in="1"/>
          </x15:c>
          <x15:c>
            <x15:v>0</x15:v>
            <x15:x in="0"/>
          </x15:c>
          <x15:c>
            <x15:v>753.33333333333337</x15:v>
            <x15:x in="1"/>
          </x15:c>
        </x15:pivotRow>
      </x15:pivotTableData>
    </ext>
    <ext xmlns:x15="http://schemas.microsoft.com/office/spreadsheetml/2010/11/main" uri="{E67621CE-5B39-4880-91FE-76760E9C1902}">
      <x15:pivotTableUISettings>
        <x15:activeTabTopLevelEntity name="[DateDim]"/>
        <x15:activeTabTopLevelEntity name="[JCCDFact]"/>
        <x15:activeTabTopLevelEntity name="[ProjectParameter]"/>
        <x15:activeTabTopLevelEntity name="[TuesWeekEnding]"/>
        <x15:activeTabTopLevelEntity name="[JC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3A3BBE-3DF3-4D97-874A-CEA32F7FE784}" name="PivotTable1" cacheId="0" applyNumberFormats="0" applyBorderFormats="0" applyFontFormats="0" applyPatternFormats="0" applyAlignmentFormats="0" applyWidthHeightFormats="1" dataCaption="Values" tag="7e4a2566-c6e7-4076-9981-1cd8ef52a45b" updatedVersion="7" minRefreshableVersion="3" showDrill="0" useAutoFormatting="1" subtotalHiddenItems="1" colGrandTotals="0" itemPrintTitles="1" createdVersion="5" indent="0" compact="0" compactData="0" multipleFieldFilters="0">
  <location ref="B15:AW22" firstHeaderRow="0" firstDataRow="1" firstDataCol="3"/>
  <pivotFields count="48">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sortType="ascending" defaultSubtotal="0" defaultAttributeDrillState="1">
      <items count="6">
        <item x="0"/>
        <item x="1"/>
        <item x="2"/>
        <item x="3"/>
        <item x="4"/>
        <item x="5"/>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
        <item x="0"/>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3">
    <field x="1"/>
    <field x="0"/>
    <field x="6"/>
  </rowFields>
  <rowItems count="7">
    <i>
      <x/>
      <x/>
      <x/>
    </i>
    <i>
      <x v="1"/>
      <x v="1"/>
      <x/>
    </i>
    <i>
      <x v="2"/>
      <x v="2"/>
      <x/>
    </i>
    <i>
      <x v="3"/>
      <x v="3"/>
      <x/>
    </i>
    <i>
      <x v="4"/>
      <x v="4"/>
      <x/>
    </i>
    <i>
      <x v="5"/>
      <x v="5"/>
      <x/>
    </i>
    <i t="grand">
      <x/>
    </i>
  </rowItems>
  <colFields count="1">
    <field x="-2"/>
  </colFields>
  <colItems count="45">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colItems>
  <dataFields count="45">
    <dataField fld="2" subtotal="count" baseField="0" baseItem="0"/>
    <dataField fld="5" subtotal="count" baseField="0" baseItem="0"/>
    <dataField fld="3" subtotal="count" baseField="0" baseItem="0"/>
    <dataField fld="4" subtotal="count" baseField="0" baseItem="0"/>
    <dataField fld="7" subtotal="count" baseField="0" baseItem="0"/>
    <dataField fld="8" subtotal="count" baseField="0" baseItem="0"/>
    <dataField fld="15" subtotal="count" baseField="0" baseItem="0"/>
    <dataField fld="9" subtotal="count" baseField="0" baseItem="0"/>
    <dataField fld="10" subtotal="count" baseField="0" baseItem="0"/>
    <dataField fld="11" subtotal="count" baseField="0" baseItem="0"/>
    <dataField fld="24" subtotal="count" baseField="0" baseItem="0"/>
    <dataField fld="23" subtotal="count" baseField="0" baseItem="0"/>
    <dataField fld="22" subtotal="count" baseField="0" baseItem="0"/>
    <dataField fld="21" subtotal="count" baseField="0" baseItem="0"/>
    <dataField fld="12" subtotal="count" baseField="0" baseItem="0"/>
    <dataField fld="20" subtotal="count" baseField="0" baseItem="0"/>
    <dataField fld="19" subtotal="count" baseField="0" baseItem="0"/>
    <dataField fld="18" subtotal="count" baseField="0" baseItem="0"/>
    <dataField fld="17" subtotal="count" baseField="0" baseItem="0"/>
    <dataField fld="13" subtotal="count" baseField="0" baseItem="0"/>
    <dataField fld="14" subtotal="count" baseField="0" baseItem="0"/>
    <dataField fld="16" subtotal="count" baseField="0" baseItem="0"/>
    <dataField fld="25" subtotal="count" baseField="0" baseItem="0"/>
    <dataField fld="26" subtotal="count" baseField="0" baseItem="0"/>
    <dataField fld="27" subtotal="count" baseField="0" baseItem="0"/>
    <dataField fld="28" subtotal="count" baseField="0" baseItem="0"/>
    <dataField fld="29" subtotal="count" baseField="0" baseItem="0"/>
    <dataField fld="30" subtotal="count" baseField="0" baseItem="0"/>
    <dataField fld="31" subtotal="count" baseField="0" baseItem="0"/>
    <dataField fld="32" subtotal="count" baseField="0" baseItem="0"/>
    <dataField fld="33" subtotal="count" baseField="0" baseItem="0"/>
    <dataField fld="34" subtotal="count" baseField="0" baseItem="0"/>
    <dataField fld="35" subtotal="count" baseField="0" baseItem="0"/>
    <dataField fld="36" subtotal="count" baseField="0" baseItem="0"/>
    <dataField fld="37" subtotal="count" baseField="0" baseItem="0"/>
    <dataField fld="38" subtotal="count" baseField="0" baseItem="0"/>
    <dataField fld="39" subtotal="count" baseField="0" baseItem="0"/>
    <dataField fld="40" subtotal="count" baseField="0" baseItem="0"/>
    <dataField fld="41" subtotal="count" baseField="0" baseItem="0"/>
    <dataField fld="42" subtotal="count" baseField="0" baseItem="0"/>
    <dataField fld="43" subtotal="count" baseField="0" baseItem="0"/>
    <dataField fld="44" subtotal="count" baseField="0" baseItem="0"/>
    <dataField fld="45" subtotal="count" baseField="0" baseItem="0"/>
    <dataField fld="46" subtotal="count" baseField="0" baseItem="0"/>
    <dataField fld="47" subtotal="count" baseField="0" baseItem="0"/>
  </dataFields>
  <formats count="10">
    <format dxfId="141">
      <pivotArea field="0" type="button" dataOnly="0" labelOnly="1" outline="0" axis="axisRow" fieldPosition="1"/>
    </format>
    <format dxfId="140">
      <pivotArea dataOnly="0" labelOnly="1" outline="0" fieldPosition="0">
        <references count="1">
          <reference field="4294967294" count="3">
            <x v="4"/>
            <x v="5"/>
            <x v="7"/>
          </reference>
        </references>
      </pivotArea>
    </format>
    <format dxfId="139">
      <pivotArea dataOnly="0" labelOnly="1" outline="0" fieldPosition="0">
        <references count="1">
          <reference field="4294967294" count="1">
            <x v="8"/>
          </reference>
        </references>
      </pivotArea>
    </format>
    <format dxfId="138">
      <pivotArea dataOnly="0" labelOnly="1" outline="0" fieldPosition="0">
        <references count="1">
          <reference field="4294967294" count="1">
            <x v="9"/>
          </reference>
        </references>
      </pivotArea>
    </format>
    <format dxfId="137">
      <pivotArea dataOnly="0" labelOnly="1" outline="0" fieldPosition="0">
        <references count="1">
          <reference field="4294967294" count="2">
            <x v="8"/>
            <x v="9"/>
          </reference>
        </references>
      </pivotArea>
    </format>
    <format dxfId="136">
      <pivotArea dataOnly="0" labelOnly="1" outline="0" fieldPosition="0">
        <references count="1">
          <reference field="4294967294" count="2">
            <x v="8"/>
            <x v="9"/>
          </reference>
        </references>
      </pivotArea>
    </format>
    <format dxfId="135">
      <pivotArea dataOnly="0" labelOnly="1" outline="0" fieldPosition="0">
        <references count="1">
          <reference field="4294967294" count="1">
            <x v="14"/>
          </reference>
        </references>
      </pivotArea>
    </format>
    <format dxfId="134">
      <pivotArea dataOnly="0" labelOnly="1" outline="0" fieldPosition="0">
        <references count="1">
          <reference field="4294967294" count="1">
            <x v="14"/>
          </reference>
        </references>
      </pivotArea>
    </format>
    <format dxfId="133">
      <pivotArea dataOnly="0" labelOnly="1" outline="0" fieldPosition="0">
        <references count="1">
          <reference field="4294967294" count="1">
            <x v="14"/>
          </reference>
        </references>
      </pivotArea>
    </format>
    <format dxfId="132">
      <pivotArea dataOnly="0" labelOnly="1" outline="0" fieldPosition="0">
        <references count="1">
          <reference field="4294967294" count="1">
            <x v="14"/>
          </reference>
        </references>
      </pivotArea>
    </format>
  </formats>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Medium9" showRowHeaders="1" showColHeaders="1" showRowStripes="0" showColStripes="0" showLastColumn="1"/>
  <rowHierarchiesUsage count="3">
    <rowHierarchyUsage hierarchyUsage="42"/>
    <rowHierarchyUsage hierarchyUsage="44"/>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JCCH]"/>
        <x15:activeTabTopLevelEntity name="[JCCDF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7FA645-E64D-4D33-B1D1-E08A3CF51220}" name="PivotTable1" cacheId="1" applyNumberFormats="0" applyBorderFormats="0" applyFontFormats="0" applyPatternFormats="0" applyAlignmentFormats="0" applyWidthHeightFormats="1" dataCaption="Values" tag="3e60e6c5-4d07-4aec-831d-d738c4a1f841" updatedVersion="7" minRefreshableVersion="3" useAutoFormatting="1" subtotalHiddenItems="1" itemPrintTitles="1" createdVersion="5" indent="0" outline="1" outlineData="1" multipleFieldFilters="0">
  <location ref="B3:K67" firstHeaderRow="0" firstDataRow="1" firstDataCol="1"/>
  <pivotFields count="11">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9">
    <i>
      <x/>
    </i>
    <i i="1">
      <x v="1"/>
    </i>
    <i i="2">
      <x v="2"/>
    </i>
    <i i="3">
      <x v="3"/>
    </i>
    <i i="4">
      <x v="4"/>
    </i>
    <i i="5">
      <x v="5"/>
    </i>
    <i i="6">
      <x v="6"/>
    </i>
    <i i="7">
      <x v="7"/>
    </i>
    <i i="8">
      <x v="8"/>
    </i>
  </colItems>
  <dataFields count="9">
    <dataField fld="2" subtotal="count" baseField="0" baseItem="0"/>
    <dataField fld="7" subtotal="count" baseField="0" baseItem="0"/>
    <dataField fld="0" subtotal="count" baseField="0" baseItem="0"/>
    <dataField fld="3" subtotal="count" baseField="0" baseItem="0"/>
    <dataField fld="5" subtotal="count" baseField="0" baseItem="0"/>
    <dataField fld="6" subtotal="count" baseField="0" baseItem="0"/>
    <dataField fld="4" subtotal="count" baseField="0" baseItem="0"/>
    <dataField fld="8" subtotal="count" baseField="0" baseItem="0"/>
    <dataField fld="9" subtotal="count" baseField="0" baseItem="0"/>
  </dataFields>
  <formats count="14">
    <format dxfId="19">
      <pivotArea field="1" type="button" dataOnly="0" labelOnly="1" outline="0" axis="axisRow" fieldPosition="0"/>
    </format>
    <format dxfId="18">
      <pivotArea dataOnly="0" labelOnly="1" outline="0" fieldPosition="0">
        <references count="1">
          <reference field="4294967294" count="4">
            <x v="0"/>
            <x v="2"/>
            <x v="3"/>
            <x v="6"/>
          </reference>
        </references>
      </pivotArea>
    </format>
    <format dxfId="17">
      <pivotArea field="1" type="button" dataOnly="0" labelOnly="1" outline="0" axis="axisRow" fieldPosition="0"/>
    </format>
    <format dxfId="16">
      <pivotArea dataOnly="0" labelOnly="1" outline="0" fieldPosition="0">
        <references count="1">
          <reference field="4294967294" count="4">
            <x v="0"/>
            <x v="2"/>
            <x v="3"/>
            <x v="6"/>
          </reference>
        </references>
      </pivotArea>
    </format>
    <format dxfId="15">
      <pivotArea field="1" type="button" dataOnly="0" labelOnly="1" outline="0" axis="axisRow" fieldPosition="0"/>
    </format>
    <format dxfId="14">
      <pivotArea dataOnly="0" labelOnly="1" outline="0" fieldPosition="0">
        <references count="1">
          <reference field="4294967294" count="4">
            <x v="0"/>
            <x v="2"/>
            <x v="3"/>
            <x v="6"/>
          </reference>
        </references>
      </pivotArea>
    </format>
    <format dxfId="13">
      <pivotArea dataOnly="0" labelOnly="1" outline="0" fieldPosition="0">
        <references count="1">
          <reference field="4294967294" count="1">
            <x v="6"/>
          </reference>
        </references>
      </pivotArea>
    </format>
    <format dxfId="12">
      <pivotArea dataOnly="0" labelOnly="1" outline="0" fieldPosition="0">
        <references count="1">
          <reference field="4294967294" count="1">
            <x v="6"/>
          </reference>
        </references>
      </pivotArea>
    </format>
    <format dxfId="11">
      <pivotArea field="1" grandRow="1" outline="0" collapsedLevelsAreSubtotals="1" axis="axisRow" fieldPosition="0">
        <references count="1">
          <reference field="4294967294" count="1" selected="0">
            <x v="3"/>
          </reference>
        </references>
      </pivotArea>
    </format>
    <format dxfId="10">
      <pivotArea dataOnly="0" labelOnly="1" outline="0" fieldPosition="0">
        <references count="1">
          <reference field="4294967294" count="2">
            <x v="4"/>
            <x v="5"/>
          </reference>
        </references>
      </pivotArea>
    </format>
    <format dxfId="9">
      <pivotArea dataOnly="0" labelOnly="1" outline="0" fieldPosition="0">
        <references count="1">
          <reference field="4294967294" count="1">
            <x v="1"/>
          </reference>
        </references>
      </pivotArea>
    </format>
    <format dxfId="8">
      <pivotArea dataOnly="0" labelOnly="1" outline="0" fieldPosition="0">
        <references count="1">
          <reference field="4294967294" count="2">
            <x v="7"/>
            <x v="8"/>
          </reference>
        </references>
      </pivotArea>
    </format>
    <format dxfId="7">
      <pivotArea field="1" grandRow="1" outline="0" collapsedLevelsAreSubtotals="1" axis="axisRow" fieldPosition="0">
        <references count="1">
          <reference field="4294967294" count="1" selected="0">
            <x v="5"/>
          </reference>
        </references>
      </pivotArea>
    </format>
    <format dxfId="6">
      <pivotArea field="1" grandRow="1" outline="0" collapsedLevelsAreSubtotals="1" axis="axisRow" fieldPosition="0">
        <references count="1">
          <reference field="4294967294" count="1" selected="0">
            <x v="8"/>
          </reference>
        </references>
      </pivotArea>
    </format>
  </formats>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dateNewerThan" evalOrder="-1" id="1">
      <autoFilter ref="A1">
        <filterColumn colId="0">
          <customFilters>
            <customFilter operator="greaterThan" val="18264"/>
          </customFilters>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JCCDFact]"/>
        <x15:activeTabTopLevelEntity name="[DateDim]"/>
        <x15:activeTabTopLevelEntity name="[JCCH]"/>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51E14727-3FE1-48BF-9CCC-B42316605B0F}" autoFormatId="16" applyNumberFormats="0" applyBorderFormats="0" applyFontFormats="0" applyPatternFormats="0" applyAlignmentFormats="0" applyWidthHeightFormats="0">
  <queryTableRefresh nextId="2">
    <queryTableFields count="1">
      <queryTableField id="1" name="TuesdayWeekEnding"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74494B5F-9E80-49CD-A325-CC270A3BC074}" autoFormatId="16" applyNumberFormats="0" applyBorderFormats="0" applyFontFormats="0" applyPatternFormats="0" applyAlignmentFormats="0" applyWidthHeightFormats="0">
  <queryTableRefresh nextId="33" unboundColumnsRight="18">
    <queryTableFields count="21">
      <queryTableField id="2" name="Job" tableColumnId="2"/>
      <queryTableField id="3" name="Phase" tableColumnId="3"/>
      <queryTableField id="4" name="Phase Description" tableColumnId="4"/>
      <queryTableField id="23" dataBound="0" tableColumnId="18"/>
      <queryTableField id="22" dataBound="0" tableColumnId="17"/>
      <queryTableField id="19" dataBound="0" tableColumnId="14"/>
      <queryTableField id="24" dataBound="0" tableColumnId="19"/>
      <queryTableField id="18" dataBound="0" tableColumnId="15"/>
      <queryTableField id="21" dataBound="0" tableColumnId="16"/>
      <queryTableField id="7" dataBound="0" tableColumnId="6"/>
      <queryTableField id="25" dataBound="0" tableColumnId="20"/>
      <queryTableField id="8" dataBound="0" tableColumnId="7"/>
      <queryTableField id="9" dataBound="0" tableColumnId="8"/>
      <queryTableField id="10" dataBound="0" tableColumnId="9"/>
      <queryTableField id="28" dataBound="0" tableColumnId="23"/>
      <queryTableField id="27" dataBound="0" tableColumnId="22"/>
      <queryTableField id="12" dataBound="0" tableColumnId="11"/>
      <queryTableField id="13" dataBound="0" tableColumnId="12"/>
      <queryTableField id="32" dataBound="0" tableColumnId="27"/>
      <queryTableField id="30" dataBound="0" tableColumnId="25"/>
      <queryTableField id="14" dataBound="0" tableColumnId="13"/>
    </queryTableFields>
    <queryTableDeletedFields count="1">
      <deletedField name="JobPhaseID"/>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12B66DFE-5261-4F25-94C3-2E7867B7D32D}" autoFormatId="16" applyNumberFormats="0" applyBorderFormats="0" applyFontFormats="0" applyPatternFormats="0" applyAlignmentFormats="0" applyWidthHeightFormats="0">
  <queryTableRefresh nextId="4">
    <queryTableFields count="2">
      <queryTableField id="1" name="Job" tableColumnId="1"/>
      <queryTableField id="3" name="Job Name" tableColumnId="2"/>
    </queryTableFields>
  </queryTableRefresh>
  <extLst>
    <ext xmlns:x15="http://schemas.microsoft.com/office/spreadsheetml/2010/11/main" uri="{883FBD77-0823-4a55-B5E3-86C4891E6966}">
      <x15:queryTable sourceDataName="Query - JobDe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2" xr16:uid="{E3A2CCF9-017E-4DD3-87B6-EA2D48E68A44}" autoFormatId="16" applyNumberFormats="0" applyBorderFormats="0" applyFontFormats="0" applyPatternFormats="0" applyAlignmentFormats="0" applyWidthHeightFormats="0">
  <queryTableRefresh nextId="2">
    <queryTableFields count="1">
      <queryTableField id="1" name="ActualDate"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2" xr16:uid="{16232C8F-EDB3-4F07-A085-D1F74791D608}" autoFormatId="16" applyNumberFormats="0" applyBorderFormats="0" applyFontFormats="0" applyPatternFormats="0" applyAlignmentFormats="0" applyWidthHeightFormats="0">
  <queryTableRefresh nextId="2">
    <queryTableFields count="1">
      <queryTableField id="1" name="ActualDate" tableColumnId="1"/>
    </queryTableFields>
  </queryTableRefresh>
  <extLst>
    <ext xmlns:x15="http://schemas.microsoft.com/office/spreadsheetml/2010/11/main" uri="{883FBD77-0823-4a55-B5E3-86C4891E6966}">
      <x15:queryTable sourceDataName="Query - MaxWkProgressImp"/>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7" xr16:uid="{CF3CAC79-C709-4397-BDE5-A326CA012284}" autoFormatId="16" applyNumberFormats="0" applyBorderFormats="0" applyFontFormats="0" applyPatternFormats="0" applyAlignmentFormats="0" applyWidthHeightFormats="0">
  <queryTableRefresh nextId="61" unboundColumnsRight="48">
    <queryTableFields count="51">
      <queryTableField id="1" name="Job" tableColumnId="1"/>
      <queryTableField id="2" name="Phase" tableColumnId="2"/>
      <queryTableField id="48" name="Phase Description" tableColumnId="40"/>
      <queryTableField id="3" dataBound="0" tableColumnId="3"/>
      <queryTableField id="55" dataBound="0" tableColumnId="7"/>
      <queryTableField id="4" dataBound="0" tableColumnId="4"/>
      <queryTableField id="5" dataBound="0" tableColumnId="5"/>
      <queryTableField id="6" dataBound="0" tableColumnId="6"/>
      <queryTableField id="52" dataBound="0" tableColumnId="37"/>
      <queryTableField id="8" dataBound="0" tableColumnId="8"/>
      <queryTableField id="9" dataBound="0" tableColumnId="9"/>
      <queryTableField id="10" dataBound="0" tableColumnId="10"/>
      <queryTableField id="11" dataBound="0" tableColumnId="11"/>
      <queryTableField id="12" dataBound="0" tableColumnId="12"/>
      <queryTableField id="59" dataBound="0" tableColumnId="29"/>
      <queryTableField id="13" dataBound="0" tableColumnId="13"/>
      <queryTableField id="14" dataBound="0" tableColumnId="14"/>
      <queryTableField id="15" dataBound="0" tableColumnId="15"/>
      <queryTableField id="53" dataBound="0" tableColumnId="48"/>
      <queryTableField id="50" dataBound="0" tableColumnId="45"/>
      <queryTableField id="49" dataBound="0" tableColumnId="46"/>
      <queryTableField id="46" dataBound="0" tableColumnId="38"/>
      <queryTableField id="51" dataBound="0" tableColumnId="47"/>
      <queryTableField id="47" dataBound="0" tableColumnId="39"/>
      <queryTableField id="17" dataBound="0" tableColumnId="17"/>
      <queryTableField id="18" dataBound="0" tableColumnId="18"/>
      <queryTableField id="19" dataBound="0" tableColumnId="19"/>
      <queryTableField id="40" dataBound="0" tableColumnId="44"/>
      <queryTableField id="39" dataBound="0" tableColumnId="43"/>
      <queryTableField id="38" dataBound="0" tableColumnId="42"/>
      <queryTableField id="37" dataBound="0" tableColumnId="41"/>
      <queryTableField id="21" dataBound="0" tableColumnId="21"/>
      <queryTableField id="22" dataBound="0" tableColumnId="22"/>
      <queryTableField id="23" dataBound="0" tableColumnId="23"/>
      <queryTableField id="24" dataBound="0" tableColumnId="24"/>
      <queryTableField id="44" dataBound="0" tableColumnId="36"/>
      <queryTableField id="43" dataBound="0" tableColumnId="35"/>
      <queryTableField id="42" dataBound="0" tableColumnId="34"/>
      <queryTableField id="41" dataBound="0" tableColumnId="33"/>
      <queryTableField id="58" dataBound="0" tableColumnId="50"/>
      <queryTableField id="25" dataBound="0" tableColumnId="25"/>
      <queryTableField id="26" dataBound="0" tableColumnId="26"/>
      <queryTableField id="27" dataBound="0" tableColumnId="27"/>
      <queryTableField id="28" dataBound="0" tableColumnId="28"/>
      <queryTableField id="57" dataBound="0" tableColumnId="20"/>
      <queryTableField id="54" dataBound="0" tableColumnId="49"/>
      <queryTableField id="56" dataBound="0" tableColumnId="16"/>
      <queryTableField id="60" dataBound="0" tableColumnId="51"/>
      <queryTableField id="30" dataBound="0" tableColumnId="30"/>
      <queryTableField id="31" dataBound="0" tableColumnId="31"/>
      <queryTableField id="32" dataBound="0" tableColumnId="3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ABBD4538-F61D-439C-B332-EAAA9173A668}" autoFormatId="16" applyNumberFormats="0" applyBorderFormats="0" applyFontFormats="0" applyPatternFormats="0" applyAlignmentFormats="0" applyWidthHeightFormats="0">
  <queryTableRefresh nextId="7" unboundColumnsRight="4">
    <queryTableFields count="6">
      <queryTableField id="1" name="Job" tableColumnId="1"/>
      <queryTableField id="2" name="Phase" tableColumnId="2"/>
      <queryTableField id="3" dataBound="0" tableColumnId="3"/>
      <queryTableField id="4" dataBound="0" tableColumnId="4"/>
      <queryTableField id="5" dataBound="0" tableColumnId="5"/>
      <queryTableField id="6"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ase" xr10:uid="{57FBC9C5-1FF8-4C58-92DD-88E5259B0F7E}" sourceName="[JCCH].[Phase]">
  <pivotTables>
    <pivotTable tabId="24" name="PivotTable1"/>
  </pivotTables>
  <data>
    <olap pivotCacheId="1535771299">
      <levels count="2">
        <level uniqueName="[JCCH].[Phase].[(All)]" sourceCaption="(All)" count="0"/>
        <level uniqueName="[JCCH].[Phase].[Phase]" sourceCaption="Phase" count="6">
          <ranges>
            <range startItem="0">
              <i n="[JCCH].[Phase].&amp;[010220-  -    -]" c="010220-  -    -"/>
              <i n="[JCCH].[Phase].&amp;[010231-  -    -]" c="010231-  -    -"/>
              <i n="[JCCH].[Phase].&amp;[010241-  -    -]" c="010241-  -    -"/>
              <i n="[JCCH].[Phase].&amp;[010264-  -    -]" c="010264-  -    -"/>
              <i n="[JCCH].[Phase].&amp;[010400-  -    -]" c="010400-  -    -"/>
              <i n="[JCCH].[Phase].&amp;[024100-  -    -]" c="024100-  -    -"/>
            </range>
          </ranges>
        </level>
      </levels>
      <selections count="1">
        <selection n="[JCCH].[Phas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ase" xr10:uid="{DB3EB0D2-7555-496F-99C0-AA4B8A840CA4}" cache="Slicer_Phase" caption="Phase" startItem="12" columnCount="4"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FA5B0-9D8D-4A9E-A131-7C1F789641EF}" name="TuesWeekEnding" displayName="TuesWeekEnding" ref="A1:A76" tableType="queryTable" totalsRowShown="0" headerRowDxfId="195" dataDxfId="194">
  <autoFilter ref="A1:A76" xr:uid="{8921708C-49DD-4162-95C5-ECCF3B553CF0}"/>
  <sortState xmlns:xlrd2="http://schemas.microsoft.com/office/spreadsheetml/2017/richdata2" ref="A2:A76">
    <sortCondition ref="A76"/>
  </sortState>
  <tableColumns count="1">
    <tableColumn id="1" xr3:uid="{CB642655-1B52-42EC-B148-58BF04E10FA5}" uniqueName="1" name="TuesdayWeekEnding" queryTableFieldId="1" dataDxfId="19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C44F345-EDDF-49A5-B432-8CB4BA927BA0}" name="JC_Progress_Entry" displayName="JC_Progress_Entry" ref="A11:U18" tableType="queryTable" totalsRowCount="1" headerRowDxfId="187">
  <autoFilter ref="A11:U17" xr:uid="{33CC39DF-E976-4402-ABCB-167C17B8D31D}"/>
  <tableColumns count="21">
    <tableColumn id="2" xr3:uid="{A89647C1-366C-48DE-A7FF-641A3D14ED28}" uniqueName="2" name="Job" totalsRowLabel="Total" queryTableFieldId="2" dataDxfId="186"/>
    <tableColumn id="3" xr3:uid="{B185DBDA-8DE2-4F46-9C42-D8F9FC8FAFEE}" uniqueName="3" name="Phase" queryTableFieldId="3" dataDxfId="185"/>
    <tableColumn id="4" xr3:uid="{6D7ED459-EE59-4D18-A922-76AA5CD7D491}" uniqueName="4" name="Phase Description" queryTableFieldId="4" dataDxfId="184"/>
    <tableColumn id="18" xr3:uid="{3FB6A970-5ED8-4F99-96BC-98D555D6F3B9}" uniqueName="18" name="Date - From Cell N8" queryTableFieldId="23" dataDxfId="183">
      <calculatedColumnFormula>$N$8</calculatedColumnFormula>
    </tableColumn>
    <tableColumn id="17" xr3:uid="{8D59C83E-3CE7-4E24-82AB-480460B8E58B}" uniqueName="17" name="UM" queryTableFieldId="22" dataDxfId="182">
      <calculatedColumnFormula>INDEX(Workbook!$B$15:$AX$200, MATCH($B12, Workbook!$B$15:$B$200,0), MATCH(E$11,Workbook!$B$15:$AX$15,0))</calculatedColumnFormula>
    </tableColumn>
    <tableColumn id="14" xr3:uid="{93E8D08C-8449-430F-A118-DDEFC31DB317}" uniqueName="14" name="Revised Budget" totalsRowFunction="sum" queryTableFieldId="19" dataDxfId="181" totalsRowDxfId="180">
      <calculatedColumnFormula>INDEX(Workbook!$B$15:$AX$200, MATCH($B12, Workbook!$B$15:$B$200,0), MATCH(F$11,Workbook!$B$15:$AX$15,0))</calculatedColumnFormula>
    </tableColumn>
    <tableColumn id="19" xr3:uid="{67D6E9E5-7F61-4040-94EB-3D90DE6FDDEF}" uniqueName="19" name="Projected Cost" totalsRowFunction="custom" queryTableFieldId="24" dataDxfId="179" totalsRowDxfId="178">
      <calculatedColumnFormula>INDEX(Workbook!$B$15:$AX$200, MATCH($B12, Workbook!$B$15:$B$200,0), MATCH(G$11,Workbook!$B$15:$AX$15,0))</calculatedColumnFormula>
      <totalsRowFormula>SUBTOTAL(109,JC_Progress_Entry[Revised Budget])</totalsRowFormula>
    </tableColumn>
    <tableColumn id="15" xr3:uid="{614945EB-3A33-4425-A69B-B162306A8BB3}" uniqueName="15" name="Cost in Vista" totalsRowFunction="custom" queryTableFieldId="18" dataDxfId="177" totalsRowDxfId="176">
      <calculatedColumnFormula>INDEX(Workbook!$B$15:$AX$200, MATCH($B12, Workbook!$B$15:$B$200,0), MATCH(H$11,Workbook!$B$15:$AX$15,0))</calculatedColumnFormula>
      <totalsRowFormula>SUBTOTAL(109,JC_Progress_Entry[Revised Budget])</totalsRowFormula>
    </tableColumn>
    <tableColumn id="16" xr3:uid="{3AEF98A2-B6AA-4D90-AEEE-C4E99B04A2ED}" uniqueName="16" name="Period Costs" totalsRowFunction="sum" queryTableFieldId="21" dataDxfId="175" totalsRowDxfId="174">
      <calculatedColumnFormula>INDEX(Workbook!$B$15:$AX$200, MATCH($B12, Workbook!$B$15:$B$200,0), MATCH(I$11,Workbook!$B$15:$AX$15,0))</calculatedColumnFormula>
    </tableColumn>
    <tableColumn id="6" xr3:uid="{1BA21D08-492C-4187-B03E-A1FB7074B467}" uniqueName="6" name="Revised Budget Hours" totalsRowFunction="sum" queryTableFieldId="7" dataDxfId="173" totalsRowDxfId="172">
      <calculatedColumnFormula>INDEX(Workbook!$B$15:$AX$200, MATCH($B12, Workbook!$B$15:$B$200,0), MATCH(J$11,Workbook!$B$15:$AX$15,0))</calculatedColumnFormula>
    </tableColumn>
    <tableColumn id="20" xr3:uid="{0607D84C-8123-4DA5-8E36-458A6637524B}" uniqueName="20" name="Proj Hours" totalsRowFunction="custom" queryTableFieldId="25" dataDxfId="171" totalsRowDxfId="170">
      <calculatedColumnFormula>INDEX(Workbook!$B$15:$AX$200, MATCH($B12, Workbook!$B$15:$B$200,0), MATCH(K$11,Workbook!$B$15:$AX$15,0))</calculatedColumnFormula>
      <totalsRowFormula>SUBTOTAL(109,JC_Progress_Entry[Revised Budget Hours])</totalsRowFormula>
    </tableColumn>
    <tableColumn id="7" xr3:uid="{374D0F55-66CE-4994-A1C9-CD5D4CB193FA}" uniqueName="7" name="Hours to Date" totalsRowFunction="sum" queryTableFieldId="8" dataDxfId="169" totalsRowDxfId="168">
      <calculatedColumnFormula>INDEX(Workbook!$B$15:$AX$200, MATCH($B12, Workbook!$B$15:$B$200,0), MATCH(L$11,Workbook!$B$15:$AX$15,0))</calculatedColumnFormula>
    </tableColumn>
    <tableColumn id="8" xr3:uid="{988B1C29-A9B4-47A1-B130-6E9CCBC58695}" uniqueName="8" name="Period Hours" totalsRowFunction="sum" queryTableFieldId="9" dataDxfId="167" totalsRowDxfId="166">
      <calculatedColumnFormula>INDEX(Workbook!$B$15:$AX$200, MATCH($B12, Workbook!$B$15:$B$200,0), MATCH(M$11,Workbook!$B$15:$AX$15,0))</calculatedColumnFormula>
    </tableColumn>
    <tableColumn id="9" xr3:uid="{F8B8DCB7-7EE7-4AEE-ACD8-DFF1D8105C0F}" uniqueName="9" name="Revised Budget Units" totalsRowFunction="sum" queryTableFieldId="10" dataDxfId="165" totalsRowDxfId="164">
      <calculatedColumnFormula>INDEX(Workbook!$B$15:$AX$200, MATCH($B12, Workbook!$B$15:$B$200,0), MATCH(N$11,Workbook!$B$15:$AX$15,0))</calculatedColumnFormula>
    </tableColumn>
    <tableColumn id="23" xr3:uid="{571435D4-6009-4F82-A7AF-A6B918C31E58}" uniqueName="23" name="Proj Units" queryTableFieldId="28" dataDxfId="163" totalsRowDxfId="162">
      <calculatedColumnFormula>INDEX(Workbook!$B$15:$AX$200, MATCH($B12, Workbook!$B$15:$B$200,0), MATCH(O$11,Workbook!$B$15:$AX$15,0))</calculatedColumnFormula>
    </tableColumn>
    <tableColumn id="22" xr3:uid="{CE4703CD-574F-4005-BEA1-DB2E22D325BA}" uniqueName="22" name="Units to Date" queryTableFieldId="27" dataDxfId="161" totalsRowDxfId="160">
      <calculatedColumnFormula>INDEX(Workbook!$B$15:$AX$200, MATCH($B12, Workbook!$B$15:$B$200,0), MATCH(P$11,Workbook!$B$15:$AX$15,0))</calculatedColumnFormula>
    </tableColumn>
    <tableColumn id="11" xr3:uid="{DE1BD21E-2379-40FF-842B-D98DEA294E9D}" uniqueName="11" name="Newly Completed Units" totalsRowFunction="sum" queryTableFieldId="12" dataDxfId="159" totalsRowDxfId="158"/>
    <tableColumn id="12" xr3:uid="{80D92AEE-4CAF-4694-8CF0-C92AF12EE3B1}" uniqueName="12" name="Total Completed" totalsRowFunction="sum" queryTableFieldId="13" dataDxfId="157" totalsRowDxfId="156">
      <calculatedColumnFormula>JC_Progress_Entry[[#This Row],[Units to Date]]+JC_Progress_Entry[[#This Row],[Newly Completed Units]]</calculatedColumnFormula>
    </tableColumn>
    <tableColumn id="27" xr3:uid="{7FB9B825-0F17-420C-9874-E460E212713F}" uniqueName="27" name="Expected Total Units completed" queryTableFieldId="32" dataDxfId="155" totalsRowDxfId="154">
      <calculatedColumnFormula array="1">IFERROR(IF(Max_Projection_Date[]=0,JC_Progress_Entry[[#This Row],[Hours to Date]]/JC_Progress_Entry[[#This Row],[Revised Budget Hours]]*JC_Progress_Entry[[#This Row],[Proj Units]],JC_Progress_Entry[[#This Row],[Hours to Date]]/JC_Progress_Entry[[#This Row],[Proj Hours]]*JC_Progress_Entry[[#This Row],[Proj Units]]), 0)</calculatedColumnFormula>
    </tableColumn>
    <tableColumn id="25" xr3:uid="{AE1AA8B4-31A8-4A8C-9841-6934264971FF}" uniqueName="25" name="Total Units Completed - Expected Variance" queryTableFieldId="30" dataDxfId="153" totalsRowDxfId="152">
      <calculatedColumnFormula>IFERROR((JC_Progress_Entry[[#This Row],[Total Completed]]-JC_Progress_Entry[[#This Row],[Expected Total Units completed]])/JC_Progress_Entry[[#This Row],[Expected Total Units completed]], 0)</calculatedColumnFormula>
    </tableColumn>
    <tableColumn id="13" xr3:uid="{9F62A572-F26D-460C-9047-A93F2D2A5F9C}" uniqueName="13" name="Total Percent Complete" queryTableFieldId="14" dataDxfId="151">
      <calculatedColumnFormula>IF(JC_Progress_Entry[[#This Row],[Revised Budget Units]]=0,0,JC_Progress_Entry[[#This Row],[Total Completed]]/JC_Progress_Entry[[#This Row],[Revised Budget Units]])</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2C15D10-8D06-4A0E-9C80-818B4DEAC992}" name="JobDes" displayName="JobDes" ref="A1:B1014" tableType="queryTable" totalsRowShown="0" headerRowDxfId="150">
  <autoFilter ref="A1:B1014" xr:uid="{D1C874F9-C9BC-4A76-A020-A6C57145DBFD}"/>
  <tableColumns count="2">
    <tableColumn id="1" xr3:uid="{088F5C8C-B00F-470C-8D25-36871ADE3003}" uniqueName="1" name="Job" queryTableFieldId="1" dataDxfId="149"/>
    <tableColumn id="2" xr3:uid="{223FFB0E-41D1-466C-A479-8C6754117350}" uniqueName="2" name="Job Name" queryTableFieldId="3" dataDxfId="14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4748962-83F8-4443-A990-4C20C7EDF63C}" name="ProjectParameter" displayName="ProjectParameter" ref="B2:B3" totalsRowShown="0" tableBorderDxfId="147">
  <autoFilter ref="B2:B3" xr:uid="{7D9FAB85-B1AA-4D21-91A6-79E6B41C7AC1}"/>
  <tableColumns count="1">
    <tableColumn id="1" xr3:uid="{0C9D2817-4AEA-47DB-BE63-0152D0924E83}" name="Project" dataDxfId="146">
      <calculatedColumnFormula>Input!$D$4</calculatedColumnFormula>
    </tableColumn>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5F0C0FE-8688-47E1-92A5-729E325B7DF4}" name="EndofWeek" displayName="EndofWeek" ref="B8:B9" totalsRowShown="0">
  <autoFilter ref="B8:B9" xr:uid="{39F95BB9-B5EC-45EA-99C2-D5C8BB403416}"/>
  <tableColumns count="1">
    <tableColumn id="1" xr3:uid="{157A5C10-AC6B-4F56-99FE-33B7F67C4D69}" name="End of the Week" dataDxfId="145">
      <calculatedColumnFormula>Input!$D$8</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1B42A60-758C-4D5F-9CA1-517DC5E4E171}" name="Threshold1" displayName="Threshold1" ref="B11:B12" totalsRowShown="0">
  <autoFilter ref="B11:B12" xr:uid="{1660D24B-AE60-4DD7-B4BE-1ABF59810857}"/>
  <tableColumns count="1">
    <tableColumn id="1" xr3:uid="{C5799E13-D894-442B-9045-2178DE982C8D}" name="Threshold 1">
      <calculatedColumnFormula>Input!#REF!</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115678D-EC7D-4E52-AE29-7DD43378C089}" name="Threshold2" displayName="Threshold2" ref="B14:B15" totalsRowShown="0">
  <autoFilter ref="B14:B15" xr:uid="{A8C1F4F4-82A2-45C9-AE1A-650BBA3C4A46}"/>
  <tableColumns count="1">
    <tableColumn id="1" xr3:uid="{E6063ACE-71B4-4A9B-8D29-76326FAB5912}" name="Threshold 2">
      <calculatedColumnFormula>Input!#REF!</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DCEE79-8BA0-400D-9BB1-34185D106A74}" name="Max_Projection_Date" displayName="Max_Projection_Date" ref="B5:B6" tableType="queryTable" totalsRowShown="0">
  <autoFilter ref="B5:B6" xr:uid="{642F7DED-C305-4A5F-8B7A-1C07F4CA1FB4}"/>
  <tableColumns count="1">
    <tableColumn id="1" xr3:uid="{3FAA0064-62AF-4D81-AD46-2FDFF04637FC}" uniqueName="1" name="ActualDate" queryTableFieldId="1" dataDxfId="14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E380F9B-5AFF-4884-BC95-7A75884DD88D}" name="Table5" displayName="Table5" ref="B17:B18" totalsRowShown="0">
  <autoFilter ref="B17:B18" xr:uid="{ABCCB294-306C-4C81-B7DD-0213687301D3}"/>
  <tableColumns count="1">
    <tableColumn id="1" xr3:uid="{FDB3998B-41E7-42D5-89F5-DFED4FE1D9AF}" name="Today's Date" dataDxfId="143">
      <calculatedColumnFormula>TODAY()</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E81AD5-E6D8-4609-B359-679E5ED5C70E}" name="MaxWkProgressImp" displayName="MaxWkProgressImp" ref="B20:B21" tableType="queryTable" totalsRowShown="0">
  <autoFilter ref="B20:B21" xr:uid="{61D1BC9D-DE7A-48CF-A814-CDECF867696A}"/>
  <tableColumns count="1">
    <tableColumn id="1" xr3:uid="{0BDE742E-0FE1-48AA-B042-575DE79B8F18}" uniqueName="1" name="ActualDate" queryTableFieldId="1" dataDxfId="14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291172-C89A-4D9F-A0FB-C29A3D832A2B}" name="UserWorkbook" displayName="UserWorkbook" ref="B7:AZ14" tableType="queryTable" totalsRowCount="1" headerRowDxfId="124" dataDxfId="123" totalsRowDxfId="122">
  <autoFilter ref="B7:AZ13" xr:uid="{19C5D9DF-4034-4937-A805-769F7639837C}"/>
  <sortState xmlns:xlrd2="http://schemas.microsoft.com/office/spreadsheetml/2017/richdata2" ref="B8:AZ13">
    <sortCondition ref="C7:C13"/>
  </sortState>
  <tableColumns count="51">
    <tableColumn id="1" xr3:uid="{D28D3B41-B16E-439F-A188-9E1C35E00B08}" uniqueName="1" name="Job" totalsRowLabel="Total" queryTableFieldId="1" dataDxfId="121" totalsRowDxfId="120"/>
    <tableColumn id="2" xr3:uid="{73C16214-7C21-481D-A6B5-30A60F292AD2}" uniqueName="2" name="Phase" queryTableFieldId="2" dataDxfId="119" totalsRowDxfId="118"/>
    <tableColumn id="40" xr3:uid="{1BD3E04E-5840-449C-A63E-E384A41831CE}" uniqueName="40" name="Phase Description" queryTableFieldId="48" dataDxfId="117" totalsRowDxfId="116"/>
    <tableColumn id="3" xr3:uid="{D03EC197-5CCC-4A29-9932-AD4EA1E92FD7}" uniqueName="3" name="Budget Hours" totalsRowFunction="sum" queryTableFieldId="3" dataDxfId="115" totalsRowDxfId="114">
      <calculatedColumnFormula>INDEX(Workbook!$B$15:$AX$200, MATCH($C8, Workbook!$B$15:$B$200,0), MATCH(E$7,Workbook!$B$15:$AX$15,0))</calculatedColumnFormula>
    </tableColumn>
    <tableColumn id="7" xr3:uid="{1C23B5A6-0A36-48D6-B7D5-D57F33F1BAD6}" uniqueName="7" name="PCO Hours Pending" totalsRowFunction="sum" queryTableFieldId="55" dataDxfId="113" totalsRowDxfId="112">
      <calculatedColumnFormula>INDEX(Workbook!$B$15:$AX$200, MATCH($C8, Workbook!$B$15:$B$200,0), MATCH(F$7,Workbook!$B$15:$AX$15,0))</calculatedColumnFormula>
    </tableColumn>
    <tableColumn id="4" xr3:uid="{23687A1E-4FF9-4C07-A597-7C374AFC185E}" uniqueName="4" name="Revised Budget Hours" totalsRowFunction="sum" queryTableFieldId="4" dataDxfId="111" totalsRowDxfId="110">
      <calculatedColumnFormula>INDEX(Workbook!$B$15:$AX$200, MATCH($C8, Workbook!$B$15:$B$200,0), MATCH(G$7,Workbook!$B$15:$AX$15,0))</calculatedColumnFormula>
    </tableColumn>
    <tableColumn id="5" xr3:uid="{7AC0EE46-49C7-4492-9ACC-B6D5281FF949}" uniqueName="5" name="Period Hours" totalsRowFunction="sum" queryTableFieldId="5" dataDxfId="109" totalsRowDxfId="108">
      <calculatedColumnFormula>INDEX(Workbook!$B$15:$AX$200, MATCH($C8, Workbook!$B$15:$B$200,0), MATCH(H$7,Workbook!$B$15:$AX$15,0))</calculatedColumnFormula>
    </tableColumn>
    <tableColumn id="6" xr3:uid="{88DA2F46-2F3F-45D8-96C6-7DB797151D9C}" uniqueName="6" name="Hours to Date" totalsRowFunction="sum" queryTableFieldId="6" dataDxfId="107" totalsRowDxfId="106">
      <calculatedColumnFormula>INDEX(Workbook!$B$15:$AX$200, MATCH($C8, Workbook!$B$15:$B$200,0), MATCH(I$7,Workbook!$B$15:$AX$15,0))</calculatedColumnFormula>
    </tableColumn>
    <tableColumn id="37" xr3:uid="{8E48179A-16F6-426A-AA22-1D2710E0F2F7}" uniqueName="37" name="Progress Hours At Completion Latest" totalsRowFunction="sum" queryTableFieldId="52" dataDxfId="105" totalsRowDxfId="104">
      <calculatedColumnFormula>INDEX(Workbook!$B$15:$AX$200, MATCH($C8, Workbook!$B$15:$B$200,0), MATCH(J$7,Workbook!$B$15:$AX$15,0))</calculatedColumnFormula>
    </tableColumn>
    <tableColumn id="8" xr3:uid="{DB9A2F3D-6960-4B2E-BFBF-73A657D3E1F2}" uniqueName="8" name="Hours to Complete" totalsRowFunction="sum" queryTableFieldId="8" dataDxfId="103" totalsRowDxfId="102">
      <calculatedColumnFormula>INDEX(Workbook!$B$15:$AX$200, MATCH($C8, Workbook!$B$15:$B$200,0), MATCH(K$7,Workbook!$B$15:$AX$15,0))</calculatedColumnFormula>
    </tableColumn>
    <tableColumn id="9" xr3:uid="{E5A0AE4F-685B-4A69-9184-BED819661F96}" uniqueName="9" name="Hours Variance" totalsRowFunction="sum" queryTableFieldId="9" dataDxfId="101" totalsRowDxfId="100">
      <calculatedColumnFormula>UserWorkbook[[#This Row],[Revised Budget Hours]]-UserWorkbook[[#This Row],[Progress Hours At Completion]]</calculatedColumnFormula>
    </tableColumn>
    <tableColumn id="10" xr3:uid="{672D8F5F-13CA-4244-A076-A63CC89F680C}" uniqueName="10" name="Progress Hours At Completion" totalsRowFunction="sum" queryTableFieldId="10" dataDxfId="99" totalsRowDxfId="98">
      <calculatedColumnFormula>UserWorkbook[[#This Row],[Hours to Date]]+UserWorkbook[[#This Row],[Progress Hours to Complete]]</calculatedColumnFormula>
    </tableColumn>
    <tableColumn id="11" xr3:uid="{8DD06703-A5C1-4557-B822-4F5D0D491240}" uniqueName="11" name="Progress Hours to Complete" totalsRowFunction="sum" queryTableFieldId="11" dataDxfId="97" totalsRowDxfId="96">
      <calculatedColumnFormula>IF(UserWorkbook[[#This Row],[Progress Units to Complete]]=0,0,UserWorkbook[[#This Row],[Progress Units to Complete]]*UserWorkbook[[#This Row],[Hours / Units Override]])</calculatedColumnFormula>
    </tableColumn>
    <tableColumn id="12" xr3:uid="{F85295D3-1A56-4C7A-9DD1-A6A11FA78001}" uniqueName="12" name="Budget Units" totalsRowFunction="sum" queryTableFieldId="12" dataDxfId="95" totalsRowDxfId="94">
      <calculatedColumnFormula>INDEX(Workbook!$B$15:$AX$200, MATCH($C8, Workbook!$B$15:$B$200,0), MATCH(O$7,Workbook!$B$15:$AX$15,0))</calculatedColumnFormula>
    </tableColumn>
    <tableColumn id="29" xr3:uid="{E4F015DC-CA1D-4B24-8AC4-A1DBAA492910}" uniqueName="29" name="PCO Units Pending" totalsRowFunction="sum" queryTableFieldId="59" dataDxfId="93" totalsRowDxfId="92">
      <calculatedColumnFormula>INDEX(Workbook!$B$15:$AX$200, MATCH($C8, Workbook!$B$15:$B$200,0), MATCH(P$7,Workbook!$B$15:$AX$15,0))</calculatedColumnFormula>
    </tableColumn>
    <tableColumn id="13" xr3:uid="{81C52EF8-F9C8-49DA-85D8-DB092D8AD8A4}" uniqueName="13" name="Revised Budget Units" totalsRowFunction="sum" queryTableFieldId="13" dataDxfId="91" totalsRowDxfId="90">
      <calculatedColumnFormula>INDEX(Workbook!$B$15:$AX$200, MATCH($C8, Workbook!$B$15:$B$200,0), MATCH(Q$7,Workbook!$B$15:$AX$15,0))</calculatedColumnFormula>
    </tableColumn>
    <tableColumn id="14" xr3:uid="{A1BDEE98-8411-49E1-8D0E-E37F289D5BE1}" uniqueName="14" name="Period Units" totalsRowFunction="sum" queryTableFieldId="14" dataDxfId="89" totalsRowDxfId="88">
      <calculatedColumnFormula>INDEX(Workbook!$B$15:$AX$200, MATCH($C8, Workbook!$B$15:$B$200,0), MATCH(R$7,Workbook!$B$15:$AX$15,0))</calculatedColumnFormula>
    </tableColumn>
    <tableColumn id="15" xr3:uid="{B097DF62-FDE4-4ABB-BEB2-09E04030F118}" uniqueName="15" name="Units to Date" totalsRowFunction="sum" queryTableFieldId="15" dataDxfId="87" totalsRowDxfId="86">
      <calculatedColumnFormula>INDEX(Workbook!$B$15:$AX$200, MATCH($C8, Workbook!$B$15:$B$200,0), MATCH(S$7,Workbook!$B$15:$AX$15,0))</calculatedColumnFormula>
    </tableColumn>
    <tableColumn id="48" xr3:uid="{27A0C342-5DE1-4E77-93DE-B4BAC9D48F26}" uniqueName="48" name="Progress Units At Completion Latest" totalsRowFunction="sum" queryTableFieldId="53" dataDxfId="85" totalsRowDxfId="84">
      <calculatedColumnFormula>INDEX(Workbook!$B$15:$AX$200, MATCH($C8, Workbook!$B$15:$B$200,0), MATCH(T$7,Workbook!$B$15:$AX$15,0))</calculatedColumnFormula>
    </tableColumn>
    <tableColumn id="45" xr3:uid="{E9239505-F02D-409A-BE50-6ABB249ED5BC}" uniqueName="45" name="Units to Complete" totalsRowFunction="sum" queryTableFieldId="50" dataDxfId="83" totalsRowDxfId="82">
      <calculatedColumnFormula>INDEX(Workbook!$B$15:$AX$200, MATCH($C8, Workbook!$B$15:$B$200,0), MATCH(U$7,Workbook!$B$15:$AX$15,0))</calculatedColumnFormula>
    </tableColumn>
    <tableColumn id="46" xr3:uid="{42C97457-61B7-4788-8CD5-01B1B963DEA3}" uniqueName="46" name="Units Variance" totalsRowFunction="sum" queryTableFieldId="49" dataDxfId="81" totalsRowDxfId="80">
      <calculatedColumnFormula>UserWorkbook[[#This Row],[Revised Budget Units]]-UserWorkbook[[#This Row],[Progress Units At Completion]]</calculatedColumnFormula>
    </tableColumn>
    <tableColumn id="38" xr3:uid="{AEAA0B3B-17DB-421A-9BFD-C90AA43534D1}" uniqueName="38" name="Progress Units At Completion" totalsRowFunction="sum" queryTableFieldId="46" dataDxfId="79" totalsRowDxfId="78">
      <calculatedColumnFormula>UserWorkbook[[#This Row],[Units to Date]]+UserWorkbook[[#This Row],[Progress Units to Complete]]</calculatedColumnFormula>
    </tableColumn>
    <tableColumn id="47" xr3:uid="{FF4553E4-C3DB-4FDE-8B41-5FD0C7D9D8D6}" uniqueName="47" name="Progress Units to Complete" totalsRowFunction="sum" queryTableFieldId="51" dataDxfId="77" totalsRowDxfId="76">
      <calculatedColumnFormula>IF(AND(UserWorkbook[[#This Row],[Revised Budget Units]]=0, UserWorkbook[[#This Row],[Units to Date]]&lt;&gt;0),UserWorkbook[[#This Row],[Units to Complete]],UserWorkbook[[#This Row],[Revised Budget Units]]-UserWorkbook[[#This Row],[Units to Date]])</calculatedColumnFormula>
    </tableColumn>
    <tableColumn id="39" xr3:uid="{A0C3BD14-603B-49AD-8FE0-F066288C80EA}" uniqueName="39" name="UM" queryTableFieldId="47" dataDxfId="75" totalsRowDxfId="74">
      <calculatedColumnFormula>INDEX(Workbook!$B$15:$AX$200, MATCH($C8, Workbook!$B$15:$B$200,0), MATCH(Y$7,Workbook!$B$15:$AX$15,0))</calculatedColumnFormula>
    </tableColumn>
    <tableColumn id="17" xr3:uid="{28528BC2-4822-4589-BCF8-FFE15E82F32E}" uniqueName="17" name="Rev. Budget Hours / Rev. Budget Units" queryTableFieldId="17" dataDxfId="73" totalsRowDxfId="72">
      <calculatedColumnFormula>INDEX(Workbook!$B$15:$AX$200, MATCH($C8, Workbook!$B$15:$B$200,0), MATCH(Z$7,Workbook!$B$15:$AX$15,0))</calculatedColumnFormula>
    </tableColumn>
    <tableColumn id="18" xr3:uid="{150B93DF-B8BC-4701-A2E8-507DFD12EA33}" uniqueName="18" name="Period Hours / Period Units" queryTableFieldId="18" dataDxfId="71" totalsRowDxfId="70">
      <calculatedColumnFormula>INDEX(Workbook!$B$15:$AX$200, MATCH($C8, Workbook!$B$15:$B$200,0), MATCH(AA$7,Workbook!$B$15:$AX$15,0))</calculatedColumnFormula>
    </tableColumn>
    <tableColumn id="19" xr3:uid="{AF86E2B4-19A3-4497-9004-017FE23F00C9}" uniqueName="19" name="Hours to Date / Units to Date" queryTableFieldId="19" dataDxfId="69" totalsRowDxfId="68">
      <calculatedColumnFormula>INDEX(Workbook!$B$15:$AX$200, MATCH($C8, Workbook!$B$15:$B$200,0), MATCH(AB$7,Workbook!$B$15:$AX$15,0))</calculatedColumnFormula>
    </tableColumn>
    <tableColumn id="44" xr3:uid="{D35DDC8F-3392-4097-B1BA-2E95B3935B50}" uniqueName="44" name="4 Weeks Prior Progress Hours / Progress Units" queryTableFieldId="40" dataDxfId="67" totalsRowDxfId="66">
      <calculatedColumnFormula>INDEX(Workbook!$B$15:$AX$200, MATCH($C8, Workbook!$B$15:$B$200,0), MATCH(AC$7,Workbook!$B$15:$AX$15,0))</calculatedColumnFormula>
    </tableColumn>
    <tableColumn id="43" xr3:uid="{9360B273-271E-4929-9803-714961F8F5B6}" uniqueName="43" name="3 Weeks Prior Progress Hours / Progress Units" queryTableFieldId="39" dataDxfId="65" totalsRowDxfId="64">
      <calculatedColumnFormula>INDEX(Workbook!$B$15:$AX$200, MATCH($C8, Workbook!$B$15:$B$200,0), MATCH(AD$7,Workbook!$B$15:$AX$15,0))</calculatedColumnFormula>
    </tableColumn>
    <tableColumn id="42" xr3:uid="{950733E3-C4DE-410C-A6D2-BE226F1CABE5}" uniqueName="42" name="2 Weeks Prior Progress Hours / Progress Units" queryTableFieldId="38" dataDxfId="63" totalsRowDxfId="62">
      <calculatedColumnFormula>INDEX(Workbook!$B$15:$AX$200, MATCH($C8, Workbook!$B$15:$B$200,0), MATCH(AE$7,Workbook!$B$15:$AX$15,0))</calculatedColumnFormula>
    </tableColumn>
    <tableColumn id="41" xr3:uid="{262B5362-A65E-467B-A0A5-8B63342CF0C4}" uniqueName="41" name="1 Wk Prior Progress Hours / Progress Units" queryTableFieldId="37" dataDxfId="61" totalsRowDxfId="60">
      <calculatedColumnFormula>INDEX(Workbook!$B$15:$AX$200, MATCH($C8, Workbook!$B$15:$B$200,0), MATCH(AF$7,Workbook!$B$15:$AX$15,0))</calculatedColumnFormula>
    </tableColumn>
    <tableColumn id="21" xr3:uid="{9BE58960-768C-43F8-AE39-C1E808DF0F67}" uniqueName="21" name="Hours / Units Override" queryTableFieldId="21" dataDxfId="59" totalsRowDxfId="58"/>
    <tableColumn id="22" xr3:uid="{7955AE74-38A5-43CC-AA5C-04490932F852}" uniqueName="22" name="% Hours Used" queryTableFieldId="22" dataDxfId="57" totalsRowDxfId="56">
      <calculatedColumnFormula>INDEX(Workbook!$B$15:$AX$200, MATCH($C8, Workbook!$B$15:$B$200,0), MATCH(AH$7,Workbook!$B$15:$AX$15,0))</calculatedColumnFormula>
    </tableColumn>
    <tableColumn id="23" xr3:uid="{C17F19B1-831D-497A-A2EC-28DC3907D4E9}" uniqueName="23" name="% Units Installed" queryTableFieldId="23" dataDxfId="55" totalsRowDxfId="54">
      <calculatedColumnFormula>INDEX(Workbook!$B$15:$AX$200, MATCH($C8, Workbook!$B$15:$B$200,0), MATCH(AI$7,Workbook!$B$15:$AX$15,0))</calculatedColumnFormula>
    </tableColumn>
    <tableColumn id="24" xr3:uid="{71A10F9C-AF0A-4892-A866-96B0D12E3420}" uniqueName="24" name="LPI" queryTableFieldId="24" dataDxfId="53" totalsRowDxfId="52">
      <calculatedColumnFormula>INDEX(Workbook!$B$15:$AX$200, MATCH($C8, Workbook!$B$15:$B$200,0), MATCH(AJ$7,Workbook!$B$15:$AX$15,0))</calculatedColumnFormula>
    </tableColumn>
    <tableColumn id="36" xr3:uid="{FF433EEA-75C6-42A7-B7A7-BCFBA86DBCF6}" uniqueName="36" name="JTD $ / HR 4 weeks prior" queryTableFieldId="44" dataDxfId="51" totalsRowDxfId="50">
      <calculatedColumnFormula>INDEX(Workbook!$B$15:$AX$200, MATCH($C8, Workbook!$B$15:$B$200,0), MATCH(AK$7,Workbook!$B$15:$AX$15,0))</calculatedColumnFormula>
    </tableColumn>
    <tableColumn id="35" xr3:uid="{31BCC4CA-3535-4759-B32E-FAC9DBDBFB71}" uniqueName="35" name="JTD$ / HR 3 Weeks Prior" queryTableFieldId="43" dataDxfId="49" totalsRowDxfId="48">
      <calculatedColumnFormula>INDEX(Workbook!$B$15:$AX$200, MATCH($C8, Workbook!$B$15:$B$200,0), MATCH(AL$7,Workbook!$B$15:$AX$15,0))</calculatedColumnFormula>
    </tableColumn>
    <tableColumn id="34" xr3:uid="{C90D88D4-149F-496C-906D-1411C77296E6}" uniqueName="34" name="JTD $ / HR 2 weeks prior" queryTableFieldId="42" dataDxfId="47" totalsRowDxfId="46">
      <calculatedColumnFormula>INDEX(Workbook!$B$15:$AX$200, MATCH($C8, Workbook!$B$15:$B$200,0), MATCH(AM$7,Workbook!$B$15:$AX$15,0))</calculatedColumnFormula>
    </tableColumn>
    <tableColumn id="33" xr3:uid="{3E7FD037-54CA-4B44-AF5D-366FE11D1FBF}" uniqueName="33" name="JTD $ / HR 1 week prior" queryTableFieldId="41" dataDxfId="45" totalsRowDxfId="44">
      <calculatedColumnFormula>INDEX(Workbook!$B$15:$AX$200, MATCH($C8, Workbook!$B$15:$B$200,0), MATCH(AN$7,Workbook!$B$15:$AX$15,0))</calculatedColumnFormula>
    </tableColumn>
    <tableColumn id="50" xr3:uid="{16E4F5CB-D83D-4BB2-8455-51B4F15B394B}" uniqueName="50" name="Budgeted JTD $ / Hr" queryTableFieldId="58" dataDxfId="43" totalsRowDxfId="42">
      <calculatedColumnFormula>INDEX(Workbook!$B$15:$AX$200, MATCH($C8, Workbook!$B$15:$B$200,0), MATCH(AO$7,Workbook!$B$15:$AX$15,0))</calculatedColumnFormula>
    </tableColumn>
    <tableColumn id="25" xr3:uid="{CA5BF460-83C2-44A2-A386-75362D86A29B}" uniqueName="25" name="JTD $ / Hr" queryTableFieldId="25" dataDxfId="41" totalsRowDxfId="40">
      <calculatedColumnFormula>INDEX(Workbook!$B$15:$AX$200, MATCH($C8, Workbook!$B$15:$B$200,0), MATCH(AP$7,Workbook!$B$15:$AX$15,0))</calculatedColumnFormula>
    </tableColumn>
    <tableColumn id="26" xr3:uid="{67CE0B8C-6F88-4F5C-8684-3CBB6F309D2D}" uniqueName="26" name="JTD $ / Hr Override" queryTableFieldId="26" dataDxfId="39" totalsRowDxfId="38"/>
    <tableColumn id="27" xr3:uid="{337689CE-E8B5-473D-B2DB-59B4DD365C78}" uniqueName="27" name="Cost in Vista" totalsRowFunction="sum" queryTableFieldId="27" dataDxfId="37" totalsRowDxfId="36">
      <calculatedColumnFormula>INDEX(Workbook!$B$15:$AX$200, MATCH($C8, Workbook!$B$15:$B$200,0), MATCH(AR$7,Workbook!$B$15:$AX$15,0))</calculatedColumnFormula>
    </tableColumn>
    <tableColumn id="28" xr3:uid="{7C83138B-13C0-4644-BCC1-25DBEA4D35B3}" uniqueName="28" name="Progress Cost At Completion Latest" totalsRowFunction="sum" queryTableFieldId="28" dataDxfId="35" totalsRowDxfId="34">
      <calculatedColumnFormula>INDEX(Workbook!$B$15:$AX$200, MATCH($C8, Workbook!$B$15:$B$200,0), MATCH(AS$7,Workbook!$B$15:$AX$15,0))</calculatedColumnFormula>
    </tableColumn>
    <tableColumn id="20" xr3:uid="{E58869BB-5406-4649-8429-C7F23C7EBD0B}" uniqueName="20" name="BaseBid" totalsRowFunction="sum" queryTableFieldId="57" dataDxfId="33" totalsRowDxfId="32">
      <calculatedColumnFormula>INDEX(Workbook!$B$15:$AX$200, MATCH($C8, Workbook!$B$15:$B$200,0), MATCH(AT$7,Workbook!$B$15:$AX$15,0))</calculatedColumnFormula>
    </tableColumn>
    <tableColumn id="49" xr3:uid="{C124FF27-BBDB-4E3F-9E9E-8A66B93B76CA}" uniqueName="49" name="PCO Costs Pending" totalsRowFunction="sum" queryTableFieldId="54" dataDxfId="31" totalsRowDxfId="30">
      <calculatedColumnFormula>INDEX(Workbook!$B$15:$AX$200, MATCH($C8, Workbook!$B$15:$B$200,0), MATCH(AU$7,Workbook!$B$15:$AX$15,0))</calculatedColumnFormula>
    </tableColumn>
    <tableColumn id="16" xr3:uid="{939E2E3B-0D2E-4D66-8B34-0AB4ED338716}" uniqueName="16" name="Revised Budget" totalsRowFunction="sum" queryTableFieldId="56" dataDxfId="29" totalsRowDxfId="28">
      <calculatedColumnFormula>INDEX(Workbook!$B$15:$AX$200, MATCH($C8, Workbook!$B$15:$B$200,0), MATCH(AV$7,Workbook!$B$15:$AX$15,0))</calculatedColumnFormula>
    </tableColumn>
    <tableColumn id="51" xr3:uid="{F252812F-8A38-4E54-A041-600417EA937B}" uniqueName="51" name="Period Costs" queryTableFieldId="60" dataDxfId="27" totalsRowDxfId="26">
      <calculatedColumnFormula>INDEX(Workbook!$B$15:$AX$200, MATCH($C8, Workbook!$B$15:$B$200,0), MATCH(AW$7,Workbook!$B$15:$AX$15,0))</calculatedColumnFormula>
    </tableColumn>
    <tableColumn id="30" xr3:uid="{EE81615C-73E2-45DE-94A4-EF373C4F6E8F}" uniqueName="30" name="Cost Variance" totalsRowFunction="sum" queryTableFieldId="30" dataDxfId="25" totalsRowDxfId="24">
      <calculatedColumnFormula>UserWorkbook[[#This Row],[Revised Budget]]-UserWorkbook[[#This Row],[Cost At Complete]]</calculatedColumnFormula>
    </tableColumn>
    <tableColumn id="31" xr3:uid="{0AA6B9BC-2490-4307-AE63-7C13584AA3F6}" uniqueName="31" name="Cost At Complete" totalsRowFunction="sum" queryTableFieldId="31" dataDxfId="23" totalsRowDxfId="22">
      <calculatedColumnFormula>UserWorkbook[[#This Row],[Cost in Vista]]+UserWorkbook[[#This Row],[Cost to Complete]]</calculatedColumnFormula>
    </tableColumn>
    <tableColumn id="32" xr3:uid="{AD067C97-19CA-4221-8FA9-76C4901A670A}" uniqueName="32" name="Cost to Complete" totalsRowFunction="sum" queryTableFieldId="32" dataDxfId="21" totalsRowDxfId="20">
      <calculatedColumnFormula>IF(UserWorkbook[[#This Row],[Progress Hours to Complete]]=0,0,UserWorkbook[[#This Row],[Progress Hours to Complete]]*UserWorkbook[[#This Row],[JTD $ / Hr Override]])</calculatedColumnFormula>
    </tableColum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48F7D5-15A9-472A-839D-9101E9B239D6}" name="Import_To_Vista" displayName="Import_To_Vista" ref="A1:F7" tableType="queryTable" totalsRowShown="0">
  <autoFilter ref="A1:F7" xr:uid="{B790B349-0BE2-4594-8DA1-2D8914A0E640}"/>
  <tableColumns count="6">
    <tableColumn id="1" xr3:uid="{417CCA54-2E8B-4D12-8A26-4505E1C6A95B}" uniqueName="1" name="Job" queryTableFieldId="1" dataDxfId="5"/>
    <tableColumn id="2" xr3:uid="{3AC33D24-41AD-484D-9CE9-987355206E0C}" uniqueName="2" name="Phase" queryTableFieldId="2" dataDxfId="4"/>
    <tableColumn id="3" xr3:uid="{67FAEF1C-632F-4149-AA14-03AC5A46461D}" uniqueName="3" name="Progress Date" queryTableFieldId="3" dataDxfId="3">
      <calculatedColumnFormula>Input!$D$10</calculatedColumnFormula>
    </tableColumn>
    <tableColumn id="4" xr3:uid="{70A9D8CB-05F9-4852-A24F-F9689869751A}" uniqueName="4" name="Wk Progress Hours" queryTableFieldId="4" dataDxfId="2">
      <calculatedColumnFormula>INDEX('User Workbook'!M:M, MATCH(Import_To_Vista[[#This Row],[Phase]],'User Workbook'!C:C,0))</calculatedColumnFormula>
    </tableColumn>
    <tableColumn id="5" xr3:uid="{978D12A7-AF2F-40D6-9B44-2A40D3A11590}" uniqueName="5" name="Wk Progress Cost" queryTableFieldId="5" dataDxfId="1">
      <calculatedColumnFormula>INDEX('User Workbook'!AY:AY, MATCH(Import_To_Vista[[#This Row],[Phase]],'User Workbook'!C:C,0))</calculatedColumnFormula>
    </tableColumn>
    <tableColumn id="6" xr3:uid="{52682814-46ED-4EF3-86D4-F594729CB624}" uniqueName="6" name="Wk Progress Units" queryTableFieldId="6" dataDxfId="0">
      <calculatedColumnFormula>INDEX('User Workbook'!W:W, MATCH(Import_To_Vista[[#This Row],[Phase]],'User Workbook'!C:C,0))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2A92878-3B39-4D16-AF96-E0B0AF8491F1}">
  <we:reference id="e2669296-381a-496b-863e-58c87d11b89a" version="1.0.0.0" store="\\cli-vm\ExcelAddin" storeType="Filesystem"/>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1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table" Target="../tables/table1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17D78-6D3A-4310-AE63-DD4847A5E948}">
  <sheetPr codeName="Sheet5"/>
  <dimension ref="A1:A76"/>
  <sheetViews>
    <sheetView workbookViewId="0">
      <selection activeCell="A16" sqref="A16"/>
    </sheetView>
  </sheetViews>
  <sheetFormatPr defaultRowHeight="15" x14ac:dyDescent="0.25"/>
  <cols>
    <col min="1" max="1" width="21" style="10" bestFit="1" customWidth="1"/>
    <col min="2" max="2" width="7.42578125" bestFit="1" customWidth="1"/>
    <col min="3" max="3" width="17.7109375" bestFit="1" customWidth="1"/>
    <col min="4" max="4" width="12.42578125" bestFit="1" customWidth="1"/>
    <col min="5" max="5" width="10.28515625" bestFit="1" customWidth="1"/>
    <col min="6" max="6" width="9.7109375" bestFit="1" customWidth="1"/>
    <col min="7" max="7" width="10.7109375" bestFit="1" customWidth="1"/>
    <col min="8" max="8" width="11.5703125" bestFit="1" customWidth="1"/>
    <col min="9" max="9" width="12.7109375" bestFit="1" customWidth="1"/>
    <col min="10" max="10" width="13.42578125" bestFit="1" customWidth="1"/>
    <col min="11" max="11" width="12.28515625" bestFit="1" customWidth="1"/>
  </cols>
  <sheetData>
    <row r="1" spans="1:1" x14ac:dyDescent="0.25">
      <c r="A1" s="10" t="s">
        <v>997</v>
      </c>
    </row>
    <row r="2" spans="1:1" x14ac:dyDescent="0.25">
      <c r="A2" s="10">
        <v>43893</v>
      </c>
    </row>
    <row r="3" spans="1:1" x14ac:dyDescent="0.25">
      <c r="A3" s="10">
        <v>43900</v>
      </c>
    </row>
    <row r="4" spans="1:1" x14ac:dyDescent="0.25">
      <c r="A4" s="10">
        <v>43907</v>
      </c>
    </row>
    <row r="5" spans="1:1" x14ac:dyDescent="0.25">
      <c r="A5" s="10">
        <v>43914</v>
      </c>
    </row>
    <row r="6" spans="1:1" x14ac:dyDescent="0.25">
      <c r="A6" s="10">
        <v>43921</v>
      </c>
    </row>
    <row r="7" spans="1:1" x14ac:dyDescent="0.25">
      <c r="A7" s="10">
        <v>43928</v>
      </c>
    </row>
    <row r="8" spans="1:1" x14ac:dyDescent="0.25">
      <c r="A8" s="10">
        <v>43935</v>
      </c>
    </row>
    <row r="9" spans="1:1" x14ac:dyDescent="0.25">
      <c r="A9" s="10">
        <v>43942</v>
      </c>
    </row>
    <row r="10" spans="1:1" x14ac:dyDescent="0.25">
      <c r="A10" s="10">
        <v>43949</v>
      </c>
    </row>
    <row r="11" spans="1:1" x14ac:dyDescent="0.25">
      <c r="A11" s="10">
        <v>43956</v>
      </c>
    </row>
    <row r="12" spans="1:1" x14ac:dyDescent="0.25">
      <c r="A12" s="10">
        <v>43963</v>
      </c>
    </row>
    <row r="13" spans="1:1" x14ac:dyDescent="0.25">
      <c r="A13" s="10">
        <v>43970</v>
      </c>
    </row>
    <row r="14" spans="1:1" x14ac:dyDescent="0.25">
      <c r="A14" s="10">
        <v>43977</v>
      </c>
    </row>
    <row r="15" spans="1:1" x14ac:dyDescent="0.25">
      <c r="A15" s="10">
        <v>43984</v>
      </c>
    </row>
    <row r="16" spans="1:1" x14ac:dyDescent="0.25">
      <c r="A16" s="10">
        <v>43991</v>
      </c>
    </row>
    <row r="17" spans="1:1" x14ac:dyDescent="0.25">
      <c r="A17" s="10">
        <v>43998</v>
      </c>
    </row>
    <row r="18" spans="1:1" x14ac:dyDescent="0.25">
      <c r="A18" s="10">
        <v>44005</v>
      </c>
    </row>
    <row r="19" spans="1:1" x14ac:dyDescent="0.25">
      <c r="A19" s="10">
        <v>44012</v>
      </c>
    </row>
    <row r="20" spans="1:1" x14ac:dyDescent="0.25">
      <c r="A20" s="10">
        <v>44019</v>
      </c>
    </row>
    <row r="21" spans="1:1" x14ac:dyDescent="0.25">
      <c r="A21" s="10">
        <v>44026</v>
      </c>
    </row>
    <row r="22" spans="1:1" x14ac:dyDescent="0.25">
      <c r="A22" s="10">
        <v>44033</v>
      </c>
    </row>
    <row r="23" spans="1:1" x14ac:dyDescent="0.25">
      <c r="A23" s="10">
        <v>44040</v>
      </c>
    </row>
    <row r="24" spans="1:1" x14ac:dyDescent="0.25">
      <c r="A24" s="10">
        <v>44047</v>
      </c>
    </row>
    <row r="25" spans="1:1" x14ac:dyDescent="0.25">
      <c r="A25" s="10">
        <v>44054</v>
      </c>
    </row>
    <row r="26" spans="1:1" x14ac:dyDescent="0.25">
      <c r="A26" s="10">
        <v>44061</v>
      </c>
    </row>
    <row r="27" spans="1:1" x14ac:dyDescent="0.25">
      <c r="A27" s="10">
        <v>44068</v>
      </c>
    </row>
    <row r="28" spans="1:1" x14ac:dyDescent="0.25">
      <c r="A28" s="10">
        <v>44075</v>
      </c>
    </row>
    <row r="29" spans="1:1" x14ac:dyDescent="0.25">
      <c r="A29" s="10">
        <v>44082</v>
      </c>
    </row>
    <row r="30" spans="1:1" x14ac:dyDescent="0.25">
      <c r="A30" s="10">
        <v>44089</v>
      </c>
    </row>
    <row r="31" spans="1:1" x14ac:dyDescent="0.25">
      <c r="A31" s="10">
        <v>44096</v>
      </c>
    </row>
    <row r="32" spans="1:1" x14ac:dyDescent="0.25">
      <c r="A32" s="10">
        <v>44103</v>
      </c>
    </row>
    <row r="33" spans="1:1" x14ac:dyDescent="0.25">
      <c r="A33" s="10">
        <v>44110</v>
      </c>
    </row>
    <row r="34" spans="1:1" x14ac:dyDescent="0.25">
      <c r="A34" s="10">
        <v>44117</v>
      </c>
    </row>
    <row r="35" spans="1:1" x14ac:dyDescent="0.25">
      <c r="A35" s="10">
        <v>44124</v>
      </c>
    </row>
    <row r="36" spans="1:1" x14ac:dyDescent="0.25">
      <c r="A36" s="10">
        <v>44131</v>
      </c>
    </row>
    <row r="37" spans="1:1" x14ac:dyDescent="0.25">
      <c r="A37" s="10">
        <v>44138</v>
      </c>
    </row>
    <row r="38" spans="1:1" x14ac:dyDescent="0.25">
      <c r="A38" s="10">
        <v>44145</v>
      </c>
    </row>
    <row r="39" spans="1:1" x14ac:dyDescent="0.25">
      <c r="A39" s="10">
        <v>44152</v>
      </c>
    </row>
    <row r="40" spans="1:1" x14ac:dyDescent="0.25">
      <c r="A40" s="10">
        <v>44159</v>
      </c>
    </row>
    <row r="41" spans="1:1" x14ac:dyDescent="0.25">
      <c r="A41" s="10">
        <v>44166</v>
      </c>
    </row>
    <row r="42" spans="1:1" x14ac:dyDescent="0.25">
      <c r="A42" s="10">
        <v>44173</v>
      </c>
    </row>
    <row r="43" spans="1:1" x14ac:dyDescent="0.25">
      <c r="A43" s="10">
        <v>44180</v>
      </c>
    </row>
    <row r="44" spans="1:1" x14ac:dyDescent="0.25">
      <c r="A44" s="10">
        <v>44187</v>
      </c>
    </row>
    <row r="45" spans="1:1" x14ac:dyDescent="0.25">
      <c r="A45" s="10">
        <v>44194</v>
      </c>
    </row>
    <row r="46" spans="1:1" x14ac:dyDescent="0.25">
      <c r="A46" s="10">
        <v>44201</v>
      </c>
    </row>
    <row r="47" spans="1:1" x14ac:dyDescent="0.25">
      <c r="A47" s="10">
        <v>44208</v>
      </c>
    </row>
    <row r="48" spans="1:1" x14ac:dyDescent="0.25">
      <c r="A48" s="10">
        <v>44215</v>
      </c>
    </row>
    <row r="49" spans="1:1" x14ac:dyDescent="0.25">
      <c r="A49" s="10">
        <v>44222</v>
      </c>
    </row>
    <row r="50" spans="1:1" x14ac:dyDescent="0.25">
      <c r="A50" s="10">
        <v>44229</v>
      </c>
    </row>
    <row r="51" spans="1:1" x14ac:dyDescent="0.25">
      <c r="A51" s="10">
        <v>44236</v>
      </c>
    </row>
    <row r="52" spans="1:1" x14ac:dyDescent="0.25">
      <c r="A52" s="10">
        <v>44243</v>
      </c>
    </row>
    <row r="53" spans="1:1" x14ac:dyDescent="0.25">
      <c r="A53" s="10">
        <v>44250</v>
      </c>
    </row>
    <row r="54" spans="1:1" x14ac:dyDescent="0.25">
      <c r="A54" s="10">
        <v>44257</v>
      </c>
    </row>
    <row r="55" spans="1:1" x14ac:dyDescent="0.25">
      <c r="A55" s="10">
        <v>44264</v>
      </c>
    </row>
    <row r="56" spans="1:1" x14ac:dyDescent="0.25">
      <c r="A56" s="10">
        <v>44271</v>
      </c>
    </row>
    <row r="57" spans="1:1" x14ac:dyDescent="0.25">
      <c r="A57" s="10">
        <v>44278</v>
      </c>
    </row>
    <row r="58" spans="1:1" x14ac:dyDescent="0.25">
      <c r="A58" s="10">
        <v>44285</v>
      </c>
    </row>
    <row r="59" spans="1:1" x14ac:dyDescent="0.25">
      <c r="A59" s="10">
        <v>44292</v>
      </c>
    </row>
    <row r="60" spans="1:1" x14ac:dyDescent="0.25">
      <c r="A60" s="10">
        <v>44299</v>
      </c>
    </row>
    <row r="61" spans="1:1" x14ac:dyDescent="0.25">
      <c r="A61" s="10">
        <v>44306</v>
      </c>
    </row>
    <row r="62" spans="1:1" x14ac:dyDescent="0.25">
      <c r="A62" s="10">
        <v>44313</v>
      </c>
    </row>
    <row r="63" spans="1:1" x14ac:dyDescent="0.25">
      <c r="A63" s="10">
        <v>44320</v>
      </c>
    </row>
    <row r="64" spans="1:1" x14ac:dyDescent="0.25">
      <c r="A64" s="10">
        <v>44327</v>
      </c>
    </row>
    <row r="65" spans="1:1" x14ac:dyDescent="0.25">
      <c r="A65" s="10">
        <v>44334</v>
      </c>
    </row>
    <row r="66" spans="1:1" x14ac:dyDescent="0.25">
      <c r="A66" s="10">
        <v>44341</v>
      </c>
    </row>
    <row r="67" spans="1:1" x14ac:dyDescent="0.25">
      <c r="A67" s="10">
        <v>44348</v>
      </c>
    </row>
    <row r="68" spans="1:1" x14ac:dyDescent="0.25">
      <c r="A68" s="10">
        <v>44355</v>
      </c>
    </row>
    <row r="69" spans="1:1" x14ac:dyDescent="0.25">
      <c r="A69" s="10">
        <v>44362</v>
      </c>
    </row>
    <row r="70" spans="1:1" x14ac:dyDescent="0.25">
      <c r="A70" s="10">
        <v>44369</v>
      </c>
    </row>
    <row r="71" spans="1:1" x14ac:dyDescent="0.25">
      <c r="A71" s="10">
        <v>44376</v>
      </c>
    </row>
    <row r="72" spans="1:1" x14ac:dyDescent="0.25">
      <c r="A72" s="10">
        <v>44383</v>
      </c>
    </row>
    <row r="73" spans="1:1" x14ac:dyDescent="0.25">
      <c r="A73" s="10">
        <v>44390</v>
      </c>
    </row>
    <row r="74" spans="1:1" x14ac:dyDescent="0.25">
      <c r="A74" s="10">
        <v>44397</v>
      </c>
    </row>
    <row r="75" spans="1:1" x14ac:dyDescent="0.25">
      <c r="A75" s="10">
        <v>44404</v>
      </c>
    </row>
    <row r="76" spans="1:1" x14ac:dyDescent="0.25">
      <c r="A76" s="10">
        <v>44411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054D6-5199-4413-9F2E-6427E3DA328D}">
  <sheetPr codeName="Sheet9"/>
  <dimension ref="A3:C181"/>
  <sheetViews>
    <sheetView zoomScale="70" zoomScaleNormal="70" workbookViewId="0">
      <selection activeCell="A3" sqref="A3"/>
    </sheetView>
  </sheetViews>
  <sheetFormatPr defaultRowHeight="15" x14ac:dyDescent="0.25"/>
  <sheetData>
    <row r="3" spans="1:3" x14ac:dyDescent="0.25">
      <c r="A3" t="s">
        <v>1395</v>
      </c>
    </row>
    <row r="5" spans="1:3" x14ac:dyDescent="0.25">
      <c r="A5" t="s">
        <v>1302</v>
      </c>
    </row>
    <row r="6" spans="1:3" x14ac:dyDescent="0.25">
      <c r="C6" t="s">
        <v>1303</v>
      </c>
    </row>
    <row r="7" spans="1:3" x14ac:dyDescent="0.25">
      <c r="A7" t="s">
        <v>1301</v>
      </c>
    </row>
    <row r="8" spans="1:3" x14ac:dyDescent="0.25">
      <c r="C8" t="s">
        <v>1303</v>
      </c>
    </row>
    <row r="11" spans="1:3" x14ac:dyDescent="0.25">
      <c r="A11" t="s">
        <v>1311</v>
      </c>
    </row>
    <row r="12" spans="1:3" x14ac:dyDescent="0.25">
      <c r="A12" t="s">
        <v>1304</v>
      </c>
    </row>
    <row r="32" spans="1:1" x14ac:dyDescent="0.25">
      <c r="A32" t="s">
        <v>1305</v>
      </c>
    </row>
    <row r="48" spans="1:1" x14ac:dyDescent="0.25">
      <c r="A48" t="s">
        <v>1306</v>
      </c>
    </row>
    <row r="65" spans="1:1" x14ac:dyDescent="0.25">
      <c r="A65" t="s">
        <v>1307</v>
      </c>
    </row>
    <row r="77" spans="1:1" x14ac:dyDescent="0.25">
      <c r="A77" t="s">
        <v>1308</v>
      </c>
    </row>
    <row r="82" spans="1:1" x14ac:dyDescent="0.25">
      <c r="A82" t="s">
        <v>1309</v>
      </c>
    </row>
    <row r="84" spans="1:1" x14ac:dyDescent="0.25">
      <c r="A84" t="s">
        <v>1310</v>
      </c>
    </row>
    <row r="111" spans="1:1" x14ac:dyDescent="0.25">
      <c r="A111" t="s">
        <v>1312</v>
      </c>
    </row>
    <row r="126" spans="1:1" x14ac:dyDescent="0.25">
      <c r="A126" t="s">
        <v>1313</v>
      </c>
    </row>
    <row r="128" spans="1:1" x14ac:dyDescent="0.25">
      <c r="A128" t="s">
        <v>1314</v>
      </c>
    </row>
    <row r="133" spans="1:2" x14ac:dyDescent="0.25">
      <c r="A133" t="s">
        <v>1315</v>
      </c>
    </row>
    <row r="135" spans="1:2" x14ac:dyDescent="0.25">
      <c r="A135" t="s">
        <v>1316</v>
      </c>
    </row>
    <row r="137" spans="1:2" x14ac:dyDescent="0.25">
      <c r="A137" t="s">
        <v>1317</v>
      </c>
    </row>
    <row r="138" spans="1:2" x14ac:dyDescent="0.25">
      <c r="B138" t="s">
        <v>1319</v>
      </c>
    </row>
    <row r="151" spans="1:1" x14ac:dyDescent="0.25">
      <c r="A151" t="s">
        <v>1318</v>
      </c>
    </row>
    <row r="180" spans="1:2" x14ac:dyDescent="0.25">
      <c r="A180" t="s">
        <v>1332</v>
      </c>
    </row>
    <row r="181" spans="1:2" x14ac:dyDescent="0.25">
      <c r="B181" t="s">
        <v>1333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FE908-992F-4DCE-9106-588B9B03FD42}">
  <sheetPr codeName="Sheet1"/>
  <dimension ref="B1:R75"/>
  <sheetViews>
    <sheetView showGridLines="0" zoomScale="60" zoomScaleNormal="60" workbookViewId="0">
      <selection activeCell="I22" sqref="I22"/>
    </sheetView>
  </sheetViews>
  <sheetFormatPr defaultRowHeight="15" x14ac:dyDescent="0.25"/>
  <cols>
    <col min="2" max="2" width="28.28515625" bestFit="1" customWidth="1"/>
    <col min="3" max="3" width="13.28515625" customWidth="1"/>
    <col min="4" max="4" width="10.140625" bestFit="1" customWidth="1"/>
    <col min="5" max="5" width="7.5703125" bestFit="1" customWidth="1"/>
    <col min="6" max="6" width="11.7109375" style="27" bestFit="1" customWidth="1"/>
    <col min="7" max="7" width="13.28515625" bestFit="1" customWidth="1"/>
    <col min="8" max="8" width="10.28515625" bestFit="1" customWidth="1"/>
    <col min="9" max="9" width="91.5703125" bestFit="1" customWidth="1"/>
    <col min="10" max="10" width="7" customWidth="1"/>
    <col min="11" max="11" width="10.28515625" customWidth="1"/>
    <col min="12" max="12" width="7.140625" bestFit="1" customWidth="1"/>
    <col min="13" max="13" width="133.42578125" bestFit="1" customWidth="1"/>
    <col min="14" max="14" width="15.7109375" bestFit="1" customWidth="1"/>
    <col min="15" max="15" width="18.42578125" bestFit="1" customWidth="1"/>
    <col min="16" max="16" width="20.42578125" bestFit="1" customWidth="1"/>
    <col min="17" max="17" width="16" bestFit="1" customWidth="1"/>
    <col min="18" max="18" width="28.28515625" bestFit="1" customWidth="1"/>
    <col min="19" max="19" width="22.42578125" bestFit="1" customWidth="1"/>
    <col min="20" max="20" width="14.28515625" bestFit="1" customWidth="1"/>
    <col min="21" max="21" width="16.5703125" bestFit="1" customWidth="1"/>
    <col min="22" max="22" width="20.28515625" bestFit="1" customWidth="1"/>
    <col min="23" max="43" width="43.42578125" bestFit="1" customWidth="1"/>
    <col min="44" max="44" width="10.7109375" bestFit="1" customWidth="1"/>
  </cols>
  <sheetData>
    <row r="1" spans="2:13" x14ac:dyDescent="0.25">
      <c r="F1"/>
    </row>
    <row r="2" spans="2:13" ht="23.25" x14ac:dyDescent="0.35">
      <c r="B2" s="1" t="s">
        <v>2</v>
      </c>
      <c r="C2" s="1"/>
      <c r="D2" s="2"/>
      <c r="E2" s="2"/>
      <c r="F2" s="2"/>
      <c r="G2" s="25"/>
      <c r="H2" s="25"/>
      <c r="I2" s="17"/>
      <c r="J2" s="17"/>
      <c r="K2" s="17"/>
    </row>
    <row r="3" spans="2:13" x14ac:dyDescent="0.25">
      <c r="B3" s="3"/>
      <c r="C3" s="3"/>
      <c r="D3" s="3"/>
      <c r="E3" s="3"/>
      <c r="F3" s="3"/>
      <c r="M3" s="56" t="s">
        <v>1347</v>
      </c>
    </row>
    <row r="4" spans="2:13" ht="18.600000000000001" customHeight="1" x14ac:dyDescent="0.3">
      <c r="B4" s="4" t="s">
        <v>3</v>
      </c>
      <c r="C4" s="4"/>
      <c r="D4" s="5" t="s">
        <v>451</v>
      </c>
      <c r="E4" s="45" t="s">
        <v>1147</v>
      </c>
      <c r="F4" s="3"/>
      <c r="I4" t="s">
        <v>1960</v>
      </c>
      <c r="M4" t="s">
        <v>1349</v>
      </c>
    </row>
    <row r="5" spans="2:13" ht="14.45" customHeight="1" x14ac:dyDescent="0.25">
      <c r="B5" s="3"/>
      <c r="C5" s="3"/>
      <c r="D5" s="3"/>
      <c r="E5" s="3"/>
      <c r="F5" s="3"/>
      <c r="I5" s="114" t="s">
        <v>1962</v>
      </c>
      <c r="M5" t="s">
        <v>1366</v>
      </c>
    </row>
    <row r="6" spans="2:13" ht="20.65" customHeight="1" x14ac:dyDescent="0.3">
      <c r="B6" s="4" t="s">
        <v>4</v>
      </c>
      <c r="C6" s="4"/>
      <c r="D6" s="6">
        <f>Max_Projection_Date[[#This Row],[ActualDate]]</f>
        <v>44227</v>
      </c>
      <c r="E6" s="112"/>
      <c r="F6" s="113"/>
      <c r="I6" s="114"/>
      <c r="M6" t="s">
        <v>1350</v>
      </c>
    </row>
    <row r="7" spans="2:13" ht="14.45" customHeight="1" x14ac:dyDescent="0.25">
      <c r="B7" s="3"/>
      <c r="C7" s="3"/>
      <c r="D7" s="3"/>
      <c r="E7" s="3"/>
      <c r="F7" s="3"/>
      <c r="M7" t="s">
        <v>1367</v>
      </c>
    </row>
    <row r="8" spans="2:13" ht="18.75" x14ac:dyDescent="0.3">
      <c r="B8" s="4" t="s">
        <v>5</v>
      </c>
      <c r="C8" s="3"/>
      <c r="D8" s="6">
        <v>44362</v>
      </c>
      <c r="E8" s="45" t="s">
        <v>1147</v>
      </c>
      <c r="F8" s="3"/>
      <c r="I8" t="s">
        <v>1961</v>
      </c>
    </row>
    <row r="9" spans="2:13" x14ac:dyDescent="0.25">
      <c r="B9" s="3"/>
      <c r="C9" s="3"/>
      <c r="D9" s="3"/>
      <c r="E9" s="3"/>
      <c r="F9" s="3"/>
      <c r="M9" s="56" t="s">
        <v>1351</v>
      </c>
    </row>
    <row r="10" spans="2:13" ht="18.75" x14ac:dyDescent="0.3">
      <c r="B10" s="4" t="s">
        <v>1143</v>
      </c>
      <c r="C10" s="3"/>
      <c r="D10" s="7">
        <f>D8</f>
        <v>44362</v>
      </c>
      <c r="E10" s="3"/>
      <c r="F10" s="3"/>
      <c r="M10" t="s">
        <v>1352</v>
      </c>
    </row>
    <row r="11" spans="2:13" x14ac:dyDescent="0.25">
      <c r="B11" s="3"/>
      <c r="C11" s="3"/>
      <c r="D11" s="3"/>
      <c r="E11" s="3"/>
      <c r="F11" s="3"/>
    </row>
    <row r="12" spans="2:13" x14ac:dyDescent="0.25">
      <c r="F12"/>
      <c r="M12" s="56" t="s">
        <v>1353</v>
      </c>
    </row>
    <row r="13" spans="2:13" x14ac:dyDescent="0.25">
      <c r="F13"/>
      <c r="M13" t="s">
        <v>1354</v>
      </c>
    </row>
    <row r="14" spans="2:13" x14ac:dyDescent="0.25">
      <c r="F14"/>
    </row>
    <row r="15" spans="2:13" x14ac:dyDescent="0.25">
      <c r="B15" s="17"/>
      <c r="C15" s="17"/>
      <c r="D15" s="17"/>
      <c r="E15" s="17"/>
      <c r="F15" s="17"/>
      <c r="G15" s="17"/>
      <c r="H15" s="17"/>
      <c r="I15" s="17"/>
      <c r="J15" s="17"/>
      <c r="K15" s="17"/>
      <c r="M15" s="56" t="s">
        <v>1355</v>
      </c>
    </row>
    <row r="16" spans="2:13" ht="23.25" x14ac:dyDescent="0.35">
      <c r="B16" s="1"/>
      <c r="C16" s="2"/>
      <c r="D16" s="2"/>
      <c r="E16" s="2"/>
      <c r="F16" s="2"/>
      <c r="G16" s="25"/>
      <c r="H16" s="25"/>
      <c r="I16" s="17"/>
      <c r="J16" s="17"/>
      <c r="K16" s="17"/>
      <c r="M16" t="s">
        <v>1356</v>
      </c>
    </row>
    <row r="17" spans="2:18" x14ac:dyDescent="0.25">
      <c r="B17" s="3"/>
      <c r="C17" s="3"/>
      <c r="D17" s="3"/>
      <c r="E17" s="3"/>
      <c r="F17" s="3"/>
      <c r="G17" s="3"/>
      <c r="H17" s="3"/>
      <c r="I17" s="3"/>
      <c r="J17" s="3"/>
      <c r="K17" s="3"/>
      <c r="M17" t="s">
        <v>1348</v>
      </c>
    </row>
    <row r="18" spans="2:18" x14ac:dyDescent="0.25">
      <c r="B18" s="3"/>
      <c r="C18" s="3"/>
      <c r="D18" s="3"/>
      <c r="E18" s="3"/>
      <c r="F18" s="3"/>
      <c r="G18" s="3"/>
      <c r="H18" s="3"/>
      <c r="I18" s="3"/>
      <c r="J18" s="3"/>
      <c r="K18" s="3"/>
    </row>
    <row r="19" spans="2:18" x14ac:dyDescent="0.25">
      <c r="F19"/>
    </row>
    <row r="20" spans="2:18" x14ac:dyDescent="0.25">
      <c r="F20"/>
      <c r="M20" s="56" t="s">
        <v>1357</v>
      </c>
    </row>
    <row r="21" spans="2:18" ht="51" customHeight="1" x14ac:dyDescent="0.25">
      <c r="D21" s="111"/>
      <c r="E21" s="111"/>
      <c r="F21" s="111"/>
      <c r="G21" s="111"/>
      <c r="H21" s="111"/>
      <c r="I21" s="94"/>
      <c r="J21" s="94"/>
      <c r="K21" s="94"/>
      <c r="M21" s="110" t="s">
        <v>1358</v>
      </c>
      <c r="N21" s="110"/>
      <c r="O21" s="110"/>
      <c r="P21" s="110"/>
      <c r="Q21" s="110"/>
      <c r="R21" s="110"/>
    </row>
    <row r="22" spans="2:18" ht="61.15" customHeight="1" x14ac:dyDescent="0.25">
      <c r="D22" s="111"/>
      <c r="E22" s="111"/>
      <c r="F22" s="111"/>
      <c r="G22" s="111"/>
      <c r="H22" s="111"/>
      <c r="I22" s="94"/>
      <c r="J22" s="94"/>
      <c r="K22" s="94"/>
      <c r="M22" s="73" t="s">
        <v>1400</v>
      </c>
    </row>
    <row r="23" spans="2:18" s="13" customFormat="1" x14ac:dyDescent="0.25">
      <c r="B23"/>
      <c r="C23"/>
      <c r="D23"/>
      <c r="E23"/>
      <c r="F23"/>
      <c r="G23"/>
      <c r="H23"/>
      <c r="I23"/>
      <c r="J23"/>
      <c r="K23"/>
      <c r="L23"/>
      <c r="M23" s="49"/>
    </row>
    <row r="24" spans="2:18" x14ac:dyDescent="0.25">
      <c r="F24"/>
    </row>
    <row r="25" spans="2:18" x14ac:dyDescent="0.25">
      <c r="F25"/>
    </row>
    <row r="26" spans="2:18" x14ac:dyDescent="0.25">
      <c r="F26"/>
    </row>
    <row r="27" spans="2:18" x14ac:dyDescent="0.25">
      <c r="F27"/>
    </row>
    <row r="28" spans="2:18" x14ac:dyDescent="0.25">
      <c r="F28"/>
      <c r="O28" s="17"/>
    </row>
    <row r="29" spans="2:18" x14ac:dyDescent="0.25">
      <c r="F29"/>
    </row>
    <row r="30" spans="2:18" x14ac:dyDescent="0.25">
      <c r="F30"/>
    </row>
    <row r="31" spans="2:18" x14ac:dyDescent="0.25">
      <c r="F31"/>
    </row>
    <row r="32" spans="2:18" x14ac:dyDescent="0.25">
      <c r="F32"/>
    </row>
    <row r="33" spans="6:13" x14ac:dyDescent="0.25">
      <c r="F33"/>
    </row>
    <row r="34" spans="6:13" x14ac:dyDescent="0.25">
      <c r="F34"/>
    </row>
    <row r="35" spans="6:13" x14ac:dyDescent="0.25">
      <c r="F35"/>
      <c r="M35" t="s">
        <v>1362</v>
      </c>
    </row>
    <row r="36" spans="6:13" x14ac:dyDescent="0.25">
      <c r="F36"/>
    </row>
    <row r="37" spans="6:13" x14ac:dyDescent="0.25">
      <c r="F37"/>
    </row>
    <row r="38" spans="6:13" x14ac:dyDescent="0.25">
      <c r="F38"/>
    </row>
    <row r="39" spans="6:13" x14ac:dyDescent="0.25">
      <c r="F39"/>
    </row>
    <row r="40" spans="6:13" x14ac:dyDescent="0.25">
      <c r="F40"/>
    </row>
    <row r="41" spans="6:13" x14ac:dyDescent="0.25">
      <c r="F41"/>
    </row>
    <row r="42" spans="6:13" x14ac:dyDescent="0.25">
      <c r="F42"/>
    </row>
    <row r="43" spans="6:13" x14ac:dyDescent="0.25">
      <c r="F43"/>
    </row>
    <row r="44" spans="6:13" x14ac:dyDescent="0.25">
      <c r="F44"/>
    </row>
    <row r="45" spans="6:13" x14ac:dyDescent="0.25">
      <c r="F45"/>
    </row>
    <row r="46" spans="6:13" x14ac:dyDescent="0.25">
      <c r="F46"/>
    </row>
    <row r="47" spans="6:13" x14ac:dyDescent="0.25">
      <c r="F47"/>
    </row>
    <row r="48" spans="6:13" x14ac:dyDescent="0.25">
      <c r="F48"/>
    </row>
    <row r="49" spans="6:6" x14ac:dyDescent="0.25">
      <c r="F49"/>
    </row>
    <row r="50" spans="6:6" x14ac:dyDescent="0.25">
      <c r="F50"/>
    </row>
    <row r="51" spans="6:6" x14ac:dyDescent="0.25">
      <c r="F51"/>
    </row>
    <row r="52" spans="6:6" x14ac:dyDescent="0.25">
      <c r="F52"/>
    </row>
    <row r="53" spans="6:6" x14ac:dyDescent="0.25">
      <c r="F53"/>
    </row>
    <row r="54" spans="6:6" x14ac:dyDescent="0.25">
      <c r="F54"/>
    </row>
    <row r="55" spans="6:6" x14ac:dyDescent="0.25">
      <c r="F55"/>
    </row>
    <row r="56" spans="6:6" x14ac:dyDescent="0.25">
      <c r="F56"/>
    </row>
    <row r="57" spans="6:6" x14ac:dyDescent="0.25">
      <c r="F57"/>
    </row>
    <row r="58" spans="6:6" x14ac:dyDescent="0.25">
      <c r="F58"/>
    </row>
    <row r="59" spans="6:6" x14ac:dyDescent="0.25">
      <c r="F59"/>
    </row>
    <row r="60" spans="6:6" x14ac:dyDescent="0.25">
      <c r="F60"/>
    </row>
    <row r="61" spans="6:6" x14ac:dyDescent="0.25">
      <c r="F61"/>
    </row>
    <row r="62" spans="6:6" x14ac:dyDescent="0.25">
      <c r="F62"/>
    </row>
    <row r="63" spans="6:6" x14ac:dyDescent="0.25">
      <c r="F63"/>
    </row>
    <row r="64" spans="6:6" x14ac:dyDescent="0.25">
      <c r="F64"/>
    </row>
    <row r="65" spans="6:6" x14ac:dyDescent="0.25">
      <c r="F65"/>
    </row>
    <row r="66" spans="6:6" x14ac:dyDescent="0.25">
      <c r="F66"/>
    </row>
    <row r="67" spans="6:6" x14ac:dyDescent="0.25">
      <c r="F67"/>
    </row>
    <row r="68" spans="6:6" x14ac:dyDescent="0.25">
      <c r="F68"/>
    </row>
    <row r="69" spans="6:6" x14ac:dyDescent="0.25">
      <c r="F69"/>
    </row>
    <row r="70" spans="6:6" x14ac:dyDescent="0.25">
      <c r="F70"/>
    </row>
    <row r="71" spans="6:6" x14ac:dyDescent="0.25">
      <c r="F71"/>
    </row>
    <row r="72" spans="6:6" x14ac:dyDescent="0.25">
      <c r="F72"/>
    </row>
    <row r="73" spans="6:6" x14ac:dyDescent="0.25">
      <c r="F73"/>
    </row>
    <row r="74" spans="6:6" x14ac:dyDescent="0.25">
      <c r="F74"/>
    </row>
    <row r="75" spans="6:6" x14ac:dyDescent="0.25">
      <c r="F75"/>
    </row>
  </sheetData>
  <mergeCells count="4">
    <mergeCell ref="M21:R21"/>
    <mergeCell ref="D21:H22"/>
    <mergeCell ref="E6:F6"/>
    <mergeCell ref="I5:I6"/>
  </mergeCells>
  <dataValidations count="1">
    <dataValidation type="list" allowBlank="1" showInputMessage="1" showErrorMessage="1" sqref="D4" xr:uid="{C6169E78-951B-4F3F-A29A-CBBA8E06433A}">
      <formula1>INDIRECT("JobDes[Job]")</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reshQueries">
                <anchor moveWithCells="1" sizeWithCells="1">
                  <from>
                    <xdr:col>1</xdr:col>
                    <xdr:colOff>133350</xdr:colOff>
                    <xdr:row>11</xdr:row>
                    <xdr:rowOff>28575</xdr:rowOff>
                  </from>
                  <to>
                    <xdr:col>1</xdr:col>
                    <xdr:colOff>1857375</xdr:colOff>
                    <xdr:row>13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AA12E5-77C9-499A-99FF-47AFE29C01C6}">
          <x14:formula1>
            <xm:f>Dates!$A$2:$A$76</xm:f>
          </x14:formula1>
          <xm:sqref>D8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A80FC-F8EB-41FB-8E53-B169C9E3E412}">
  <sheetPr codeName="Sheet10"/>
  <dimension ref="A1:Y34"/>
  <sheetViews>
    <sheetView showGridLines="0" tabSelected="1" zoomScale="70" zoomScaleNormal="70" workbookViewId="0">
      <pane xSplit="2" ySplit="11" topLeftCell="C12" activePane="bottomRight" state="frozen"/>
      <selection pane="topRight" activeCell="C1" sqref="C1"/>
      <selection pane="bottomLeft" activeCell="A12" sqref="A12"/>
      <selection pane="bottomRight" activeCell="U26" sqref="U26"/>
    </sheetView>
  </sheetViews>
  <sheetFormatPr defaultRowHeight="15" x14ac:dyDescent="0.25"/>
  <cols>
    <col min="1" max="1" width="11.28515625" bestFit="1" customWidth="1"/>
    <col min="2" max="2" width="12.42578125" bestFit="1" customWidth="1"/>
    <col min="3" max="3" width="19.140625" bestFit="1" customWidth="1"/>
    <col min="4" max="26" width="13.28515625" customWidth="1"/>
  </cols>
  <sheetData>
    <row r="1" spans="1:25" ht="15.75" thickBot="1" x14ac:dyDescent="0.3"/>
    <row r="2" spans="1:25" ht="15.75" thickBot="1" x14ac:dyDescent="0.3">
      <c r="A2" s="56" t="s">
        <v>1371</v>
      </c>
      <c r="K2" s="62" t="s">
        <v>1396</v>
      </c>
      <c r="N2" s="64" cm="1">
        <f t="array" ref="N2">MaxWkProgressImp[ActualDate]</f>
        <v>44327</v>
      </c>
    </row>
    <row r="3" spans="1:25" ht="15.75" thickBot="1" x14ac:dyDescent="0.3">
      <c r="A3" s="115" t="s">
        <v>1376</v>
      </c>
      <c r="B3" s="115"/>
      <c r="C3" s="115"/>
      <c r="D3" s="115"/>
      <c r="E3" s="115"/>
      <c r="F3" s="115"/>
      <c r="G3" s="115"/>
      <c r="H3" s="115"/>
      <c r="I3" s="115"/>
      <c r="R3" s="56"/>
    </row>
    <row r="4" spans="1:25" ht="15.75" thickBot="1" x14ac:dyDescent="0.3">
      <c r="A4" s="115" t="s">
        <v>1478</v>
      </c>
      <c r="B4" s="115"/>
      <c r="C4" s="115"/>
      <c r="D4" s="115"/>
      <c r="E4" s="115"/>
      <c r="F4" s="115"/>
      <c r="G4" s="115"/>
      <c r="H4" s="115"/>
      <c r="I4" s="115"/>
      <c r="K4" t="s">
        <v>1372</v>
      </c>
      <c r="N4" s="65">
        <f>SUM(JC_Progress_Entry[Period Costs])</f>
        <v>0</v>
      </c>
    </row>
    <row r="5" spans="1:25" ht="15.75" thickBot="1" x14ac:dyDescent="0.3">
      <c r="A5" s="115" t="s">
        <v>1378</v>
      </c>
      <c r="B5" s="115"/>
      <c r="C5" s="115"/>
      <c r="D5" s="115"/>
      <c r="E5" s="115"/>
      <c r="F5" s="115"/>
      <c r="G5" s="115"/>
      <c r="H5" s="115"/>
      <c r="I5" s="115"/>
      <c r="K5" t="s">
        <v>1373</v>
      </c>
      <c r="N5" s="66">
        <f>SUM(JC_Progress_Entry[Period Hours])</f>
        <v>0</v>
      </c>
    </row>
    <row r="6" spans="1:25" x14ac:dyDescent="0.25">
      <c r="A6" s="115" t="s">
        <v>1370</v>
      </c>
      <c r="B6" s="115"/>
      <c r="C6" s="115"/>
      <c r="D6" s="115"/>
      <c r="E6" s="115"/>
      <c r="F6" s="115"/>
      <c r="G6" s="115"/>
      <c r="H6" s="115"/>
      <c r="I6" s="115"/>
    </row>
    <row r="7" spans="1:25" ht="15.75" thickBot="1" x14ac:dyDescent="0.3">
      <c r="A7" s="115" t="s">
        <v>1374</v>
      </c>
      <c r="B7" s="115"/>
      <c r="C7" s="115"/>
      <c r="D7" s="115"/>
      <c r="E7" s="115"/>
      <c r="F7" s="115"/>
      <c r="G7" s="115"/>
      <c r="H7" s="115"/>
      <c r="I7" s="115"/>
    </row>
    <row r="8" spans="1:25" ht="15.75" thickBot="1" x14ac:dyDescent="0.3">
      <c r="A8" s="115" t="s">
        <v>1479</v>
      </c>
      <c r="B8" s="115"/>
      <c r="C8" s="115"/>
      <c r="D8" s="115"/>
      <c r="E8" s="115"/>
      <c r="F8" s="115"/>
      <c r="G8" s="115"/>
      <c r="H8" s="115"/>
      <c r="I8" s="115"/>
      <c r="J8" s="62"/>
      <c r="K8" s="62" t="s">
        <v>1377</v>
      </c>
      <c r="N8" s="74">
        <v>44362</v>
      </c>
      <c r="O8" s="67" t="s">
        <v>1147</v>
      </c>
      <c r="V8" s="63"/>
    </row>
    <row r="9" spans="1:25" x14ac:dyDescent="0.25">
      <c r="A9" s="115" t="s">
        <v>1583</v>
      </c>
      <c r="B9" s="115"/>
      <c r="C9" s="115"/>
      <c r="D9" s="115"/>
      <c r="E9" s="115"/>
      <c r="F9" s="115"/>
      <c r="G9" s="115"/>
      <c r="H9" s="115"/>
      <c r="I9" s="115"/>
      <c r="K9" s="63"/>
      <c r="Q9" s="57"/>
      <c r="V9" s="63"/>
    </row>
    <row r="10" spans="1:25" x14ac:dyDescent="0.25">
      <c r="Q10" s="58" t="s">
        <v>1361</v>
      </c>
      <c r="V10" s="63"/>
    </row>
    <row r="11" spans="1:25" s="52" customFormat="1" ht="70.150000000000006" customHeight="1" x14ac:dyDescent="0.25">
      <c r="A11" s="52" t="s">
        <v>0</v>
      </c>
      <c r="B11" s="52" t="s">
        <v>989</v>
      </c>
      <c r="C11" s="52" t="s">
        <v>992</v>
      </c>
      <c r="D11" s="52" t="s">
        <v>1452</v>
      </c>
      <c r="E11" s="52" t="s">
        <v>1030</v>
      </c>
      <c r="F11" s="52" t="s">
        <v>1207</v>
      </c>
      <c r="G11" s="52" t="s">
        <v>1475</v>
      </c>
      <c r="H11" s="52" t="s">
        <v>995</v>
      </c>
      <c r="I11" s="52" t="s">
        <v>1368</v>
      </c>
      <c r="J11" s="52" t="s">
        <v>1200</v>
      </c>
      <c r="K11" s="52" t="s">
        <v>1476</v>
      </c>
      <c r="L11" s="52" t="s">
        <v>990</v>
      </c>
      <c r="M11" s="52" t="s">
        <v>1027</v>
      </c>
      <c r="N11" s="52" t="s">
        <v>1202</v>
      </c>
      <c r="O11" s="52" t="s">
        <v>1477</v>
      </c>
      <c r="P11" s="52" t="s">
        <v>996</v>
      </c>
      <c r="Q11" s="59" t="s">
        <v>1369</v>
      </c>
      <c r="R11" s="52" t="s">
        <v>1359</v>
      </c>
      <c r="S11" s="52" t="s">
        <v>1365</v>
      </c>
      <c r="T11" s="52" t="s">
        <v>1480</v>
      </c>
      <c r="U11" s="52" t="s">
        <v>1360</v>
      </c>
      <c r="Y11" s="76"/>
    </row>
    <row r="12" spans="1:25" x14ac:dyDescent="0.25">
      <c r="A12" s="8" t="s">
        <v>451</v>
      </c>
      <c r="B12" s="8" t="s">
        <v>1983</v>
      </c>
      <c r="C12" s="8" t="s">
        <v>1984</v>
      </c>
      <c r="D12" s="10">
        <f t="shared" ref="D12:D17" si="0">$N$8</f>
        <v>44362</v>
      </c>
      <c r="E12" s="60" t="str">
        <f>INDEX(Workbook!$B$15:$AX$200, MATCH($B12, Workbook!$B$15:$B$200,0), MATCH(E$11,Workbook!$B$15:$AX$15,0))</f>
        <v>LS</v>
      </c>
      <c r="F12" s="60">
        <f>INDEX(Workbook!$B$15:$AX$200, MATCH($B12, Workbook!$B$15:$B$200,0), MATCH(F$11,Workbook!$B$15:$AX$15,0))</f>
        <v>1237.2</v>
      </c>
      <c r="G12" s="77">
        <f>INDEX(Workbook!$B$15:$AX$200, MATCH($B12, Workbook!$B$15:$B$200,0), MATCH(G$11,Workbook!$B$15:$AX$15,0))</f>
        <v>1292.67</v>
      </c>
      <c r="H12" s="60">
        <f>INDEX(Workbook!$B$15:$AX$200, MATCH($B12, Workbook!$B$15:$B$200,0), MATCH(H$11,Workbook!$B$15:$AX$15,0))</f>
        <v>1292.67</v>
      </c>
      <c r="I12" s="60">
        <f>INDEX(Workbook!$B$15:$AX$200, MATCH($B12, Workbook!$B$15:$B$200,0), MATCH(I$11,Workbook!$B$15:$AX$15,0))</f>
        <v>0</v>
      </c>
      <c r="J12" s="79">
        <f>INDEX(Workbook!$B$15:$AX$200, MATCH($B12, Workbook!$B$15:$B$200,0), MATCH(J$11,Workbook!$B$15:$AX$15,0))</f>
        <v>12</v>
      </c>
      <c r="K12" s="79">
        <f>INDEX(Workbook!$B$15:$AX$200, MATCH($B12, Workbook!$B$15:$B$200,0), MATCH(K$11,Workbook!$B$15:$AX$15,0))</f>
        <v>18</v>
      </c>
      <c r="L12" s="79">
        <f>INDEX(Workbook!$B$15:$AX$200, MATCH($B12, Workbook!$B$15:$B$200,0), MATCH(L$11,Workbook!$B$15:$AX$15,0))</f>
        <v>18</v>
      </c>
      <c r="M12" s="79">
        <f>INDEX(Workbook!$B$15:$AX$200, MATCH($B12, Workbook!$B$15:$B$200,0), MATCH(M$11,Workbook!$B$15:$AX$15,0))</f>
        <v>0</v>
      </c>
      <c r="N12" s="81">
        <f>INDEX(Workbook!$B$15:$AX$200, MATCH($B12, Workbook!$B$15:$B$200,0), MATCH(N$11,Workbook!$B$15:$AX$15,0))</f>
        <v>0</v>
      </c>
      <c r="O12" s="81">
        <f>INDEX(Workbook!$B$15:$AX$200, MATCH($B12, Workbook!$B$15:$B$200,0), MATCH(O$11,Workbook!$B$15:$AX$15,0))</f>
        <v>2</v>
      </c>
      <c r="P12" s="81">
        <f>INDEX(Workbook!$B$15:$AX$200, MATCH($B12, Workbook!$B$15:$B$200,0), MATCH(P$11,Workbook!$B$15:$AX$15,0))</f>
        <v>4</v>
      </c>
      <c r="Q12" s="8">
        <v>100</v>
      </c>
      <c r="R12" s="78">
        <f>JC_Progress_Entry[[#This Row],[Units to Date]]+JC_Progress_Entry[[#This Row],[Newly Completed Units]]</f>
        <v>104</v>
      </c>
      <c r="S12" s="78" cm="1">
        <f t="array" ref="S12">IFERROR(IF(Max_Projection_Date[]=0,JC_Progress_Entry[[#This Row],[Hours to Date]]/JC_Progress_Entry[[#This Row],[Revised Budget Hours]]*JC_Progress_Entry[[#This Row],[Proj Units]],JC_Progress_Entry[[#This Row],[Hours to Date]]/JC_Progress_Entry[[#This Row],[Proj Hours]]*JC_Progress_Entry[[#This Row],[Proj Units]]), 0)</f>
        <v>2</v>
      </c>
      <c r="T12" s="80">
        <f>IFERROR((JC_Progress_Entry[[#This Row],[Total Completed]]-JC_Progress_Entry[[#This Row],[Expected Total Units completed]])/JC_Progress_Entry[[#This Row],[Expected Total Units completed]], 0)</f>
        <v>51</v>
      </c>
      <c r="U12" s="78">
        <f>IF(JC_Progress_Entry[[#This Row],[Revised Budget Units]]=0,0,JC_Progress_Entry[[#This Row],[Total Completed]]/JC_Progress_Entry[[#This Row],[Revised Budget Units]])</f>
        <v>0</v>
      </c>
    </row>
    <row r="13" spans="1:25" x14ac:dyDescent="0.25">
      <c r="A13" s="8" t="s">
        <v>451</v>
      </c>
      <c r="B13" s="8" t="s">
        <v>1986</v>
      </c>
      <c r="C13" s="8" t="s">
        <v>1987</v>
      </c>
      <c r="D13" s="10">
        <f t="shared" si="0"/>
        <v>44362</v>
      </c>
      <c r="E13" s="60" t="str">
        <f>INDEX(Workbook!$B$15:$AX$200, MATCH($B13, Workbook!$B$15:$B$200,0), MATCH(E$11,Workbook!$B$15:$AX$15,0))</f>
        <v>LS</v>
      </c>
      <c r="F13" s="60">
        <f>INDEX(Workbook!$B$15:$AX$200, MATCH($B13, Workbook!$B$15:$B$200,0), MATCH(F$11,Workbook!$B$15:$AX$15,0))</f>
        <v>660.2</v>
      </c>
      <c r="G13" s="77">
        <f>INDEX(Workbook!$B$15:$AX$200, MATCH($B13, Workbook!$B$15:$B$200,0), MATCH(G$11,Workbook!$B$15:$AX$15,0))</f>
        <v>286.99</v>
      </c>
      <c r="H13" s="60">
        <f>INDEX(Workbook!$B$15:$AX$200, MATCH($B13, Workbook!$B$15:$B$200,0), MATCH(H$11,Workbook!$B$15:$AX$15,0))</f>
        <v>286.99</v>
      </c>
      <c r="I13" s="60">
        <f>INDEX(Workbook!$B$15:$AX$200, MATCH($B13, Workbook!$B$15:$B$200,0), MATCH(I$11,Workbook!$B$15:$AX$15,0))</f>
        <v>0</v>
      </c>
      <c r="J13" s="79">
        <f>INDEX(Workbook!$B$15:$AX$200, MATCH($B13, Workbook!$B$15:$B$200,0), MATCH(J$11,Workbook!$B$15:$AX$15,0))</f>
        <v>10</v>
      </c>
      <c r="K13" s="79">
        <f>INDEX(Workbook!$B$15:$AX$200, MATCH($B13, Workbook!$B$15:$B$200,0), MATCH(K$11,Workbook!$B$15:$AX$15,0))</f>
        <v>11</v>
      </c>
      <c r="L13" s="79">
        <f>INDEX(Workbook!$B$15:$AX$200, MATCH($B13, Workbook!$B$15:$B$200,0), MATCH(L$11,Workbook!$B$15:$AX$15,0))</f>
        <v>11</v>
      </c>
      <c r="M13" s="79">
        <f>INDEX(Workbook!$B$15:$AX$200, MATCH($B13, Workbook!$B$15:$B$200,0), MATCH(M$11,Workbook!$B$15:$AX$15,0))</f>
        <v>0</v>
      </c>
      <c r="N13" s="81">
        <f>INDEX(Workbook!$B$15:$AX$200, MATCH($B13, Workbook!$B$15:$B$200,0), MATCH(N$11,Workbook!$B$15:$AX$15,0))</f>
        <v>0</v>
      </c>
      <c r="O13" s="81">
        <f>INDEX(Workbook!$B$15:$AX$200, MATCH($B13, Workbook!$B$15:$B$200,0), MATCH(O$11,Workbook!$B$15:$AX$15,0))</f>
        <v>2</v>
      </c>
      <c r="P13" s="81">
        <f>INDEX(Workbook!$B$15:$AX$200, MATCH($B13, Workbook!$B$15:$B$200,0), MATCH(P$11,Workbook!$B$15:$AX$15,0))</f>
        <v>3</v>
      </c>
      <c r="Q13" s="8">
        <v>100</v>
      </c>
      <c r="R13" s="78">
        <f>JC_Progress_Entry[[#This Row],[Units to Date]]+JC_Progress_Entry[[#This Row],[Newly Completed Units]]</f>
        <v>103</v>
      </c>
      <c r="S13" s="78" cm="1">
        <f t="array" ref="S13">IFERROR(IF(Max_Projection_Date[]=0,JC_Progress_Entry[[#This Row],[Hours to Date]]/JC_Progress_Entry[[#This Row],[Revised Budget Hours]]*JC_Progress_Entry[[#This Row],[Proj Units]],JC_Progress_Entry[[#This Row],[Hours to Date]]/JC_Progress_Entry[[#This Row],[Proj Hours]]*JC_Progress_Entry[[#This Row],[Proj Units]]), 0)</f>
        <v>2</v>
      </c>
      <c r="T13" s="78">
        <f>IFERROR((JC_Progress_Entry[[#This Row],[Total Completed]]-JC_Progress_Entry[[#This Row],[Expected Total Units completed]])/JC_Progress_Entry[[#This Row],[Expected Total Units completed]], 0)</f>
        <v>50.5</v>
      </c>
      <c r="U13" s="78">
        <f>IF(JC_Progress_Entry[[#This Row],[Revised Budget Units]]=0,0,JC_Progress_Entry[[#This Row],[Total Completed]]/JC_Progress_Entry[[#This Row],[Revised Budget Units]])</f>
        <v>0</v>
      </c>
    </row>
    <row r="14" spans="1:25" x14ac:dyDescent="0.25">
      <c r="A14" s="8" t="s">
        <v>451</v>
      </c>
      <c r="B14" s="8" t="s">
        <v>1988</v>
      </c>
      <c r="C14" s="8" t="s">
        <v>1989</v>
      </c>
      <c r="D14" s="10">
        <f t="shared" si="0"/>
        <v>44362</v>
      </c>
      <c r="E14" s="60" t="str">
        <f>INDEX(Workbook!$B$15:$AX$200, MATCH($B14, Workbook!$B$15:$B$200,0), MATCH(E$11,Workbook!$B$15:$AX$15,0))</f>
        <v>LS</v>
      </c>
      <c r="F14" s="60">
        <f>INDEX(Workbook!$B$15:$AX$200, MATCH($B14, Workbook!$B$15:$B$200,0), MATCH(F$11,Workbook!$B$15:$AX$15,0))</f>
        <v>1818.4</v>
      </c>
      <c r="G14" s="77">
        <f>INDEX(Workbook!$B$15:$AX$200, MATCH($B14, Workbook!$B$15:$B$200,0), MATCH(G$11,Workbook!$B$15:$AX$15,0))</f>
        <v>2087.7399999999998</v>
      </c>
      <c r="H14" s="60">
        <f>INDEX(Workbook!$B$15:$AX$200, MATCH($B14, Workbook!$B$15:$B$200,0), MATCH(H$11,Workbook!$B$15:$AX$15,0))</f>
        <v>2087.7399999999998</v>
      </c>
      <c r="I14" s="60">
        <f>INDEX(Workbook!$B$15:$AX$200, MATCH($B14, Workbook!$B$15:$B$200,0), MATCH(I$11,Workbook!$B$15:$AX$15,0))</f>
        <v>0</v>
      </c>
      <c r="J14" s="79">
        <f>INDEX(Workbook!$B$15:$AX$200, MATCH($B14, Workbook!$B$15:$B$200,0), MATCH(J$11,Workbook!$B$15:$AX$15,0))</f>
        <v>20</v>
      </c>
      <c r="K14" s="79">
        <f>INDEX(Workbook!$B$15:$AX$200, MATCH($B14, Workbook!$B$15:$B$200,0), MATCH(K$11,Workbook!$B$15:$AX$15,0))</f>
        <v>29</v>
      </c>
      <c r="L14" s="79">
        <f>INDEX(Workbook!$B$15:$AX$200, MATCH($B14, Workbook!$B$15:$B$200,0), MATCH(L$11,Workbook!$B$15:$AX$15,0))</f>
        <v>29</v>
      </c>
      <c r="M14" s="79">
        <f>INDEX(Workbook!$B$15:$AX$200, MATCH($B14, Workbook!$B$15:$B$200,0), MATCH(M$11,Workbook!$B$15:$AX$15,0))</f>
        <v>0</v>
      </c>
      <c r="N14" s="81">
        <f>INDEX(Workbook!$B$15:$AX$200, MATCH($B14, Workbook!$B$15:$B$200,0), MATCH(N$11,Workbook!$B$15:$AX$15,0))</f>
        <v>0</v>
      </c>
      <c r="O14" s="81">
        <f>INDEX(Workbook!$B$15:$AX$200, MATCH($B14, Workbook!$B$15:$B$200,0), MATCH(O$11,Workbook!$B$15:$AX$15,0))</f>
        <v>2</v>
      </c>
      <c r="P14" s="81">
        <f>INDEX(Workbook!$B$15:$AX$200, MATCH($B14, Workbook!$B$15:$B$200,0), MATCH(P$11,Workbook!$B$15:$AX$15,0))</f>
        <v>4</v>
      </c>
      <c r="Q14" s="8">
        <v>150</v>
      </c>
      <c r="R14" s="78">
        <f>JC_Progress_Entry[[#This Row],[Units to Date]]+JC_Progress_Entry[[#This Row],[Newly Completed Units]]</f>
        <v>154</v>
      </c>
      <c r="S14" s="78" cm="1">
        <f t="array" ref="S14">IFERROR(IF(Max_Projection_Date[]=0,JC_Progress_Entry[[#This Row],[Hours to Date]]/JC_Progress_Entry[[#This Row],[Revised Budget Hours]]*JC_Progress_Entry[[#This Row],[Proj Units]],JC_Progress_Entry[[#This Row],[Hours to Date]]/JC_Progress_Entry[[#This Row],[Proj Hours]]*JC_Progress_Entry[[#This Row],[Proj Units]]), 0)</f>
        <v>2</v>
      </c>
      <c r="T14" s="78">
        <f>IFERROR((JC_Progress_Entry[[#This Row],[Total Completed]]-JC_Progress_Entry[[#This Row],[Expected Total Units completed]])/JC_Progress_Entry[[#This Row],[Expected Total Units completed]], 0)</f>
        <v>76</v>
      </c>
      <c r="U14" s="78">
        <f>IF(JC_Progress_Entry[[#This Row],[Revised Budget Units]]=0,0,JC_Progress_Entry[[#This Row],[Total Completed]]/JC_Progress_Entry[[#This Row],[Revised Budget Units]])</f>
        <v>0</v>
      </c>
    </row>
    <row r="15" spans="1:25" x14ac:dyDescent="0.25">
      <c r="A15" s="8" t="s">
        <v>451</v>
      </c>
      <c r="B15" s="8" t="s">
        <v>1990</v>
      </c>
      <c r="C15" s="8" t="s">
        <v>1991</v>
      </c>
      <c r="D15" s="10">
        <f t="shared" si="0"/>
        <v>44362</v>
      </c>
      <c r="E15" s="60" t="str">
        <f>INDEX(Workbook!$B$15:$AX$200, MATCH($B15, Workbook!$B$15:$B$200,0), MATCH(E$11,Workbook!$B$15:$AX$15,0))</f>
        <v>LS</v>
      </c>
      <c r="F15" s="60">
        <f>INDEX(Workbook!$B$15:$AX$200, MATCH($B15, Workbook!$B$15:$B$200,0), MATCH(F$11,Workbook!$B$15:$AX$15,0))</f>
        <v>0.01</v>
      </c>
      <c r="G15" s="77">
        <f>INDEX(Workbook!$B$15:$AX$200, MATCH($B15, Workbook!$B$15:$B$200,0), MATCH(G$11,Workbook!$B$15:$AX$15,0))</f>
        <v>0</v>
      </c>
      <c r="H15" s="60">
        <f>INDEX(Workbook!$B$15:$AX$200, MATCH($B15, Workbook!$B$15:$B$200,0), MATCH(H$11,Workbook!$B$15:$AX$15,0))</f>
        <v>0</v>
      </c>
      <c r="I15" s="60">
        <f>INDEX(Workbook!$B$15:$AX$200, MATCH($B15, Workbook!$B$15:$B$200,0), MATCH(I$11,Workbook!$B$15:$AX$15,0))</f>
        <v>0</v>
      </c>
      <c r="J15" s="79">
        <f>INDEX(Workbook!$B$15:$AX$200, MATCH($B15, Workbook!$B$15:$B$200,0), MATCH(J$11,Workbook!$B$15:$AX$15,0))</f>
        <v>0</v>
      </c>
      <c r="K15" s="79">
        <f>INDEX(Workbook!$B$15:$AX$200, MATCH($B15, Workbook!$B$15:$B$200,0), MATCH(K$11,Workbook!$B$15:$AX$15,0))</f>
        <v>0</v>
      </c>
      <c r="L15" s="79">
        <f>INDEX(Workbook!$B$15:$AX$200, MATCH($B15, Workbook!$B$15:$B$200,0), MATCH(L$11,Workbook!$B$15:$AX$15,0))</f>
        <v>0</v>
      </c>
      <c r="M15" s="79">
        <f>INDEX(Workbook!$B$15:$AX$200, MATCH($B15, Workbook!$B$15:$B$200,0), MATCH(M$11,Workbook!$B$15:$AX$15,0))</f>
        <v>0</v>
      </c>
      <c r="N15" s="81">
        <f>INDEX(Workbook!$B$15:$AX$200, MATCH($B15, Workbook!$B$15:$B$200,0), MATCH(N$11,Workbook!$B$15:$AX$15,0))</f>
        <v>0</v>
      </c>
      <c r="O15" s="81">
        <f>INDEX(Workbook!$B$15:$AX$200, MATCH($B15, Workbook!$B$15:$B$200,0), MATCH(O$11,Workbook!$B$15:$AX$15,0))</f>
        <v>2</v>
      </c>
      <c r="P15" s="81">
        <f>INDEX(Workbook!$B$15:$AX$200, MATCH($B15, Workbook!$B$15:$B$200,0), MATCH(P$11,Workbook!$B$15:$AX$15,0))</f>
        <v>0</v>
      </c>
      <c r="Q15" s="8">
        <v>125</v>
      </c>
      <c r="R15" s="78">
        <f>JC_Progress_Entry[[#This Row],[Units to Date]]+JC_Progress_Entry[[#This Row],[Newly Completed Units]]</f>
        <v>125</v>
      </c>
      <c r="S15" s="78" cm="1">
        <f t="array" ref="S15">IFERROR(IF(Max_Projection_Date[]=0,JC_Progress_Entry[[#This Row],[Hours to Date]]/JC_Progress_Entry[[#This Row],[Revised Budget Hours]]*JC_Progress_Entry[[#This Row],[Proj Units]],JC_Progress_Entry[[#This Row],[Hours to Date]]/JC_Progress_Entry[[#This Row],[Proj Hours]]*JC_Progress_Entry[[#This Row],[Proj Units]]), 0)</f>
        <v>0</v>
      </c>
      <c r="T15" s="78">
        <f>IFERROR((JC_Progress_Entry[[#This Row],[Total Completed]]-JC_Progress_Entry[[#This Row],[Expected Total Units completed]])/JC_Progress_Entry[[#This Row],[Expected Total Units completed]], 0)</f>
        <v>0</v>
      </c>
      <c r="U15" s="78">
        <f>IF(JC_Progress_Entry[[#This Row],[Revised Budget Units]]=0,0,JC_Progress_Entry[[#This Row],[Total Completed]]/JC_Progress_Entry[[#This Row],[Revised Budget Units]])</f>
        <v>0</v>
      </c>
    </row>
    <row r="16" spans="1:25" x14ac:dyDescent="0.25">
      <c r="A16" s="8" t="s">
        <v>451</v>
      </c>
      <c r="B16" s="8" t="s">
        <v>1992</v>
      </c>
      <c r="C16" s="8" t="s">
        <v>1993</v>
      </c>
      <c r="D16" s="10">
        <f t="shared" si="0"/>
        <v>44362</v>
      </c>
      <c r="E16" s="60" t="str">
        <f>INDEX(Workbook!$B$15:$AX$200, MATCH($B16, Workbook!$B$15:$B$200,0), MATCH(E$11,Workbook!$B$15:$AX$15,0))</f>
        <v>LS</v>
      </c>
      <c r="F16" s="60">
        <f>INDEX(Workbook!$B$15:$AX$200, MATCH($B16, Workbook!$B$15:$B$200,0), MATCH(F$11,Workbook!$B$15:$AX$15,0))</f>
        <v>1304.1600000000001</v>
      </c>
      <c r="G16" s="77">
        <f>INDEX(Workbook!$B$15:$AX$200, MATCH($B16, Workbook!$B$15:$B$200,0), MATCH(G$11,Workbook!$B$15:$AX$15,0))</f>
        <v>1303.8399999999999</v>
      </c>
      <c r="H16" s="60">
        <f>INDEX(Workbook!$B$15:$AX$200, MATCH($B16, Workbook!$B$15:$B$200,0), MATCH(H$11,Workbook!$B$15:$AX$15,0))</f>
        <v>651.91999999999996</v>
      </c>
      <c r="I16" s="60">
        <f>INDEX(Workbook!$B$15:$AX$200, MATCH($B16, Workbook!$B$15:$B$200,0), MATCH(I$11,Workbook!$B$15:$AX$15,0))</f>
        <v>0</v>
      </c>
      <c r="J16" s="79">
        <f>INDEX(Workbook!$B$15:$AX$200, MATCH($B16, Workbook!$B$15:$B$200,0), MATCH(J$11,Workbook!$B$15:$AX$15,0))</f>
        <v>16</v>
      </c>
      <c r="K16" s="79">
        <f>INDEX(Workbook!$B$15:$AX$200, MATCH($B16, Workbook!$B$15:$B$200,0), MATCH(K$11,Workbook!$B$15:$AX$15,0))</f>
        <v>16</v>
      </c>
      <c r="L16" s="79">
        <f>INDEX(Workbook!$B$15:$AX$200, MATCH($B16, Workbook!$B$15:$B$200,0), MATCH(L$11,Workbook!$B$15:$AX$15,0))</f>
        <v>8</v>
      </c>
      <c r="M16" s="79">
        <f>INDEX(Workbook!$B$15:$AX$200, MATCH($B16, Workbook!$B$15:$B$200,0), MATCH(M$11,Workbook!$B$15:$AX$15,0))</f>
        <v>0</v>
      </c>
      <c r="N16" s="81">
        <f>INDEX(Workbook!$B$15:$AX$200, MATCH($B16, Workbook!$B$15:$B$200,0), MATCH(N$11,Workbook!$B$15:$AX$15,0))</f>
        <v>0</v>
      </c>
      <c r="O16" s="81">
        <f>INDEX(Workbook!$B$15:$AX$200, MATCH($B16, Workbook!$B$15:$B$200,0), MATCH(O$11,Workbook!$B$15:$AX$15,0))</f>
        <v>2</v>
      </c>
      <c r="P16" s="81">
        <f>INDEX(Workbook!$B$15:$AX$200, MATCH($B16, Workbook!$B$15:$B$200,0), MATCH(P$11,Workbook!$B$15:$AX$15,0))</f>
        <v>3</v>
      </c>
      <c r="Q16" s="8">
        <v>100</v>
      </c>
      <c r="R16" s="78">
        <f>JC_Progress_Entry[[#This Row],[Units to Date]]+JC_Progress_Entry[[#This Row],[Newly Completed Units]]</f>
        <v>103</v>
      </c>
      <c r="S16" s="78" cm="1">
        <f t="array" ref="S16">IFERROR(IF(Max_Projection_Date[]=0,JC_Progress_Entry[[#This Row],[Hours to Date]]/JC_Progress_Entry[[#This Row],[Revised Budget Hours]]*JC_Progress_Entry[[#This Row],[Proj Units]],JC_Progress_Entry[[#This Row],[Hours to Date]]/JC_Progress_Entry[[#This Row],[Proj Hours]]*JC_Progress_Entry[[#This Row],[Proj Units]]), 0)</f>
        <v>1</v>
      </c>
      <c r="T16" s="78">
        <f>IFERROR((JC_Progress_Entry[[#This Row],[Total Completed]]-JC_Progress_Entry[[#This Row],[Expected Total Units completed]])/JC_Progress_Entry[[#This Row],[Expected Total Units completed]], 0)</f>
        <v>102</v>
      </c>
      <c r="U16" s="78">
        <f>IF(JC_Progress_Entry[[#This Row],[Revised Budget Units]]=0,0,JC_Progress_Entry[[#This Row],[Total Completed]]/JC_Progress_Entry[[#This Row],[Revised Budget Units]])</f>
        <v>0</v>
      </c>
    </row>
    <row r="17" spans="1:21" x14ac:dyDescent="0.25">
      <c r="A17" s="8" t="s">
        <v>451</v>
      </c>
      <c r="B17" s="8" t="s">
        <v>1994</v>
      </c>
      <c r="C17" s="8" t="s">
        <v>1995</v>
      </c>
      <c r="D17" s="10">
        <f t="shared" si="0"/>
        <v>44362</v>
      </c>
      <c r="E17" s="60" t="str">
        <f>INDEX(Workbook!$B$15:$AX$200, MATCH($B17, Workbook!$B$15:$B$200,0), MATCH(E$11,Workbook!$B$15:$AX$15,0))</f>
        <v>LS</v>
      </c>
      <c r="F17" s="60">
        <f>INDEX(Workbook!$B$15:$AX$200, MATCH($B17, Workbook!$B$15:$B$200,0), MATCH(F$11,Workbook!$B$15:$AX$15,0))</f>
        <v>2005.12</v>
      </c>
      <c r="G17" s="77">
        <f>INDEX(Workbook!$B$15:$AX$200, MATCH($B17, Workbook!$B$15:$B$200,0), MATCH(G$11,Workbook!$B$15:$AX$15,0))</f>
        <v>1628.84</v>
      </c>
      <c r="H17" s="60">
        <f>INDEX(Workbook!$B$15:$AX$200, MATCH($B17, Workbook!$B$15:$B$200,0), MATCH(H$11,Workbook!$B$15:$AX$15,0))</f>
        <v>814.42</v>
      </c>
      <c r="I17" s="60">
        <f>INDEX(Workbook!$B$15:$AX$200, MATCH($B17, Workbook!$B$15:$B$200,0), MATCH(I$11,Workbook!$B$15:$AX$15,0))</f>
        <v>0</v>
      </c>
      <c r="J17" s="79">
        <f>INDEX(Workbook!$B$15:$AX$200, MATCH($B17, Workbook!$B$15:$B$200,0), MATCH(J$11,Workbook!$B$15:$AX$15,0))</f>
        <v>32</v>
      </c>
      <c r="K17" s="79">
        <f>INDEX(Workbook!$B$15:$AX$200, MATCH($B17, Workbook!$B$15:$B$200,0), MATCH(K$11,Workbook!$B$15:$AX$15,0))</f>
        <v>32</v>
      </c>
      <c r="L17" s="79">
        <f>INDEX(Workbook!$B$15:$AX$200, MATCH($B17, Workbook!$B$15:$B$200,0), MATCH(L$11,Workbook!$B$15:$AX$15,0))</f>
        <v>16</v>
      </c>
      <c r="M17" s="79">
        <f>INDEX(Workbook!$B$15:$AX$200, MATCH($B17, Workbook!$B$15:$B$200,0), MATCH(M$11,Workbook!$B$15:$AX$15,0))</f>
        <v>0</v>
      </c>
      <c r="N17" s="81">
        <f>INDEX(Workbook!$B$15:$AX$200, MATCH($B17, Workbook!$B$15:$B$200,0), MATCH(N$11,Workbook!$B$15:$AX$15,0))</f>
        <v>0</v>
      </c>
      <c r="O17" s="81">
        <f>INDEX(Workbook!$B$15:$AX$200, MATCH($B17, Workbook!$B$15:$B$200,0), MATCH(O$11,Workbook!$B$15:$AX$15,0))</f>
        <v>2</v>
      </c>
      <c r="P17" s="81">
        <f>INDEX(Workbook!$B$15:$AX$200, MATCH($B17, Workbook!$B$15:$B$200,0), MATCH(P$11,Workbook!$B$15:$AX$15,0))</f>
        <v>3</v>
      </c>
      <c r="Q17" s="8">
        <v>100</v>
      </c>
      <c r="R17" s="78">
        <f>JC_Progress_Entry[[#This Row],[Units to Date]]+JC_Progress_Entry[[#This Row],[Newly Completed Units]]</f>
        <v>103</v>
      </c>
      <c r="S17" s="78" cm="1">
        <f t="array" ref="S17">IFERROR(IF(Max_Projection_Date[]=0,JC_Progress_Entry[[#This Row],[Hours to Date]]/JC_Progress_Entry[[#This Row],[Revised Budget Hours]]*JC_Progress_Entry[[#This Row],[Proj Units]],JC_Progress_Entry[[#This Row],[Hours to Date]]/JC_Progress_Entry[[#This Row],[Proj Hours]]*JC_Progress_Entry[[#This Row],[Proj Units]]), 0)</f>
        <v>1</v>
      </c>
      <c r="T17" s="78">
        <f>IFERROR((JC_Progress_Entry[[#This Row],[Total Completed]]-JC_Progress_Entry[[#This Row],[Expected Total Units completed]])/JC_Progress_Entry[[#This Row],[Expected Total Units completed]], 0)</f>
        <v>102</v>
      </c>
      <c r="U17" s="78">
        <f>IF(JC_Progress_Entry[[#This Row],[Revised Budget Units]]=0,0,JC_Progress_Entry[[#This Row],[Total Completed]]/JC_Progress_Entry[[#This Row],[Revised Budget Units]])</f>
        <v>0</v>
      </c>
    </row>
    <row r="18" spans="1:21" x14ac:dyDescent="0.25">
      <c r="A18" t="s">
        <v>1014</v>
      </c>
      <c r="F18" s="60">
        <f>SUBTOTAL(109,JC_Progress_Entry[Revised Budget])</f>
        <v>7025.09</v>
      </c>
      <c r="G18" s="77">
        <f>SUBTOTAL(109,JC_Progress_Entry[Revised Budget])</f>
        <v>7025.09</v>
      </c>
      <c r="H18" s="60">
        <f>SUBTOTAL(109,JC_Progress_Entry[Revised Budget])</f>
        <v>7025.09</v>
      </c>
      <c r="I18" s="60">
        <f>SUBTOTAL(109,JC_Progress_Entry[Period Costs])</f>
        <v>0</v>
      </c>
      <c r="J18" s="79">
        <f>SUBTOTAL(109,JC_Progress_Entry[Revised Budget Hours])</f>
        <v>90</v>
      </c>
      <c r="K18" s="79">
        <f>SUBTOTAL(109,JC_Progress_Entry[Revised Budget Hours])</f>
        <v>90</v>
      </c>
      <c r="L18" s="79">
        <f>SUBTOTAL(109,JC_Progress_Entry[Hours to Date])</f>
        <v>82</v>
      </c>
      <c r="M18" s="79">
        <f>SUBTOTAL(109,JC_Progress_Entry[Period Hours])</f>
        <v>0</v>
      </c>
      <c r="N18" s="79">
        <f>SUBTOTAL(109,JC_Progress_Entry[Revised Budget Units])</f>
        <v>0</v>
      </c>
      <c r="O18" s="79"/>
      <c r="P18" s="79"/>
      <c r="Q18" s="79">
        <f>SUBTOTAL(109,JC_Progress_Entry[Newly Completed Units])</f>
        <v>675</v>
      </c>
      <c r="R18" s="79">
        <f>SUBTOTAL(109,JC_Progress_Entry[Total Completed])</f>
        <v>692</v>
      </c>
      <c r="S18" s="79"/>
      <c r="T18" s="79"/>
    </row>
    <row r="31" spans="1:21" x14ac:dyDescent="0.25">
      <c r="E31" s="56" t="s">
        <v>2225</v>
      </c>
    </row>
    <row r="32" spans="1:21" x14ac:dyDescent="0.25">
      <c r="E32" s="109" t="s">
        <v>2222</v>
      </c>
    </row>
    <row r="33" spans="5:5" x14ac:dyDescent="0.25">
      <c r="E33" s="109" t="s">
        <v>2223</v>
      </c>
    </row>
    <row r="34" spans="5:5" x14ac:dyDescent="0.25">
      <c r="E34" s="109" t="s">
        <v>2224</v>
      </c>
    </row>
  </sheetData>
  <mergeCells count="7">
    <mergeCell ref="A9:I9"/>
    <mergeCell ref="A8:I8"/>
    <mergeCell ref="A3:I3"/>
    <mergeCell ref="A5:I5"/>
    <mergeCell ref="A6:I6"/>
    <mergeCell ref="A7:I7"/>
    <mergeCell ref="A4:I4"/>
  </mergeCells>
  <phoneticPr fontId="3" type="noConversion"/>
  <conditionalFormatting sqref="P12:P17">
    <cfRule type="expression" dxfId="192" priority="11">
      <formula>AND(P12=0, OR(H12&gt;0, L12&gt;0))</formula>
    </cfRule>
  </conditionalFormatting>
  <conditionalFormatting sqref="H12:H17">
    <cfRule type="expression" dxfId="191" priority="44">
      <formula>AND(H12=0, P12&gt;0)</formula>
    </cfRule>
  </conditionalFormatting>
  <conditionalFormatting sqref="L12:L17">
    <cfRule type="expression" dxfId="190" priority="45">
      <formula>AND(L12=0, P12&gt;0)</formula>
    </cfRule>
  </conditionalFormatting>
  <conditionalFormatting sqref="T12:T17">
    <cfRule type="cellIs" dxfId="189" priority="1" operator="lessThan">
      <formula>-0.15</formula>
    </cfRule>
    <cfRule type="cellIs" dxfId="188" priority="9" operator="between">
      <formula>-0.01</formula>
      <formula>-0.15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JCProgressUpdate">
                <anchor moveWithCells="1" sizeWithCells="1">
                  <from>
                    <xdr:col>17</xdr:col>
                    <xdr:colOff>247650</xdr:colOff>
                    <xdr:row>3</xdr:row>
                    <xdr:rowOff>104775</xdr:rowOff>
                  </from>
                  <to>
                    <xdr:col>18</xdr:col>
                    <xdr:colOff>847725</xdr:colOff>
                    <xdr:row>6</xdr:row>
                    <xdr:rowOff>123825</xdr:rowOff>
                  </to>
                </anchor>
              </controlPr>
            </control>
          </mc:Choice>
        </mc:AlternateContent>
        <mc:AlternateContent xmlns:mc="http://schemas.openxmlformats.org/markup-compatibility/2006">
          <mc:Choice Requires="x14">
            <control shapeId="21508" r:id="rId5" name="Button 4">
              <controlPr defaultSize="0" print="0" autoFill="0" autoPict="0" macro="[0]!RefreshQueries">
                <anchor moveWithCells="1" sizeWithCells="1">
                  <from>
                    <xdr:col>19</xdr:col>
                    <xdr:colOff>247650</xdr:colOff>
                    <xdr:row>3</xdr:row>
                    <xdr:rowOff>95250</xdr:rowOff>
                  </from>
                  <to>
                    <xdr:col>20</xdr:col>
                    <xdr:colOff>838200</xdr:colOff>
                    <xdr:row>6</xdr:row>
                    <xdr:rowOff>114300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CD4D7C94-2F65-4DB1-B645-358852996D0A}">
          <x14:formula1>
            <xm:f>Dates!$A$2:$A$76</xm:f>
          </x14:formula1>
          <xm:sqref>N8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A7CC5-1D6B-4EA3-99DB-9A992E600DAF}">
  <sheetPr codeName="Sheet3"/>
  <dimension ref="A1:B1014"/>
  <sheetViews>
    <sheetView workbookViewId="0">
      <selection sqref="A1:B792"/>
    </sheetView>
  </sheetViews>
  <sheetFormatPr defaultRowHeight="15" x14ac:dyDescent="0.25"/>
  <cols>
    <col min="1" max="1" width="7.7109375" bestFit="1" customWidth="1"/>
    <col min="2" max="2" width="56" bestFit="1" customWidth="1"/>
    <col min="3" max="3" width="57" bestFit="1" customWidth="1"/>
    <col min="13" max="13" width="7.42578125" bestFit="1" customWidth="1"/>
    <col min="14" max="14" width="57" bestFit="1" customWidth="1"/>
  </cols>
  <sheetData>
    <row r="1" spans="1:2" x14ac:dyDescent="0.25">
      <c r="A1" s="11" t="s">
        <v>0</v>
      </c>
      <c r="B1" t="s">
        <v>991</v>
      </c>
    </row>
    <row r="2" spans="1:2" x14ac:dyDescent="0.25">
      <c r="A2" s="8" t="s">
        <v>11</v>
      </c>
      <c r="B2" s="8" t="s">
        <v>12</v>
      </c>
    </row>
    <row r="3" spans="1:2" x14ac:dyDescent="0.25">
      <c r="A3" s="8" t="s">
        <v>13</v>
      </c>
      <c r="B3" s="8" t="s">
        <v>14</v>
      </c>
    </row>
    <row r="4" spans="1:2" x14ac:dyDescent="0.25">
      <c r="A4" s="8" t="s">
        <v>1401</v>
      </c>
      <c r="B4" s="8" t="s">
        <v>1402</v>
      </c>
    </row>
    <row r="5" spans="1:2" x14ac:dyDescent="0.25">
      <c r="A5" s="8" t="s">
        <v>15</v>
      </c>
      <c r="B5" s="8" t="s">
        <v>16</v>
      </c>
    </row>
    <row r="6" spans="1:2" x14ac:dyDescent="0.25">
      <c r="A6" s="8" t="s">
        <v>17</v>
      </c>
      <c r="B6" s="8" t="s">
        <v>18</v>
      </c>
    </row>
    <row r="7" spans="1:2" x14ac:dyDescent="0.25">
      <c r="A7" s="8" t="s">
        <v>19</v>
      </c>
      <c r="B7" s="8" t="s">
        <v>20</v>
      </c>
    </row>
    <row r="8" spans="1:2" x14ac:dyDescent="0.25">
      <c r="A8" s="8" t="s">
        <v>21</v>
      </c>
      <c r="B8" s="8" t="s">
        <v>22</v>
      </c>
    </row>
    <row r="9" spans="1:2" x14ac:dyDescent="0.25">
      <c r="A9" s="8" t="s">
        <v>23</v>
      </c>
      <c r="B9" s="8" t="s">
        <v>24</v>
      </c>
    </row>
    <row r="10" spans="1:2" x14ac:dyDescent="0.25">
      <c r="A10" s="8" t="s">
        <v>25</v>
      </c>
      <c r="B10" s="8" t="s">
        <v>26</v>
      </c>
    </row>
    <row r="11" spans="1:2" x14ac:dyDescent="0.25">
      <c r="A11" s="8" t="s">
        <v>27</v>
      </c>
      <c r="B11" s="8" t="s">
        <v>28</v>
      </c>
    </row>
    <row r="12" spans="1:2" x14ac:dyDescent="0.25">
      <c r="A12" s="8" t="s">
        <v>29</v>
      </c>
      <c r="B12" s="8" t="s">
        <v>30</v>
      </c>
    </row>
    <row r="13" spans="1:2" x14ac:dyDescent="0.25">
      <c r="A13" s="8" t="s">
        <v>31</v>
      </c>
      <c r="B13" s="8" t="s">
        <v>32</v>
      </c>
    </row>
    <row r="14" spans="1:2" x14ac:dyDescent="0.25">
      <c r="A14" s="8" t="s">
        <v>33</v>
      </c>
      <c r="B14" s="8" t="s">
        <v>34</v>
      </c>
    </row>
    <row r="15" spans="1:2" x14ac:dyDescent="0.25">
      <c r="A15" s="8" t="s">
        <v>35</v>
      </c>
      <c r="B15" s="8" t="s">
        <v>36</v>
      </c>
    </row>
    <row r="16" spans="1:2" x14ac:dyDescent="0.25">
      <c r="A16" s="8" t="s">
        <v>37</v>
      </c>
      <c r="B16" s="8" t="s">
        <v>38</v>
      </c>
    </row>
    <row r="17" spans="1:2" x14ac:dyDescent="0.25">
      <c r="A17" s="8" t="s">
        <v>39</v>
      </c>
      <c r="B17" s="8" t="s">
        <v>40</v>
      </c>
    </row>
    <row r="18" spans="1:2" x14ac:dyDescent="0.25">
      <c r="A18" s="8" t="s">
        <v>41</v>
      </c>
      <c r="B18" s="8" t="s">
        <v>42</v>
      </c>
    </row>
    <row r="19" spans="1:2" x14ac:dyDescent="0.25">
      <c r="A19" s="8" t="s">
        <v>43</v>
      </c>
      <c r="B19" s="8" t="s">
        <v>44</v>
      </c>
    </row>
    <row r="20" spans="1:2" x14ac:dyDescent="0.25">
      <c r="A20" s="8" t="s">
        <v>45</v>
      </c>
      <c r="B20" s="8" t="s">
        <v>46</v>
      </c>
    </row>
    <row r="21" spans="1:2" x14ac:dyDescent="0.25">
      <c r="A21" s="8" t="s">
        <v>47</v>
      </c>
      <c r="B21" s="8" t="s">
        <v>48</v>
      </c>
    </row>
    <row r="22" spans="1:2" x14ac:dyDescent="0.25">
      <c r="A22" s="8" t="s">
        <v>49</v>
      </c>
      <c r="B22" s="8" t="s">
        <v>50</v>
      </c>
    </row>
    <row r="23" spans="1:2" x14ac:dyDescent="0.25">
      <c r="A23" s="8" t="s">
        <v>51</v>
      </c>
      <c r="B23" s="8" t="s">
        <v>52</v>
      </c>
    </row>
    <row r="24" spans="1:2" x14ac:dyDescent="0.25">
      <c r="A24" s="8" t="s">
        <v>53</v>
      </c>
      <c r="B24" s="8" t="s">
        <v>54</v>
      </c>
    </row>
    <row r="25" spans="1:2" x14ac:dyDescent="0.25">
      <c r="A25" s="8" t="s">
        <v>55</v>
      </c>
      <c r="B25" s="8" t="s">
        <v>56</v>
      </c>
    </row>
    <row r="26" spans="1:2" x14ac:dyDescent="0.25">
      <c r="A26" s="8" t="s">
        <v>57</v>
      </c>
      <c r="B26" s="8" t="s">
        <v>58</v>
      </c>
    </row>
    <row r="27" spans="1:2" x14ac:dyDescent="0.25">
      <c r="A27" s="8" t="s">
        <v>1403</v>
      </c>
      <c r="B27" s="8" t="s">
        <v>1404</v>
      </c>
    </row>
    <row r="28" spans="1:2" x14ac:dyDescent="0.25">
      <c r="A28" s="8" t="s">
        <v>59</v>
      </c>
      <c r="B28" s="8" t="s">
        <v>60</v>
      </c>
    </row>
    <row r="29" spans="1:2" x14ac:dyDescent="0.25">
      <c r="A29" s="8" t="s">
        <v>61</v>
      </c>
      <c r="B29" s="8" t="s">
        <v>62</v>
      </c>
    </row>
    <row r="30" spans="1:2" x14ac:dyDescent="0.25">
      <c r="A30" s="8" t="s">
        <v>63</v>
      </c>
      <c r="B30" s="8" t="s">
        <v>64</v>
      </c>
    </row>
    <row r="31" spans="1:2" x14ac:dyDescent="0.25">
      <c r="A31" s="8" t="s">
        <v>65</v>
      </c>
      <c r="B31" s="8" t="s">
        <v>66</v>
      </c>
    </row>
    <row r="32" spans="1:2" x14ac:dyDescent="0.25">
      <c r="A32" s="8" t="s">
        <v>67</v>
      </c>
      <c r="B32" s="8" t="s">
        <v>68</v>
      </c>
    </row>
    <row r="33" spans="1:2" x14ac:dyDescent="0.25">
      <c r="A33" s="8" t="s">
        <v>69</v>
      </c>
      <c r="B33" s="8" t="s">
        <v>70</v>
      </c>
    </row>
    <row r="34" spans="1:2" x14ac:dyDescent="0.25">
      <c r="A34" s="8" t="s">
        <v>71</v>
      </c>
      <c r="B34" s="8" t="s">
        <v>72</v>
      </c>
    </row>
    <row r="35" spans="1:2" x14ac:dyDescent="0.25">
      <c r="A35" s="8" t="s">
        <v>73</v>
      </c>
      <c r="B35" s="8" t="s">
        <v>74</v>
      </c>
    </row>
    <row r="36" spans="1:2" x14ac:dyDescent="0.25">
      <c r="A36" s="8" t="s">
        <v>75</v>
      </c>
      <c r="B36" s="8" t="s">
        <v>76</v>
      </c>
    </row>
    <row r="37" spans="1:2" x14ac:dyDescent="0.25">
      <c r="A37" s="8" t="s">
        <v>77</v>
      </c>
      <c r="B37" s="8" t="s">
        <v>78</v>
      </c>
    </row>
    <row r="38" spans="1:2" x14ac:dyDescent="0.25">
      <c r="A38" s="8" t="s">
        <v>79</v>
      </c>
      <c r="B38" s="8" t="s">
        <v>80</v>
      </c>
    </row>
    <row r="39" spans="1:2" x14ac:dyDescent="0.25">
      <c r="A39" s="8" t="s">
        <v>81</v>
      </c>
      <c r="B39" s="8" t="s">
        <v>82</v>
      </c>
    </row>
    <row r="40" spans="1:2" x14ac:dyDescent="0.25">
      <c r="A40" s="8" t="s">
        <v>83</v>
      </c>
      <c r="B40" s="8" t="s">
        <v>84</v>
      </c>
    </row>
    <row r="41" spans="1:2" x14ac:dyDescent="0.25">
      <c r="A41" s="8" t="s">
        <v>85</v>
      </c>
      <c r="B41" s="8" t="s">
        <v>86</v>
      </c>
    </row>
    <row r="42" spans="1:2" x14ac:dyDescent="0.25">
      <c r="A42" s="8" t="s">
        <v>87</v>
      </c>
      <c r="B42" s="8" t="s">
        <v>88</v>
      </c>
    </row>
    <row r="43" spans="1:2" x14ac:dyDescent="0.25">
      <c r="A43" s="8" t="s">
        <v>89</v>
      </c>
      <c r="B43" s="8" t="s">
        <v>90</v>
      </c>
    </row>
    <row r="44" spans="1:2" x14ac:dyDescent="0.25">
      <c r="A44" s="8" t="s">
        <v>91</v>
      </c>
      <c r="B44" s="8" t="s">
        <v>92</v>
      </c>
    </row>
    <row r="45" spans="1:2" x14ac:dyDescent="0.25">
      <c r="A45" s="8" t="s">
        <v>93</v>
      </c>
      <c r="B45" s="8" t="s">
        <v>94</v>
      </c>
    </row>
    <row r="46" spans="1:2" x14ac:dyDescent="0.25">
      <c r="A46" s="8" t="s">
        <v>95</v>
      </c>
      <c r="B46" s="8" t="s">
        <v>96</v>
      </c>
    </row>
    <row r="47" spans="1:2" x14ac:dyDescent="0.25">
      <c r="A47" s="8" t="s">
        <v>97</v>
      </c>
      <c r="B47" s="8" t="s">
        <v>98</v>
      </c>
    </row>
    <row r="48" spans="1:2" x14ac:dyDescent="0.25">
      <c r="A48" s="8" t="s">
        <v>99</v>
      </c>
      <c r="B48" s="8" t="s">
        <v>100</v>
      </c>
    </row>
    <row r="49" spans="1:2" x14ac:dyDescent="0.25">
      <c r="A49" s="8" t="s">
        <v>101</v>
      </c>
      <c r="B49" s="8" t="s">
        <v>102</v>
      </c>
    </row>
    <row r="50" spans="1:2" x14ac:dyDescent="0.25">
      <c r="A50" s="8" t="s">
        <v>103</v>
      </c>
      <c r="B50" s="8" t="s">
        <v>104</v>
      </c>
    </row>
    <row r="51" spans="1:2" x14ac:dyDescent="0.25">
      <c r="A51" s="8" t="s">
        <v>105</v>
      </c>
      <c r="B51" s="8" t="s">
        <v>106</v>
      </c>
    </row>
    <row r="52" spans="1:2" x14ac:dyDescent="0.25">
      <c r="A52" s="8" t="s">
        <v>107</v>
      </c>
      <c r="B52" s="8" t="s">
        <v>108</v>
      </c>
    </row>
    <row r="53" spans="1:2" x14ac:dyDescent="0.25">
      <c r="A53" s="8" t="s">
        <v>109</v>
      </c>
      <c r="B53" s="8" t="s">
        <v>110</v>
      </c>
    </row>
    <row r="54" spans="1:2" x14ac:dyDescent="0.25">
      <c r="A54" s="8" t="s">
        <v>111</v>
      </c>
      <c r="B54" s="8" t="s">
        <v>112</v>
      </c>
    </row>
    <row r="55" spans="1:2" x14ac:dyDescent="0.25">
      <c r="A55" s="8" t="s">
        <v>1297</v>
      </c>
      <c r="B55" s="8" t="s">
        <v>1298</v>
      </c>
    </row>
    <row r="56" spans="1:2" x14ac:dyDescent="0.25">
      <c r="A56" s="8" t="s">
        <v>113</v>
      </c>
      <c r="B56" s="8" t="s">
        <v>114</v>
      </c>
    </row>
    <row r="57" spans="1:2" x14ac:dyDescent="0.25">
      <c r="A57" s="8" t="s">
        <v>115</v>
      </c>
      <c r="B57" s="8" t="s">
        <v>116</v>
      </c>
    </row>
    <row r="58" spans="1:2" x14ac:dyDescent="0.25">
      <c r="A58" s="8" t="s">
        <v>117</v>
      </c>
      <c r="B58" s="8" t="s">
        <v>118</v>
      </c>
    </row>
    <row r="59" spans="1:2" x14ac:dyDescent="0.25">
      <c r="A59" s="8" t="s">
        <v>119</v>
      </c>
      <c r="B59" s="8" t="s">
        <v>120</v>
      </c>
    </row>
    <row r="60" spans="1:2" x14ac:dyDescent="0.25">
      <c r="A60" s="8" t="s">
        <v>121</v>
      </c>
      <c r="B60" s="8" t="s">
        <v>122</v>
      </c>
    </row>
    <row r="61" spans="1:2" x14ac:dyDescent="0.25">
      <c r="A61" s="8" t="s">
        <v>123</v>
      </c>
      <c r="B61" s="8" t="s">
        <v>124</v>
      </c>
    </row>
    <row r="62" spans="1:2" x14ac:dyDescent="0.25">
      <c r="A62" s="8" t="s">
        <v>125</v>
      </c>
      <c r="B62" s="8" t="s">
        <v>126</v>
      </c>
    </row>
    <row r="63" spans="1:2" x14ac:dyDescent="0.25">
      <c r="A63" s="8" t="s">
        <v>127</v>
      </c>
      <c r="B63" s="8" t="s">
        <v>128</v>
      </c>
    </row>
    <row r="64" spans="1:2" x14ac:dyDescent="0.25">
      <c r="A64" s="8" t="s">
        <v>129</v>
      </c>
      <c r="B64" s="8" t="s">
        <v>130</v>
      </c>
    </row>
    <row r="65" spans="1:2" x14ac:dyDescent="0.25">
      <c r="A65" s="8" t="s">
        <v>131</v>
      </c>
      <c r="B65" s="8" t="s">
        <v>132</v>
      </c>
    </row>
    <row r="66" spans="1:2" x14ac:dyDescent="0.25">
      <c r="A66" s="8" t="s">
        <v>133</v>
      </c>
      <c r="B66" s="8" t="s">
        <v>134</v>
      </c>
    </row>
    <row r="67" spans="1:2" x14ac:dyDescent="0.25">
      <c r="A67" s="8" t="s">
        <v>135</v>
      </c>
      <c r="B67" s="8" t="s">
        <v>136</v>
      </c>
    </row>
    <row r="68" spans="1:2" x14ac:dyDescent="0.25">
      <c r="A68" s="8" t="s">
        <v>137</v>
      </c>
      <c r="B68" s="8" t="s">
        <v>138</v>
      </c>
    </row>
    <row r="69" spans="1:2" x14ac:dyDescent="0.25">
      <c r="A69" s="8" t="s">
        <v>139</v>
      </c>
      <c r="B69" s="8" t="s">
        <v>140</v>
      </c>
    </row>
    <row r="70" spans="1:2" x14ac:dyDescent="0.25">
      <c r="A70" s="8" t="s">
        <v>141</v>
      </c>
      <c r="B70" s="8" t="s">
        <v>142</v>
      </c>
    </row>
    <row r="71" spans="1:2" x14ac:dyDescent="0.25">
      <c r="A71" s="8" t="s">
        <v>143</v>
      </c>
      <c r="B71" s="8" t="s">
        <v>144</v>
      </c>
    </row>
    <row r="72" spans="1:2" x14ac:dyDescent="0.25">
      <c r="A72" s="8" t="s">
        <v>145</v>
      </c>
      <c r="B72" s="8" t="s">
        <v>146</v>
      </c>
    </row>
    <row r="73" spans="1:2" x14ac:dyDescent="0.25">
      <c r="A73" s="8" t="s">
        <v>147</v>
      </c>
      <c r="B73" s="8" t="s">
        <v>148</v>
      </c>
    </row>
    <row r="74" spans="1:2" x14ac:dyDescent="0.25">
      <c r="A74" s="8" t="s">
        <v>149</v>
      </c>
      <c r="B74" s="8" t="s">
        <v>150</v>
      </c>
    </row>
    <row r="75" spans="1:2" x14ac:dyDescent="0.25">
      <c r="A75" s="8" t="s">
        <v>151</v>
      </c>
      <c r="B75" s="8" t="s">
        <v>152</v>
      </c>
    </row>
    <row r="76" spans="1:2" x14ac:dyDescent="0.25">
      <c r="A76" s="8" t="s">
        <v>153</v>
      </c>
      <c r="B76" s="8" t="s">
        <v>154</v>
      </c>
    </row>
    <row r="77" spans="1:2" x14ac:dyDescent="0.25">
      <c r="A77" s="8" t="s">
        <v>155</v>
      </c>
      <c r="B77" s="8" t="s">
        <v>156</v>
      </c>
    </row>
    <row r="78" spans="1:2" x14ac:dyDescent="0.25">
      <c r="A78" s="8" t="s">
        <v>157</v>
      </c>
      <c r="B78" s="8" t="s">
        <v>158</v>
      </c>
    </row>
    <row r="79" spans="1:2" x14ac:dyDescent="0.25">
      <c r="A79" s="8" t="s">
        <v>159</v>
      </c>
      <c r="B79" s="8" t="s">
        <v>160</v>
      </c>
    </row>
    <row r="80" spans="1:2" x14ac:dyDescent="0.25">
      <c r="A80" s="8" t="s">
        <v>161</v>
      </c>
      <c r="B80" s="8" t="s">
        <v>162</v>
      </c>
    </row>
    <row r="81" spans="1:2" x14ac:dyDescent="0.25">
      <c r="A81" s="8" t="s">
        <v>163</v>
      </c>
      <c r="B81" s="8" t="s">
        <v>164</v>
      </c>
    </row>
    <row r="82" spans="1:2" x14ac:dyDescent="0.25">
      <c r="A82" s="8" t="s">
        <v>165</v>
      </c>
      <c r="B82" s="8" t="s">
        <v>166</v>
      </c>
    </row>
    <row r="83" spans="1:2" x14ac:dyDescent="0.25">
      <c r="A83" s="8" t="s">
        <v>167</v>
      </c>
      <c r="B83" s="8" t="s">
        <v>168</v>
      </c>
    </row>
    <row r="84" spans="1:2" x14ac:dyDescent="0.25">
      <c r="A84" s="8" t="s">
        <v>169</v>
      </c>
      <c r="B84" s="8" t="s">
        <v>170</v>
      </c>
    </row>
    <row r="85" spans="1:2" x14ac:dyDescent="0.25">
      <c r="A85" s="8" t="s">
        <v>171</v>
      </c>
      <c r="B85" s="8" t="s">
        <v>172</v>
      </c>
    </row>
    <row r="86" spans="1:2" x14ac:dyDescent="0.25">
      <c r="A86" s="8" t="s">
        <v>173</v>
      </c>
      <c r="B86" s="8" t="s">
        <v>174</v>
      </c>
    </row>
    <row r="87" spans="1:2" x14ac:dyDescent="0.25">
      <c r="A87" s="8" t="s">
        <v>175</v>
      </c>
      <c r="B87" s="8" t="s">
        <v>176</v>
      </c>
    </row>
    <row r="88" spans="1:2" x14ac:dyDescent="0.25">
      <c r="A88" s="8" t="s">
        <v>177</v>
      </c>
      <c r="B88" s="8" t="s">
        <v>178</v>
      </c>
    </row>
    <row r="89" spans="1:2" x14ac:dyDescent="0.25">
      <c r="A89" s="8" t="s">
        <v>179</v>
      </c>
      <c r="B89" s="8" t="s">
        <v>180</v>
      </c>
    </row>
    <row r="90" spans="1:2" x14ac:dyDescent="0.25">
      <c r="A90" s="8" t="s">
        <v>181</v>
      </c>
      <c r="B90" s="8" t="s">
        <v>182</v>
      </c>
    </row>
    <row r="91" spans="1:2" x14ac:dyDescent="0.25">
      <c r="A91" s="8" t="s">
        <v>183</v>
      </c>
      <c r="B91" s="8" t="s">
        <v>184</v>
      </c>
    </row>
    <row r="92" spans="1:2" x14ac:dyDescent="0.25">
      <c r="A92" s="8" t="s">
        <v>185</v>
      </c>
      <c r="B92" s="8" t="s">
        <v>186</v>
      </c>
    </row>
    <row r="93" spans="1:2" x14ac:dyDescent="0.25">
      <c r="A93" s="8" t="s">
        <v>187</v>
      </c>
      <c r="B93" s="8" t="s">
        <v>188</v>
      </c>
    </row>
    <row r="94" spans="1:2" x14ac:dyDescent="0.25">
      <c r="A94" s="8" t="s">
        <v>189</v>
      </c>
      <c r="B94" s="8" t="s">
        <v>190</v>
      </c>
    </row>
    <row r="95" spans="1:2" x14ac:dyDescent="0.25">
      <c r="A95" s="8" t="s">
        <v>191</v>
      </c>
      <c r="B95" s="8" t="s">
        <v>192</v>
      </c>
    </row>
    <row r="96" spans="1:2" x14ac:dyDescent="0.25">
      <c r="A96" s="8" t="s">
        <v>193</v>
      </c>
      <c r="B96" s="8" t="s">
        <v>194</v>
      </c>
    </row>
    <row r="97" spans="1:2" x14ac:dyDescent="0.25">
      <c r="A97" s="8" t="s">
        <v>195</v>
      </c>
      <c r="B97" s="8" t="s">
        <v>196</v>
      </c>
    </row>
    <row r="98" spans="1:2" x14ac:dyDescent="0.25">
      <c r="A98" s="8" t="s">
        <v>197</v>
      </c>
      <c r="B98" s="8" t="s">
        <v>198</v>
      </c>
    </row>
    <row r="99" spans="1:2" x14ac:dyDescent="0.25">
      <c r="A99" s="8" t="s">
        <v>199</v>
      </c>
      <c r="B99" s="8" t="s">
        <v>200</v>
      </c>
    </row>
    <row r="100" spans="1:2" x14ac:dyDescent="0.25">
      <c r="A100" s="8" t="s">
        <v>201</v>
      </c>
      <c r="B100" s="8" t="s">
        <v>202</v>
      </c>
    </row>
    <row r="101" spans="1:2" x14ac:dyDescent="0.25">
      <c r="A101" s="8" t="s">
        <v>203</v>
      </c>
      <c r="B101" s="8" t="s">
        <v>204</v>
      </c>
    </row>
    <row r="102" spans="1:2" x14ac:dyDescent="0.25">
      <c r="A102" s="8" t="s">
        <v>205</v>
      </c>
      <c r="B102" s="8" t="s">
        <v>206</v>
      </c>
    </row>
    <row r="103" spans="1:2" x14ac:dyDescent="0.25">
      <c r="A103" s="8" t="s">
        <v>207</v>
      </c>
      <c r="B103" s="8" t="s">
        <v>208</v>
      </c>
    </row>
    <row r="104" spans="1:2" x14ac:dyDescent="0.25">
      <c r="A104" s="8" t="s">
        <v>209</v>
      </c>
      <c r="B104" s="8" t="s">
        <v>210</v>
      </c>
    </row>
    <row r="105" spans="1:2" x14ac:dyDescent="0.25">
      <c r="A105" s="8" t="s">
        <v>211</v>
      </c>
      <c r="B105" s="8" t="s">
        <v>212</v>
      </c>
    </row>
    <row r="106" spans="1:2" x14ac:dyDescent="0.25">
      <c r="A106" s="8" t="s">
        <v>213</v>
      </c>
      <c r="B106" s="8" t="s">
        <v>214</v>
      </c>
    </row>
    <row r="107" spans="1:2" x14ac:dyDescent="0.25">
      <c r="A107" s="8" t="s">
        <v>215</v>
      </c>
      <c r="B107" s="8" t="s">
        <v>216</v>
      </c>
    </row>
    <row r="108" spans="1:2" x14ac:dyDescent="0.25">
      <c r="A108" s="8" t="s">
        <v>217</v>
      </c>
      <c r="B108" s="8" t="s">
        <v>218</v>
      </c>
    </row>
    <row r="109" spans="1:2" x14ac:dyDescent="0.25">
      <c r="A109" s="8" t="s">
        <v>219</v>
      </c>
      <c r="B109" s="8" t="s">
        <v>220</v>
      </c>
    </row>
    <row r="110" spans="1:2" x14ac:dyDescent="0.25">
      <c r="A110" s="8" t="s">
        <v>221</v>
      </c>
      <c r="B110" s="8" t="s">
        <v>222</v>
      </c>
    </row>
    <row r="111" spans="1:2" x14ac:dyDescent="0.25">
      <c r="A111" s="8" t="s">
        <v>223</v>
      </c>
      <c r="B111" s="8" t="s">
        <v>224</v>
      </c>
    </row>
    <row r="112" spans="1:2" x14ac:dyDescent="0.25">
      <c r="A112" s="8" t="s">
        <v>225</v>
      </c>
      <c r="B112" s="8" t="s">
        <v>226</v>
      </c>
    </row>
    <row r="113" spans="1:2" x14ac:dyDescent="0.25">
      <c r="A113" s="8" t="s">
        <v>227</v>
      </c>
      <c r="B113" s="8" t="s">
        <v>228</v>
      </c>
    </row>
    <row r="114" spans="1:2" x14ac:dyDescent="0.25">
      <c r="A114" s="8" t="s">
        <v>229</v>
      </c>
      <c r="B114" s="8" t="s">
        <v>230</v>
      </c>
    </row>
    <row r="115" spans="1:2" x14ac:dyDescent="0.25">
      <c r="A115" s="8" t="s">
        <v>231</v>
      </c>
      <c r="B115" s="8" t="s">
        <v>232</v>
      </c>
    </row>
    <row r="116" spans="1:2" x14ac:dyDescent="0.25">
      <c r="A116" s="8" t="s">
        <v>233</v>
      </c>
      <c r="B116" s="8" t="s">
        <v>234</v>
      </c>
    </row>
    <row r="117" spans="1:2" x14ac:dyDescent="0.25">
      <c r="A117" s="8" t="s">
        <v>235</v>
      </c>
      <c r="B117" s="8" t="s">
        <v>236</v>
      </c>
    </row>
    <row r="118" spans="1:2" x14ac:dyDescent="0.25">
      <c r="A118" s="8" t="s">
        <v>237</v>
      </c>
      <c r="B118" s="8" t="s">
        <v>238</v>
      </c>
    </row>
    <row r="119" spans="1:2" x14ac:dyDescent="0.25">
      <c r="A119" s="8" t="s">
        <v>239</v>
      </c>
      <c r="B119" s="8" t="s">
        <v>240</v>
      </c>
    </row>
    <row r="120" spans="1:2" x14ac:dyDescent="0.25">
      <c r="A120" s="8" t="s">
        <v>241</v>
      </c>
      <c r="B120" s="8" t="s">
        <v>242</v>
      </c>
    </row>
    <row r="121" spans="1:2" x14ac:dyDescent="0.25">
      <c r="A121" s="8" t="s">
        <v>243</v>
      </c>
      <c r="B121" s="8" t="s">
        <v>244</v>
      </c>
    </row>
    <row r="122" spans="1:2" x14ac:dyDescent="0.25">
      <c r="A122" s="8" t="s">
        <v>245</v>
      </c>
      <c r="B122" s="8" t="s">
        <v>246</v>
      </c>
    </row>
    <row r="123" spans="1:2" x14ac:dyDescent="0.25">
      <c r="A123" s="8" t="s">
        <v>247</v>
      </c>
      <c r="B123" s="8" t="s">
        <v>248</v>
      </c>
    </row>
    <row r="124" spans="1:2" x14ac:dyDescent="0.25">
      <c r="A124" s="8" t="s">
        <v>249</v>
      </c>
      <c r="B124" s="8" t="s">
        <v>250</v>
      </c>
    </row>
    <row r="125" spans="1:2" x14ac:dyDescent="0.25">
      <c r="A125" s="8" t="s">
        <v>251</v>
      </c>
      <c r="B125" s="8" t="s">
        <v>252</v>
      </c>
    </row>
    <row r="126" spans="1:2" x14ac:dyDescent="0.25">
      <c r="A126" s="8" t="s">
        <v>253</v>
      </c>
      <c r="B126" s="8" t="s">
        <v>254</v>
      </c>
    </row>
    <row r="127" spans="1:2" x14ac:dyDescent="0.25">
      <c r="A127" s="8" t="s">
        <v>255</v>
      </c>
      <c r="B127" s="8" t="s">
        <v>256</v>
      </c>
    </row>
    <row r="128" spans="1:2" x14ac:dyDescent="0.25">
      <c r="A128" s="8" t="s">
        <v>257</v>
      </c>
      <c r="B128" s="8" t="s">
        <v>258</v>
      </c>
    </row>
    <row r="129" spans="1:2" x14ac:dyDescent="0.25">
      <c r="A129" s="8" t="s">
        <v>259</v>
      </c>
      <c r="B129" s="8" t="s">
        <v>260</v>
      </c>
    </row>
    <row r="130" spans="1:2" x14ac:dyDescent="0.25">
      <c r="A130" s="8" t="s">
        <v>261</v>
      </c>
      <c r="B130" s="8" t="s">
        <v>262</v>
      </c>
    </row>
    <row r="131" spans="1:2" x14ac:dyDescent="0.25">
      <c r="A131" s="8" t="s">
        <v>263</v>
      </c>
      <c r="B131" s="8" t="s">
        <v>264</v>
      </c>
    </row>
    <row r="132" spans="1:2" x14ac:dyDescent="0.25">
      <c r="A132" s="8" t="s">
        <v>265</v>
      </c>
      <c r="B132" s="8" t="s">
        <v>266</v>
      </c>
    </row>
    <row r="133" spans="1:2" x14ac:dyDescent="0.25">
      <c r="A133" s="8" t="s">
        <v>267</v>
      </c>
      <c r="B133" s="8" t="s">
        <v>268</v>
      </c>
    </row>
    <row r="134" spans="1:2" x14ac:dyDescent="0.25">
      <c r="A134" s="8" t="s">
        <v>269</v>
      </c>
      <c r="B134" s="8" t="s">
        <v>270</v>
      </c>
    </row>
    <row r="135" spans="1:2" x14ac:dyDescent="0.25">
      <c r="A135" s="8" t="s">
        <v>271</v>
      </c>
      <c r="B135" s="8" t="s">
        <v>272</v>
      </c>
    </row>
    <row r="136" spans="1:2" x14ac:dyDescent="0.25">
      <c r="A136" s="8" t="s">
        <v>273</v>
      </c>
      <c r="B136" s="8" t="s">
        <v>274</v>
      </c>
    </row>
    <row r="137" spans="1:2" x14ac:dyDescent="0.25">
      <c r="A137" s="8" t="s">
        <v>275</v>
      </c>
      <c r="B137" s="8" t="s">
        <v>276</v>
      </c>
    </row>
    <row r="138" spans="1:2" x14ac:dyDescent="0.25">
      <c r="A138" s="8" t="s">
        <v>277</v>
      </c>
      <c r="B138" s="8" t="s">
        <v>278</v>
      </c>
    </row>
    <row r="139" spans="1:2" x14ac:dyDescent="0.25">
      <c r="A139" s="8" t="s">
        <v>279</v>
      </c>
      <c r="B139" s="8" t="s">
        <v>280</v>
      </c>
    </row>
    <row r="140" spans="1:2" x14ac:dyDescent="0.25">
      <c r="A140" s="8" t="s">
        <v>281</v>
      </c>
      <c r="B140" s="8" t="s">
        <v>282</v>
      </c>
    </row>
    <row r="141" spans="1:2" x14ac:dyDescent="0.25">
      <c r="A141" s="8" t="s">
        <v>283</v>
      </c>
      <c r="B141" s="8" t="s">
        <v>284</v>
      </c>
    </row>
    <row r="142" spans="1:2" x14ac:dyDescent="0.25">
      <c r="A142" s="8" t="s">
        <v>285</v>
      </c>
      <c r="B142" s="8" t="s">
        <v>286</v>
      </c>
    </row>
    <row r="143" spans="1:2" x14ac:dyDescent="0.25">
      <c r="A143" s="8" t="s">
        <v>287</v>
      </c>
      <c r="B143" s="8" t="s">
        <v>288</v>
      </c>
    </row>
    <row r="144" spans="1:2" x14ac:dyDescent="0.25">
      <c r="A144" s="8" t="s">
        <v>289</v>
      </c>
      <c r="B144" s="8" t="s">
        <v>290</v>
      </c>
    </row>
    <row r="145" spans="1:2" x14ac:dyDescent="0.25">
      <c r="A145" s="8" t="s">
        <v>291</v>
      </c>
      <c r="B145" s="8" t="s">
        <v>292</v>
      </c>
    </row>
    <row r="146" spans="1:2" x14ac:dyDescent="0.25">
      <c r="A146" s="8" t="s">
        <v>293</v>
      </c>
      <c r="B146" s="8" t="s">
        <v>294</v>
      </c>
    </row>
    <row r="147" spans="1:2" x14ac:dyDescent="0.25">
      <c r="A147" s="8" t="s">
        <v>295</v>
      </c>
      <c r="B147" s="8" t="s">
        <v>296</v>
      </c>
    </row>
    <row r="148" spans="1:2" x14ac:dyDescent="0.25">
      <c r="A148" s="8" t="s">
        <v>297</v>
      </c>
      <c r="B148" s="8" t="s">
        <v>298</v>
      </c>
    </row>
    <row r="149" spans="1:2" x14ac:dyDescent="0.25">
      <c r="A149" s="8" t="s">
        <v>299</v>
      </c>
      <c r="B149" s="8" t="s">
        <v>300</v>
      </c>
    </row>
    <row r="150" spans="1:2" x14ac:dyDescent="0.25">
      <c r="A150" s="8" t="s">
        <v>301</v>
      </c>
      <c r="B150" s="8" t="s">
        <v>302</v>
      </c>
    </row>
    <row r="151" spans="1:2" x14ac:dyDescent="0.25">
      <c r="A151" s="8" t="s">
        <v>303</v>
      </c>
      <c r="B151" s="8" t="s">
        <v>304</v>
      </c>
    </row>
    <row r="152" spans="1:2" x14ac:dyDescent="0.25">
      <c r="A152" s="8" t="s">
        <v>305</v>
      </c>
      <c r="B152" s="8" t="s">
        <v>306</v>
      </c>
    </row>
    <row r="153" spans="1:2" x14ac:dyDescent="0.25">
      <c r="A153" s="8" t="s">
        <v>307</v>
      </c>
      <c r="B153" s="8" t="s">
        <v>308</v>
      </c>
    </row>
    <row r="154" spans="1:2" x14ac:dyDescent="0.25">
      <c r="A154" s="8" t="s">
        <v>309</v>
      </c>
      <c r="B154" s="8" t="s">
        <v>310</v>
      </c>
    </row>
    <row r="155" spans="1:2" x14ac:dyDescent="0.25">
      <c r="A155" s="8" t="s">
        <v>311</v>
      </c>
      <c r="B155" s="8" t="s">
        <v>312</v>
      </c>
    </row>
    <row r="156" spans="1:2" x14ac:dyDescent="0.25">
      <c r="A156" s="8" t="s">
        <v>313</v>
      </c>
      <c r="B156" s="8" t="s">
        <v>314</v>
      </c>
    </row>
    <row r="157" spans="1:2" x14ac:dyDescent="0.25">
      <c r="A157" s="8" t="s">
        <v>315</v>
      </c>
      <c r="B157" s="8" t="s">
        <v>316</v>
      </c>
    </row>
    <row r="158" spans="1:2" x14ac:dyDescent="0.25">
      <c r="A158" s="8" t="s">
        <v>317</v>
      </c>
      <c r="B158" s="8" t="s">
        <v>318</v>
      </c>
    </row>
    <row r="159" spans="1:2" x14ac:dyDescent="0.25">
      <c r="A159" s="8" t="s">
        <v>319</v>
      </c>
      <c r="B159" s="8" t="s">
        <v>320</v>
      </c>
    </row>
    <row r="160" spans="1:2" x14ac:dyDescent="0.25">
      <c r="A160" s="8" t="s">
        <v>321</v>
      </c>
      <c r="B160" s="8" t="s">
        <v>322</v>
      </c>
    </row>
    <row r="161" spans="1:2" x14ac:dyDescent="0.25">
      <c r="A161" s="8" t="s">
        <v>323</v>
      </c>
      <c r="B161" s="8" t="s">
        <v>324</v>
      </c>
    </row>
    <row r="162" spans="1:2" x14ac:dyDescent="0.25">
      <c r="A162" s="8" t="s">
        <v>325</v>
      </c>
      <c r="B162" s="8" t="s">
        <v>326</v>
      </c>
    </row>
    <row r="163" spans="1:2" x14ac:dyDescent="0.25">
      <c r="A163" s="8" t="s">
        <v>327</v>
      </c>
      <c r="B163" s="8" t="s">
        <v>328</v>
      </c>
    </row>
    <row r="164" spans="1:2" x14ac:dyDescent="0.25">
      <c r="A164" s="8" t="s">
        <v>329</v>
      </c>
      <c r="B164" s="8" t="s">
        <v>330</v>
      </c>
    </row>
    <row r="165" spans="1:2" x14ac:dyDescent="0.25">
      <c r="A165" s="8" t="s">
        <v>331</v>
      </c>
      <c r="B165" s="8" t="s">
        <v>332</v>
      </c>
    </row>
    <row r="166" spans="1:2" x14ac:dyDescent="0.25">
      <c r="A166" s="8" t="s">
        <v>333</v>
      </c>
      <c r="B166" s="8" t="s">
        <v>334</v>
      </c>
    </row>
    <row r="167" spans="1:2" x14ac:dyDescent="0.25">
      <c r="A167" s="8" t="s">
        <v>335</v>
      </c>
      <c r="B167" s="8" t="s">
        <v>336</v>
      </c>
    </row>
    <row r="168" spans="1:2" x14ac:dyDescent="0.25">
      <c r="A168" s="8" t="s">
        <v>337</v>
      </c>
      <c r="B168" s="8" t="s">
        <v>338</v>
      </c>
    </row>
    <row r="169" spans="1:2" x14ac:dyDescent="0.25">
      <c r="A169" s="8" t="s">
        <v>1</v>
      </c>
      <c r="B169" s="8" t="s">
        <v>10</v>
      </c>
    </row>
    <row r="170" spans="1:2" x14ac:dyDescent="0.25">
      <c r="A170" s="8" t="s">
        <v>339</v>
      </c>
      <c r="B170" s="8" t="s">
        <v>340</v>
      </c>
    </row>
    <row r="171" spans="1:2" x14ac:dyDescent="0.25">
      <c r="A171" s="8" t="s">
        <v>341</v>
      </c>
      <c r="B171" s="8" t="s">
        <v>342</v>
      </c>
    </row>
    <row r="172" spans="1:2" x14ac:dyDescent="0.25">
      <c r="A172" s="8" t="s">
        <v>343</v>
      </c>
      <c r="B172" s="8" t="s">
        <v>344</v>
      </c>
    </row>
    <row r="173" spans="1:2" x14ac:dyDescent="0.25">
      <c r="A173" s="8" t="s">
        <v>345</v>
      </c>
      <c r="B173" s="8" t="s">
        <v>346</v>
      </c>
    </row>
    <row r="174" spans="1:2" x14ac:dyDescent="0.25">
      <c r="A174" s="8" t="s">
        <v>347</v>
      </c>
      <c r="B174" s="8" t="s">
        <v>348</v>
      </c>
    </row>
    <row r="175" spans="1:2" x14ac:dyDescent="0.25">
      <c r="A175" s="8" t="s">
        <v>349</v>
      </c>
      <c r="B175" s="8" t="s">
        <v>350</v>
      </c>
    </row>
    <row r="176" spans="1:2" x14ac:dyDescent="0.25">
      <c r="A176" s="8" t="s">
        <v>351</v>
      </c>
      <c r="B176" s="8" t="s">
        <v>352</v>
      </c>
    </row>
    <row r="177" spans="1:2" x14ac:dyDescent="0.25">
      <c r="A177" s="8" t="s">
        <v>353</v>
      </c>
      <c r="B177" s="8" t="s">
        <v>354</v>
      </c>
    </row>
    <row r="178" spans="1:2" x14ac:dyDescent="0.25">
      <c r="A178" s="8" t="s">
        <v>355</v>
      </c>
      <c r="B178" s="8" t="s">
        <v>356</v>
      </c>
    </row>
    <row r="179" spans="1:2" x14ac:dyDescent="0.25">
      <c r="A179" s="8" t="s">
        <v>357</v>
      </c>
      <c r="B179" s="8" t="s">
        <v>358</v>
      </c>
    </row>
    <row r="180" spans="1:2" x14ac:dyDescent="0.25">
      <c r="A180" s="8" t="s">
        <v>359</v>
      </c>
      <c r="B180" s="8" t="s">
        <v>360</v>
      </c>
    </row>
    <row r="181" spans="1:2" x14ac:dyDescent="0.25">
      <c r="A181" s="8" t="s">
        <v>361</v>
      </c>
      <c r="B181" s="8" t="s">
        <v>362</v>
      </c>
    </row>
    <row r="182" spans="1:2" x14ac:dyDescent="0.25">
      <c r="A182" s="8" t="s">
        <v>363</v>
      </c>
      <c r="B182" s="8" t="s">
        <v>364</v>
      </c>
    </row>
    <row r="183" spans="1:2" x14ac:dyDescent="0.25">
      <c r="A183" s="8" t="s">
        <v>365</v>
      </c>
      <c r="B183" s="8" t="s">
        <v>366</v>
      </c>
    </row>
    <row r="184" spans="1:2" x14ac:dyDescent="0.25">
      <c r="A184" s="8" t="s">
        <v>367</v>
      </c>
      <c r="B184" s="8" t="s">
        <v>368</v>
      </c>
    </row>
    <row r="185" spans="1:2" x14ac:dyDescent="0.25">
      <c r="A185" s="8" t="s">
        <v>369</v>
      </c>
      <c r="B185" s="8" t="s">
        <v>370</v>
      </c>
    </row>
    <row r="186" spans="1:2" x14ac:dyDescent="0.25">
      <c r="A186" s="8" t="s">
        <v>371</v>
      </c>
      <c r="B186" s="8" t="s">
        <v>372</v>
      </c>
    </row>
    <row r="187" spans="1:2" x14ac:dyDescent="0.25">
      <c r="A187" s="8" t="s">
        <v>373</v>
      </c>
      <c r="B187" s="8" t="s">
        <v>374</v>
      </c>
    </row>
    <row r="188" spans="1:2" x14ac:dyDescent="0.25">
      <c r="A188" s="8" t="s">
        <v>375</v>
      </c>
      <c r="B188" s="8" t="s">
        <v>376</v>
      </c>
    </row>
    <row r="189" spans="1:2" x14ac:dyDescent="0.25">
      <c r="A189" s="8" t="s">
        <v>377</v>
      </c>
      <c r="B189" s="8" t="s">
        <v>378</v>
      </c>
    </row>
    <row r="190" spans="1:2" x14ac:dyDescent="0.25">
      <c r="A190" s="8" t="s">
        <v>379</v>
      </c>
      <c r="B190" s="8" t="s">
        <v>380</v>
      </c>
    </row>
    <row r="191" spans="1:2" x14ac:dyDescent="0.25">
      <c r="A191" s="8" t="s">
        <v>381</v>
      </c>
      <c r="B191" s="8" t="s">
        <v>382</v>
      </c>
    </row>
    <row r="192" spans="1:2" x14ac:dyDescent="0.25">
      <c r="A192" s="8" t="s">
        <v>383</v>
      </c>
      <c r="B192" s="8" t="s">
        <v>384</v>
      </c>
    </row>
    <row r="193" spans="1:2" x14ac:dyDescent="0.25">
      <c r="A193" s="8" t="s">
        <v>385</v>
      </c>
      <c r="B193" s="8" t="s">
        <v>386</v>
      </c>
    </row>
    <row r="194" spans="1:2" x14ac:dyDescent="0.25">
      <c r="A194" s="8" t="s">
        <v>387</v>
      </c>
      <c r="B194" s="8" t="s">
        <v>388</v>
      </c>
    </row>
    <row r="195" spans="1:2" x14ac:dyDescent="0.25">
      <c r="A195" s="8" t="s">
        <v>389</v>
      </c>
      <c r="B195" s="8" t="s">
        <v>390</v>
      </c>
    </row>
    <row r="196" spans="1:2" x14ac:dyDescent="0.25">
      <c r="A196" s="8" t="s">
        <v>391</v>
      </c>
      <c r="B196" s="8" t="s">
        <v>392</v>
      </c>
    </row>
    <row r="197" spans="1:2" x14ac:dyDescent="0.25">
      <c r="A197" s="8" t="s">
        <v>393</v>
      </c>
      <c r="B197" s="8" t="s">
        <v>394</v>
      </c>
    </row>
    <row r="198" spans="1:2" x14ac:dyDescent="0.25">
      <c r="A198" s="8" t="s">
        <v>395</v>
      </c>
      <c r="B198" s="8" t="s">
        <v>396</v>
      </c>
    </row>
    <row r="199" spans="1:2" x14ac:dyDescent="0.25">
      <c r="A199" s="8" t="s">
        <v>397</v>
      </c>
      <c r="B199" s="8" t="s">
        <v>398</v>
      </c>
    </row>
    <row r="200" spans="1:2" x14ac:dyDescent="0.25">
      <c r="A200" s="8" t="s">
        <v>399</v>
      </c>
      <c r="B200" s="8" t="s">
        <v>400</v>
      </c>
    </row>
    <row r="201" spans="1:2" x14ac:dyDescent="0.25">
      <c r="A201" s="8" t="s">
        <v>401</v>
      </c>
      <c r="B201" s="8" t="s">
        <v>402</v>
      </c>
    </row>
    <row r="202" spans="1:2" x14ac:dyDescent="0.25">
      <c r="A202" s="8" t="s">
        <v>403</v>
      </c>
      <c r="B202" s="8" t="s">
        <v>404</v>
      </c>
    </row>
    <row r="203" spans="1:2" x14ac:dyDescent="0.25">
      <c r="A203" s="8" t="s">
        <v>405</v>
      </c>
      <c r="B203" s="8" t="s">
        <v>406</v>
      </c>
    </row>
    <row r="204" spans="1:2" x14ac:dyDescent="0.25">
      <c r="A204" s="8" t="s">
        <v>407</v>
      </c>
      <c r="B204" s="8" t="s">
        <v>408</v>
      </c>
    </row>
    <row r="205" spans="1:2" x14ac:dyDescent="0.25">
      <c r="A205" s="8" t="s">
        <v>409</v>
      </c>
      <c r="B205" s="8" t="s">
        <v>410</v>
      </c>
    </row>
    <row r="206" spans="1:2" x14ac:dyDescent="0.25">
      <c r="A206" s="8" t="s">
        <v>411</v>
      </c>
      <c r="B206" s="8" t="s">
        <v>412</v>
      </c>
    </row>
    <row r="207" spans="1:2" x14ac:dyDescent="0.25">
      <c r="A207" s="8" t="s">
        <v>413</v>
      </c>
      <c r="B207" s="8" t="s">
        <v>414</v>
      </c>
    </row>
    <row r="208" spans="1:2" x14ac:dyDescent="0.25">
      <c r="A208" s="8" t="s">
        <v>415</v>
      </c>
      <c r="B208" s="8" t="s">
        <v>416</v>
      </c>
    </row>
    <row r="209" spans="1:2" x14ac:dyDescent="0.25">
      <c r="A209" s="8" t="s">
        <v>417</v>
      </c>
      <c r="B209" s="8" t="s">
        <v>418</v>
      </c>
    </row>
    <row r="210" spans="1:2" x14ac:dyDescent="0.25">
      <c r="A210" s="8" t="s">
        <v>419</v>
      </c>
      <c r="B210" s="8" t="s">
        <v>420</v>
      </c>
    </row>
    <row r="211" spans="1:2" x14ac:dyDescent="0.25">
      <c r="A211" s="8" t="s">
        <v>421</v>
      </c>
      <c r="B211" s="8" t="s">
        <v>422</v>
      </c>
    </row>
    <row r="212" spans="1:2" x14ac:dyDescent="0.25">
      <c r="A212" s="8" t="s">
        <v>423</v>
      </c>
      <c r="B212" s="8" t="s">
        <v>424</v>
      </c>
    </row>
    <row r="213" spans="1:2" x14ac:dyDescent="0.25">
      <c r="A213" s="8" t="s">
        <v>425</v>
      </c>
      <c r="B213" s="8" t="s">
        <v>426</v>
      </c>
    </row>
    <row r="214" spans="1:2" x14ac:dyDescent="0.25">
      <c r="A214" s="8" t="s">
        <v>427</v>
      </c>
      <c r="B214" s="8" t="s">
        <v>428</v>
      </c>
    </row>
    <row r="215" spans="1:2" x14ac:dyDescent="0.25">
      <c r="A215" s="8" t="s">
        <v>429</v>
      </c>
      <c r="B215" s="8" t="s">
        <v>430</v>
      </c>
    </row>
    <row r="216" spans="1:2" x14ac:dyDescent="0.25">
      <c r="A216" s="8" t="s">
        <v>431</v>
      </c>
      <c r="B216" s="8" t="s">
        <v>432</v>
      </c>
    </row>
    <row r="217" spans="1:2" x14ac:dyDescent="0.25">
      <c r="A217" s="8" t="s">
        <v>433</v>
      </c>
      <c r="B217" s="8" t="s">
        <v>434</v>
      </c>
    </row>
    <row r="218" spans="1:2" x14ac:dyDescent="0.25">
      <c r="A218" s="8" t="s">
        <v>435</v>
      </c>
      <c r="B218" s="8" t="s">
        <v>436</v>
      </c>
    </row>
    <row r="219" spans="1:2" x14ac:dyDescent="0.25">
      <c r="A219" s="8" t="s">
        <v>437</v>
      </c>
      <c r="B219" s="8" t="s">
        <v>438</v>
      </c>
    </row>
    <row r="220" spans="1:2" x14ac:dyDescent="0.25">
      <c r="A220" s="8" t="s">
        <v>439</v>
      </c>
      <c r="B220" s="8" t="s">
        <v>440</v>
      </c>
    </row>
    <row r="221" spans="1:2" x14ac:dyDescent="0.25">
      <c r="A221" s="8" t="s">
        <v>441</v>
      </c>
      <c r="B221" s="8" t="s">
        <v>442</v>
      </c>
    </row>
    <row r="222" spans="1:2" x14ac:dyDescent="0.25">
      <c r="A222" s="8" t="s">
        <v>443</v>
      </c>
      <c r="B222" s="8" t="s">
        <v>444</v>
      </c>
    </row>
    <row r="223" spans="1:2" x14ac:dyDescent="0.25">
      <c r="A223" s="8" t="s">
        <v>445</v>
      </c>
      <c r="B223" s="8" t="s">
        <v>446</v>
      </c>
    </row>
    <row r="224" spans="1:2" x14ac:dyDescent="0.25">
      <c r="A224" s="8" t="s">
        <v>447</v>
      </c>
      <c r="B224" s="8" t="s">
        <v>448</v>
      </c>
    </row>
    <row r="225" spans="1:2" x14ac:dyDescent="0.25">
      <c r="A225" s="8" t="s">
        <v>449</v>
      </c>
      <c r="B225" s="8" t="s">
        <v>450</v>
      </c>
    </row>
    <row r="226" spans="1:2" x14ac:dyDescent="0.25">
      <c r="A226" s="8" t="s">
        <v>451</v>
      </c>
      <c r="B226" s="8" t="s">
        <v>452</v>
      </c>
    </row>
    <row r="227" spans="1:2" x14ac:dyDescent="0.25">
      <c r="A227" s="8" t="s">
        <v>453</v>
      </c>
      <c r="B227" s="8" t="s">
        <v>454</v>
      </c>
    </row>
    <row r="228" spans="1:2" x14ac:dyDescent="0.25">
      <c r="A228" s="8" t="s">
        <v>455</v>
      </c>
      <c r="B228" s="8" t="s">
        <v>456</v>
      </c>
    </row>
    <row r="229" spans="1:2" x14ac:dyDescent="0.25">
      <c r="A229" s="8" t="s">
        <v>457</v>
      </c>
      <c r="B229" s="8" t="s">
        <v>458</v>
      </c>
    </row>
    <row r="230" spans="1:2" x14ac:dyDescent="0.25">
      <c r="A230" s="8" t="s">
        <v>459</v>
      </c>
      <c r="B230" s="8" t="s">
        <v>460</v>
      </c>
    </row>
    <row r="231" spans="1:2" x14ac:dyDescent="0.25">
      <c r="A231" s="8" t="s">
        <v>461</v>
      </c>
      <c r="B231" s="8" t="s">
        <v>462</v>
      </c>
    </row>
    <row r="232" spans="1:2" x14ac:dyDescent="0.25">
      <c r="A232" s="8" t="s">
        <v>463</v>
      </c>
      <c r="B232" s="8" t="s">
        <v>464</v>
      </c>
    </row>
    <row r="233" spans="1:2" x14ac:dyDescent="0.25">
      <c r="A233" s="8" t="s">
        <v>1169</v>
      </c>
      <c r="B233" s="8" t="s">
        <v>1170</v>
      </c>
    </row>
    <row r="234" spans="1:2" x14ac:dyDescent="0.25">
      <c r="A234" s="8" t="s">
        <v>1053</v>
      </c>
      <c r="B234" s="8" t="s">
        <v>1054</v>
      </c>
    </row>
    <row r="235" spans="1:2" x14ac:dyDescent="0.25">
      <c r="A235" s="8" t="s">
        <v>1254</v>
      </c>
      <c r="B235" s="8" t="s">
        <v>1255</v>
      </c>
    </row>
    <row r="236" spans="1:2" x14ac:dyDescent="0.25">
      <c r="A236" s="8" t="s">
        <v>465</v>
      </c>
      <c r="B236" s="8" t="s">
        <v>466</v>
      </c>
    </row>
    <row r="237" spans="1:2" x14ac:dyDescent="0.25">
      <c r="A237" s="8" t="s">
        <v>467</v>
      </c>
      <c r="B237" s="8" t="s">
        <v>468</v>
      </c>
    </row>
    <row r="238" spans="1:2" x14ac:dyDescent="0.25">
      <c r="A238" s="8" t="s">
        <v>469</v>
      </c>
      <c r="B238" s="8" t="s">
        <v>470</v>
      </c>
    </row>
    <row r="239" spans="1:2" x14ac:dyDescent="0.25">
      <c r="A239" s="8" t="s">
        <v>471</v>
      </c>
      <c r="B239" s="8" t="s">
        <v>472</v>
      </c>
    </row>
    <row r="240" spans="1:2" x14ac:dyDescent="0.25">
      <c r="A240" s="8" t="s">
        <v>473</v>
      </c>
      <c r="B240" s="8" t="s">
        <v>474</v>
      </c>
    </row>
    <row r="241" spans="1:2" x14ac:dyDescent="0.25">
      <c r="A241" s="8" t="s">
        <v>475</v>
      </c>
      <c r="B241" s="8" t="s">
        <v>476</v>
      </c>
    </row>
    <row r="242" spans="1:2" x14ac:dyDescent="0.25">
      <c r="A242" s="8" t="s">
        <v>477</v>
      </c>
      <c r="B242" s="8" t="s">
        <v>478</v>
      </c>
    </row>
    <row r="243" spans="1:2" x14ac:dyDescent="0.25">
      <c r="A243" s="8" t="s">
        <v>479</v>
      </c>
      <c r="B243" s="8" t="s">
        <v>480</v>
      </c>
    </row>
    <row r="244" spans="1:2" x14ac:dyDescent="0.25">
      <c r="A244" s="8" t="s">
        <v>481</v>
      </c>
      <c r="B244" s="8" t="s">
        <v>482</v>
      </c>
    </row>
    <row r="245" spans="1:2" x14ac:dyDescent="0.25">
      <c r="A245" s="8" t="s">
        <v>483</v>
      </c>
      <c r="B245" s="8" t="s">
        <v>484</v>
      </c>
    </row>
    <row r="246" spans="1:2" x14ac:dyDescent="0.25">
      <c r="A246" s="8" t="s">
        <v>485</v>
      </c>
      <c r="B246" s="8" t="s">
        <v>486</v>
      </c>
    </row>
    <row r="247" spans="1:2" x14ac:dyDescent="0.25">
      <c r="A247" s="8" t="s">
        <v>487</v>
      </c>
      <c r="B247" s="8" t="s">
        <v>488</v>
      </c>
    </row>
    <row r="248" spans="1:2" x14ac:dyDescent="0.25">
      <c r="A248" s="8" t="s">
        <v>489</v>
      </c>
      <c r="B248" s="8" t="s">
        <v>490</v>
      </c>
    </row>
    <row r="249" spans="1:2" x14ac:dyDescent="0.25">
      <c r="A249" s="8" t="s">
        <v>491</v>
      </c>
      <c r="B249" s="8" t="s">
        <v>492</v>
      </c>
    </row>
    <row r="250" spans="1:2" x14ac:dyDescent="0.25">
      <c r="A250" s="8" t="s">
        <v>1481</v>
      </c>
      <c r="B250" s="8" t="s">
        <v>1482</v>
      </c>
    </row>
    <row r="251" spans="1:2" x14ac:dyDescent="0.25">
      <c r="A251" s="8" t="s">
        <v>493</v>
      </c>
      <c r="B251" s="8" t="s">
        <v>494</v>
      </c>
    </row>
    <row r="252" spans="1:2" x14ac:dyDescent="0.25">
      <c r="A252" s="8" t="s">
        <v>495</v>
      </c>
      <c r="B252" s="8" t="s">
        <v>496</v>
      </c>
    </row>
    <row r="253" spans="1:2" x14ac:dyDescent="0.25">
      <c r="A253" s="8" t="s">
        <v>497</v>
      </c>
      <c r="B253" s="8" t="s">
        <v>498</v>
      </c>
    </row>
    <row r="254" spans="1:2" x14ac:dyDescent="0.25">
      <c r="A254" s="8" t="s">
        <v>499</v>
      </c>
      <c r="B254" s="8" t="s">
        <v>500</v>
      </c>
    </row>
    <row r="255" spans="1:2" x14ac:dyDescent="0.25">
      <c r="A255" s="8" t="s">
        <v>501</v>
      </c>
      <c r="B255" s="8" t="s">
        <v>502</v>
      </c>
    </row>
    <row r="256" spans="1:2" x14ac:dyDescent="0.25">
      <c r="A256" s="8" t="s">
        <v>503</v>
      </c>
      <c r="B256" s="8" t="s">
        <v>504</v>
      </c>
    </row>
    <row r="257" spans="1:2" x14ac:dyDescent="0.25">
      <c r="A257" s="8" t="s">
        <v>505</v>
      </c>
      <c r="B257" s="8" t="s">
        <v>506</v>
      </c>
    </row>
    <row r="258" spans="1:2" x14ac:dyDescent="0.25">
      <c r="A258" s="8" t="s">
        <v>507</v>
      </c>
      <c r="B258" s="8" t="s">
        <v>508</v>
      </c>
    </row>
    <row r="259" spans="1:2" x14ac:dyDescent="0.25">
      <c r="A259" s="8" t="s">
        <v>509</v>
      </c>
      <c r="B259" s="8" t="s">
        <v>510</v>
      </c>
    </row>
    <row r="260" spans="1:2" x14ac:dyDescent="0.25">
      <c r="A260" s="8" t="s">
        <v>511</v>
      </c>
      <c r="B260" s="8" t="s">
        <v>512</v>
      </c>
    </row>
    <row r="261" spans="1:2" x14ac:dyDescent="0.25">
      <c r="A261" s="8" t="s">
        <v>513</v>
      </c>
      <c r="B261" s="8" t="s">
        <v>514</v>
      </c>
    </row>
    <row r="262" spans="1:2" x14ac:dyDescent="0.25">
      <c r="A262" s="8" t="s">
        <v>1537</v>
      </c>
      <c r="B262" s="8" t="s">
        <v>1538</v>
      </c>
    </row>
    <row r="263" spans="1:2" x14ac:dyDescent="0.25">
      <c r="A263" s="8" t="s">
        <v>515</v>
      </c>
      <c r="B263" s="8" t="s">
        <v>516</v>
      </c>
    </row>
    <row r="264" spans="1:2" x14ac:dyDescent="0.25">
      <c r="A264" s="8" t="s">
        <v>517</v>
      </c>
      <c r="B264" s="8" t="s">
        <v>518</v>
      </c>
    </row>
    <row r="265" spans="1:2" x14ac:dyDescent="0.25">
      <c r="A265" s="8" t="s">
        <v>1055</v>
      </c>
      <c r="B265" s="8" t="s">
        <v>1056</v>
      </c>
    </row>
    <row r="266" spans="1:2" x14ac:dyDescent="0.25">
      <c r="A266" s="8" t="s">
        <v>519</v>
      </c>
      <c r="B266" s="8" t="s">
        <v>520</v>
      </c>
    </row>
    <row r="267" spans="1:2" x14ac:dyDescent="0.25">
      <c r="A267" s="8" t="s">
        <v>521</v>
      </c>
      <c r="B267" s="8" t="s">
        <v>522</v>
      </c>
    </row>
    <row r="268" spans="1:2" x14ac:dyDescent="0.25">
      <c r="A268" s="8" t="s">
        <v>523</v>
      </c>
      <c r="B268" s="8" t="s">
        <v>524</v>
      </c>
    </row>
    <row r="269" spans="1:2" x14ac:dyDescent="0.25">
      <c r="A269" s="8" t="s">
        <v>525</v>
      </c>
      <c r="B269" s="8" t="s">
        <v>526</v>
      </c>
    </row>
    <row r="270" spans="1:2" x14ac:dyDescent="0.25">
      <c r="A270" s="8" t="s">
        <v>527</v>
      </c>
      <c r="B270" s="8" t="s">
        <v>528</v>
      </c>
    </row>
    <row r="271" spans="1:2" x14ac:dyDescent="0.25">
      <c r="A271" s="8" t="s">
        <v>529</v>
      </c>
      <c r="B271" s="8" t="s">
        <v>530</v>
      </c>
    </row>
    <row r="272" spans="1:2" x14ac:dyDescent="0.25">
      <c r="A272" s="8" t="s">
        <v>531</v>
      </c>
      <c r="B272" s="8" t="s">
        <v>532</v>
      </c>
    </row>
    <row r="273" spans="1:2" x14ac:dyDescent="0.25">
      <c r="A273" s="8" t="s">
        <v>533</v>
      </c>
      <c r="B273" s="8" t="s">
        <v>534</v>
      </c>
    </row>
    <row r="274" spans="1:2" x14ac:dyDescent="0.25">
      <c r="A274" s="8" t="s">
        <v>535</v>
      </c>
      <c r="B274" s="8" t="s">
        <v>536</v>
      </c>
    </row>
    <row r="275" spans="1:2" x14ac:dyDescent="0.25">
      <c r="A275" s="8" t="s">
        <v>537</v>
      </c>
      <c r="B275" s="8" t="s">
        <v>538</v>
      </c>
    </row>
    <row r="276" spans="1:2" x14ac:dyDescent="0.25">
      <c r="A276" s="8" t="s">
        <v>1453</v>
      </c>
      <c r="B276" s="8" t="s">
        <v>1454</v>
      </c>
    </row>
    <row r="277" spans="1:2" x14ac:dyDescent="0.25">
      <c r="A277" s="8" t="s">
        <v>539</v>
      </c>
      <c r="B277" s="8" t="s">
        <v>540</v>
      </c>
    </row>
    <row r="278" spans="1:2" x14ac:dyDescent="0.25">
      <c r="A278" s="8" t="s">
        <v>541</v>
      </c>
      <c r="B278" s="8" t="s">
        <v>542</v>
      </c>
    </row>
    <row r="279" spans="1:2" x14ac:dyDescent="0.25">
      <c r="A279" s="8" t="s">
        <v>543</v>
      </c>
      <c r="B279" s="8" t="s">
        <v>544</v>
      </c>
    </row>
    <row r="280" spans="1:2" x14ac:dyDescent="0.25">
      <c r="A280" s="8" t="s">
        <v>545</v>
      </c>
      <c r="B280" s="8" t="s">
        <v>546</v>
      </c>
    </row>
    <row r="281" spans="1:2" x14ac:dyDescent="0.25">
      <c r="A281" s="8" t="s">
        <v>547</v>
      </c>
      <c r="B281" s="8" t="s">
        <v>548</v>
      </c>
    </row>
    <row r="282" spans="1:2" x14ac:dyDescent="0.25">
      <c r="A282" s="8" t="s">
        <v>549</v>
      </c>
      <c r="B282" s="8" t="s">
        <v>550</v>
      </c>
    </row>
    <row r="283" spans="1:2" x14ac:dyDescent="0.25">
      <c r="A283" s="8" t="s">
        <v>551</v>
      </c>
      <c r="B283" s="8" t="s">
        <v>552</v>
      </c>
    </row>
    <row r="284" spans="1:2" x14ac:dyDescent="0.25">
      <c r="A284" s="8" t="s">
        <v>553</v>
      </c>
      <c r="B284" s="8" t="s">
        <v>554</v>
      </c>
    </row>
    <row r="285" spans="1:2" x14ac:dyDescent="0.25">
      <c r="A285" s="8" t="s">
        <v>555</v>
      </c>
      <c r="B285" s="8" t="s">
        <v>556</v>
      </c>
    </row>
    <row r="286" spans="1:2" x14ac:dyDescent="0.25">
      <c r="A286" s="8" t="s">
        <v>557</v>
      </c>
      <c r="B286" s="8" t="s">
        <v>558</v>
      </c>
    </row>
    <row r="287" spans="1:2" x14ac:dyDescent="0.25">
      <c r="A287" s="8" t="s">
        <v>559</v>
      </c>
      <c r="B287" s="8" t="s">
        <v>560</v>
      </c>
    </row>
    <row r="288" spans="1:2" x14ac:dyDescent="0.25">
      <c r="A288" s="8" t="s">
        <v>561</v>
      </c>
      <c r="B288" s="8" t="s">
        <v>562</v>
      </c>
    </row>
    <row r="289" spans="1:2" x14ac:dyDescent="0.25">
      <c r="A289" s="8" t="s">
        <v>563</v>
      </c>
      <c r="B289" s="8" t="s">
        <v>564</v>
      </c>
    </row>
    <row r="290" spans="1:2" x14ac:dyDescent="0.25">
      <c r="A290" s="8" t="s">
        <v>565</v>
      </c>
      <c r="B290" s="8" t="s">
        <v>566</v>
      </c>
    </row>
    <row r="291" spans="1:2" x14ac:dyDescent="0.25">
      <c r="A291" s="8" t="s">
        <v>567</v>
      </c>
      <c r="B291" s="8" t="s">
        <v>568</v>
      </c>
    </row>
    <row r="292" spans="1:2" x14ac:dyDescent="0.25">
      <c r="A292" s="8" t="s">
        <v>569</v>
      </c>
      <c r="B292" s="8" t="s">
        <v>570</v>
      </c>
    </row>
    <row r="293" spans="1:2" x14ac:dyDescent="0.25">
      <c r="A293" s="8" t="s">
        <v>571</v>
      </c>
      <c r="B293" s="8" t="s">
        <v>572</v>
      </c>
    </row>
    <row r="294" spans="1:2" x14ac:dyDescent="0.25">
      <c r="A294" s="8" t="s">
        <v>573</v>
      </c>
      <c r="B294" s="8" t="s">
        <v>574</v>
      </c>
    </row>
    <row r="295" spans="1:2" x14ac:dyDescent="0.25">
      <c r="A295" s="8" t="s">
        <v>575</v>
      </c>
      <c r="B295" s="8" t="s">
        <v>576</v>
      </c>
    </row>
    <row r="296" spans="1:2" x14ac:dyDescent="0.25">
      <c r="A296" s="8" t="s">
        <v>577</v>
      </c>
      <c r="B296" s="8" t="s">
        <v>578</v>
      </c>
    </row>
    <row r="297" spans="1:2" x14ac:dyDescent="0.25">
      <c r="A297" s="8" t="s">
        <v>579</v>
      </c>
      <c r="B297" s="8" t="s">
        <v>580</v>
      </c>
    </row>
    <row r="298" spans="1:2" x14ac:dyDescent="0.25">
      <c r="A298" s="8" t="s">
        <v>581</v>
      </c>
      <c r="B298" s="8" t="s">
        <v>582</v>
      </c>
    </row>
    <row r="299" spans="1:2" x14ac:dyDescent="0.25">
      <c r="A299" s="8" t="s">
        <v>583</v>
      </c>
      <c r="B299" s="8" t="s">
        <v>584</v>
      </c>
    </row>
    <row r="300" spans="1:2" x14ac:dyDescent="0.25">
      <c r="A300" s="8" t="s">
        <v>585</v>
      </c>
      <c r="B300" s="8" t="s">
        <v>586</v>
      </c>
    </row>
    <row r="301" spans="1:2" x14ac:dyDescent="0.25">
      <c r="A301" s="8" t="s">
        <v>587</v>
      </c>
      <c r="B301" s="8" t="s">
        <v>588</v>
      </c>
    </row>
    <row r="302" spans="1:2" x14ac:dyDescent="0.25">
      <c r="A302" s="8" t="s">
        <v>589</v>
      </c>
      <c r="B302" s="8" t="s">
        <v>590</v>
      </c>
    </row>
    <row r="303" spans="1:2" x14ac:dyDescent="0.25">
      <c r="A303" s="8" t="s">
        <v>591</v>
      </c>
      <c r="B303" s="8" t="s">
        <v>592</v>
      </c>
    </row>
    <row r="304" spans="1:2" x14ac:dyDescent="0.25">
      <c r="A304" s="8" t="s">
        <v>593</v>
      </c>
      <c r="B304" s="8" t="s">
        <v>594</v>
      </c>
    </row>
    <row r="305" spans="1:2" x14ac:dyDescent="0.25">
      <c r="A305" s="8" t="s">
        <v>595</v>
      </c>
      <c r="B305" s="8" t="s">
        <v>596</v>
      </c>
    </row>
    <row r="306" spans="1:2" x14ac:dyDescent="0.25">
      <c r="A306" s="8" t="s">
        <v>597</v>
      </c>
      <c r="B306" s="8" t="s">
        <v>598</v>
      </c>
    </row>
    <row r="307" spans="1:2" x14ac:dyDescent="0.25">
      <c r="A307" s="8" t="s">
        <v>599</v>
      </c>
      <c r="B307" s="8" t="s">
        <v>600</v>
      </c>
    </row>
    <row r="308" spans="1:2" x14ac:dyDescent="0.25">
      <c r="A308" s="8" t="s">
        <v>601</v>
      </c>
      <c r="B308" s="8" t="s">
        <v>602</v>
      </c>
    </row>
    <row r="309" spans="1:2" x14ac:dyDescent="0.25">
      <c r="A309" s="8" t="s">
        <v>1405</v>
      </c>
      <c r="B309" s="8" t="s">
        <v>1406</v>
      </c>
    </row>
    <row r="310" spans="1:2" x14ac:dyDescent="0.25">
      <c r="A310" s="8" t="s">
        <v>603</v>
      </c>
      <c r="B310" s="8" t="s">
        <v>604</v>
      </c>
    </row>
    <row r="311" spans="1:2" x14ac:dyDescent="0.25">
      <c r="A311" s="8" t="s">
        <v>605</v>
      </c>
      <c r="B311" s="8" t="s">
        <v>606</v>
      </c>
    </row>
    <row r="312" spans="1:2" x14ac:dyDescent="0.25">
      <c r="A312" s="8" t="s">
        <v>607</v>
      </c>
      <c r="B312" s="8" t="s">
        <v>608</v>
      </c>
    </row>
    <row r="313" spans="1:2" x14ac:dyDescent="0.25">
      <c r="A313" s="8" t="s">
        <v>609</v>
      </c>
      <c r="B313" s="8" t="s">
        <v>610</v>
      </c>
    </row>
    <row r="314" spans="1:2" x14ac:dyDescent="0.25">
      <c r="A314" s="8" t="s">
        <v>611</v>
      </c>
      <c r="B314" s="8" t="s">
        <v>612</v>
      </c>
    </row>
    <row r="315" spans="1:2" x14ac:dyDescent="0.25">
      <c r="A315" s="8" t="s">
        <v>613</v>
      </c>
      <c r="B315" s="8" t="s">
        <v>614</v>
      </c>
    </row>
    <row r="316" spans="1:2" x14ac:dyDescent="0.25">
      <c r="A316" s="8" t="s">
        <v>615</v>
      </c>
      <c r="B316" s="8" t="s">
        <v>616</v>
      </c>
    </row>
    <row r="317" spans="1:2" x14ac:dyDescent="0.25">
      <c r="A317" s="8" t="s">
        <v>617</v>
      </c>
      <c r="B317" s="8" t="s">
        <v>618</v>
      </c>
    </row>
    <row r="318" spans="1:2" x14ac:dyDescent="0.25">
      <c r="A318" s="8" t="s">
        <v>619</v>
      </c>
      <c r="B318" s="8" t="s">
        <v>620</v>
      </c>
    </row>
    <row r="319" spans="1:2" x14ac:dyDescent="0.25">
      <c r="A319" s="8" t="s">
        <v>621</v>
      </c>
      <c r="B319" s="8" t="s">
        <v>622</v>
      </c>
    </row>
    <row r="320" spans="1:2" x14ac:dyDescent="0.25">
      <c r="A320" s="8" t="s">
        <v>623</v>
      </c>
      <c r="B320" s="8" t="s">
        <v>624</v>
      </c>
    </row>
    <row r="321" spans="1:2" x14ac:dyDescent="0.25">
      <c r="A321" s="8" t="s">
        <v>625</v>
      </c>
      <c r="B321" s="8" t="s">
        <v>626</v>
      </c>
    </row>
    <row r="322" spans="1:2" x14ac:dyDescent="0.25">
      <c r="A322" s="8" t="s">
        <v>627</v>
      </c>
      <c r="B322" s="8" t="s">
        <v>628</v>
      </c>
    </row>
    <row r="323" spans="1:2" x14ac:dyDescent="0.25">
      <c r="A323" s="8" t="s">
        <v>629</v>
      </c>
      <c r="B323" s="8" t="s">
        <v>630</v>
      </c>
    </row>
    <row r="324" spans="1:2" x14ac:dyDescent="0.25">
      <c r="A324" s="8" t="s">
        <v>631</v>
      </c>
      <c r="B324" s="8" t="s">
        <v>632</v>
      </c>
    </row>
    <row r="325" spans="1:2" x14ac:dyDescent="0.25">
      <c r="A325" s="8" t="s">
        <v>633</v>
      </c>
      <c r="B325" s="8" t="s">
        <v>634</v>
      </c>
    </row>
    <row r="326" spans="1:2" x14ac:dyDescent="0.25">
      <c r="A326" s="8" t="s">
        <v>635</v>
      </c>
      <c r="B326" s="8" t="s">
        <v>636</v>
      </c>
    </row>
    <row r="327" spans="1:2" x14ac:dyDescent="0.25">
      <c r="A327" s="8" t="s">
        <v>637</v>
      </c>
      <c r="B327" s="8" t="s">
        <v>638</v>
      </c>
    </row>
    <row r="328" spans="1:2" x14ac:dyDescent="0.25">
      <c r="A328" s="8" t="s">
        <v>639</v>
      </c>
      <c r="B328" s="8" t="s">
        <v>640</v>
      </c>
    </row>
    <row r="329" spans="1:2" x14ac:dyDescent="0.25">
      <c r="A329" s="8" t="s">
        <v>641</v>
      </c>
      <c r="B329" s="8" t="s">
        <v>642</v>
      </c>
    </row>
    <row r="330" spans="1:2" x14ac:dyDescent="0.25">
      <c r="A330" s="8" t="s">
        <v>643</v>
      </c>
      <c r="B330" s="8" t="s">
        <v>644</v>
      </c>
    </row>
    <row r="331" spans="1:2" x14ac:dyDescent="0.25">
      <c r="A331" s="8" t="s">
        <v>645</v>
      </c>
      <c r="B331" s="8" t="s">
        <v>646</v>
      </c>
    </row>
    <row r="332" spans="1:2" x14ac:dyDescent="0.25">
      <c r="A332" s="8" t="s">
        <v>647</v>
      </c>
      <c r="B332" s="8" t="s">
        <v>648</v>
      </c>
    </row>
    <row r="333" spans="1:2" x14ac:dyDescent="0.25">
      <c r="A333" s="8" t="s">
        <v>649</v>
      </c>
      <c r="B333" s="8" t="s">
        <v>650</v>
      </c>
    </row>
    <row r="334" spans="1:2" x14ac:dyDescent="0.25">
      <c r="A334" s="8" t="s">
        <v>651</v>
      </c>
      <c r="B334" s="8" t="s">
        <v>652</v>
      </c>
    </row>
    <row r="335" spans="1:2" x14ac:dyDescent="0.25">
      <c r="A335" s="8" t="s">
        <v>653</v>
      </c>
      <c r="B335" s="8" t="s">
        <v>654</v>
      </c>
    </row>
    <row r="336" spans="1:2" x14ac:dyDescent="0.25">
      <c r="A336" s="8" t="s">
        <v>655</v>
      </c>
      <c r="B336" s="8" t="s">
        <v>656</v>
      </c>
    </row>
    <row r="337" spans="1:2" x14ac:dyDescent="0.25">
      <c r="A337" s="8" t="s">
        <v>657</v>
      </c>
      <c r="B337" s="8" t="s">
        <v>658</v>
      </c>
    </row>
    <row r="338" spans="1:2" x14ac:dyDescent="0.25">
      <c r="A338" s="8" t="s">
        <v>659</v>
      </c>
      <c r="B338" s="8" t="s">
        <v>660</v>
      </c>
    </row>
    <row r="339" spans="1:2" x14ac:dyDescent="0.25">
      <c r="A339" s="8" t="s">
        <v>661</v>
      </c>
      <c r="B339" s="8" t="s">
        <v>662</v>
      </c>
    </row>
    <row r="340" spans="1:2" x14ac:dyDescent="0.25">
      <c r="A340" s="8" t="s">
        <v>663</v>
      </c>
      <c r="B340" s="8" t="s">
        <v>664</v>
      </c>
    </row>
    <row r="341" spans="1:2" x14ac:dyDescent="0.25">
      <c r="A341" s="8" t="s">
        <v>665</v>
      </c>
      <c r="B341" s="8" t="s">
        <v>666</v>
      </c>
    </row>
    <row r="342" spans="1:2" x14ac:dyDescent="0.25">
      <c r="A342" s="8" t="s">
        <v>667</v>
      </c>
      <c r="B342" s="8" t="s">
        <v>668</v>
      </c>
    </row>
    <row r="343" spans="1:2" x14ac:dyDescent="0.25">
      <c r="A343" s="8" t="s">
        <v>669</v>
      </c>
      <c r="B343" s="8" t="s">
        <v>670</v>
      </c>
    </row>
    <row r="344" spans="1:2" x14ac:dyDescent="0.25">
      <c r="A344" s="8" t="s">
        <v>671</v>
      </c>
      <c r="B344" s="8" t="s">
        <v>672</v>
      </c>
    </row>
    <row r="345" spans="1:2" x14ac:dyDescent="0.25">
      <c r="A345" s="8" t="s">
        <v>673</v>
      </c>
      <c r="B345" s="8" t="s">
        <v>674</v>
      </c>
    </row>
    <row r="346" spans="1:2" x14ac:dyDescent="0.25">
      <c r="A346" s="8" t="s">
        <v>675</v>
      </c>
      <c r="B346" s="8" t="s">
        <v>676</v>
      </c>
    </row>
    <row r="347" spans="1:2" x14ac:dyDescent="0.25">
      <c r="A347" s="8" t="s">
        <v>677</v>
      </c>
      <c r="B347" s="8" t="s">
        <v>678</v>
      </c>
    </row>
    <row r="348" spans="1:2" x14ac:dyDescent="0.25">
      <c r="A348" s="8" t="s">
        <v>679</v>
      </c>
      <c r="B348" s="8" t="s">
        <v>680</v>
      </c>
    </row>
    <row r="349" spans="1:2" x14ac:dyDescent="0.25">
      <c r="A349" s="8" t="s">
        <v>681</v>
      </c>
      <c r="B349" s="8" t="s">
        <v>682</v>
      </c>
    </row>
    <row r="350" spans="1:2" x14ac:dyDescent="0.25">
      <c r="A350" s="8" t="s">
        <v>683</v>
      </c>
      <c r="B350" s="8" t="s">
        <v>684</v>
      </c>
    </row>
    <row r="351" spans="1:2" x14ac:dyDescent="0.25">
      <c r="A351" s="8" t="s">
        <v>685</v>
      </c>
      <c r="B351" s="8" t="s">
        <v>686</v>
      </c>
    </row>
    <row r="352" spans="1:2" x14ac:dyDescent="0.25">
      <c r="A352" s="8" t="s">
        <v>687</v>
      </c>
      <c r="B352" s="8" t="s">
        <v>688</v>
      </c>
    </row>
    <row r="353" spans="1:2" x14ac:dyDescent="0.25">
      <c r="A353" s="8" t="s">
        <v>689</v>
      </c>
      <c r="B353" s="8" t="s">
        <v>690</v>
      </c>
    </row>
    <row r="354" spans="1:2" x14ac:dyDescent="0.25">
      <c r="A354" s="8" t="s">
        <v>691</v>
      </c>
      <c r="B354" s="8" t="s">
        <v>692</v>
      </c>
    </row>
    <row r="355" spans="1:2" x14ac:dyDescent="0.25">
      <c r="A355" s="8" t="s">
        <v>693</v>
      </c>
      <c r="B355" s="8" t="s">
        <v>694</v>
      </c>
    </row>
    <row r="356" spans="1:2" x14ac:dyDescent="0.25">
      <c r="A356" s="8" t="s">
        <v>1089</v>
      </c>
      <c r="B356" s="8" t="s">
        <v>1090</v>
      </c>
    </row>
    <row r="357" spans="1:2" x14ac:dyDescent="0.25">
      <c r="A357" s="8" t="s">
        <v>695</v>
      </c>
      <c r="B357" s="8" t="s">
        <v>696</v>
      </c>
    </row>
    <row r="358" spans="1:2" x14ac:dyDescent="0.25">
      <c r="A358" s="8" t="s">
        <v>697</v>
      </c>
      <c r="B358" s="8" t="s">
        <v>698</v>
      </c>
    </row>
    <row r="359" spans="1:2" x14ac:dyDescent="0.25">
      <c r="A359" s="8" t="s">
        <v>699</v>
      </c>
      <c r="B359" s="8" t="s">
        <v>700</v>
      </c>
    </row>
    <row r="360" spans="1:2" x14ac:dyDescent="0.25">
      <c r="A360" s="8" t="s">
        <v>701</v>
      </c>
      <c r="B360" s="8" t="s">
        <v>702</v>
      </c>
    </row>
    <row r="361" spans="1:2" x14ac:dyDescent="0.25">
      <c r="A361" s="8" t="s">
        <v>703</v>
      </c>
      <c r="B361" s="8" t="s">
        <v>704</v>
      </c>
    </row>
    <row r="362" spans="1:2" x14ac:dyDescent="0.25">
      <c r="A362" s="8" t="s">
        <v>705</v>
      </c>
      <c r="B362" s="8" t="s">
        <v>706</v>
      </c>
    </row>
    <row r="363" spans="1:2" x14ac:dyDescent="0.25">
      <c r="A363" s="8" t="s">
        <v>707</v>
      </c>
      <c r="B363" s="8" t="s">
        <v>708</v>
      </c>
    </row>
    <row r="364" spans="1:2" x14ac:dyDescent="0.25">
      <c r="A364" s="8" t="s">
        <v>709</v>
      </c>
      <c r="B364" s="8" t="s">
        <v>710</v>
      </c>
    </row>
    <row r="365" spans="1:2" x14ac:dyDescent="0.25">
      <c r="A365" s="8" t="s">
        <v>711</v>
      </c>
      <c r="B365" s="8" t="s">
        <v>712</v>
      </c>
    </row>
    <row r="366" spans="1:2" x14ac:dyDescent="0.25">
      <c r="A366" s="8" t="s">
        <v>713</v>
      </c>
      <c r="B366" s="8" t="s">
        <v>714</v>
      </c>
    </row>
    <row r="367" spans="1:2" x14ac:dyDescent="0.25">
      <c r="A367" s="8" t="s">
        <v>715</v>
      </c>
      <c r="B367" s="8" t="s">
        <v>716</v>
      </c>
    </row>
    <row r="368" spans="1:2" x14ac:dyDescent="0.25">
      <c r="A368" s="8" t="s">
        <v>717</v>
      </c>
      <c r="B368" s="8" t="s">
        <v>718</v>
      </c>
    </row>
    <row r="369" spans="1:2" x14ac:dyDescent="0.25">
      <c r="A369" s="8" t="s">
        <v>719</v>
      </c>
      <c r="B369" s="8" t="s">
        <v>720</v>
      </c>
    </row>
    <row r="370" spans="1:2" x14ac:dyDescent="0.25">
      <c r="A370" s="8" t="s">
        <v>721</v>
      </c>
      <c r="B370" s="8" t="s">
        <v>722</v>
      </c>
    </row>
    <row r="371" spans="1:2" x14ac:dyDescent="0.25">
      <c r="A371" s="8" t="s">
        <v>723</v>
      </c>
      <c r="B371" s="8" t="s">
        <v>724</v>
      </c>
    </row>
    <row r="372" spans="1:2" x14ac:dyDescent="0.25">
      <c r="A372" s="8" t="s">
        <v>725</v>
      </c>
      <c r="B372" s="8" t="s">
        <v>726</v>
      </c>
    </row>
    <row r="373" spans="1:2" x14ac:dyDescent="0.25">
      <c r="A373" s="8" t="s">
        <v>727</v>
      </c>
      <c r="B373" s="8" t="s">
        <v>728</v>
      </c>
    </row>
    <row r="374" spans="1:2" x14ac:dyDescent="0.25">
      <c r="A374" s="8" t="s">
        <v>729</v>
      </c>
      <c r="B374" s="8" t="s">
        <v>730</v>
      </c>
    </row>
    <row r="375" spans="1:2" x14ac:dyDescent="0.25">
      <c r="A375" s="8" t="s">
        <v>731</v>
      </c>
      <c r="B375" s="8" t="s">
        <v>732</v>
      </c>
    </row>
    <row r="376" spans="1:2" x14ac:dyDescent="0.25">
      <c r="A376" s="8" t="s">
        <v>733</v>
      </c>
      <c r="B376" s="8" t="s">
        <v>734</v>
      </c>
    </row>
    <row r="377" spans="1:2" x14ac:dyDescent="0.25">
      <c r="A377" s="8" t="s">
        <v>1091</v>
      </c>
      <c r="B377" s="8" t="s">
        <v>1092</v>
      </c>
    </row>
    <row r="378" spans="1:2" x14ac:dyDescent="0.25">
      <c r="A378" s="8" t="s">
        <v>735</v>
      </c>
      <c r="B378" s="8" t="s">
        <v>736</v>
      </c>
    </row>
    <row r="379" spans="1:2" x14ac:dyDescent="0.25">
      <c r="A379" s="8" t="s">
        <v>737</v>
      </c>
      <c r="B379" s="8" t="s">
        <v>738</v>
      </c>
    </row>
    <row r="380" spans="1:2" x14ac:dyDescent="0.25">
      <c r="A380" s="8" t="s">
        <v>739</v>
      </c>
      <c r="B380" s="8" t="s">
        <v>740</v>
      </c>
    </row>
    <row r="381" spans="1:2" x14ac:dyDescent="0.25">
      <c r="A381" s="8" t="s">
        <v>741</v>
      </c>
      <c r="B381" s="8" t="s">
        <v>742</v>
      </c>
    </row>
    <row r="382" spans="1:2" x14ac:dyDescent="0.25">
      <c r="A382" s="8" t="s">
        <v>743</v>
      </c>
      <c r="B382" s="8" t="s">
        <v>744</v>
      </c>
    </row>
    <row r="383" spans="1:2" x14ac:dyDescent="0.25">
      <c r="A383" s="8" t="s">
        <v>745</v>
      </c>
      <c r="B383" s="8" t="s">
        <v>746</v>
      </c>
    </row>
    <row r="384" spans="1:2" x14ac:dyDescent="0.25">
      <c r="A384" s="8" t="s">
        <v>747</v>
      </c>
      <c r="B384" s="8" t="s">
        <v>748</v>
      </c>
    </row>
    <row r="385" spans="1:2" x14ac:dyDescent="0.25">
      <c r="A385" s="8" t="s">
        <v>749</v>
      </c>
      <c r="B385" s="8" t="s">
        <v>750</v>
      </c>
    </row>
    <row r="386" spans="1:2" x14ac:dyDescent="0.25">
      <c r="A386" s="8" t="s">
        <v>751</v>
      </c>
      <c r="B386" s="8" t="s">
        <v>752</v>
      </c>
    </row>
    <row r="387" spans="1:2" x14ac:dyDescent="0.25">
      <c r="A387" s="8" t="s">
        <v>753</v>
      </c>
      <c r="B387" s="8" t="s">
        <v>754</v>
      </c>
    </row>
    <row r="388" spans="1:2" x14ac:dyDescent="0.25">
      <c r="A388" s="8" t="s">
        <v>755</v>
      </c>
      <c r="B388" s="8" t="s">
        <v>756</v>
      </c>
    </row>
    <row r="389" spans="1:2" x14ac:dyDescent="0.25">
      <c r="A389" s="8" t="s">
        <v>757</v>
      </c>
      <c r="B389" s="8" t="s">
        <v>758</v>
      </c>
    </row>
    <row r="390" spans="1:2" x14ac:dyDescent="0.25">
      <c r="A390" s="8" t="s">
        <v>759</v>
      </c>
      <c r="B390" s="8" t="s">
        <v>760</v>
      </c>
    </row>
    <row r="391" spans="1:2" x14ac:dyDescent="0.25">
      <c r="A391" s="8" t="s">
        <v>761</v>
      </c>
      <c r="B391" s="8" t="s">
        <v>762</v>
      </c>
    </row>
    <row r="392" spans="1:2" x14ac:dyDescent="0.25">
      <c r="A392" s="8" t="s">
        <v>763</v>
      </c>
      <c r="B392" s="8" t="s">
        <v>764</v>
      </c>
    </row>
    <row r="393" spans="1:2" x14ac:dyDescent="0.25">
      <c r="A393" s="8" t="s">
        <v>765</v>
      </c>
      <c r="B393" s="8" t="s">
        <v>766</v>
      </c>
    </row>
    <row r="394" spans="1:2" x14ac:dyDescent="0.25">
      <c r="A394" s="8" t="s">
        <v>767</v>
      </c>
      <c r="B394" s="8" t="s">
        <v>768</v>
      </c>
    </row>
    <row r="395" spans="1:2" x14ac:dyDescent="0.25">
      <c r="A395" s="8" t="s">
        <v>769</v>
      </c>
      <c r="B395" s="8" t="s">
        <v>770</v>
      </c>
    </row>
    <row r="396" spans="1:2" x14ac:dyDescent="0.25">
      <c r="A396" s="8" t="s">
        <v>771</v>
      </c>
      <c r="B396" s="8" t="s">
        <v>772</v>
      </c>
    </row>
    <row r="397" spans="1:2" x14ac:dyDescent="0.25">
      <c r="A397" s="8" t="s">
        <v>773</v>
      </c>
      <c r="B397" s="8" t="s">
        <v>774</v>
      </c>
    </row>
    <row r="398" spans="1:2" x14ac:dyDescent="0.25">
      <c r="A398" s="8" t="s">
        <v>775</v>
      </c>
      <c r="B398" s="8" t="s">
        <v>776</v>
      </c>
    </row>
    <row r="399" spans="1:2" x14ac:dyDescent="0.25">
      <c r="A399" s="8" t="s">
        <v>777</v>
      </c>
      <c r="B399" s="8" t="s">
        <v>778</v>
      </c>
    </row>
    <row r="400" spans="1:2" x14ac:dyDescent="0.25">
      <c r="A400" s="8" t="s">
        <v>779</v>
      </c>
      <c r="B400" s="8" t="s">
        <v>780</v>
      </c>
    </row>
    <row r="401" spans="1:2" x14ac:dyDescent="0.25">
      <c r="A401" s="8" t="s">
        <v>781</v>
      </c>
      <c r="B401" s="8" t="s">
        <v>782</v>
      </c>
    </row>
    <row r="402" spans="1:2" x14ac:dyDescent="0.25">
      <c r="A402" s="8" t="s">
        <v>783</v>
      </c>
      <c r="B402" s="8" t="s">
        <v>784</v>
      </c>
    </row>
    <row r="403" spans="1:2" x14ac:dyDescent="0.25">
      <c r="A403" s="8" t="s">
        <v>785</v>
      </c>
      <c r="B403" s="8" t="s">
        <v>786</v>
      </c>
    </row>
    <row r="404" spans="1:2" x14ac:dyDescent="0.25">
      <c r="A404" s="8" t="s">
        <v>787</v>
      </c>
      <c r="B404" s="8" t="s">
        <v>788</v>
      </c>
    </row>
    <row r="405" spans="1:2" x14ac:dyDescent="0.25">
      <c r="A405" s="8" t="s">
        <v>789</v>
      </c>
      <c r="B405" s="8" t="s">
        <v>790</v>
      </c>
    </row>
    <row r="406" spans="1:2" x14ac:dyDescent="0.25">
      <c r="A406" s="8" t="s">
        <v>791</v>
      </c>
      <c r="B406" s="8" t="s">
        <v>792</v>
      </c>
    </row>
    <row r="407" spans="1:2" x14ac:dyDescent="0.25">
      <c r="A407" s="8" t="s">
        <v>793</v>
      </c>
      <c r="B407" s="8" t="s">
        <v>794</v>
      </c>
    </row>
    <row r="408" spans="1:2" x14ac:dyDescent="0.25">
      <c r="A408" s="8" t="s">
        <v>795</v>
      </c>
      <c r="B408" s="8" t="s">
        <v>796</v>
      </c>
    </row>
    <row r="409" spans="1:2" x14ac:dyDescent="0.25">
      <c r="A409" s="8" t="s">
        <v>797</v>
      </c>
      <c r="B409" s="8" t="s">
        <v>798</v>
      </c>
    </row>
    <row r="410" spans="1:2" x14ac:dyDescent="0.25">
      <c r="A410" s="8" t="s">
        <v>799</v>
      </c>
      <c r="B410" s="8" t="s">
        <v>800</v>
      </c>
    </row>
    <row r="411" spans="1:2" x14ac:dyDescent="0.25">
      <c r="A411" s="8" t="s">
        <v>801</v>
      </c>
      <c r="B411" s="8" t="s">
        <v>802</v>
      </c>
    </row>
    <row r="412" spans="1:2" x14ac:dyDescent="0.25">
      <c r="A412" s="8" t="s">
        <v>803</v>
      </c>
      <c r="B412" s="8" t="s">
        <v>804</v>
      </c>
    </row>
    <row r="413" spans="1:2" x14ac:dyDescent="0.25">
      <c r="A413" s="8" t="s">
        <v>805</v>
      </c>
      <c r="B413" s="8" t="s">
        <v>806</v>
      </c>
    </row>
    <row r="414" spans="1:2" x14ac:dyDescent="0.25">
      <c r="A414" s="8" t="s">
        <v>998</v>
      </c>
      <c r="B414" s="8" t="s">
        <v>999</v>
      </c>
    </row>
    <row r="415" spans="1:2" x14ac:dyDescent="0.25">
      <c r="A415" s="8" t="s">
        <v>807</v>
      </c>
      <c r="B415" s="8" t="s">
        <v>808</v>
      </c>
    </row>
    <row r="416" spans="1:2" x14ac:dyDescent="0.25">
      <c r="A416" s="8" t="s">
        <v>974</v>
      </c>
      <c r="B416" s="8" t="s">
        <v>975</v>
      </c>
    </row>
    <row r="417" spans="1:2" x14ac:dyDescent="0.25">
      <c r="A417" s="8" t="s">
        <v>809</v>
      </c>
      <c r="B417" s="8" t="s">
        <v>810</v>
      </c>
    </row>
    <row r="418" spans="1:2" x14ac:dyDescent="0.25">
      <c r="A418" s="8" t="s">
        <v>811</v>
      </c>
      <c r="B418" s="8" t="s">
        <v>812</v>
      </c>
    </row>
    <row r="419" spans="1:2" x14ac:dyDescent="0.25">
      <c r="A419" s="8" t="s">
        <v>813</v>
      </c>
      <c r="B419" s="8" t="s">
        <v>814</v>
      </c>
    </row>
    <row r="420" spans="1:2" x14ac:dyDescent="0.25">
      <c r="A420" s="8" t="s">
        <v>815</v>
      </c>
      <c r="B420" s="8" t="s">
        <v>816</v>
      </c>
    </row>
    <row r="421" spans="1:2" x14ac:dyDescent="0.25">
      <c r="A421" s="8" t="s">
        <v>817</v>
      </c>
      <c r="B421" s="8" t="s">
        <v>818</v>
      </c>
    </row>
    <row r="422" spans="1:2" x14ac:dyDescent="0.25">
      <c r="A422" s="8" t="s">
        <v>819</v>
      </c>
      <c r="B422" s="8" t="s">
        <v>820</v>
      </c>
    </row>
    <row r="423" spans="1:2" x14ac:dyDescent="0.25">
      <c r="A423" s="8" t="s">
        <v>821</v>
      </c>
      <c r="B423" s="8" t="s">
        <v>822</v>
      </c>
    </row>
    <row r="424" spans="1:2" x14ac:dyDescent="0.25">
      <c r="A424" s="8" t="s">
        <v>823</v>
      </c>
      <c r="B424" s="8" t="s">
        <v>824</v>
      </c>
    </row>
    <row r="425" spans="1:2" x14ac:dyDescent="0.25">
      <c r="A425" s="8" t="s">
        <v>825</v>
      </c>
      <c r="B425" s="8" t="s">
        <v>826</v>
      </c>
    </row>
    <row r="426" spans="1:2" x14ac:dyDescent="0.25">
      <c r="A426" s="8" t="s">
        <v>827</v>
      </c>
      <c r="B426" s="8" t="s">
        <v>828</v>
      </c>
    </row>
    <row r="427" spans="1:2" x14ac:dyDescent="0.25">
      <c r="A427" s="8" t="s">
        <v>829</v>
      </c>
      <c r="B427" s="8" t="s">
        <v>830</v>
      </c>
    </row>
    <row r="428" spans="1:2" x14ac:dyDescent="0.25">
      <c r="A428" s="8" t="s">
        <v>831</v>
      </c>
      <c r="B428" s="8" t="s">
        <v>832</v>
      </c>
    </row>
    <row r="429" spans="1:2" x14ac:dyDescent="0.25">
      <c r="A429" s="8" t="s">
        <v>833</v>
      </c>
      <c r="B429" s="8" t="s">
        <v>834</v>
      </c>
    </row>
    <row r="430" spans="1:2" x14ac:dyDescent="0.25">
      <c r="A430" s="8" t="s">
        <v>835</v>
      </c>
      <c r="B430" s="8" t="s">
        <v>836</v>
      </c>
    </row>
    <row r="431" spans="1:2" x14ac:dyDescent="0.25">
      <c r="A431" s="8" t="s">
        <v>837</v>
      </c>
      <c r="B431" s="8" t="s">
        <v>838</v>
      </c>
    </row>
    <row r="432" spans="1:2" x14ac:dyDescent="0.25">
      <c r="A432" s="8" t="s">
        <v>839</v>
      </c>
      <c r="B432" s="8" t="s">
        <v>840</v>
      </c>
    </row>
    <row r="433" spans="1:2" x14ac:dyDescent="0.25">
      <c r="A433" s="8" t="s">
        <v>841</v>
      </c>
      <c r="B433" s="8" t="s">
        <v>842</v>
      </c>
    </row>
    <row r="434" spans="1:2" x14ac:dyDescent="0.25">
      <c r="A434" s="8" t="s">
        <v>843</v>
      </c>
      <c r="B434" s="8" t="s">
        <v>844</v>
      </c>
    </row>
    <row r="435" spans="1:2" x14ac:dyDescent="0.25">
      <c r="A435" s="8" t="s">
        <v>845</v>
      </c>
      <c r="B435" s="8" t="s">
        <v>846</v>
      </c>
    </row>
    <row r="436" spans="1:2" x14ac:dyDescent="0.25">
      <c r="A436" s="8" t="s">
        <v>847</v>
      </c>
      <c r="B436" s="8" t="s">
        <v>848</v>
      </c>
    </row>
    <row r="437" spans="1:2" x14ac:dyDescent="0.25">
      <c r="A437" s="8" t="s">
        <v>1012</v>
      </c>
      <c r="B437" s="8" t="s">
        <v>1013</v>
      </c>
    </row>
    <row r="438" spans="1:2" x14ac:dyDescent="0.25">
      <c r="A438" s="8" t="s">
        <v>849</v>
      </c>
      <c r="B438" s="8" t="s">
        <v>850</v>
      </c>
    </row>
    <row r="439" spans="1:2" x14ac:dyDescent="0.25">
      <c r="A439" s="8" t="s">
        <v>1596</v>
      </c>
      <c r="B439" s="8" t="s">
        <v>1597</v>
      </c>
    </row>
    <row r="440" spans="1:2" x14ac:dyDescent="0.25">
      <c r="A440" s="8" t="s">
        <v>851</v>
      </c>
      <c r="B440" s="8" t="s">
        <v>852</v>
      </c>
    </row>
    <row r="441" spans="1:2" x14ac:dyDescent="0.25">
      <c r="A441" s="8" t="s">
        <v>853</v>
      </c>
      <c r="B441" s="8" t="s">
        <v>854</v>
      </c>
    </row>
    <row r="442" spans="1:2" x14ac:dyDescent="0.25">
      <c r="A442" s="8" t="s">
        <v>855</v>
      </c>
      <c r="B442" s="8" t="s">
        <v>856</v>
      </c>
    </row>
    <row r="443" spans="1:2" x14ac:dyDescent="0.25">
      <c r="A443" s="8" t="s">
        <v>2002</v>
      </c>
      <c r="B443" s="8" t="s">
        <v>2003</v>
      </c>
    </row>
    <row r="444" spans="1:2" x14ac:dyDescent="0.25">
      <c r="A444" s="8" t="s">
        <v>976</v>
      </c>
      <c r="B444" s="8" t="s">
        <v>977</v>
      </c>
    </row>
    <row r="445" spans="1:2" x14ac:dyDescent="0.25">
      <c r="A445" s="8" t="s">
        <v>1057</v>
      </c>
      <c r="B445" s="8" t="s">
        <v>1058</v>
      </c>
    </row>
    <row r="446" spans="1:2" x14ac:dyDescent="0.25">
      <c r="A446" s="8" t="s">
        <v>857</v>
      </c>
      <c r="B446" s="8" t="s">
        <v>858</v>
      </c>
    </row>
    <row r="447" spans="1:2" x14ac:dyDescent="0.25">
      <c r="A447" s="8" t="s">
        <v>859</v>
      </c>
      <c r="B447" s="8" t="s">
        <v>860</v>
      </c>
    </row>
    <row r="448" spans="1:2" x14ac:dyDescent="0.25">
      <c r="A448" s="8" t="s">
        <v>861</v>
      </c>
      <c r="B448" s="8" t="s">
        <v>862</v>
      </c>
    </row>
    <row r="449" spans="1:2" x14ac:dyDescent="0.25">
      <c r="A449" s="8" t="s">
        <v>863</v>
      </c>
      <c r="B449" s="8" t="s">
        <v>864</v>
      </c>
    </row>
    <row r="450" spans="1:2" x14ac:dyDescent="0.25">
      <c r="A450" s="8" t="s">
        <v>865</v>
      </c>
      <c r="B450" s="8" t="s">
        <v>866</v>
      </c>
    </row>
    <row r="451" spans="1:2" x14ac:dyDescent="0.25">
      <c r="A451" s="8" t="s">
        <v>2004</v>
      </c>
      <c r="B451" s="8" t="s">
        <v>2005</v>
      </c>
    </row>
    <row r="452" spans="1:2" x14ac:dyDescent="0.25">
      <c r="A452" s="8" t="s">
        <v>978</v>
      </c>
      <c r="B452" s="8" t="s">
        <v>979</v>
      </c>
    </row>
    <row r="453" spans="1:2" x14ac:dyDescent="0.25">
      <c r="A453" s="8" t="s">
        <v>1586</v>
      </c>
      <c r="B453" s="8" t="s">
        <v>1587</v>
      </c>
    </row>
    <row r="454" spans="1:2" x14ac:dyDescent="0.25">
      <c r="A454" s="8" t="s">
        <v>1598</v>
      </c>
      <c r="B454" s="8" t="s">
        <v>1599</v>
      </c>
    </row>
    <row r="455" spans="1:2" x14ac:dyDescent="0.25">
      <c r="A455" s="8" t="s">
        <v>867</v>
      </c>
      <c r="B455" s="8" t="s">
        <v>868</v>
      </c>
    </row>
    <row r="456" spans="1:2" x14ac:dyDescent="0.25">
      <c r="A456" s="8" t="s">
        <v>869</v>
      </c>
      <c r="B456" s="8" t="s">
        <v>870</v>
      </c>
    </row>
    <row r="457" spans="1:2" x14ac:dyDescent="0.25">
      <c r="A457" s="8" t="s">
        <v>871</v>
      </c>
      <c r="B457" s="8" t="s">
        <v>872</v>
      </c>
    </row>
    <row r="458" spans="1:2" x14ac:dyDescent="0.25">
      <c r="A458" s="8" t="s">
        <v>873</v>
      </c>
      <c r="B458" s="8" t="s">
        <v>874</v>
      </c>
    </row>
    <row r="459" spans="1:2" x14ac:dyDescent="0.25">
      <c r="A459" s="8" t="s">
        <v>875</v>
      </c>
      <c r="B459" s="8" t="s">
        <v>876</v>
      </c>
    </row>
    <row r="460" spans="1:2" x14ac:dyDescent="0.25">
      <c r="A460" s="8" t="s">
        <v>877</v>
      </c>
      <c r="B460" s="8" t="s">
        <v>878</v>
      </c>
    </row>
    <row r="461" spans="1:2" x14ac:dyDescent="0.25">
      <c r="A461" s="8" t="s">
        <v>879</v>
      </c>
      <c r="B461" s="8" t="s">
        <v>880</v>
      </c>
    </row>
    <row r="462" spans="1:2" x14ac:dyDescent="0.25">
      <c r="A462" s="8" t="s">
        <v>881</v>
      </c>
      <c r="B462" s="8" t="s">
        <v>882</v>
      </c>
    </row>
    <row r="463" spans="1:2" x14ac:dyDescent="0.25">
      <c r="A463" s="8" t="s">
        <v>883</v>
      </c>
      <c r="B463" s="8" t="s">
        <v>884</v>
      </c>
    </row>
    <row r="464" spans="1:2" x14ac:dyDescent="0.25">
      <c r="A464" s="8" t="s">
        <v>885</v>
      </c>
      <c r="B464" s="8" t="s">
        <v>886</v>
      </c>
    </row>
    <row r="465" spans="1:2" x14ac:dyDescent="0.25">
      <c r="A465" s="8" t="s">
        <v>887</v>
      </c>
      <c r="B465" s="8" t="s">
        <v>888</v>
      </c>
    </row>
    <row r="466" spans="1:2" x14ac:dyDescent="0.25">
      <c r="A466" s="8" t="s">
        <v>889</v>
      </c>
      <c r="B466" s="8" t="s">
        <v>890</v>
      </c>
    </row>
    <row r="467" spans="1:2" x14ac:dyDescent="0.25">
      <c r="A467" s="8" t="s">
        <v>891</v>
      </c>
      <c r="B467" s="8" t="s">
        <v>892</v>
      </c>
    </row>
    <row r="468" spans="1:2" x14ac:dyDescent="0.25">
      <c r="A468" s="8" t="s">
        <v>893</v>
      </c>
      <c r="B468" s="8" t="s">
        <v>894</v>
      </c>
    </row>
    <row r="469" spans="1:2" x14ac:dyDescent="0.25">
      <c r="A469" s="8" t="s">
        <v>1059</v>
      </c>
      <c r="B469" s="8" t="s">
        <v>1060</v>
      </c>
    </row>
    <row r="470" spans="1:2" x14ac:dyDescent="0.25">
      <c r="A470" s="8" t="s">
        <v>895</v>
      </c>
      <c r="B470" s="8" t="s">
        <v>896</v>
      </c>
    </row>
    <row r="471" spans="1:2" x14ac:dyDescent="0.25">
      <c r="A471" s="8" t="s">
        <v>897</v>
      </c>
      <c r="B471" s="8" t="s">
        <v>898</v>
      </c>
    </row>
    <row r="472" spans="1:2" x14ac:dyDescent="0.25">
      <c r="A472" s="8" t="s">
        <v>899</v>
      </c>
      <c r="B472" s="8" t="s">
        <v>900</v>
      </c>
    </row>
    <row r="473" spans="1:2" x14ac:dyDescent="0.25">
      <c r="A473" s="8" t="s">
        <v>901</v>
      </c>
      <c r="B473" s="8" t="s">
        <v>902</v>
      </c>
    </row>
    <row r="474" spans="1:2" x14ac:dyDescent="0.25">
      <c r="A474" s="8" t="s">
        <v>903</v>
      </c>
      <c r="B474" s="8" t="s">
        <v>904</v>
      </c>
    </row>
    <row r="475" spans="1:2" x14ac:dyDescent="0.25">
      <c r="A475" s="8" t="s">
        <v>1171</v>
      </c>
      <c r="B475" s="8" t="s">
        <v>1172</v>
      </c>
    </row>
    <row r="476" spans="1:2" x14ac:dyDescent="0.25">
      <c r="A476" s="8" t="s">
        <v>1865</v>
      </c>
      <c r="B476" s="8" t="s">
        <v>1866</v>
      </c>
    </row>
    <row r="477" spans="1:2" x14ac:dyDescent="0.25">
      <c r="A477" s="8" t="s">
        <v>1015</v>
      </c>
      <c r="B477" s="8" t="s">
        <v>1016</v>
      </c>
    </row>
    <row r="478" spans="1:2" x14ac:dyDescent="0.25">
      <c r="A478" s="8" t="s">
        <v>905</v>
      </c>
      <c r="B478" s="8" t="s">
        <v>906</v>
      </c>
    </row>
    <row r="479" spans="1:2" x14ac:dyDescent="0.25">
      <c r="A479" s="8" t="s">
        <v>1173</v>
      </c>
      <c r="B479" s="8" t="s">
        <v>1174</v>
      </c>
    </row>
    <row r="480" spans="1:2" x14ac:dyDescent="0.25">
      <c r="A480" s="8" t="s">
        <v>907</v>
      </c>
      <c r="B480" s="8" t="s">
        <v>908</v>
      </c>
    </row>
    <row r="481" spans="1:2" x14ac:dyDescent="0.25">
      <c r="A481" s="8" t="s">
        <v>909</v>
      </c>
      <c r="B481" s="8" t="s">
        <v>910</v>
      </c>
    </row>
    <row r="482" spans="1:2" x14ac:dyDescent="0.25">
      <c r="A482" s="8" t="s">
        <v>911</v>
      </c>
      <c r="B482" s="8" t="s">
        <v>912</v>
      </c>
    </row>
    <row r="483" spans="1:2" x14ac:dyDescent="0.25">
      <c r="A483" s="8" t="s">
        <v>913</v>
      </c>
      <c r="B483" s="8" t="s">
        <v>914</v>
      </c>
    </row>
    <row r="484" spans="1:2" x14ac:dyDescent="0.25">
      <c r="A484" s="8" t="s">
        <v>1407</v>
      </c>
      <c r="B484" s="8" t="s">
        <v>1408</v>
      </c>
    </row>
    <row r="485" spans="1:2" x14ac:dyDescent="0.25">
      <c r="A485" s="8" t="s">
        <v>915</v>
      </c>
      <c r="B485" s="8" t="s">
        <v>916</v>
      </c>
    </row>
    <row r="486" spans="1:2" x14ac:dyDescent="0.25">
      <c r="A486" s="8" t="s">
        <v>917</v>
      </c>
      <c r="B486" s="8" t="s">
        <v>918</v>
      </c>
    </row>
    <row r="487" spans="1:2" x14ac:dyDescent="0.25">
      <c r="A487" s="8" t="s">
        <v>919</v>
      </c>
      <c r="B487" s="8" t="s">
        <v>920</v>
      </c>
    </row>
    <row r="488" spans="1:2" x14ac:dyDescent="0.25">
      <c r="A488" s="8" t="s">
        <v>921</v>
      </c>
      <c r="B488" s="8" t="s">
        <v>922</v>
      </c>
    </row>
    <row r="489" spans="1:2" x14ac:dyDescent="0.25">
      <c r="A489" s="8" t="s">
        <v>1600</v>
      </c>
      <c r="B489" s="8" t="s">
        <v>1601</v>
      </c>
    </row>
    <row r="490" spans="1:2" x14ac:dyDescent="0.25">
      <c r="A490" s="8" t="s">
        <v>923</v>
      </c>
      <c r="B490" s="8" t="s">
        <v>924</v>
      </c>
    </row>
    <row r="491" spans="1:2" x14ac:dyDescent="0.25">
      <c r="A491" s="8" t="s">
        <v>1000</v>
      </c>
      <c r="B491" s="8" t="s">
        <v>1001</v>
      </c>
    </row>
    <row r="492" spans="1:2" x14ac:dyDescent="0.25">
      <c r="A492" s="8" t="s">
        <v>1409</v>
      </c>
      <c r="B492" s="8" t="s">
        <v>1410</v>
      </c>
    </row>
    <row r="493" spans="1:2" x14ac:dyDescent="0.25">
      <c r="A493" s="8" t="s">
        <v>1867</v>
      </c>
      <c r="B493" s="8" t="s">
        <v>1868</v>
      </c>
    </row>
    <row r="494" spans="1:2" x14ac:dyDescent="0.25">
      <c r="A494" s="8" t="s">
        <v>925</v>
      </c>
      <c r="B494" s="8" t="s">
        <v>926</v>
      </c>
    </row>
    <row r="495" spans="1:2" x14ac:dyDescent="0.25">
      <c r="A495" s="8" t="s">
        <v>927</v>
      </c>
      <c r="B495" s="8" t="s">
        <v>1191</v>
      </c>
    </row>
    <row r="496" spans="1:2" x14ac:dyDescent="0.25">
      <c r="A496" s="8" t="s">
        <v>1602</v>
      </c>
      <c r="B496" s="8" t="s">
        <v>1603</v>
      </c>
    </row>
    <row r="497" spans="1:2" x14ac:dyDescent="0.25">
      <c r="A497" s="8" t="s">
        <v>928</v>
      </c>
      <c r="B497" s="8" t="s">
        <v>929</v>
      </c>
    </row>
    <row r="498" spans="1:2" x14ac:dyDescent="0.25">
      <c r="A498" s="8" t="s">
        <v>993</v>
      </c>
      <c r="B498" s="8" t="s">
        <v>994</v>
      </c>
    </row>
    <row r="499" spans="1:2" x14ac:dyDescent="0.25">
      <c r="A499" s="8" t="s">
        <v>930</v>
      </c>
      <c r="B499" s="8" t="s">
        <v>931</v>
      </c>
    </row>
    <row r="500" spans="1:2" x14ac:dyDescent="0.25">
      <c r="A500" s="8" t="s">
        <v>1002</v>
      </c>
      <c r="B500" s="8" t="s">
        <v>1003</v>
      </c>
    </row>
    <row r="501" spans="1:2" x14ac:dyDescent="0.25">
      <c r="A501" s="8" t="s">
        <v>1196</v>
      </c>
      <c r="B501" s="8" t="s">
        <v>1197</v>
      </c>
    </row>
    <row r="502" spans="1:2" x14ac:dyDescent="0.25">
      <c r="A502" s="8" t="s">
        <v>932</v>
      </c>
      <c r="B502" s="8" t="s">
        <v>933</v>
      </c>
    </row>
    <row r="503" spans="1:2" x14ac:dyDescent="0.25">
      <c r="A503" s="8" t="s">
        <v>934</v>
      </c>
      <c r="B503" s="8" t="s">
        <v>935</v>
      </c>
    </row>
    <row r="504" spans="1:2" x14ac:dyDescent="0.25">
      <c r="A504" s="8" t="s">
        <v>1004</v>
      </c>
      <c r="B504" s="8" t="s">
        <v>1005</v>
      </c>
    </row>
    <row r="505" spans="1:2" x14ac:dyDescent="0.25">
      <c r="A505" s="8" t="s">
        <v>936</v>
      </c>
      <c r="B505" s="8" t="s">
        <v>937</v>
      </c>
    </row>
    <row r="506" spans="1:2" x14ac:dyDescent="0.25">
      <c r="A506" s="8" t="s">
        <v>938</v>
      </c>
      <c r="B506" s="8" t="s">
        <v>939</v>
      </c>
    </row>
    <row r="507" spans="1:2" x14ac:dyDescent="0.25">
      <c r="A507" s="8" t="s">
        <v>940</v>
      </c>
      <c r="B507" s="8" t="s">
        <v>941</v>
      </c>
    </row>
    <row r="508" spans="1:2" x14ac:dyDescent="0.25">
      <c r="A508" s="8" t="s">
        <v>942</v>
      </c>
      <c r="B508" s="8" t="s">
        <v>943</v>
      </c>
    </row>
    <row r="509" spans="1:2" x14ac:dyDescent="0.25">
      <c r="A509" s="8" t="s">
        <v>944</v>
      </c>
      <c r="B509" s="8" t="s">
        <v>945</v>
      </c>
    </row>
    <row r="510" spans="1:2" x14ac:dyDescent="0.25">
      <c r="A510" s="8" t="s">
        <v>946</v>
      </c>
      <c r="B510" s="8" t="s">
        <v>947</v>
      </c>
    </row>
    <row r="511" spans="1:2" x14ac:dyDescent="0.25">
      <c r="A511" s="8" t="s">
        <v>948</v>
      </c>
      <c r="B511" s="8" t="s">
        <v>949</v>
      </c>
    </row>
    <row r="512" spans="1:2" x14ac:dyDescent="0.25">
      <c r="A512" s="8" t="s">
        <v>950</v>
      </c>
      <c r="B512" s="8" t="s">
        <v>951</v>
      </c>
    </row>
    <row r="513" spans="1:2" x14ac:dyDescent="0.25">
      <c r="A513" s="8" t="s">
        <v>952</v>
      </c>
      <c r="B513" s="8" t="s">
        <v>953</v>
      </c>
    </row>
    <row r="514" spans="1:2" x14ac:dyDescent="0.25">
      <c r="A514" s="8" t="s">
        <v>954</v>
      </c>
      <c r="B514" s="8" t="s">
        <v>955</v>
      </c>
    </row>
    <row r="515" spans="1:2" x14ac:dyDescent="0.25">
      <c r="A515" s="8" t="s">
        <v>956</v>
      </c>
      <c r="B515" s="8" t="s">
        <v>957</v>
      </c>
    </row>
    <row r="516" spans="1:2" x14ac:dyDescent="0.25">
      <c r="A516" s="8" t="s">
        <v>1256</v>
      </c>
      <c r="B516" s="8" t="s">
        <v>1257</v>
      </c>
    </row>
    <row r="517" spans="1:2" x14ac:dyDescent="0.25">
      <c r="A517" s="8" t="s">
        <v>958</v>
      </c>
      <c r="B517" s="8" t="s">
        <v>959</v>
      </c>
    </row>
    <row r="518" spans="1:2" x14ac:dyDescent="0.25">
      <c r="A518" s="8" t="s">
        <v>1017</v>
      </c>
      <c r="B518" s="8" t="s">
        <v>1018</v>
      </c>
    </row>
    <row r="519" spans="1:2" x14ac:dyDescent="0.25">
      <c r="A519" s="8" t="s">
        <v>1061</v>
      </c>
      <c r="B519" s="8" t="s">
        <v>1062</v>
      </c>
    </row>
    <row r="520" spans="1:2" x14ac:dyDescent="0.25">
      <c r="A520" s="8" t="s">
        <v>1044</v>
      </c>
      <c r="B520" s="8" t="s">
        <v>1045</v>
      </c>
    </row>
    <row r="521" spans="1:2" x14ac:dyDescent="0.25">
      <c r="A521" s="8" t="s">
        <v>1223</v>
      </c>
      <c r="B521" s="8" t="s">
        <v>1224</v>
      </c>
    </row>
    <row r="522" spans="1:2" x14ac:dyDescent="0.25">
      <c r="A522" s="8" t="s">
        <v>1411</v>
      </c>
      <c r="B522" s="8" t="s">
        <v>1412</v>
      </c>
    </row>
    <row r="523" spans="1:2" x14ac:dyDescent="0.25">
      <c r="A523" s="8" t="s">
        <v>960</v>
      </c>
      <c r="B523" s="8" t="s">
        <v>961</v>
      </c>
    </row>
    <row r="524" spans="1:2" x14ac:dyDescent="0.25">
      <c r="A524" s="8" t="s">
        <v>1063</v>
      </c>
      <c r="B524" s="8" t="s">
        <v>1064</v>
      </c>
    </row>
    <row r="525" spans="1:2" x14ac:dyDescent="0.25">
      <c r="A525" s="8" t="s">
        <v>1006</v>
      </c>
      <c r="B525" s="8" t="s">
        <v>1007</v>
      </c>
    </row>
    <row r="526" spans="1:2" x14ac:dyDescent="0.25">
      <c r="A526" s="8" t="s">
        <v>962</v>
      </c>
      <c r="B526" s="8" t="s">
        <v>963</v>
      </c>
    </row>
    <row r="527" spans="1:2" x14ac:dyDescent="0.25">
      <c r="A527" s="8" t="s">
        <v>1093</v>
      </c>
      <c r="B527" s="8" t="s">
        <v>1094</v>
      </c>
    </row>
    <row r="528" spans="1:2" x14ac:dyDescent="0.25">
      <c r="A528" s="8" t="s">
        <v>964</v>
      </c>
      <c r="B528" s="8" t="s">
        <v>965</v>
      </c>
    </row>
    <row r="529" spans="1:2" x14ac:dyDescent="0.25">
      <c r="A529" s="8" t="s">
        <v>966</v>
      </c>
      <c r="B529" s="8" t="s">
        <v>967</v>
      </c>
    </row>
    <row r="530" spans="1:2" x14ac:dyDescent="0.25">
      <c r="A530" s="8" t="s">
        <v>968</v>
      </c>
      <c r="B530" s="8" t="s">
        <v>969</v>
      </c>
    </row>
    <row r="531" spans="1:2" x14ac:dyDescent="0.25">
      <c r="A531" s="8" t="s">
        <v>1019</v>
      </c>
      <c r="B531" s="8" t="s">
        <v>1020</v>
      </c>
    </row>
    <row r="532" spans="1:2" x14ac:dyDescent="0.25">
      <c r="A532" s="8" t="s">
        <v>1049</v>
      </c>
      <c r="B532" s="8" t="s">
        <v>1050</v>
      </c>
    </row>
    <row r="533" spans="1:2" x14ac:dyDescent="0.25">
      <c r="A533" s="8" t="s">
        <v>1208</v>
      </c>
      <c r="B533" s="8" t="s">
        <v>1209</v>
      </c>
    </row>
    <row r="534" spans="1:2" x14ac:dyDescent="0.25">
      <c r="A534" s="8" t="s">
        <v>1095</v>
      </c>
      <c r="B534" s="8" t="s">
        <v>1096</v>
      </c>
    </row>
    <row r="535" spans="1:2" x14ac:dyDescent="0.25">
      <c r="A535" s="8" t="s">
        <v>1081</v>
      </c>
      <c r="B535" s="8" t="s">
        <v>1082</v>
      </c>
    </row>
    <row r="536" spans="1:2" x14ac:dyDescent="0.25">
      <c r="A536" s="8" t="s">
        <v>1604</v>
      </c>
      <c r="B536" s="8" t="s">
        <v>1605</v>
      </c>
    </row>
    <row r="537" spans="1:2" x14ac:dyDescent="0.25">
      <c r="A537" s="8" t="s">
        <v>1175</v>
      </c>
      <c r="B537" s="8" t="s">
        <v>1176</v>
      </c>
    </row>
    <row r="538" spans="1:2" x14ac:dyDescent="0.25">
      <c r="A538" s="8" t="s">
        <v>1008</v>
      </c>
      <c r="B538" s="8" t="s">
        <v>1009</v>
      </c>
    </row>
    <row r="539" spans="1:2" x14ac:dyDescent="0.25">
      <c r="A539" s="8" t="s">
        <v>970</v>
      </c>
      <c r="B539" s="8" t="s">
        <v>971</v>
      </c>
    </row>
    <row r="540" spans="1:2" x14ac:dyDescent="0.25">
      <c r="A540" s="8" t="s">
        <v>980</v>
      </c>
      <c r="B540" s="8" t="s">
        <v>981</v>
      </c>
    </row>
    <row r="541" spans="1:2" x14ac:dyDescent="0.25">
      <c r="A541" s="8" t="s">
        <v>972</v>
      </c>
      <c r="B541" s="8" t="s">
        <v>973</v>
      </c>
    </row>
    <row r="542" spans="1:2" x14ac:dyDescent="0.25">
      <c r="A542" s="8" t="s">
        <v>982</v>
      </c>
      <c r="B542" s="8" t="s">
        <v>983</v>
      </c>
    </row>
    <row r="543" spans="1:2" x14ac:dyDescent="0.25">
      <c r="A543" s="8" t="s">
        <v>1021</v>
      </c>
      <c r="B543" s="8" t="s">
        <v>1022</v>
      </c>
    </row>
    <row r="544" spans="1:2" x14ac:dyDescent="0.25">
      <c r="A544" s="8" t="s">
        <v>1740</v>
      </c>
      <c r="B544" s="8" t="s">
        <v>1741</v>
      </c>
    </row>
    <row r="545" spans="1:2" x14ac:dyDescent="0.25">
      <c r="A545" s="8" t="s">
        <v>984</v>
      </c>
      <c r="B545" s="8" t="s">
        <v>985</v>
      </c>
    </row>
    <row r="546" spans="1:2" x14ac:dyDescent="0.25">
      <c r="A546" s="8" t="s">
        <v>986</v>
      </c>
      <c r="B546" s="8" t="s">
        <v>987</v>
      </c>
    </row>
    <row r="547" spans="1:2" x14ac:dyDescent="0.25">
      <c r="A547" s="8" t="s">
        <v>1097</v>
      </c>
      <c r="B547" s="8" t="s">
        <v>1098</v>
      </c>
    </row>
    <row r="548" spans="1:2" x14ac:dyDescent="0.25">
      <c r="A548" s="8" t="s">
        <v>1023</v>
      </c>
      <c r="B548" s="8" t="s">
        <v>1024</v>
      </c>
    </row>
    <row r="549" spans="1:2" x14ac:dyDescent="0.25">
      <c r="A549" s="8" t="s">
        <v>1099</v>
      </c>
      <c r="B549" s="8" t="s">
        <v>1100</v>
      </c>
    </row>
    <row r="550" spans="1:2" x14ac:dyDescent="0.25">
      <c r="A550" s="8" t="s">
        <v>1495</v>
      </c>
      <c r="B550" s="8" t="s">
        <v>1496</v>
      </c>
    </row>
    <row r="551" spans="1:2" x14ac:dyDescent="0.25">
      <c r="A551" s="8" t="s">
        <v>1225</v>
      </c>
      <c r="B551" s="8" t="s">
        <v>1226</v>
      </c>
    </row>
    <row r="552" spans="1:2" x14ac:dyDescent="0.25">
      <c r="A552" s="8" t="s">
        <v>1010</v>
      </c>
      <c r="B552" s="8" t="s">
        <v>1011</v>
      </c>
    </row>
    <row r="553" spans="1:2" x14ac:dyDescent="0.25">
      <c r="A553" s="8" t="s">
        <v>1065</v>
      </c>
      <c r="B553" s="8" t="s">
        <v>1066</v>
      </c>
    </row>
    <row r="554" spans="1:2" x14ac:dyDescent="0.25">
      <c r="A554" s="8" t="s">
        <v>1101</v>
      </c>
      <c r="B554" s="8" t="s">
        <v>1102</v>
      </c>
    </row>
    <row r="555" spans="1:2" x14ac:dyDescent="0.25">
      <c r="A555" s="8" t="s">
        <v>1210</v>
      </c>
      <c r="B555" s="8" t="s">
        <v>1211</v>
      </c>
    </row>
    <row r="556" spans="1:2" x14ac:dyDescent="0.25">
      <c r="A556" s="8" t="s">
        <v>1067</v>
      </c>
      <c r="B556" s="8" t="s">
        <v>1068</v>
      </c>
    </row>
    <row r="557" spans="1:2" x14ac:dyDescent="0.25">
      <c r="A557" s="8" t="s">
        <v>1083</v>
      </c>
      <c r="B557" s="8" t="s">
        <v>1084</v>
      </c>
    </row>
    <row r="558" spans="1:2" x14ac:dyDescent="0.25">
      <c r="A558" s="8" t="s">
        <v>1103</v>
      </c>
      <c r="B558" s="8" t="s">
        <v>1104</v>
      </c>
    </row>
    <row r="559" spans="1:2" x14ac:dyDescent="0.25">
      <c r="A559" s="8" t="s">
        <v>1105</v>
      </c>
      <c r="B559" s="8" t="s">
        <v>1106</v>
      </c>
    </row>
    <row r="560" spans="1:2" x14ac:dyDescent="0.25">
      <c r="A560" s="8" t="s">
        <v>1069</v>
      </c>
      <c r="B560" s="8" t="s">
        <v>1070</v>
      </c>
    </row>
    <row r="561" spans="1:2" x14ac:dyDescent="0.25">
      <c r="A561" s="8" t="s">
        <v>1071</v>
      </c>
      <c r="B561" s="8" t="s">
        <v>1072</v>
      </c>
    </row>
    <row r="562" spans="1:2" x14ac:dyDescent="0.25">
      <c r="A562" s="8" t="s">
        <v>1177</v>
      </c>
      <c r="B562" s="8" t="s">
        <v>1178</v>
      </c>
    </row>
    <row r="563" spans="1:2" x14ac:dyDescent="0.25">
      <c r="A563" s="8" t="s">
        <v>1227</v>
      </c>
      <c r="B563" s="8" t="s">
        <v>1228</v>
      </c>
    </row>
    <row r="564" spans="1:2" x14ac:dyDescent="0.25">
      <c r="A564" s="8" t="s">
        <v>1107</v>
      </c>
      <c r="B564" s="8" t="s">
        <v>1108</v>
      </c>
    </row>
    <row r="565" spans="1:2" x14ac:dyDescent="0.25">
      <c r="A565" s="8" t="s">
        <v>1025</v>
      </c>
      <c r="B565" s="8" t="s">
        <v>1026</v>
      </c>
    </row>
    <row r="566" spans="1:2" x14ac:dyDescent="0.25">
      <c r="A566" s="8" t="s">
        <v>1085</v>
      </c>
      <c r="B566" s="8" t="s">
        <v>1086</v>
      </c>
    </row>
    <row r="567" spans="1:2" x14ac:dyDescent="0.25">
      <c r="A567" s="8" t="s">
        <v>1229</v>
      </c>
      <c r="B567" s="8" t="s">
        <v>1230</v>
      </c>
    </row>
    <row r="568" spans="1:2" x14ac:dyDescent="0.25">
      <c r="A568" s="8" t="s">
        <v>1051</v>
      </c>
      <c r="B568" s="8" t="s">
        <v>1052</v>
      </c>
    </row>
    <row r="569" spans="1:2" x14ac:dyDescent="0.25">
      <c r="A569" s="8" t="s">
        <v>1109</v>
      </c>
      <c r="B569" s="8" t="s">
        <v>1110</v>
      </c>
    </row>
    <row r="570" spans="1:2" x14ac:dyDescent="0.25">
      <c r="A570" s="8" t="s">
        <v>1047</v>
      </c>
      <c r="B570" s="8" t="s">
        <v>1048</v>
      </c>
    </row>
    <row r="571" spans="1:2" x14ac:dyDescent="0.25">
      <c r="A571" s="8" t="s">
        <v>1087</v>
      </c>
      <c r="B571" s="8" t="s">
        <v>1088</v>
      </c>
    </row>
    <row r="572" spans="1:2" x14ac:dyDescent="0.25">
      <c r="A572" s="8" t="s">
        <v>1509</v>
      </c>
      <c r="B572" s="8" t="s">
        <v>1510</v>
      </c>
    </row>
    <row r="573" spans="1:2" x14ac:dyDescent="0.25">
      <c r="A573" s="8" t="s">
        <v>1111</v>
      </c>
      <c r="B573" s="8" t="s">
        <v>1112</v>
      </c>
    </row>
    <row r="574" spans="1:2" x14ac:dyDescent="0.25">
      <c r="A574" s="8" t="s">
        <v>1073</v>
      </c>
      <c r="B574" s="8" t="s">
        <v>1074</v>
      </c>
    </row>
    <row r="575" spans="1:2" x14ac:dyDescent="0.25">
      <c r="A575" s="8" t="s">
        <v>1075</v>
      </c>
      <c r="B575" s="8" t="s">
        <v>1076</v>
      </c>
    </row>
    <row r="576" spans="1:2" x14ac:dyDescent="0.25">
      <c r="A576" s="8" t="s">
        <v>1113</v>
      </c>
      <c r="B576" s="8" t="s">
        <v>1114</v>
      </c>
    </row>
    <row r="577" spans="1:2" x14ac:dyDescent="0.25">
      <c r="A577" s="8" t="s">
        <v>1115</v>
      </c>
      <c r="B577" s="8" t="s">
        <v>1116</v>
      </c>
    </row>
    <row r="578" spans="1:2" x14ac:dyDescent="0.25">
      <c r="A578" s="8" t="s">
        <v>1179</v>
      </c>
      <c r="B578" s="8" t="s">
        <v>1180</v>
      </c>
    </row>
    <row r="579" spans="1:2" x14ac:dyDescent="0.25">
      <c r="A579" s="8" t="s">
        <v>1606</v>
      </c>
      <c r="B579" s="8" t="s">
        <v>1607</v>
      </c>
    </row>
    <row r="580" spans="1:2" x14ac:dyDescent="0.25">
      <c r="A580" s="8" t="s">
        <v>1413</v>
      </c>
      <c r="B580" s="8" t="s">
        <v>1414</v>
      </c>
    </row>
    <row r="581" spans="1:2" x14ac:dyDescent="0.25">
      <c r="A581" s="8" t="s">
        <v>1117</v>
      </c>
      <c r="B581" s="8" t="s">
        <v>1118</v>
      </c>
    </row>
    <row r="582" spans="1:2" x14ac:dyDescent="0.25">
      <c r="A582" s="8" t="s">
        <v>1608</v>
      </c>
      <c r="B582" s="8" t="s">
        <v>1609</v>
      </c>
    </row>
    <row r="583" spans="1:2" x14ac:dyDescent="0.25">
      <c r="A583" s="8" t="s">
        <v>1077</v>
      </c>
      <c r="B583" s="8" t="s">
        <v>1078</v>
      </c>
    </row>
    <row r="584" spans="1:2" x14ac:dyDescent="0.25">
      <c r="A584" s="8" t="s">
        <v>1231</v>
      </c>
      <c r="B584" s="8" t="s">
        <v>1232</v>
      </c>
    </row>
    <row r="585" spans="1:2" x14ac:dyDescent="0.25">
      <c r="A585" s="8" t="s">
        <v>1194</v>
      </c>
      <c r="B585" s="8" t="s">
        <v>1195</v>
      </c>
    </row>
    <row r="586" spans="1:2" x14ac:dyDescent="0.25">
      <c r="A586" s="8" t="s">
        <v>1119</v>
      </c>
      <c r="B586" s="8" t="s">
        <v>1120</v>
      </c>
    </row>
    <row r="587" spans="1:2" x14ac:dyDescent="0.25">
      <c r="A587" s="8" t="s">
        <v>1121</v>
      </c>
      <c r="B587" s="8" t="s">
        <v>1122</v>
      </c>
    </row>
    <row r="588" spans="1:2" x14ac:dyDescent="0.25">
      <c r="A588" s="8" t="s">
        <v>1123</v>
      </c>
      <c r="B588" s="8" t="s">
        <v>1124</v>
      </c>
    </row>
    <row r="589" spans="1:2" x14ac:dyDescent="0.25">
      <c r="A589" s="8" t="s">
        <v>1212</v>
      </c>
      <c r="B589" s="8" t="s">
        <v>1213</v>
      </c>
    </row>
    <row r="590" spans="1:2" x14ac:dyDescent="0.25">
      <c r="A590" s="8" t="s">
        <v>1125</v>
      </c>
      <c r="B590" s="8" t="s">
        <v>1126</v>
      </c>
    </row>
    <row r="591" spans="1:2" x14ac:dyDescent="0.25">
      <c r="A591" s="8" t="s">
        <v>1379</v>
      </c>
      <c r="B591" s="8" t="s">
        <v>1380</v>
      </c>
    </row>
    <row r="592" spans="1:2" x14ac:dyDescent="0.25">
      <c r="A592" s="8" t="s">
        <v>1320</v>
      </c>
      <c r="B592" s="8" t="s">
        <v>1321</v>
      </c>
    </row>
    <row r="593" spans="1:2" x14ac:dyDescent="0.25">
      <c r="A593" s="8" t="s">
        <v>1381</v>
      </c>
      <c r="B593" s="8" t="s">
        <v>1382</v>
      </c>
    </row>
    <row r="594" spans="1:2" x14ac:dyDescent="0.25">
      <c r="A594" s="8" t="s">
        <v>1127</v>
      </c>
      <c r="B594" s="8" t="s">
        <v>1128</v>
      </c>
    </row>
    <row r="595" spans="1:2" x14ac:dyDescent="0.25">
      <c r="A595" s="8" t="s">
        <v>1129</v>
      </c>
      <c r="B595" s="8" t="s">
        <v>1130</v>
      </c>
    </row>
    <row r="596" spans="1:2" x14ac:dyDescent="0.25">
      <c r="A596" s="8" t="s">
        <v>1131</v>
      </c>
      <c r="B596" s="8" t="s">
        <v>1132</v>
      </c>
    </row>
    <row r="597" spans="1:2" x14ac:dyDescent="0.25">
      <c r="A597" s="8" t="s">
        <v>1181</v>
      </c>
      <c r="B597" s="8" t="s">
        <v>1182</v>
      </c>
    </row>
    <row r="598" spans="1:2" x14ac:dyDescent="0.25">
      <c r="A598" s="8" t="s">
        <v>1258</v>
      </c>
      <c r="B598" s="8" t="s">
        <v>1259</v>
      </c>
    </row>
    <row r="599" spans="1:2" x14ac:dyDescent="0.25">
      <c r="A599" s="8" t="s">
        <v>1260</v>
      </c>
      <c r="B599" s="8" t="s">
        <v>1261</v>
      </c>
    </row>
    <row r="600" spans="1:2" x14ac:dyDescent="0.25">
      <c r="A600" s="8" t="s">
        <v>1233</v>
      </c>
      <c r="B600" s="8" t="s">
        <v>1234</v>
      </c>
    </row>
    <row r="601" spans="1:2" x14ac:dyDescent="0.25">
      <c r="A601" s="8" t="s">
        <v>1235</v>
      </c>
      <c r="B601" s="8" t="s">
        <v>1236</v>
      </c>
    </row>
    <row r="602" spans="1:2" x14ac:dyDescent="0.25">
      <c r="A602" s="8" t="s">
        <v>1214</v>
      </c>
      <c r="B602" s="8" t="s">
        <v>1215</v>
      </c>
    </row>
    <row r="603" spans="1:2" x14ac:dyDescent="0.25">
      <c r="A603" s="8" t="s">
        <v>1183</v>
      </c>
      <c r="B603" s="8" t="s">
        <v>1184</v>
      </c>
    </row>
    <row r="604" spans="1:2" x14ac:dyDescent="0.25">
      <c r="A604" s="8" t="s">
        <v>1133</v>
      </c>
      <c r="B604" s="8" t="s">
        <v>1134</v>
      </c>
    </row>
    <row r="605" spans="1:2" x14ac:dyDescent="0.25">
      <c r="A605" s="8" t="s">
        <v>1237</v>
      </c>
      <c r="B605" s="8" t="s">
        <v>1238</v>
      </c>
    </row>
    <row r="606" spans="1:2" x14ac:dyDescent="0.25">
      <c r="A606" s="8" t="s">
        <v>1198</v>
      </c>
      <c r="B606" s="8" t="s">
        <v>1199</v>
      </c>
    </row>
    <row r="607" spans="1:2" x14ac:dyDescent="0.25">
      <c r="A607" s="8" t="s">
        <v>1185</v>
      </c>
      <c r="B607" s="8" t="s">
        <v>1186</v>
      </c>
    </row>
    <row r="608" spans="1:2" x14ac:dyDescent="0.25">
      <c r="A608" s="8" t="s">
        <v>1158</v>
      </c>
      <c r="B608" s="8" t="s">
        <v>1159</v>
      </c>
    </row>
    <row r="609" spans="1:2" x14ac:dyDescent="0.25">
      <c r="A609" s="8" t="s">
        <v>1239</v>
      </c>
      <c r="B609" s="8" t="s">
        <v>1240</v>
      </c>
    </row>
    <row r="610" spans="1:2" x14ac:dyDescent="0.25">
      <c r="A610" s="8" t="s">
        <v>1322</v>
      </c>
      <c r="B610" s="8" t="s">
        <v>1323</v>
      </c>
    </row>
    <row r="611" spans="1:2" x14ac:dyDescent="0.25">
      <c r="A611" s="8" t="s">
        <v>1218</v>
      </c>
      <c r="B611" s="8" t="s">
        <v>1219</v>
      </c>
    </row>
    <row r="612" spans="1:2" x14ac:dyDescent="0.25">
      <c r="A612" s="8" t="s">
        <v>1262</v>
      </c>
      <c r="B612" s="8" t="s">
        <v>1375</v>
      </c>
    </row>
    <row r="613" spans="1:2" x14ac:dyDescent="0.25">
      <c r="A613" s="8" t="s">
        <v>1241</v>
      </c>
      <c r="B613" s="8" t="s">
        <v>1242</v>
      </c>
    </row>
    <row r="614" spans="1:2" x14ac:dyDescent="0.25">
      <c r="A614" s="8" t="s">
        <v>1216</v>
      </c>
      <c r="B614" s="8" t="s">
        <v>1217</v>
      </c>
    </row>
    <row r="615" spans="1:2" x14ac:dyDescent="0.25">
      <c r="A615" s="8" t="s">
        <v>1263</v>
      </c>
      <c r="B615" s="8" t="s">
        <v>1264</v>
      </c>
    </row>
    <row r="616" spans="1:2" x14ac:dyDescent="0.25">
      <c r="A616" s="8" t="s">
        <v>1265</v>
      </c>
      <c r="B616" s="8" t="s">
        <v>1266</v>
      </c>
    </row>
    <row r="617" spans="1:2" x14ac:dyDescent="0.25">
      <c r="A617" s="8" t="s">
        <v>1267</v>
      </c>
      <c r="B617" s="8" t="s">
        <v>1268</v>
      </c>
    </row>
    <row r="618" spans="1:2" x14ac:dyDescent="0.25">
      <c r="A618" s="8" t="s">
        <v>1450</v>
      </c>
      <c r="B618" s="8" t="s">
        <v>1451</v>
      </c>
    </row>
    <row r="619" spans="1:2" x14ac:dyDescent="0.25">
      <c r="A619" s="8" t="s">
        <v>1269</v>
      </c>
      <c r="B619" s="8" t="s">
        <v>1270</v>
      </c>
    </row>
    <row r="620" spans="1:2" x14ac:dyDescent="0.25">
      <c r="A620" s="8" t="s">
        <v>1243</v>
      </c>
      <c r="B620" s="8" t="s">
        <v>1244</v>
      </c>
    </row>
    <row r="621" spans="1:2" x14ac:dyDescent="0.25">
      <c r="A621" s="8" t="s">
        <v>1467</v>
      </c>
      <c r="B621" s="8" t="s">
        <v>1468</v>
      </c>
    </row>
    <row r="622" spans="1:2" x14ac:dyDescent="0.25">
      <c r="A622" s="8" t="s">
        <v>1271</v>
      </c>
      <c r="B622" s="8" t="s">
        <v>1272</v>
      </c>
    </row>
    <row r="623" spans="1:2" x14ac:dyDescent="0.25">
      <c r="A623" s="8" t="s">
        <v>1324</v>
      </c>
      <c r="B623" s="8" t="s">
        <v>1325</v>
      </c>
    </row>
    <row r="624" spans="1:2" x14ac:dyDescent="0.25">
      <c r="A624" s="8" t="s">
        <v>1245</v>
      </c>
      <c r="B624" s="8" t="s">
        <v>1246</v>
      </c>
    </row>
    <row r="625" spans="1:2" x14ac:dyDescent="0.25">
      <c r="A625" s="8" t="s">
        <v>1345</v>
      </c>
      <c r="B625" s="8" t="s">
        <v>1346</v>
      </c>
    </row>
    <row r="626" spans="1:2" x14ac:dyDescent="0.25">
      <c r="A626" s="8" t="s">
        <v>1252</v>
      </c>
      <c r="B626" s="8" t="s">
        <v>1253</v>
      </c>
    </row>
    <row r="627" spans="1:2" x14ac:dyDescent="0.25">
      <c r="A627" s="8" t="s">
        <v>1273</v>
      </c>
      <c r="B627" s="8" t="s">
        <v>1274</v>
      </c>
    </row>
    <row r="628" spans="1:2" x14ac:dyDescent="0.25">
      <c r="A628" s="8" t="s">
        <v>1275</v>
      </c>
      <c r="B628" s="8" t="s">
        <v>1276</v>
      </c>
    </row>
    <row r="629" spans="1:2" x14ac:dyDescent="0.25">
      <c r="A629" s="8" t="s">
        <v>1277</v>
      </c>
      <c r="B629" s="8" t="s">
        <v>1278</v>
      </c>
    </row>
    <row r="630" spans="1:2" x14ac:dyDescent="0.25">
      <c r="A630" s="8" t="s">
        <v>1279</v>
      </c>
      <c r="B630" s="8" t="s">
        <v>1280</v>
      </c>
    </row>
    <row r="631" spans="1:2" x14ac:dyDescent="0.25">
      <c r="A631" s="8" t="s">
        <v>1281</v>
      </c>
      <c r="B631" s="8" t="s">
        <v>1282</v>
      </c>
    </row>
    <row r="632" spans="1:2" x14ac:dyDescent="0.25">
      <c r="A632" s="8" t="s">
        <v>1415</v>
      </c>
      <c r="B632" s="8" t="s">
        <v>1416</v>
      </c>
    </row>
    <row r="633" spans="1:2" x14ac:dyDescent="0.25">
      <c r="A633" s="8" t="s">
        <v>1336</v>
      </c>
      <c r="B633" s="8" t="s">
        <v>1337</v>
      </c>
    </row>
    <row r="634" spans="1:2" x14ac:dyDescent="0.25">
      <c r="A634" s="8" t="s">
        <v>1283</v>
      </c>
      <c r="B634" s="8" t="s">
        <v>1284</v>
      </c>
    </row>
    <row r="635" spans="1:2" x14ac:dyDescent="0.25">
      <c r="A635" s="8" t="s">
        <v>1383</v>
      </c>
      <c r="B635" s="8" t="s">
        <v>1384</v>
      </c>
    </row>
    <row r="636" spans="1:2" x14ac:dyDescent="0.25">
      <c r="A636" s="8" t="s">
        <v>1285</v>
      </c>
      <c r="B636" s="8" t="s">
        <v>1286</v>
      </c>
    </row>
    <row r="637" spans="1:2" x14ac:dyDescent="0.25">
      <c r="A637" s="8" t="s">
        <v>1287</v>
      </c>
      <c r="B637" s="8" t="s">
        <v>1288</v>
      </c>
    </row>
    <row r="638" spans="1:2" x14ac:dyDescent="0.25">
      <c r="A638" s="8" t="s">
        <v>1289</v>
      </c>
      <c r="B638" s="8" t="s">
        <v>1290</v>
      </c>
    </row>
    <row r="639" spans="1:2" x14ac:dyDescent="0.25">
      <c r="A639" s="8" t="s">
        <v>1417</v>
      </c>
      <c r="B639" s="8" t="s">
        <v>1418</v>
      </c>
    </row>
    <row r="640" spans="1:2" x14ac:dyDescent="0.25">
      <c r="A640" s="8" t="s">
        <v>1742</v>
      </c>
      <c r="B640" s="8" t="s">
        <v>1743</v>
      </c>
    </row>
    <row r="641" spans="1:2" x14ac:dyDescent="0.25">
      <c r="A641" s="8" t="s">
        <v>1291</v>
      </c>
      <c r="B641" s="8" t="s">
        <v>1292</v>
      </c>
    </row>
    <row r="642" spans="1:2" x14ac:dyDescent="0.25">
      <c r="A642" s="8" t="s">
        <v>1539</v>
      </c>
      <c r="B642" s="8" t="s">
        <v>1540</v>
      </c>
    </row>
    <row r="643" spans="1:2" x14ac:dyDescent="0.25">
      <c r="A643" s="8" t="s">
        <v>1334</v>
      </c>
      <c r="B643" s="8" t="s">
        <v>1335</v>
      </c>
    </row>
    <row r="644" spans="1:2" x14ac:dyDescent="0.25">
      <c r="A644" s="8" t="s">
        <v>1515</v>
      </c>
      <c r="B644" s="8" t="s">
        <v>1516</v>
      </c>
    </row>
    <row r="645" spans="1:2" x14ac:dyDescent="0.25">
      <c r="A645" s="8" t="s">
        <v>1338</v>
      </c>
      <c r="B645" s="8" t="s">
        <v>1339</v>
      </c>
    </row>
    <row r="646" spans="1:2" x14ac:dyDescent="0.25">
      <c r="A646" s="8" t="s">
        <v>1419</v>
      </c>
      <c r="B646" s="8" t="s">
        <v>1420</v>
      </c>
    </row>
    <row r="647" spans="1:2" x14ac:dyDescent="0.25">
      <c r="A647" s="8" t="s">
        <v>1421</v>
      </c>
      <c r="B647" s="8" t="s">
        <v>1422</v>
      </c>
    </row>
    <row r="648" spans="1:2" x14ac:dyDescent="0.25">
      <c r="A648" s="8" t="s">
        <v>1326</v>
      </c>
      <c r="B648" s="8" t="s">
        <v>1327</v>
      </c>
    </row>
    <row r="649" spans="1:2" x14ac:dyDescent="0.25">
      <c r="A649" s="8" t="s">
        <v>1610</v>
      </c>
      <c r="B649" s="8" t="s">
        <v>1611</v>
      </c>
    </row>
    <row r="650" spans="1:2" x14ac:dyDescent="0.25">
      <c r="A650" s="8" t="s">
        <v>1517</v>
      </c>
      <c r="B650" s="8" t="s">
        <v>1518</v>
      </c>
    </row>
    <row r="651" spans="1:2" x14ac:dyDescent="0.25">
      <c r="A651" s="8" t="s">
        <v>1340</v>
      </c>
      <c r="B651" s="8" t="s">
        <v>1341</v>
      </c>
    </row>
    <row r="652" spans="1:2" x14ac:dyDescent="0.25">
      <c r="A652" s="8" t="s">
        <v>1299</v>
      </c>
      <c r="B652" s="8" t="s">
        <v>1300</v>
      </c>
    </row>
    <row r="653" spans="1:2" x14ac:dyDescent="0.25">
      <c r="A653" s="8" t="s">
        <v>1423</v>
      </c>
      <c r="B653" s="8" t="s">
        <v>1424</v>
      </c>
    </row>
    <row r="654" spans="1:2" x14ac:dyDescent="0.25">
      <c r="A654" s="8" t="s">
        <v>1385</v>
      </c>
      <c r="B654" s="8" t="s">
        <v>1386</v>
      </c>
    </row>
    <row r="655" spans="1:2" x14ac:dyDescent="0.25">
      <c r="A655" s="8" t="s">
        <v>1519</v>
      </c>
      <c r="B655" s="8" t="s">
        <v>1520</v>
      </c>
    </row>
    <row r="656" spans="1:2" x14ac:dyDescent="0.25">
      <c r="A656" s="8" t="s">
        <v>1444</v>
      </c>
      <c r="B656" s="8" t="s">
        <v>1445</v>
      </c>
    </row>
    <row r="657" spans="1:2" x14ac:dyDescent="0.25">
      <c r="A657" s="8" t="s">
        <v>1425</v>
      </c>
      <c r="B657" s="8" t="s">
        <v>1426</v>
      </c>
    </row>
    <row r="658" spans="1:2" x14ac:dyDescent="0.25">
      <c r="A658" s="8" t="s">
        <v>1387</v>
      </c>
      <c r="B658" s="8" t="s">
        <v>1388</v>
      </c>
    </row>
    <row r="659" spans="1:2" x14ac:dyDescent="0.25">
      <c r="A659" s="8" t="s">
        <v>1427</v>
      </c>
      <c r="B659" s="8" t="s">
        <v>1428</v>
      </c>
    </row>
    <row r="660" spans="1:2" x14ac:dyDescent="0.25">
      <c r="A660" s="8" t="s">
        <v>1744</v>
      </c>
      <c r="B660" s="8" t="s">
        <v>1745</v>
      </c>
    </row>
    <row r="661" spans="1:2" x14ac:dyDescent="0.25">
      <c r="A661" s="8" t="s">
        <v>1342</v>
      </c>
      <c r="B661" s="8" t="s">
        <v>1343</v>
      </c>
    </row>
    <row r="662" spans="1:2" x14ac:dyDescent="0.25">
      <c r="A662" s="8" t="s">
        <v>1429</v>
      </c>
      <c r="B662" s="8" t="s">
        <v>1430</v>
      </c>
    </row>
    <row r="663" spans="1:2" x14ac:dyDescent="0.25">
      <c r="A663" s="8" t="s">
        <v>1328</v>
      </c>
      <c r="B663" s="8" t="s">
        <v>1329</v>
      </c>
    </row>
    <row r="664" spans="1:2" x14ac:dyDescent="0.25">
      <c r="A664" s="8" t="s">
        <v>1521</v>
      </c>
      <c r="B664" s="8" t="s">
        <v>1522</v>
      </c>
    </row>
    <row r="665" spans="1:2" x14ac:dyDescent="0.25">
      <c r="A665" s="8" t="s">
        <v>1330</v>
      </c>
      <c r="B665" s="8" t="s">
        <v>1331</v>
      </c>
    </row>
    <row r="666" spans="1:2" x14ac:dyDescent="0.25">
      <c r="A666" s="8" t="s">
        <v>1746</v>
      </c>
      <c r="B666" s="8" t="s">
        <v>1747</v>
      </c>
    </row>
    <row r="667" spans="1:2" x14ac:dyDescent="0.25">
      <c r="A667" s="8" t="s">
        <v>1446</v>
      </c>
      <c r="B667" s="8" t="s">
        <v>1447</v>
      </c>
    </row>
    <row r="668" spans="1:2" x14ac:dyDescent="0.25">
      <c r="A668" s="8" t="s">
        <v>1389</v>
      </c>
      <c r="B668" s="8" t="s">
        <v>1390</v>
      </c>
    </row>
    <row r="669" spans="1:2" x14ac:dyDescent="0.25">
      <c r="A669" s="8" t="s">
        <v>1431</v>
      </c>
      <c r="B669" s="8" t="s">
        <v>1432</v>
      </c>
    </row>
    <row r="670" spans="1:2" x14ac:dyDescent="0.25">
      <c r="A670" s="8" t="s">
        <v>1869</v>
      </c>
      <c r="B670" s="8" t="s">
        <v>1870</v>
      </c>
    </row>
    <row r="671" spans="1:2" x14ac:dyDescent="0.25">
      <c r="A671" s="8" t="s">
        <v>1612</v>
      </c>
      <c r="B671" s="8" t="s">
        <v>1613</v>
      </c>
    </row>
    <row r="672" spans="1:2" x14ac:dyDescent="0.25">
      <c r="A672" s="8" t="s">
        <v>1614</v>
      </c>
      <c r="B672" s="8" t="s">
        <v>1615</v>
      </c>
    </row>
    <row r="673" spans="1:2" x14ac:dyDescent="0.25">
      <c r="A673" s="8" t="s">
        <v>1391</v>
      </c>
      <c r="B673" s="8" t="s">
        <v>1392</v>
      </c>
    </row>
    <row r="674" spans="1:2" x14ac:dyDescent="0.25">
      <c r="A674" s="8" t="s">
        <v>1393</v>
      </c>
      <c r="B674" s="8" t="s">
        <v>1394</v>
      </c>
    </row>
    <row r="675" spans="1:2" x14ac:dyDescent="0.25">
      <c r="A675" s="8" t="s">
        <v>1455</v>
      </c>
      <c r="B675" s="8" t="s">
        <v>1456</v>
      </c>
    </row>
    <row r="676" spans="1:2" x14ac:dyDescent="0.25">
      <c r="A676" s="8" t="s">
        <v>1433</v>
      </c>
      <c r="B676" s="8" t="s">
        <v>1434</v>
      </c>
    </row>
    <row r="677" spans="1:2" x14ac:dyDescent="0.25">
      <c r="A677" s="8" t="s">
        <v>1616</v>
      </c>
      <c r="B677" s="8" t="s">
        <v>1617</v>
      </c>
    </row>
    <row r="678" spans="1:2" x14ac:dyDescent="0.25">
      <c r="A678" s="8" t="s">
        <v>1483</v>
      </c>
      <c r="B678" s="8" t="s">
        <v>1484</v>
      </c>
    </row>
    <row r="679" spans="1:2" x14ac:dyDescent="0.25">
      <c r="A679" s="8" t="s">
        <v>1497</v>
      </c>
      <c r="B679" s="8" t="s">
        <v>1498</v>
      </c>
    </row>
    <row r="680" spans="1:2" x14ac:dyDescent="0.25">
      <c r="A680" s="8" t="s">
        <v>1541</v>
      </c>
      <c r="B680" s="8" t="s">
        <v>1542</v>
      </c>
    </row>
    <row r="681" spans="1:2" x14ac:dyDescent="0.25">
      <c r="A681" s="8" t="s">
        <v>1618</v>
      </c>
      <c r="B681" s="8" t="s">
        <v>1619</v>
      </c>
    </row>
    <row r="682" spans="1:2" x14ac:dyDescent="0.25">
      <c r="A682" s="8" t="s">
        <v>1855</v>
      </c>
      <c r="B682" s="8" t="s">
        <v>1856</v>
      </c>
    </row>
    <row r="683" spans="1:2" x14ac:dyDescent="0.25">
      <c r="A683" s="8" t="s">
        <v>1469</v>
      </c>
      <c r="B683" s="8" t="s">
        <v>1470</v>
      </c>
    </row>
    <row r="684" spans="1:2" x14ac:dyDescent="0.25">
      <c r="A684" s="8" t="s">
        <v>1620</v>
      </c>
      <c r="B684" s="8" t="s">
        <v>1621</v>
      </c>
    </row>
    <row r="685" spans="1:2" x14ac:dyDescent="0.25">
      <c r="A685" s="8" t="s">
        <v>1435</v>
      </c>
      <c r="B685" s="8" t="s">
        <v>1436</v>
      </c>
    </row>
    <row r="686" spans="1:2" x14ac:dyDescent="0.25">
      <c r="A686" s="8" t="s">
        <v>1457</v>
      </c>
      <c r="B686" s="8" t="s">
        <v>1458</v>
      </c>
    </row>
    <row r="687" spans="1:2" x14ac:dyDescent="0.25">
      <c r="A687" s="8" t="s">
        <v>1485</v>
      </c>
      <c r="B687" s="8" t="s">
        <v>1486</v>
      </c>
    </row>
    <row r="688" spans="1:2" x14ac:dyDescent="0.25">
      <c r="A688" s="8" t="s">
        <v>1448</v>
      </c>
      <c r="B688" s="8" t="s">
        <v>1449</v>
      </c>
    </row>
    <row r="689" spans="1:2" x14ac:dyDescent="0.25">
      <c r="A689" s="8" t="s">
        <v>2006</v>
      </c>
      <c r="B689" s="8" t="s">
        <v>2007</v>
      </c>
    </row>
    <row r="690" spans="1:2" x14ac:dyDescent="0.25">
      <c r="A690" s="8" t="s">
        <v>1748</v>
      </c>
      <c r="B690" s="8" t="s">
        <v>1749</v>
      </c>
    </row>
    <row r="691" spans="1:2" x14ac:dyDescent="0.25">
      <c r="A691" s="8" t="s">
        <v>1437</v>
      </c>
      <c r="B691" s="8" t="s">
        <v>1438</v>
      </c>
    </row>
    <row r="692" spans="1:2" x14ac:dyDescent="0.25">
      <c r="A692" s="8" t="s">
        <v>1439</v>
      </c>
      <c r="B692" s="8" t="s">
        <v>1440</v>
      </c>
    </row>
    <row r="693" spans="1:2" x14ac:dyDescent="0.25">
      <c r="A693" s="8" t="s">
        <v>1511</v>
      </c>
      <c r="B693" s="8" t="s">
        <v>1512</v>
      </c>
    </row>
    <row r="694" spans="1:2" x14ac:dyDescent="0.25">
      <c r="A694" s="8" t="s">
        <v>1441</v>
      </c>
      <c r="B694" s="8" t="s">
        <v>1442</v>
      </c>
    </row>
    <row r="695" spans="1:2" x14ac:dyDescent="0.25">
      <c r="A695" s="8" t="s">
        <v>1523</v>
      </c>
      <c r="B695" s="8" t="s">
        <v>1524</v>
      </c>
    </row>
    <row r="696" spans="1:2" x14ac:dyDescent="0.25">
      <c r="A696" s="8" t="s">
        <v>1750</v>
      </c>
      <c r="B696" s="8" t="s">
        <v>1751</v>
      </c>
    </row>
    <row r="697" spans="1:2" x14ac:dyDescent="0.25">
      <c r="A697" s="8" t="s">
        <v>1459</v>
      </c>
      <c r="B697" s="8" t="s">
        <v>1460</v>
      </c>
    </row>
    <row r="698" spans="1:2" x14ac:dyDescent="0.25">
      <c r="A698" s="8" t="s">
        <v>1499</v>
      </c>
      <c r="B698" s="8" t="s">
        <v>1500</v>
      </c>
    </row>
    <row r="699" spans="1:2" x14ac:dyDescent="0.25">
      <c r="A699" s="8" t="s">
        <v>1525</v>
      </c>
      <c r="B699" s="8" t="s">
        <v>1526</v>
      </c>
    </row>
    <row r="700" spans="1:2" x14ac:dyDescent="0.25">
      <c r="A700" s="8" t="s">
        <v>1501</v>
      </c>
      <c r="B700" s="8" t="s">
        <v>1502</v>
      </c>
    </row>
    <row r="701" spans="1:2" x14ac:dyDescent="0.25">
      <c r="A701" s="8" t="s">
        <v>1503</v>
      </c>
      <c r="B701" s="8" t="s">
        <v>1504</v>
      </c>
    </row>
    <row r="702" spans="1:2" x14ac:dyDescent="0.25">
      <c r="A702" s="8" t="s">
        <v>1622</v>
      </c>
      <c r="B702" s="8" t="s">
        <v>1623</v>
      </c>
    </row>
    <row r="703" spans="1:2" x14ac:dyDescent="0.25">
      <c r="A703" s="8" t="s">
        <v>1543</v>
      </c>
      <c r="B703" s="8" t="s">
        <v>1544</v>
      </c>
    </row>
    <row r="704" spans="1:2" x14ac:dyDescent="0.25">
      <c r="A704" s="8" t="s">
        <v>1624</v>
      </c>
      <c r="B704" s="8" t="s">
        <v>1625</v>
      </c>
    </row>
    <row r="705" spans="1:2" x14ac:dyDescent="0.25">
      <c r="A705" s="8" t="s">
        <v>1471</v>
      </c>
      <c r="B705" s="8" t="s">
        <v>1472</v>
      </c>
    </row>
    <row r="706" spans="1:2" x14ac:dyDescent="0.25">
      <c r="A706" s="8" t="s">
        <v>1545</v>
      </c>
      <c r="B706" s="8" t="s">
        <v>1546</v>
      </c>
    </row>
    <row r="707" spans="1:2" x14ac:dyDescent="0.25">
      <c r="A707" s="8" t="s">
        <v>1547</v>
      </c>
      <c r="B707" s="8" t="s">
        <v>1548</v>
      </c>
    </row>
    <row r="708" spans="1:2" x14ac:dyDescent="0.25">
      <c r="A708" s="8" t="s">
        <v>1626</v>
      </c>
      <c r="B708" s="8" t="s">
        <v>1627</v>
      </c>
    </row>
    <row r="709" spans="1:2" x14ac:dyDescent="0.25">
      <c r="A709" s="8" t="s">
        <v>1584</v>
      </c>
      <c r="B709" s="8" t="s">
        <v>1585</v>
      </c>
    </row>
    <row r="710" spans="1:2" x14ac:dyDescent="0.25">
      <c r="A710" s="8" t="s">
        <v>1505</v>
      </c>
      <c r="B710" s="8" t="s">
        <v>1506</v>
      </c>
    </row>
    <row r="711" spans="1:2" x14ac:dyDescent="0.25">
      <c r="A711" s="8" t="s">
        <v>1527</v>
      </c>
      <c r="B711" s="8" t="s">
        <v>1528</v>
      </c>
    </row>
    <row r="712" spans="1:2" x14ac:dyDescent="0.25">
      <c r="A712" s="8" t="s">
        <v>1473</v>
      </c>
      <c r="B712" s="8" t="s">
        <v>1474</v>
      </c>
    </row>
    <row r="713" spans="1:2" x14ac:dyDescent="0.25">
      <c r="A713" s="8" t="s">
        <v>1487</v>
      </c>
      <c r="B713" s="8" t="s">
        <v>1488</v>
      </c>
    </row>
    <row r="714" spans="1:2" x14ac:dyDescent="0.25">
      <c r="A714" s="8" t="s">
        <v>1752</v>
      </c>
      <c r="B714" s="8" t="s">
        <v>1753</v>
      </c>
    </row>
    <row r="715" spans="1:2" x14ac:dyDescent="0.25">
      <c r="A715" s="8" t="s">
        <v>1489</v>
      </c>
      <c r="B715" s="8" t="s">
        <v>1490</v>
      </c>
    </row>
    <row r="716" spans="1:2" x14ac:dyDescent="0.25">
      <c r="A716" s="8" t="s">
        <v>1491</v>
      </c>
      <c r="B716" s="8" t="s">
        <v>1492</v>
      </c>
    </row>
    <row r="717" spans="1:2" x14ac:dyDescent="0.25">
      <c r="A717" s="8" t="s">
        <v>1871</v>
      </c>
      <c r="B717" s="8" t="s">
        <v>1872</v>
      </c>
    </row>
    <row r="718" spans="1:2" x14ac:dyDescent="0.25">
      <c r="A718" s="8" t="s">
        <v>1588</v>
      </c>
      <c r="B718" s="8" t="s">
        <v>1589</v>
      </c>
    </row>
    <row r="719" spans="1:2" x14ac:dyDescent="0.25">
      <c r="A719" s="8" t="s">
        <v>1493</v>
      </c>
      <c r="B719" s="8" t="s">
        <v>1494</v>
      </c>
    </row>
    <row r="720" spans="1:2" x14ac:dyDescent="0.25">
      <c r="A720" s="8" t="s">
        <v>1754</v>
      </c>
      <c r="B720" s="8" t="s">
        <v>1755</v>
      </c>
    </row>
    <row r="721" spans="1:2" x14ac:dyDescent="0.25">
      <c r="A721" s="8" t="s">
        <v>1873</v>
      </c>
      <c r="B721" s="8" t="s">
        <v>1874</v>
      </c>
    </row>
    <row r="722" spans="1:2" x14ac:dyDescent="0.25">
      <c r="A722" s="8" t="s">
        <v>1549</v>
      </c>
      <c r="B722" s="8" t="s">
        <v>1550</v>
      </c>
    </row>
    <row r="723" spans="1:2" x14ac:dyDescent="0.25">
      <c r="A723" s="8" t="s">
        <v>1529</v>
      </c>
      <c r="B723" s="8" t="s">
        <v>1530</v>
      </c>
    </row>
    <row r="724" spans="1:2" x14ac:dyDescent="0.25">
      <c r="A724" s="8" t="s">
        <v>1628</v>
      </c>
      <c r="B724" s="8" t="s">
        <v>1629</v>
      </c>
    </row>
    <row r="725" spans="1:2" x14ac:dyDescent="0.25">
      <c r="A725" s="8" t="s">
        <v>1551</v>
      </c>
      <c r="B725" s="8" t="s">
        <v>1552</v>
      </c>
    </row>
    <row r="726" spans="1:2" x14ac:dyDescent="0.25">
      <c r="A726" s="8" t="s">
        <v>1513</v>
      </c>
      <c r="B726" s="8" t="s">
        <v>1514</v>
      </c>
    </row>
    <row r="727" spans="1:2" x14ac:dyDescent="0.25">
      <c r="A727" s="8" t="s">
        <v>1630</v>
      </c>
      <c r="B727" s="8" t="s">
        <v>1631</v>
      </c>
    </row>
    <row r="728" spans="1:2" x14ac:dyDescent="0.25">
      <c r="A728" s="8" t="s">
        <v>1590</v>
      </c>
      <c r="B728" s="8" t="s">
        <v>1591</v>
      </c>
    </row>
    <row r="729" spans="1:2" x14ac:dyDescent="0.25">
      <c r="A729" s="8" t="s">
        <v>1507</v>
      </c>
      <c r="B729" s="8" t="s">
        <v>1508</v>
      </c>
    </row>
    <row r="730" spans="1:2" x14ac:dyDescent="0.25">
      <c r="A730" s="8" t="s">
        <v>1632</v>
      </c>
      <c r="B730" s="8" t="s">
        <v>1633</v>
      </c>
    </row>
    <row r="731" spans="1:2" x14ac:dyDescent="0.25">
      <c r="A731" s="8" t="s">
        <v>1634</v>
      </c>
      <c r="B731" s="8" t="s">
        <v>1635</v>
      </c>
    </row>
    <row r="732" spans="1:2" x14ac:dyDescent="0.25">
      <c r="A732" s="8" t="s">
        <v>1553</v>
      </c>
      <c r="B732" s="8" t="s">
        <v>1554</v>
      </c>
    </row>
    <row r="733" spans="1:2" x14ac:dyDescent="0.25">
      <c r="A733" s="8" t="s">
        <v>1636</v>
      </c>
      <c r="B733" s="8" t="s">
        <v>1637</v>
      </c>
    </row>
    <row r="734" spans="1:2" x14ac:dyDescent="0.25">
      <c r="A734" s="8" t="s">
        <v>1555</v>
      </c>
      <c r="B734" s="8" t="s">
        <v>1556</v>
      </c>
    </row>
    <row r="735" spans="1:2" x14ac:dyDescent="0.25">
      <c r="A735" s="8" t="s">
        <v>1557</v>
      </c>
      <c r="B735" s="8" t="s">
        <v>1558</v>
      </c>
    </row>
    <row r="736" spans="1:2" x14ac:dyDescent="0.25">
      <c r="A736" s="8" t="s">
        <v>1592</v>
      </c>
      <c r="B736" s="8" t="s">
        <v>1593</v>
      </c>
    </row>
    <row r="737" spans="1:2" x14ac:dyDescent="0.25">
      <c r="A737" s="8" t="s">
        <v>1638</v>
      </c>
      <c r="B737" s="8" t="s">
        <v>1639</v>
      </c>
    </row>
    <row r="738" spans="1:2" x14ac:dyDescent="0.25">
      <c r="A738" s="8" t="s">
        <v>1640</v>
      </c>
      <c r="B738" s="8" t="s">
        <v>1641</v>
      </c>
    </row>
    <row r="739" spans="1:2" x14ac:dyDescent="0.25">
      <c r="A739" s="8" t="s">
        <v>1642</v>
      </c>
      <c r="B739" s="8" t="s">
        <v>1643</v>
      </c>
    </row>
    <row r="740" spans="1:2" x14ac:dyDescent="0.25">
      <c r="A740" s="8" t="s">
        <v>1531</v>
      </c>
      <c r="B740" s="8" t="s">
        <v>1532</v>
      </c>
    </row>
    <row r="741" spans="1:2" x14ac:dyDescent="0.25">
      <c r="A741" s="8" t="s">
        <v>1559</v>
      </c>
      <c r="B741" s="8" t="s">
        <v>1560</v>
      </c>
    </row>
    <row r="742" spans="1:2" x14ac:dyDescent="0.25">
      <c r="A742" s="8" t="s">
        <v>1561</v>
      </c>
      <c r="B742" s="8" t="s">
        <v>1562</v>
      </c>
    </row>
    <row r="743" spans="1:2" x14ac:dyDescent="0.25">
      <c r="A743" s="8" t="s">
        <v>1533</v>
      </c>
      <c r="B743" s="8" t="s">
        <v>1534</v>
      </c>
    </row>
    <row r="744" spans="1:2" x14ac:dyDescent="0.25">
      <c r="A744" s="8" t="s">
        <v>1535</v>
      </c>
      <c r="B744" s="8" t="s">
        <v>1536</v>
      </c>
    </row>
    <row r="745" spans="1:2" x14ac:dyDescent="0.25">
      <c r="A745" s="8" t="s">
        <v>1563</v>
      </c>
      <c r="B745" s="8" t="s">
        <v>1564</v>
      </c>
    </row>
    <row r="746" spans="1:2" x14ac:dyDescent="0.25">
      <c r="A746" s="8" t="s">
        <v>1565</v>
      </c>
      <c r="B746" s="8" t="s">
        <v>1566</v>
      </c>
    </row>
    <row r="747" spans="1:2" x14ac:dyDescent="0.25">
      <c r="A747" s="8" t="s">
        <v>1567</v>
      </c>
      <c r="B747" s="8" t="s">
        <v>1568</v>
      </c>
    </row>
    <row r="748" spans="1:2" x14ac:dyDescent="0.25">
      <c r="A748" s="8" t="s">
        <v>1569</v>
      </c>
      <c r="B748" s="8" t="s">
        <v>1570</v>
      </c>
    </row>
    <row r="749" spans="1:2" x14ac:dyDescent="0.25">
      <c r="A749" s="8" t="s">
        <v>1644</v>
      </c>
      <c r="B749" s="8" t="s">
        <v>1645</v>
      </c>
    </row>
    <row r="750" spans="1:2" x14ac:dyDescent="0.25">
      <c r="A750" s="8" t="s">
        <v>1594</v>
      </c>
      <c r="B750" s="8" t="s">
        <v>1595</v>
      </c>
    </row>
    <row r="751" spans="1:2" x14ac:dyDescent="0.25">
      <c r="A751" s="8" t="s">
        <v>1646</v>
      </c>
      <c r="B751" s="8" t="s">
        <v>1647</v>
      </c>
    </row>
    <row r="752" spans="1:2" x14ac:dyDescent="0.25">
      <c r="A752" s="8" t="s">
        <v>1875</v>
      </c>
      <c r="B752" s="8" t="s">
        <v>1876</v>
      </c>
    </row>
    <row r="753" spans="1:2" x14ac:dyDescent="0.25">
      <c r="A753" s="8" t="s">
        <v>1648</v>
      </c>
      <c r="B753" s="8" t="s">
        <v>1649</v>
      </c>
    </row>
    <row r="754" spans="1:2" x14ac:dyDescent="0.25">
      <c r="A754" s="8" t="s">
        <v>1571</v>
      </c>
      <c r="B754" s="8" t="s">
        <v>1572</v>
      </c>
    </row>
    <row r="755" spans="1:2" x14ac:dyDescent="0.25">
      <c r="A755" s="8" t="s">
        <v>1573</v>
      </c>
      <c r="B755" s="8" t="s">
        <v>1574</v>
      </c>
    </row>
    <row r="756" spans="1:2" x14ac:dyDescent="0.25">
      <c r="A756" s="8" t="s">
        <v>1650</v>
      </c>
      <c r="B756" s="8" t="s">
        <v>1651</v>
      </c>
    </row>
    <row r="757" spans="1:2" x14ac:dyDescent="0.25">
      <c r="A757" s="8" t="s">
        <v>1652</v>
      </c>
      <c r="B757" s="8" t="s">
        <v>1653</v>
      </c>
    </row>
    <row r="758" spans="1:2" x14ac:dyDescent="0.25">
      <c r="A758" s="8" t="s">
        <v>1756</v>
      </c>
      <c r="B758" s="8" t="s">
        <v>1757</v>
      </c>
    </row>
    <row r="759" spans="1:2" x14ac:dyDescent="0.25">
      <c r="A759" s="8" t="s">
        <v>1654</v>
      </c>
      <c r="B759" s="8" t="s">
        <v>1655</v>
      </c>
    </row>
    <row r="760" spans="1:2" x14ac:dyDescent="0.25">
      <c r="A760" s="8" t="s">
        <v>1877</v>
      </c>
      <c r="B760" s="8" t="s">
        <v>1878</v>
      </c>
    </row>
    <row r="761" spans="1:2" x14ac:dyDescent="0.25">
      <c r="A761" s="8" t="s">
        <v>1656</v>
      </c>
      <c r="B761" s="8" t="s">
        <v>1657</v>
      </c>
    </row>
    <row r="762" spans="1:2" x14ac:dyDescent="0.25">
      <c r="A762" s="8" t="s">
        <v>1658</v>
      </c>
      <c r="B762" s="8" t="s">
        <v>1659</v>
      </c>
    </row>
    <row r="763" spans="1:2" x14ac:dyDescent="0.25">
      <c r="A763" s="8" t="s">
        <v>1758</v>
      </c>
      <c r="B763" s="8" t="s">
        <v>1759</v>
      </c>
    </row>
    <row r="764" spans="1:2" x14ac:dyDescent="0.25">
      <c r="A764" s="8" t="s">
        <v>1575</v>
      </c>
      <c r="B764" s="8" t="s">
        <v>1576</v>
      </c>
    </row>
    <row r="765" spans="1:2" x14ac:dyDescent="0.25">
      <c r="A765" s="8" t="s">
        <v>1577</v>
      </c>
      <c r="B765" s="8" t="s">
        <v>1578</v>
      </c>
    </row>
    <row r="766" spans="1:2" x14ac:dyDescent="0.25">
      <c r="A766" s="8" t="s">
        <v>1579</v>
      </c>
      <c r="B766" s="8" t="s">
        <v>1580</v>
      </c>
    </row>
    <row r="767" spans="1:2" x14ac:dyDescent="0.25">
      <c r="A767" s="8" t="s">
        <v>1660</v>
      </c>
      <c r="B767" s="8" t="s">
        <v>1661</v>
      </c>
    </row>
    <row r="768" spans="1:2" x14ac:dyDescent="0.25">
      <c r="A768" s="8" t="s">
        <v>1581</v>
      </c>
      <c r="B768" s="8" t="s">
        <v>1582</v>
      </c>
    </row>
    <row r="769" spans="1:2" x14ac:dyDescent="0.25">
      <c r="A769" s="8" t="s">
        <v>1662</v>
      </c>
      <c r="B769" s="8" t="s">
        <v>1663</v>
      </c>
    </row>
    <row r="770" spans="1:2" x14ac:dyDescent="0.25">
      <c r="A770" s="8" t="s">
        <v>1760</v>
      </c>
      <c r="B770" s="8" t="s">
        <v>1761</v>
      </c>
    </row>
    <row r="771" spans="1:2" x14ac:dyDescent="0.25">
      <c r="A771" s="8" t="s">
        <v>1664</v>
      </c>
      <c r="B771" s="8" t="s">
        <v>1665</v>
      </c>
    </row>
    <row r="772" spans="1:2" x14ac:dyDescent="0.25">
      <c r="A772" s="8" t="s">
        <v>1666</v>
      </c>
      <c r="B772" s="8" t="s">
        <v>1667</v>
      </c>
    </row>
    <row r="773" spans="1:2" x14ac:dyDescent="0.25">
      <c r="A773" s="8" t="s">
        <v>1668</v>
      </c>
      <c r="B773" s="8" t="s">
        <v>1669</v>
      </c>
    </row>
    <row r="774" spans="1:2" x14ac:dyDescent="0.25">
      <c r="A774" s="8" t="s">
        <v>1670</v>
      </c>
      <c r="B774" s="8" t="s">
        <v>1671</v>
      </c>
    </row>
    <row r="775" spans="1:2" x14ac:dyDescent="0.25">
      <c r="A775" s="8" t="s">
        <v>1762</v>
      </c>
      <c r="B775" s="8" t="s">
        <v>1763</v>
      </c>
    </row>
    <row r="776" spans="1:2" x14ac:dyDescent="0.25">
      <c r="A776" s="8" t="s">
        <v>1672</v>
      </c>
      <c r="B776" s="8" t="s">
        <v>1673</v>
      </c>
    </row>
    <row r="777" spans="1:2" x14ac:dyDescent="0.25">
      <c r="A777" s="8" t="s">
        <v>1674</v>
      </c>
      <c r="B777" s="8" t="s">
        <v>1675</v>
      </c>
    </row>
    <row r="778" spans="1:2" x14ac:dyDescent="0.25">
      <c r="A778" s="8" t="s">
        <v>1676</v>
      </c>
      <c r="B778" s="8" t="s">
        <v>1677</v>
      </c>
    </row>
    <row r="779" spans="1:2" x14ac:dyDescent="0.25">
      <c r="A779" s="8" t="s">
        <v>1678</v>
      </c>
      <c r="B779" s="8" t="s">
        <v>1679</v>
      </c>
    </row>
    <row r="780" spans="1:2" x14ac:dyDescent="0.25">
      <c r="A780" s="8" t="s">
        <v>1680</v>
      </c>
      <c r="B780" s="8" t="s">
        <v>1681</v>
      </c>
    </row>
    <row r="781" spans="1:2" x14ac:dyDescent="0.25">
      <c r="A781" s="8" t="s">
        <v>1682</v>
      </c>
      <c r="B781" s="8" t="s">
        <v>1683</v>
      </c>
    </row>
    <row r="782" spans="1:2" x14ac:dyDescent="0.25">
      <c r="A782" s="8" t="s">
        <v>1684</v>
      </c>
      <c r="B782" s="8" t="s">
        <v>1685</v>
      </c>
    </row>
    <row r="783" spans="1:2" x14ac:dyDescent="0.25">
      <c r="A783" s="8" t="s">
        <v>1879</v>
      </c>
      <c r="B783" s="8" t="s">
        <v>1880</v>
      </c>
    </row>
    <row r="784" spans="1:2" x14ac:dyDescent="0.25">
      <c r="A784" s="8" t="s">
        <v>1764</v>
      </c>
      <c r="B784" s="8" t="s">
        <v>1765</v>
      </c>
    </row>
    <row r="785" spans="1:2" x14ac:dyDescent="0.25">
      <c r="A785" s="8" t="s">
        <v>2008</v>
      </c>
      <c r="B785" s="8" t="s">
        <v>2009</v>
      </c>
    </row>
    <row r="786" spans="1:2" x14ac:dyDescent="0.25">
      <c r="A786" s="8" t="s">
        <v>1686</v>
      </c>
      <c r="B786" s="8" t="s">
        <v>1687</v>
      </c>
    </row>
    <row r="787" spans="1:2" x14ac:dyDescent="0.25">
      <c r="A787" s="8" t="s">
        <v>1688</v>
      </c>
      <c r="B787" s="8" t="s">
        <v>1689</v>
      </c>
    </row>
    <row r="788" spans="1:2" x14ac:dyDescent="0.25">
      <c r="A788" s="8" t="s">
        <v>1690</v>
      </c>
      <c r="B788" s="8" t="s">
        <v>1691</v>
      </c>
    </row>
    <row r="789" spans="1:2" x14ac:dyDescent="0.25">
      <c r="A789" s="8" t="s">
        <v>1766</v>
      </c>
      <c r="B789" s="8" t="s">
        <v>1767</v>
      </c>
    </row>
    <row r="790" spans="1:2" x14ac:dyDescent="0.25">
      <c r="A790" s="8" t="s">
        <v>2010</v>
      </c>
      <c r="B790" s="8" t="s">
        <v>2011</v>
      </c>
    </row>
    <row r="791" spans="1:2" x14ac:dyDescent="0.25">
      <c r="A791" s="8" t="s">
        <v>1881</v>
      </c>
      <c r="B791" s="8" t="s">
        <v>1882</v>
      </c>
    </row>
    <row r="792" spans="1:2" x14ac:dyDescent="0.25">
      <c r="A792" s="8" t="s">
        <v>1692</v>
      </c>
      <c r="B792" s="8" t="s">
        <v>1693</v>
      </c>
    </row>
    <row r="793" spans="1:2" x14ac:dyDescent="0.25">
      <c r="A793" s="8" t="s">
        <v>1694</v>
      </c>
      <c r="B793" s="8" t="s">
        <v>1695</v>
      </c>
    </row>
    <row r="794" spans="1:2" x14ac:dyDescent="0.25">
      <c r="A794" s="8" t="s">
        <v>1826</v>
      </c>
      <c r="B794" s="8" t="s">
        <v>1827</v>
      </c>
    </row>
    <row r="795" spans="1:2" x14ac:dyDescent="0.25">
      <c r="A795" s="8" t="s">
        <v>1696</v>
      </c>
      <c r="B795" s="8" t="s">
        <v>1697</v>
      </c>
    </row>
    <row r="796" spans="1:2" x14ac:dyDescent="0.25">
      <c r="A796" s="8" t="s">
        <v>1883</v>
      </c>
      <c r="B796" s="8" t="s">
        <v>1884</v>
      </c>
    </row>
    <row r="797" spans="1:2" x14ac:dyDescent="0.25">
      <c r="A797" s="8" t="s">
        <v>1698</v>
      </c>
      <c r="B797" s="8" t="s">
        <v>1699</v>
      </c>
    </row>
    <row r="798" spans="1:2" x14ac:dyDescent="0.25">
      <c r="A798" s="8" t="s">
        <v>1700</v>
      </c>
      <c r="B798" s="8" t="s">
        <v>1701</v>
      </c>
    </row>
    <row r="799" spans="1:2" x14ac:dyDescent="0.25">
      <c r="A799" s="8" t="s">
        <v>1768</v>
      </c>
      <c r="B799" s="8" t="s">
        <v>1769</v>
      </c>
    </row>
    <row r="800" spans="1:2" x14ac:dyDescent="0.25">
      <c r="A800" s="8" t="s">
        <v>1770</v>
      </c>
      <c r="B800" s="8" t="s">
        <v>1771</v>
      </c>
    </row>
    <row r="801" spans="1:2" x14ac:dyDescent="0.25">
      <c r="A801" s="8" t="s">
        <v>1834</v>
      </c>
      <c r="B801" s="8" t="s">
        <v>1835</v>
      </c>
    </row>
    <row r="802" spans="1:2" x14ac:dyDescent="0.25">
      <c r="A802" s="8" t="s">
        <v>1702</v>
      </c>
      <c r="B802" s="8" t="s">
        <v>1703</v>
      </c>
    </row>
    <row r="803" spans="1:2" x14ac:dyDescent="0.25">
      <c r="A803" s="8" t="s">
        <v>1704</v>
      </c>
      <c r="B803" s="8" t="s">
        <v>1705</v>
      </c>
    </row>
    <row r="804" spans="1:2" x14ac:dyDescent="0.25">
      <c r="A804" s="8" t="s">
        <v>1706</v>
      </c>
      <c r="B804" s="8" t="s">
        <v>1707</v>
      </c>
    </row>
    <row r="805" spans="1:2" x14ac:dyDescent="0.25">
      <c r="A805" s="8" t="s">
        <v>1708</v>
      </c>
      <c r="B805" s="8" t="s">
        <v>1709</v>
      </c>
    </row>
    <row r="806" spans="1:2" x14ac:dyDescent="0.25">
      <c r="A806" s="8" t="s">
        <v>2012</v>
      </c>
      <c r="B806" s="8" t="s">
        <v>2013</v>
      </c>
    </row>
    <row r="807" spans="1:2" x14ac:dyDescent="0.25">
      <c r="A807" s="8" t="s">
        <v>1710</v>
      </c>
      <c r="B807" s="8" t="s">
        <v>1711</v>
      </c>
    </row>
    <row r="808" spans="1:2" x14ac:dyDescent="0.25">
      <c r="A808" s="8" t="s">
        <v>1772</v>
      </c>
      <c r="B808" s="8" t="s">
        <v>1773</v>
      </c>
    </row>
    <row r="809" spans="1:2" x14ac:dyDescent="0.25">
      <c r="A809" s="8" t="s">
        <v>1712</v>
      </c>
      <c r="B809" s="8" t="s">
        <v>1713</v>
      </c>
    </row>
    <row r="810" spans="1:2" x14ac:dyDescent="0.25">
      <c r="A810" s="8" t="s">
        <v>1996</v>
      </c>
      <c r="B810" s="8" t="s">
        <v>1997</v>
      </c>
    </row>
    <row r="811" spans="1:2" x14ac:dyDescent="0.25">
      <c r="A811" s="8" t="s">
        <v>1714</v>
      </c>
      <c r="B811" s="8" t="s">
        <v>1715</v>
      </c>
    </row>
    <row r="812" spans="1:2" x14ac:dyDescent="0.25">
      <c r="A812" s="8" t="s">
        <v>1774</v>
      </c>
      <c r="B812" s="8" t="s">
        <v>1775</v>
      </c>
    </row>
    <row r="813" spans="1:2" x14ac:dyDescent="0.25">
      <c r="A813" s="8" t="s">
        <v>1716</v>
      </c>
      <c r="B813" s="8" t="s">
        <v>1717</v>
      </c>
    </row>
    <row r="814" spans="1:2" x14ac:dyDescent="0.25">
      <c r="A814" s="8" t="s">
        <v>1718</v>
      </c>
      <c r="B814" s="8" t="s">
        <v>1719</v>
      </c>
    </row>
    <row r="815" spans="1:2" x14ac:dyDescent="0.25">
      <c r="A815" s="8" t="s">
        <v>1776</v>
      </c>
      <c r="B815" s="8" t="s">
        <v>1777</v>
      </c>
    </row>
    <row r="816" spans="1:2" x14ac:dyDescent="0.25">
      <c r="A816" s="8" t="s">
        <v>1778</v>
      </c>
      <c r="B816" s="8" t="s">
        <v>1779</v>
      </c>
    </row>
    <row r="817" spans="1:2" x14ac:dyDescent="0.25">
      <c r="A817" s="8" t="s">
        <v>1780</v>
      </c>
      <c r="B817" s="8" t="s">
        <v>1781</v>
      </c>
    </row>
    <row r="818" spans="1:2" x14ac:dyDescent="0.25">
      <c r="A818" s="8" t="s">
        <v>1885</v>
      </c>
      <c r="B818" s="8" t="s">
        <v>1886</v>
      </c>
    </row>
    <row r="819" spans="1:2" x14ac:dyDescent="0.25">
      <c r="A819" s="8" t="s">
        <v>1782</v>
      </c>
      <c r="B819" s="8" t="s">
        <v>1783</v>
      </c>
    </row>
    <row r="820" spans="1:2" x14ac:dyDescent="0.25">
      <c r="A820" s="8" t="s">
        <v>2014</v>
      </c>
      <c r="B820" s="8" t="s">
        <v>2015</v>
      </c>
    </row>
    <row r="821" spans="1:2" x14ac:dyDescent="0.25">
      <c r="A821" s="8" t="s">
        <v>1887</v>
      </c>
      <c r="B821" s="8" t="s">
        <v>1888</v>
      </c>
    </row>
    <row r="822" spans="1:2" x14ac:dyDescent="0.25">
      <c r="A822" s="8" t="s">
        <v>1784</v>
      </c>
      <c r="B822" s="8" t="s">
        <v>1785</v>
      </c>
    </row>
    <row r="823" spans="1:2" x14ac:dyDescent="0.25">
      <c r="A823" s="8" t="s">
        <v>1889</v>
      </c>
      <c r="B823" s="8" t="s">
        <v>1890</v>
      </c>
    </row>
    <row r="824" spans="1:2" x14ac:dyDescent="0.25">
      <c r="A824" s="8" t="s">
        <v>1786</v>
      </c>
      <c r="B824" s="8" t="s">
        <v>1787</v>
      </c>
    </row>
    <row r="825" spans="1:2" x14ac:dyDescent="0.25">
      <c r="A825" s="8" t="s">
        <v>1720</v>
      </c>
      <c r="B825" s="8" t="s">
        <v>1721</v>
      </c>
    </row>
    <row r="826" spans="1:2" x14ac:dyDescent="0.25">
      <c r="A826" s="8" t="s">
        <v>2016</v>
      </c>
      <c r="B826" s="8" t="s">
        <v>2017</v>
      </c>
    </row>
    <row r="827" spans="1:2" x14ac:dyDescent="0.25">
      <c r="A827" s="8" t="s">
        <v>1836</v>
      </c>
      <c r="B827" s="8" t="s">
        <v>1837</v>
      </c>
    </row>
    <row r="828" spans="1:2" x14ac:dyDescent="0.25">
      <c r="A828" s="8" t="s">
        <v>2018</v>
      </c>
      <c r="B828" s="8" t="s">
        <v>2019</v>
      </c>
    </row>
    <row r="829" spans="1:2" x14ac:dyDescent="0.25">
      <c r="A829" s="8" t="s">
        <v>2020</v>
      </c>
      <c r="B829" s="8" t="s">
        <v>2021</v>
      </c>
    </row>
    <row r="830" spans="1:2" x14ac:dyDescent="0.25">
      <c r="A830" s="8" t="s">
        <v>1838</v>
      </c>
      <c r="B830" s="8" t="s">
        <v>1839</v>
      </c>
    </row>
    <row r="831" spans="1:2" x14ac:dyDescent="0.25">
      <c r="A831" s="8" t="s">
        <v>1788</v>
      </c>
      <c r="B831" s="8" t="s">
        <v>1789</v>
      </c>
    </row>
    <row r="832" spans="1:2" x14ac:dyDescent="0.25">
      <c r="A832" s="8" t="s">
        <v>1857</v>
      </c>
      <c r="B832" s="8" t="s">
        <v>1858</v>
      </c>
    </row>
    <row r="833" spans="1:2" x14ac:dyDescent="0.25">
      <c r="A833" s="8" t="s">
        <v>2022</v>
      </c>
      <c r="B833" s="8" t="s">
        <v>2023</v>
      </c>
    </row>
    <row r="834" spans="1:2" x14ac:dyDescent="0.25">
      <c r="A834" s="8" t="s">
        <v>1963</v>
      </c>
      <c r="B834" s="8" t="s">
        <v>1964</v>
      </c>
    </row>
    <row r="835" spans="1:2" x14ac:dyDescent="0.25">
      <c r="A835" s="8" t="s">
        <v>1790</v>
      </c>
      <c r="B835" s="8" t="s">
        <v>1791</v>
      </c>
    </row>
    <row r="836" spans="1:2" x14ac:dyDescent="0.25">
      <c r="A836" s="8" t="s">
        <v>1792</v>
      </c>
      <c r="B836" s="8" t="s">
        <v>1793</v>
      </c>
    </row>
    <row r="837" spans="1:2" x14ac:dyDescent="0.25">
      <c r="A837" s="8" t="s">
        <v>1794</v>
      </c>
      <c r="B837" s="8" t="s">
        <v>1795</v>
      </c>
    </row>
    <row r="838" spans="1:2" x14ac:dyDescent="0.25">
      <c r="A838" s="8" t="s">
        <v>1796</v>
      </c>
      <c r="B838" s="8" t="s">
        <v>1797</v>
      </c>
    </row>
    <row r="839" spans="1:2" x14ac:dyDescent="0.25">
      <c r="A839" s="8" t="s">
        <v>1828</v>
      </c>
      <c r="B839" s="8" t="s">
        <v>1829</v>
      </c>
    </row>
    <row r="840" spans="1:2" x14ac:dyDescent="0.25">
      <c r="A840" s="8" t="s">
        <v>1891</v>
      </c>
      <c r="B840" s="8" t="s">
        <v>1892</v>
      </c>
    </row>
    <row r="841" spans="1:2" x14ac:dyDescent="0.25">
      <c r="A841" s="8" t="s">
        <v>1798</v>
      </c>
      <c r="B841" s="8" t="s">
        <v>1799</v>
      </c>
    </row>
    <row r="842" spans="1:2" x14ac:dyDescent="0.25">
      <c r="A842" s="8" t="s">
        <v>1800</v>
      </c>
      <c r="B842" s="8" t="s">
        <v>1801</v>
      </c>
    </row>
    <row r="843" spans="1:2" x14ac:dyDescent="0.25">
      <c r="A843" s="8" t="s">
        <v>1893</v>
      </c>
      <c r="B843" s="8" t="s">
        <v>1894</v>
      </c>
    </row>
    <row r="844" spans="1:2" x14ac:dyDescent="0.25">
      <c r="A844" s="8" t="s">
        <v>2024</v>
      </c>
      <c r="B844" s="8" t="s">
        <v>2025</v>
      </c>
    </row>
    <row r="845" spans="1:2" x14ac:dyDescent="0.25">
      <c r="A845" s="8" t="s">
        <v>1802</v>
      </c>
      <c r="B845" s="8" t="s">
        <v>1840</v>
      </c>
    </row>
    <row r="846" spans="1:2" x14ac:dyDescent="0.25">
      <c r="A846" s="8" t="s">
        <v>2026</v>
      </c>
      <c r="B846" s="8" t="s">
        <v>2027</v>
      </c>
    </row>
    <row r="847" spans="1:2" x14ac:dyDescent="0.25">
      <c r="A847" s="8" t="s">
        <v>1803</v>
      </c>
      <c r="B847" s="8" t="s">
        <v>1804</v>
      </c>
    </row>
    <row r="848" spans="1:2" x14ac:dyDescent="0.25">
      <c r="A848" s="8" t="s">
        <v>2028</v>
      </c>
      <c r="B848" s="8" t="s">
        <v>2029</v>
      </c>
    </row>
    <row r="849" spans="1:2" x14ac:dyDescent="0.25">
      <c r="A849" s="8" t="s">
        <v>2030</v>
      </c>
      <c r="B849" s="8" t="s">
        <v>2031</v>
      </c>
    </row>
    <row r="850" spans="1:2" x14ac:dyDescent="0.25">
      <c r="A850" s="8" t="s">
        <v>1895</v>
      </c>
      <c r="B850" s="8" t="s">
        <v>1896</v>
      </c>
    </row>
    <row r="851" spans="1:2" x14ac:dyDescent="0.25">
      <c r="A851" s="8" t="s">
        <v>1841</v>
      </c>
      <c r="B851" s="8" t="s">
        <v>1842</v>
      </c>
    </row>
    <row r="852" spans="1:2" x14ac:dyDescent="0.25">
      <c r="A852" s="8" t="s">
        <v>2032</v>
      </c>
      <c r="B852" s="8" t="s">
        <v>2033</v>
      </c>
    </row>
    <row r="853" spans="1:2" x14ac:dyDescent="0.25">
      <c r="A853" s="8" t="s">
        <v>1805</v>
      </c>
      <c r="B853" s="8" t="s">
        <v>1806</v>
      </c>
    </row>
    <row r="854" spans="1:2" x14ac:dyDescent="0.25">
      <c r="A854" s="8" t="s">
        <v>1843</v>
      </c>
      <c r="B854" s="8" t="s">
        <v>1844</v>
      </c>
    </row>
    <row r="855" spans="1:2" x14ac:dyDescent="0.25">
      <c r="A855" s="8" t="s">
        <v>1830</v>
      </c>
      <c r="B855" s="8" t="s">
        <v>1831</v>
      </c>
    </row>
    <row r="856" spans="1:2" x14ac:dyDescent="0.25">
      <c r="A856" s="8" t="s">
        <v>1845</v>
      </c>
      <c r="B856" s="8" t="s">
        <v>1846</v>
      </c>
    </row>
    <row r="857" spans="1:2" x14ac:dyDescent="0.25">
      <c r="A857" s="8" t="s">
        <v>1897</v>
      </c>
      <c r="B857" s="8" t="s">
        <v>1898</v>
      </c>
    </row>
    <row r="858" spans="1:2" x14ac:dyDescent="0.25">
      <c r="A858" s="8" t="s">
        <v>1847</v>
      </c>
      <c r="B858" s="8" t="s">
        <v>1848</v>
      </c>
    </row>
    <row r="859" spans="1:2" x14ac:dyDescent="0.25">
      <c r="A859" s="8" t="s">
        <v>2034</v>
      </c>
      <c r="B859" s="8" t="s">
        <v>2035</v>
      </c>
    </row>
    <row r="860" spans="1:2" x14ac:dyDescent="0.25">
      <c r="A860" s="8" t="s">
        <v>1899</v>
      </c>
      <c r="B860" s="8" t="s">
        <v>1900</v>
      </c>
    </row>
    <row r="861" spans="1:2" x14ac:dyDescent="0.25">
      <c r="A861" s="8" t="s">
        <v>1901</v>
      </c>
      <c r="B861" s="8" t="s">
        <v>1902</v>
      </c>
    </row>
    <row r="862" spans="1:2" x14ac:dyDescent="0.25">
      <c r="A862" s="8" t="s">
        <v>2036</v>
      </c>
      <c r="B862" s="8" t="s">
        <v>2037</v>
      </c>
    </row>
    <row r="863" spans="1:2" x14ac:dyDescent="0.25">
      <c r="A863" s="8" t="s">
        <v>1903</v>
      </c>
      <c r="B863" s="8" t="s">
        <v>1904</v>
      </c>
    </row>
    <row r="864" spans="1:2" x14ac:dyDescent="0.25">
      <c r="A864" s="8" t="s">
        <v>1859</v>
      </c>
      <c r="B864" s="8" t="s">
        <v>1860</v>
      </c>
    </row>
    <row r="865" spans="1:2" x14ac:dyDescent="0.25">
      <c r="A865" s="8" t="s">
        <v>1905</v>
      </c>
      <c r="B865" s="8" t="s">
        <v>1906</v>
      </c>
    </row>
    <row r="866" spans="1:2" x14ac:dyDescent="0.25">
      <c r="A866" s="8" t="s">
        <v>1907</v>
      </c>
      <c r="B866" s="8" t="s">
        <v>1908</v>
      </c>
    </row>
    <row r="867" spans="1:2" x14ac:dyDescent="0.25">
      <c r="A867" s="8" t="s">
        <v>2038</v>
      </c>
      <c r="B867" s="8" t="s">
        <v>2039</v>
      </c>
    </row>
    <row r="868" spans="1:2" x14ac:dyDescent="0.25">
      <c r="A868" s="8" t="s">
        <v>1909</v>
      </c>
      <c r="B868" s="8" t="s">
        <v>1910</v>
      </c>
    </row>
    <row r="869" spans="1:2" x14ac:dyDescent="0.25">
      <c r="A869" s="8" t="s">
        <v>2040</v>
      </c>
      <c r="B869" s="8" t="s">
        <v>2041</v>
      </c>
    </row>
    <row r="870" spans="1:2" x14ac:dyDescent="0.25">
      <c r="A870" s="8" t="s">
        <v>1965</v>
      </c>
      <c r="B870" s="8" t="s">
        <v>1966</v>
      </c>
    </row>
    <row r="871" spans="1:2" x14ac:dyDescent="0.25">
      <c r="A871" s="8" t="s">
        <v>1967</v>
      </c>
      <c r="B871" s="8" t="s">
        <v>1968</v>
      </c>
    </row>
    <row r="872" spans="1:2" x14ac:dyDescent="0.25">
      <c r="A872" s="8" t="s">
        <v>1832</v>
      </c>
      <c r="B872" s="8" t="s">
        <v>1833</v>
      </c>
    </row>
    <row r="873" spans="1:2" x14ac:dyDescent="0.25">
      <c r="A873" s="8" t="s">
        <v>1849</v>
      </c>
      <c r="B873" s="8" t="s">
        <v>1850</v>
      </c>
    </row>
    <row r="874" spans="1:2" x14ac:dyDescent="0.25">
      <c r="A874" s="8" t="s">
        <v>1807</v>
      </c>
      <c r="B874" s="8" t="s">
        <v>1808</v>
      </c>
    </row>
    <row r="875" spans="1:2" x14ac:dyDescent="0.25">
      <c r="A875" s="8" t="s">
        <v>1851</v>
      </c>
      <c r="B875" s="8" t="s">
        <v>1852</v>
      </c>
    </row>
    <row r="876" spans="1:2" x14ac:dyDescent="0.25">
      <c r="A876" s="8" t="s">
        <v>1911</v>
      </c>
      <c r="B876" s="8" t="s">
        <v>1912</v>
      </c>
    </row>
    <row r="877" spans="1:2" x14ac:dyDescent="0.25">
      <c r="A877" s="8" t="s">
        <v>1955</v>
      </c>
      <c r="B877" s="8" t="s">
        <v>1956</v>
      </c>
    </row>
    <row r="878" spans="1:2" x14ac:dyDescent="0.25">
      <c r="A878" s="8" t="s">
        <v>2042</v>
      </c>
      <c r="B878" s="8" t="s">
        <v>2043</v>
      </c>
    </row>
    <row r="879" spans="1:2" x14ac:dyDescent="0.25">
      <c r="A879" s="8" t="s">
        <v>1913</v>
      </c>
      <c r="B879" s="8" t="s">
        <v>1914</v>
      </c>
    </row>
    <row r="880" spans="1:2" x14ac:dyDescent="0.25">
      <c r="A880" s="8" t="s">
        <v>1915</v>
      </c>
      <c r="B880" s="8" t="s">
        <v>1916</v>
      </c>
    </row>
    <row r="881" spans="1:2" x14ac:dyDescent="0.25">
      <c r="A881" s="8" t="s">
        <v>2044</v>
      </c>
      <c r="B881" s="8" t="s">
        <v>2045</v>
      </c>
    </row>
    <row r="882" spans="1:2" x14ac:dyDescent="0.25">
      <c r="A882" s="8" t="s">
        <v>2046</v>
      </c>
      <c r="B882" s="8" t="s">
        <v>2047</v>
      </c>
    </row>
    <row r="883" spans="1:2" x14ac:dyDescent="0.25">
      <c r="A883" s="8" t="s">
        <v>1917</v>
      </c>
      <c r="B883" s="8" t="s">
        <v>1918</v>
      </c>
    </row>
    <row r="884" spans="1:2" x14ac:dyDescent="0.25">
      <c r="A884" s="8" t="s">
        <v>1919</v>
      </c>
      <c r="B884" s="8" t="s">
        <v>1920</v>
      </c>
    </row>
    <row r="885" spans="1:2" x14ac:dyDescent="0.25">
      <c r="A885" s="8" t="s">
        <v>1921</v>
      </c>
      <c r="B885" s="8" t="s">
        <v>1922</v>
      </c>
    </row>
    <row r="886" spans="1:2" x14ac:dyDescent="0.25">
      <c r="A886" s="8" t="s">
        <v>2048</v>
      </c>
      <c r="B886" s="8" t="s">
        <v>2049</v>
      </c>
    </row>
    <row r="887" spans="1:2" x14ac:dyDescent="0.25">
      <c r="A887" s="8" t="s">
        <v>1923</v>
      </c>
      <c r="B887" s="8" t="s">
        <v>1924</v>
      </c>
    </row>
    <row r="888" spans="1:2" x14ac:dyDescent="0.25">
      <c r="A888" s="8" t="s">
        <v>1853</v>
      </c>
      <c r="B888" s="8" t="s">
        <v>1854</v>
      </c>
    </row>
    <row r="889" spans="1:2" x14ac:dyDescent="0.25">
      <c r="A889" s="8" t="s">
        <v>1969</v>
      </c>
      <c r="B889" s="8" t="s">
        <v>1970</v>
      </c>
    </row>
    <row r="890" spans="1:2" x14ac:dyDescent="0.25">
      <c r="A890" s="8" t="s">
        <v>1861</v>
      </c>
      <c r="B890" s="8" t="s">
        <v>1862</v>
      </c>
    </row>
    <row r="891" spans="1:2" x14ac:dyDescent="0.25">
      <c r="A891" s="8" t="s">
        <v>2050</v>
      </c>
      <c r="B891" s="8" t="s">
        <v>2051</v>
      </c>
    </row>
    <row r="892" spans="1:2" x14ac:dyDescent="0.25">
      <c r="A892" s="8" t="s">
        <v>2052</v>
      </c>
      <c r="B892" s="8" t="s">
        <v>2053</v>
      </c>
    </row>
    <row r="893" spans="1:2" x14ac:dyDescent="0.25">
      <c r="A893" s="8" t="s">
        <v>2054</v>
      </c>
      <c r="B893" s="8" t="s">
        <v>2055</v>
      </c>
    </row>
    <row r="894" spans="1:2" x14ac:dyDescent="0.25">
      <c r="A894" s="8" t="s">
        <v>1925</v>
      </c>
      <c r="B894" s="8" t="s">
        <v>1926</v>
      </c>
    </row>
    <row r="895" spans="1:2" x14ac:dyDescent="0.25">
      <c r="A895" s="8" t="s">
        <v>2056</v>
      </c>
      <c r="B895" s="8" t="s">
        <v>2057</v>
      </c>
    </row>
    <row r="896" spans="1:2" x14ac:dyDescent="0.25">
      <c r="A896" s="8" t="s">
        <v>2058</v>
      </c>
      <c r="B896" s="8" t="s">
        <v>2059</v>
      </c>
    </row>
    <row r="897" spans="1:2" x14ac:dyDescent="0.25">
      <c r="A897" s="8" t="s">
        <v>1927</v>
      </c>
      <c r="B897" s="8" t="s">
        <v>1928</v>
      </c>
    </row>
    <row r="898" spans="1:2" x14ac:dyDescent="0.25">
      <c r="A898" s="8" t="s">
        <v>1929</v>
      </c>
      <c r="B898" s="8" t="s">
        <v>1930</v>
      </c>
    </row>
    <row r="899" spans="1:2" x14ac:dyDescent="0.25">
      <c r="A899" s="8" t="s">
        <v>2060</v>
      </c>
      <c r="B899" s="8" t="s">
        <v>2061</v>
      </c>
    </row>
    <row r="900" spans="1:2" x14ac:dyDescent="0.25">
      <c r="A900" s="8" t="s">
        <v>2062</v>
      </c>
      <c r="B900" s="8" t="s">
        <v>2063</v>
      </c>
    </row>
    <row r="901" spans="1:2" x14ac:dyDescent="0.25">
      <c r="A901" s="8" t="s">
        <v>1931</v>
      </c>
      <c r="B901" s="8" t="s">
        <v>1932</v>
      </c>
    </row>
    <row r="902" spans="1:2" x14ac:dyDescent="0.25">
      <c r="A902" s="8" t="s">
        <v>1933</v>
      </c>
      <c r="B902" s="8" t="s">
        <v>1934</v>
      </c>
    </row>
    <row r="903" spans="1:2" x14ac:dyDescent="0.25">
      <c r="A903" s="8" t="s">
        <v>1971</v>
      </c>
      <c r="B903" s="8" t="s">
        <v>1972</v>
      </c>
    </row>
    <row r="904" spans="1:2" x14ac:dyDescent="0.25">
      <c r="A904" s="8" t="s">
        <v>2064</v>
      </c>
      <c r="B904" s="8" t="s">
        <v>2065</v>
      </c>
    </row>
    <row r="905" spans="1:2" x14ac:dyDescent="0.25">
      <c r="A905" s="8" t="s">
        <v>2066</v>
      </c>
      <c r="B905" s="8" t="s">
        <v>2067</v>
      </c>
    </row>
    <row r="906" spans="1:2" x14ac:dyDescent="0.25">
      <c r="A906" s="8" t="s">
        <v>2068</v>
      </c>
      <c r="B906" s="8" t="s">
        <v>2069</v>
      </c>
    </row>
    <row r="907" spans="1:2" x14ac:dyDescent="0.25">
      <c r="A907" s="8" t="s">
        <v>2070</v>
      </c>
      <c r="B907" s="8" t="s">
        <v>2071</v>
      </c>
    </row>
    <row r="908" spans="1:2" x14ac:dyDescent="0.25">
      <c r="A908" s="8" t="s">
        <v>2072</v>
      </c>
      <c r="B908" s="8" t="s">
        <v>2073</v>
      </c>
    </row>
    <row r="909" spans="1:2" x14ac:dyDescent="0.25">
      <c r="A909" s="8" t="s">
        <v>1981</v>
      </c>
      <c r="B909" s="8" t="s">
        <v>1982</v>
      </c>
    </row>
    <row r="910" spans="1:2" x14ac:dyDescent="0.25">
      <c r="A910" s="8" t="s">
        <v>1998</v>
      </c>
      <c r="B910" s="8" t="s">
        <v>1999</v>
      </c>
    </row>
    <row r="911" spans="1:2" x14ac:dyDescent="0.25">
      <c r="A911" s="8" t="s">
        <v>2074</v>
      </c>
      <c r="B911" s="8" t="s">
        <v>2075</v>
      </c>
    </row>
    <row r="912" spans="1:2" x14ac:dyDescent="0.25">
      <c r="A912" s="8" t="s">
        <v>2076</v>
      </c>
      <c r="B912" s="8" t="s">
        <v>2077</v>
      </c>
    </row>
    <row r="913" spans="1:2" x14ac:dyDescent="0.25">
      <c r="A913" s="8" t="s">
        <v>2078</v>
      </c>
      <c r="B913" s="8" t="s">
        <v>2079</v>
      </c>
    </row>
    <row r="914" spans="1:2" x14ac:dyDescent="0.25">
      <c r="A914" s="8" t="s">
        <v>2080</v>
      </c>
      <c r="B914" s="8" t="s">
        <v>2081</v>
      </c>
    </row>
    <row r="915" spans="1:2" x14ac:dyDescent="0.25">
      <c r="A915" s="8" t="s">
        <v>1935</v>
      </c>
      <c r="B915" s="8" t="s">
        <v>1936</v>
      </c>
    </row>
    <row r="916" spans="1:2" x14ac:dyDescent="0.25">
      <c r="A916" s="8" t="s">
        <v>2082</v>
      </c>
      <c r="B916" s="8" t="s">
        <v>2083</v>
      </c>
    </row>
    <row r="917" spans="1:2" x14ac:dyDescent="0.25">
      <c r="A917" s="8" t="s">
        <v>2084</v>
      </c>
      <c r="B917" s="8" t="s">
        <v>2085</v>
      </c>
    </row>
    <row r="918" spans="1:2" x14ac:dyDescent="0.25">
      <c r="A918" s="8" t="s">
        <v>1937</v>
      </c>
      <c r="B918" s="8" t="s">
        <v>1938</v>
      </c>
    </row>
    <row r="919" spans="1:2" x14ac:dyDescent="0.25">
      <c r="A919" s="8" t="s">
        <v>2086</v>
      </c>
      <c r="B919" s="8" t="s">
        <v>2087</v>
      </c>
    </row>
    <row r="920" spans="1:2" x14ac:dyDescent="0.25">
      <c r="A920" s="8" t="s">
        <v>2088</v>
      </c>
      <c r="B920" s="8" t="s">
        <v>2089</v>
      </c>
    </row>
    <row r="921" spans="1:2" x14ac:dyDescent="0.25">
      <c r="A921" s="8" t="s">
        <v>2090</v>
      </c>
      <c r="B921" s="8" t="s">
        <v>2091</v>
      </c>
    </row>
    <row r="922" spans="1:2" x14ac:dyDescent="0.25">
      <c r="A922" s="8" t="s">
        <v>2092</v>
      </c>
      <c r="B922" s="8" t="s">
        <v>2093</v>
      </c>
    </row>
    <row r="923" spans="1:2" x14ac:dyDescent="0.25">
      <c r="A923" s="8" t="s">
        <v>2094</v>
      </c>
      <c r="B923" s="8" t="s">
        <v>2095</v>
      </c>
    </row>
    <row r="924" spans="1:2" x14ac:dyDescent="0.25">
      <c r="A924" s="8" t="s">
        <v>2096</v>
      </c>
      <c r="B924" s="8" t="s">
        <v>2097</v>
      </c>
    </row>
    <row r="925" spans="1:2" x14ac:dyDescent="0.25">
      <c r="A925" s="8" t="s">
        <v>2098</v>
      </c>
      <c r="B925" s="8" t="s">
        <v>2099</v>
      </c>
    </row>
    <row r="926" spans="1:2" x14ac:dyDescent="0.25">
      <c r="A926" s="8" t="s">
        <v>2100</v>
      </c>
      <c r="B926" s="8" t="s">
        <v>2101</v>
      </c>
    </row>
    <row r="927" spans="1:2" x14ac:dyDescent="0.25">
      <c r="A927" s="8" t="s">
        <v>2102</v>
      </c>
      <c r="B927" s="8" t="s">
        <v>2103</v>
      </c>
    </row>
    <row r="928" spans="1:2" x14ac:dyDescent="0.25">
      <c r="A928" s="8" t="s">
        <v>2104</v>
      </c>
      <c r="B928" s="8" t="s">
        <v>2105</v>
      </c>
    </row>
    <row r="929" spans="1:2" x14ac:dyDescent="0.25">
      <c r="A929" s="8" t="s">
        <v>2106</v>
      </c>
      <c r="B929" s="8" t="s">
        <v>2107</v>
      </c>
    </row>
    <row r="930" spans="1:2" x14ac:dyDescent="0.25">
      <c r="A930" s="8" t="s">
        <v>2108</v>
      </c>
      <c r="B930" s="8" t="s">
        <v>2109</v>
      </c>
    </row>
    <row r="931" spans="1:2" x14ac:dyDescent="0.25">
      <c r="A931" s="8" t="s">
        <v>2110</v>
      </c>
      <c r="B931" s="8" t="s">
        <v>2111</v>
      </c>
    </row>
    <row r="932" spans="1:2" x14ac:dyDescent="0.25">
      <c r="A932" s="8" t="s">
        <v>2112</v>
      </c>
      <c r="B932" s="8" t="s">
        <v>2113</v>
      </c>
    </row>
    <row r="933" spans="1:2" x14ac:dyDescent="0.25">
      <c r="A933" s="8" t="s">
        <v>2114</v>
      </c>
      <c r="B933" s="8" t="s">
        <v>2115</v>
      </c>
    </row>
    <row r="934" spans="1:2" x14ac:dyDescent="0.25">
      <c r="A934" s="8" t="s">
        <v>2116</v>
      </c>
      <c r="B934" s="8" t="s">
        <v>2117</v>
      </c>
    </row>
    <row r="935" spans="1:2" x14ac:dyDescent="0.25">
      <c r="A935" s="8" t="s">
        <v>2118</v>
      </c>
      <c r="B935" s="8" t="s">
        <v>2119</v>
      </c>
    </row>
    <row r="936" spans="1:2" x14ac:dyDescent="0.25">
      <c r="A936" s="8" t="s">
        <v>2120</v>
      </c>
      <c r="B936" s="8" t="s">
        <v>2121</v>
      </c>
    </row>
    <row r="937" spans="1:2" x14ac:dyDescent="0.25">
      <c r="A937" s="8" t="s">
        <v>2122</v>
      </c>
      <c r="B937" s="8" t="s">
        <v>2123</v>
      </c>
    </row>
    <row r="938" spans="1:2" x14ac:dyDescent="0.25">
      <c r="A938" s="8" t="s">
        <v>1722</v>
      </c>
      <c r="B938" s="8" t="s">
        <v>1723</v>
      </c>
    </row>
    <row r="939" spans="1:2" x14ac:dyDescent="0.25">
      <c r="A939" s="8" t="s">
        <v>1939</v>
      </c>
      <c r="B939" s="8" t="s">
        <v>1940</v>
      </c>
    </row>
    <row r="940" spans="1:2" x14ac:dyDescent="0.25">
      <c r="A940" s="8" t="s">
        <v>1941</v>
      </c>
      <c r="B940" s="8" t="s">
        <v>1942</v>
      </c>
    </row>
    <row r="941" spans="1:2" x14ac:dyDescent="0.25">
      <c r="A941" s="8" t="s">
        <v>1809</v>
      </c>
      <c r="B941" s="8" t="s">
        <v>1810</v>
      </c>
    </row>
    <row r="942" spans="1:2" x14ac:dyDescent="0.25">
      <c r="A942" s="8" t="s">
        <v>1724</v>
      </c>
      <c r="B942" s="8" t="s">
        <v>1725</v>
      </c>
    </row>
    <row r="943" spans="1:2" x14ac:dyDescent="0.25">
      <c r="A943" s="8" t="s">
        <v>1726</v>
      </c>
      <c r="B943" s="8" t="s">
        <v>1727</v>
      </c>
    </row>
    <row r="944" spans="1:2" x14ac:dyDescent="0.25">
      <c r="A944" s="8" t="s">
        <v>1728</v>
      </c>
      <c r="B944" s="8" t="s">
        <v>1729</v>
      </c>
    </row>
    <row r="945" spans="1:2" x14ac:dyDescent="0.25">
      <c r="A945" s="8" t="s">
        <v>1730</v>
      </c>
      <c r="B945" s="8" t="s">
        <v>1731</v>
      </c>
    </row>
    <row r="946" spans="1:2" x14ac:dyDescent="0.25">
      <c r="A946" s="8" t="s">
        <v>1732</v>
      </c>
      <c r="B946" s="8" t="s">
        <v>1733</v>
      </c>
    </row>
    <row r="947" spans="1:2" x14ac:dyDescent="0.25">
      <c r="A947" s="8" t="s">
        <v>1734</v>
      </c>
      <c r="B947" s="8" t="s">
        <v>1735</v>
      </c>
    </row>
    <row r="948" spans="1:2" x14ac:dyDescent="0.25">
      <c r="A948" s="8" t="s">
        <v>1736</v>
      </c>
      <c r="B948" s="8" t="s">
        <v>1737</v>
      </c>
    </row>
    <row r="949" spans="1:2" x14ac:dyDescent="0.25">
      <c r="A949" s="8" t="s">
        <v>2124</v>
      </c>
      <c r="B949" s="8" t="s">
        <v>2125</v>
      </c>
    </row>
    <row r="950" spans="1:2" x14ac:dyDescent="0.25">
      <c r="A950" s="8" t="s">
        <v>1943</v>
      </c>
      <c r="B950" s="8" t="s">
        <v>1944</v>
      </c>
    </row>
    <row r="951" spans="1:2" x14ac:dyDescent="0.25">
      <c r="A951" s="8" t="s">
        <v>1811</v>
      </c>
      <c r="B951" s="8" t="s">
        <v>1812</v>
      </c>
    </row>
    <row r="952" spans="1:2" x14ac:dyDescent="0.25">
      <c r="A952" s="8" t="s">
        <v>1813</v>
      </c>
      <c r="B952" s="8" t="s">
        <v>1814</v>
      </c>
    </row>
    <row r="953" spans="1:2" x14ac:dyDescent="0.25">
      <c r="A953" s="8" t="s">
        <v>1738</v>
      </c>
      <c r="B953" s="8" t="s">
        <v>1739</v>
      </c>
    </row>
    <row r="954" spans="1:2" x14ac:dyDescent="0.25">
      <c r="A954" s="8" t="s">
        <v>1945</v>
      </c>
      <c r="B954" s="8" t="s">
        <v>1946</v>
      </c>
    </row>
    <row r="955" spans="1:2" x14ac:dyDescent="0.25">
      <c r="A955" s="8" t="s">
        <v>2126</v>
      </c>
      <c r="B955" s="8" t="s">
        <v>2127</v>
      </c>
    </row>
    <row r="956" spans="1:2" x14ac:dyDescent="0.25">
      <c r="A956" s="8" t="s">
        <v>1815</v>
      </c>
      <c r="B956" s="8" t="s">
        <v>1816</v>
      </c>
    </row>
    <row r="957" spans="1:2" x14ac:dyDescent="0.25">
      <c r="A957" s="8" t="s">
        <v>1947</v>
      </c>
      <c r="B957" s="8" t="s">
        <v>1948</v>
      </c>
    </row>
    <row r="958" spans="1:2" x14ac:dyDescent="0.25">
      <c r="A958" s="8" t="s">
        <v>2000</v>
      </c>
      <c r="B958" s="8" t="s">
        <v>2001</v>
      </c>
    </row>
    <row r="959" spans="1:2" x14ac:dyDescent="0.25">
      <c r="A959" s="8" t="s">
        <v>2128</v>
      </c>
      <c r="B959" s="8" t="s">
        <v>2129</v>
      </c>
    </row>
    <row r="960" spans="1:2" x14ac:dyDescent="0.25">
      <c r="A960" s="8" t="s">
        <v>2130</v>
      </c>
      <c r="B960" s="8" t="s">
        <v>2131</v>
      </c>
    </row>
    <row r="961" spans="1:2" x14ac:dyDescent="0.25">
      <c r="A961" s="8" t="s">
        <v>1949</v>
      </c>
      <c r="B961" s="8" t="s">
        <v>1950</v>
      </c>
    </row>
    <row r="962" spans="1:2" x14ac:dyDescent="0.25">
      <c r="A962" s="8" t="s">
        <v>1817</v>
      </c>
      <c r="B962" s="8" t="s">
        <v>1818</v>
      </c>
    </row>
    <row r="963" spans="1:2" x14ac:dyDescent="0.25">
      <c r="A963" s="8" t="s">
        <v>2132</v>
      </c>
      <c r="B963" s="8" t="s">
        <v>2133</v>
      </c>
    </row>
    <row r="964" spans="1:2" x14ac:dyDescent="0.25">
      <c r="A964" s="8" t="s">
        <v>1863</v>
      </c>
      <c r="B964" s="8" t="s">
        <v>1864</v>
      </c>
    </row>
    <row r="965" spans="1:2" x14ac:dyDescent="0.25">
      <c r="A965" s="8" t="s">
        <v>2134</v>
      </c>
      <c r="B965" s="8" t="s">
        <v>2135</v>
      </c>
    </row>
    <row r="966" spans="1:2" x14ac:dyDescent="0.25">
      <c r="A966" s="8" t="s">
        <v>1951</v>
      </c>
      <c r="B966" s="8" t="s">
        <v>1952</v>
      </c>
    </row>
    <row r="967" spans="1:2" x14ac:dyDescent="0.25">
      <c r="A967" s="8" t="s">
        <v>1953</v>
      </c>
      <c r="B967" s="8" t="s">
        <v>1954</v>
      </c>
    </row>
    <row r="968" spans="1:2" x14ac:dyDescent="0.25">
      <c r="A968" s="8" t="s">
        <v>2136</v>
      </c>
      <c r="B968" s="8" t="s">
        <v>2137</v>
      </c>
    </row>
    <row r="969" spans="1:2" x14ac:dyDescent="0.25">
      <c r="A969" s="8" t="s">
        <v>2138</v>
      </c>
      <c r="B969" s="8" t="s">
        <v>2139</v>
      </c>
    </row>
    <row r="970" spans="1:2" x14ac:dyDescent="0.25">
      <c r="A970" s="8" t="s">
        <v>1973</v>
      </c>
      <c r="B970" s="8" t="s">
        <v>1974</v>
      </c>
    </row>
    <row r="971" spans="1:2" x14ac:dyDescent="0.25">
      <c r="A971" s="8" t="s">
        <v>2140</v>
      </c>
      <c r="B971" s="8" t="s">
        <v>2141</v>
      </c>
    </row>
    <row r="972" spans="1:2" x14ac:dyDescent="0.25">
      <c r="A972" s="8" t="s">
        <v>1975</v>
      </c>
      <c r="B972" s="8" t="s">
        <v>1976</v>
      </c>
    </row>
    <row r="973" spans="1:2" x14ac:dyDescent="0.25">
      <c r="A973" s="8" t="s">
        <v>2142</v>
      </c>
      <c r="B973" s="8" t="s">
        <v>2143</v>
      </c>
    </row>
    <row r="974" spans="1:2" x14ac:dyDescent="0.25">
      <c r="A974" s="8" t="s">
        <v>1977</v>
      </c>
      <c r="B974" s="8" t="s">
        <v>1978</v>
      </c>
    </row>
    <row r="975" spans="1:2" x14ac:dyDescent="0.25">
      <c r="A975" s="8" t="s">
        <v>1979</v>
      </c>
      <c r="B975" s="8" t="s">
        <v>1980</v>
      </c>
    </row>
    <row r="976" spans="1:2" x14ac:dyDescent="0.25">
      <c r="A976" s="8" t="s">
        <v>2144</v>
      </c>
      <c r="B976" s="8" t="s">
        <v>2145</v>
      </c>
    </row>
    <row r="977" spans="1:2" x14ac:dyDescent="0.25">
      <c r="A977" s="8" t="s">
        <v>2146</v>
      </c>
      <c r="B977" s="8" t="s">
        <v>2147</v>
      </c>
    </row>
    <row r="978" spans="1:2" x14ac:dyDescent="0.25">
      <c r="A978" s="8" t="s">
        <v>2148</v>
      </c>
      <c r="B978" s="8" t="s">
        <v>2149</v>
      </c>
    </row>
    <row r="979" spans="1:2" x14ac:dyDescent="0.25">
      <c r="A979" s="8" t="s">
        <v>2150</v>
      </c>
      <c r="B979" s="8" t="s">
        <v>2151</v>
      </c>
    </row>
    <row r="980" spans="1:2" x14ac:dyDescent="0.25">
      <c r="A980" s="8" t="s">
        <v>2152</v>
      </c>
      <c r="B980" s="8" t="s">
        <v>2153</v>
      </c>
    </row>
    <row r="981" spans="1:2" x14ac:dyDescent="0.25">
      <c r="A981" s="8" t="s">
        <v>2154</v>
      </c>
      <c r="B981" s="8" t="s">
        <v>2155</v>
      </c>
    </row>
    <row r="982" spans="1:2" x14ac:dyDescent="0.25">
      <c r="A982" s="8" t="s">
        <v>2156</v>
      </c>
      <c r="B982" s="8" t="s">
        <v>2157</v>
      </c>
    </row>
    <row r="983" spans="1:2" x14ac:dyDescent="0.25">
      <c r="A983" s="8" t="s">
        <v>2158</v>
      </c>
      <c r="B983" s="8" t="s">
        <v>2159</v>
      </c>
    </row>
    <row r="984" spans="1:2" x14ac:dyDescent="0.25">
      <c r="A984" s="8" t="s">
        <v>2160</v>
      </c>
      <c r="B984" s="8" t="s">
        <v>2161</v>
      </c>
    </row>
    <row r="985" spans="1:2" x14ac:dyDescent="0.25">
      <c r="A985" s="8" t="s">
        <v>2162</v>
      </c>
      <c r="B985" s="8" t="s">
        <v>2163</v>
      </c>
    </row>
    <row r="986" spans="1:2" x14ac:dyDescent="0.25">
      <c r="A986" s="8" t="s">
        <v>2164</v>
      </c>
      <c r="B986" s="8" t="s">
        <v>2165</v>
      </c>
    </row>
    <row r="987" spans="1:2" x14ac:dyDescent="0.25">
      <c r="A987" s="8" t="s">
        <v>2166</v>
      </c>
      <c r="B987" s="8" t="s">
        <v>2167</v>
      </c>
    </row>
    <row r="988" spans="1:2" x14ac:dyDescent="0.25">
      <c r="A988" s="8" t="s">
        <v>2168</v>
      </c>
      <c r="B988" s="8" t="s">
        <v>2169</v>
      </c>
    </row>
    <row r="989" spans="1:2" x14ac:dyDescent="0.25">
      <c r="A989" s="8" t="s">
        <v>2170</v>
      </c>
      <c r="B989" s="8" t="s">
        <v>2171</v>
      </c>
    </row>
    <row r="990" spans="1:2" x14ac:dyDescent="0.25">
      <c r="A990" s="8" t="s">
        <v>2172</v>
      </c>
      <c r="B990" s="8" t="s">
        <v>2173</v>
      </c>
    </row>
    <row r="991" spans="1:2" x14ac:dyDescent="0.25">
      <c r="A991" s="8" t="s">
        <v>2174</v>
      </c>
      <c r="B991" s="8" t="s">
        <v>2175</v>
      </c>
    </row>
    <row r="992" spans="1:2" x14ac:dyDescent="0.25">
      <c r="A992" s="8" t="s">
        <v>2176</v>
      </c>
      <c r="B992" s="8" t="s">
        <v>2177</v>
      </c>
    </row>
    <row r="993" spans="1:2" x14ac:dyDescent="0.25">
      <c r="A993" s="8" t="s">
        <v>2178</v>
      </c>
      <c r="B993" s="8" t="s">
        <v>2179</v>
      </c>
    </row>
    <row r="994" spans="1:2" x14ac:dyDescent="0.25">
      <c r="A994" s="8" t="s">
        <v>2180</v>
      </c>
      <c r="B994" s="8" t="s">
        <v>2181</v>
      </c>
    </row>
    <row r="995" spans="1:2" x14ac:dyDescent="0.25">
      <c r="A995" s="8" t="s">
        <v>2182</v>
      </c>
      <c r="B995" s="8" t="s">
        <v>2183</v>
      </c>
    </row>
    <row r="996" spans="1:2" x14ac:dyDescent="0.25">
      <c r="A996" s="8" t="s">
        <v>2184</v>
      </c>
      <c r="B996" s="8" t="s">
        <v>2185</v>
      </c>
    </row>
    <row r="997" spans="1:2" x14ac:dyDescent="0.25">
      <c r="A997" s="8" t="s">
        <v>2186</v>
      </c>
      <c r="B997" s="8" t="s">
        <v>2187</v>
      </c>
    </row>
    <row r="998" spans="1:2" x14ac:dyDescent="0.25">
      <c r="A998" s="8" t="s">
        <v>2188</v>
      </c>
      <c r="B998" s="8" t="s">
        <v>2189</v>
      </c>
    </row>
    <row r="999" spans="1:2" x14ac:dyDescent="0.25">
      <c r="A999" s="8" t="s">
        <v>2190</v>
      </c>
      <c r="B999" s="8" t="s">
        <v>2191</v>
      </c>
    </row>
    <row r="1000" spans="1:2" x14ac:dyDescent="0.25">
      <c r="A1000" s="8" t="s">
        <v>2192</v>
      </c>
      <c r="B1000" s="8" t="s">
        <v>2193</v>
      </c>
    </row>
    <row r="1001" spans="1:2" x14ac:dyDescent="0.25">
      <c r="A1001" s="8" t="s">
        <v>2194</v>
      </c>
      <c r="B1001" s="8" t="s">
        <v>2195</v>
      </c>
    </row>
    <row r="1002" spans="1:2" x14ac:dyDescent="0.25">
      <c r="A1002" s="8" t="s">
        <v>2196</v>
      </c>
      <c r="B1002" s="8" t="s">
        <v>2197</v>
      </c>
    </row>
    <row r="1003" spans="1:2" x14ac:dyDescent="0.25">
      <c r="A1003" s="8" t="s">
        <v>2198</v>
      </c>
      <c r="B1003" s="8" t="s">
        <v>2199</v>
      </c>
    </row>
    <row r="1004" spans="1:2" x14ac:dyDescent="0.25">
      <c r="A1004" s="8" t="s">
        <v>2200</v>
      </c>
      <c r="B1004" s="8" t="s">
        <v>2201</v>
      </c>
    </row>
    <row r="1005" spans="1:2" x14ac:dyDescent="0.25">
      <c r="A1005" s="8" t="s">
        <v>2202</v>
      </c>
      <c r="B1005" s="8" t="s">
        <v>2203</v>
      </c>
    </row>
    <row r="1006" spans="1:2" x14ac:dyDescent="0.25">
      <c r="A1006" s="8" t="s">
        <v>2204</v>
      </c>
      <c r="B1006" s="8" t="s">
        <v>2205</v>
      </c>
    </row>
    <row r="1007" spans="1:2" x14ac:dyDescent="0.25">
      <c r="A1007" s="8" t="s">
        <v>2206</v>
      </c>
      <c r="B1007" s="8" t="s">
        <v>2207</v>
      </c>
    </row>
    <row r="1008" spans="1:2" x14ac:dyDescent="0.25">
      <c r="A1008" s="8" t="s">
        <v>2208</v>
      </c>
      <c r="B1008" s="8" t="s">
        <v>2209</v>
      </c>
    </row>
    <row r="1009" spans="1:2" x14ac:dyDescent="0.25">
      <c r="A1009" s="8" t="s">
        <v>2210</v>
      </c>
      <c r="B1009" s="8" t="s">
        <v>2211</v>
      </c>
    </row>
    <row r="1010" spans="1:2" x14ac:dyDescent="0.25">
      <c r="A1010" s="8" t="s">
        <v>2212</v>
      </c>
      <c r="B1010" s="8" t="s">
        <v>2213</v>
      </c>
    </row>
    <row r="1011" spans="1:2" x14ac:dyDescent="0.25">
      <c r="A1011" s="8" t="s">
        <v>2214</v>
      </c>
      <c r="B1011" s="8" t="s">
        <v>2215</v>
      </c>
    </row>
    <row r="1012" spans="1:2" x14ac:dyDescent="0.25">
      <c r="A1012" s="8" t="s">
        <v>2216</v>
      </c>
      <c r="B1012" s="8" t="s">
        <v>2217</v>
      </c>
    </row>
    <row r="1013" spans="1:2" x14ac:dyDescent="0.25">
      <c r="A1013" s="8" t="s">
        <v>2218</v>
      </c>
      <c r="B1013" s="8" t="s">
        <v>2219</v>
      </c>
    </row>
    <row r="1014" spans="1:2" x14ac:dyDescent="0.25">
      <c r="A1014" s="8" t="s">
        <v>2220</v>
      </c>
      <c r="B1014" s="8" t="s">
        <v>2221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B0605-61D1-4823-A42D-22AA413C8659}">
  <sheetPr codeName="Sheet4"/>
  <dimension ref="A1:N21"/>
  <sheetViews>
    <sheetView workbookViewId="0">
      <selection activeCell="L19" sqref="L19"/>
    </sheetView>
  </sheetViews>
  <sheetFormatPr defaultRowHeight="15" x14ac:dyDescent="0.25"/>
  <cols>
    <col min="1" max="1" width="6.5703125" bestFit="1" customWidth="1"/>
    <col min="2" max="2" width="17.28515625" bestFit="1" customWidth="1"/>
    <col min="3" max="3" width="10.5703125" bestFit="1" customWidth="1"/>
    <col min="4" max="4" width="9.42578125" bestFit="1" customWidth="1"/>
    <col min="5" max="5" width="7.42578125" bestFit="1" customWidth="1"/>
    <col min="12" max="12" width="24.42578125" bestFit="1" customWidth="1"/>
    <col min="14" max="14" width="10.7109375" style="9" bestFit="1" customWidth="1"/>
  </cols>
  <sheetData>
    <row r="1" spans="1:7" x14ac:dyDescent="0.25">
      <c r="A1" t="s">
        <v>6</v>
      </c>
    </row>
    <row r="2" spans="1:7" x14ac:dyDescent="0.25">
      <c r="B2" t="s">
        <v>3</v>
      </c>
    </row>
    <row r="3" spans="1:7" x14ac:dyDescent="0.25">
      <c r="B3" s="10" t="str">
        <f>Input!$D$4</f>
        <v>200148-</v>
      </c>
    </row>
    <row r="5" spans="1:7" x14ac:dyDescent="0.25">
      <c r="B5" t="s">
        <v>1154</v>
      </c>
    </row>
    <row r="6" spans="1:7" x14ac:dyDescent="0.25">
      <c r="B6" s="9">
        <v>44227</v>
      </c>
    </row>
    <row r="8" spans="1:7" x14ac:dyDescent="0.25">
      <c r="B8" t="s">
        <v>9</v>
      </c>
    </row>
    <row r="9" spans="1:7" x14ac:dyDescent="0.25">
      <c r="B9" s="10">
        <f>Input!$D$8</f>
        <v>44362</v>
      </c>
      <c r="C9" s="10"/>
      <c r="D9" t="s">
        <v>1364</v>
      </c>
    </row>
    <row r="11" spans="1:7" x14ac:dyDescent="0.25">
      <c r="B11" t="s">
        <v>7</v>
      </c>
    </row>
    <row r="12" spans="1:7" x14ac:dyDescent="0.25">
      <c r="B12" t="e">
        <f>Input!#REF!</f>
        <v>#REF!</v>
      </c>
      <c r="G12" s="9"/>
    </row>
    <row r="14" spans="1:7" x14ac:dyDescent="0.25">
      <c r="B14" t="s">
        <v>8</v>
      </c>
    </row>
    <row r="15" spans="1:7" x14ac:dyDescent="0.25">
      <c r="B15" t="e">
        <f>Input!#REF!</f>
        <v>#REF!</v>
      </c>
    </row>
    <row r="17" spans="2:2" x14ac:dyDescent="0.25">
      <c r="B17" t="s">
        <v>1296</v>
      </c>
    </row>
    <row r="18" spans="2:2" x14ac:dyDescent="0.25">
      <c r="B18" s="9">
        <f ca="1">TODAY()</f>
        <v>44413</v>
      </c>
    </row>
    <row r="20" spans="2:2" x14ac:dyDescent="0.25">
      <c r="B20" t="s">
        <v>1154</v>
      </c>
    </row>
    <row r="21" spans="2:2" x14ac:dyDescent="0.25">
      <c r="B21" s="9">
        <v>44327</v>
      </c>
    </row>
  </sheetData>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E7F4-7B12-4FBF-93BA-62034342722F}">
  <sheetPr codeName="Sheet2"/>
  <dimension ref="B2:CR67"/>
  <sheetViews>
    <sheetView showGridLines="0" topLeftCell="A10" zoomScale="70" zoomScaleNormal="70" workbookViewId="0">
      <selection activeCell="G19" sqref="G19"/>
    </sheetView>
  </sheetViews>
  <sheetFormatPr defaultRowHeight="15" x14ac:dyDescent="0.25"/>
  <cols>
    <col min="2" max="2" width="17.7109375" bestFit="1" customWidth="1"/>
    <col min="3" max="3" width="43.28515625" bestFit="1" customWidth="1"/>
    <col min="4" max="4" width="7.28515625" bestFit="1" customWidth="1"/>
    <col min="5" max="5" width="12.7109375" bestFit="1" customWidth="1"/>
    <col min="6" max="6" width="20.28515625" bestFit="1" customWidth="1"/>
    <col min="7" max="7" width="12.28515625" bestFit="1" customWidth="1"/>
    <col min="8" max="8" width="13.140625" bestFit="1" customWidth="1"/>
    <col min="9" max="9" width="12.28515625" bestFit="1" customWidth="1"/>
    <col min="10" max="10" width="19.7109375" bestFit="1" customWidth="1"/>
    <col min="11" max="11" width="12.42578125" bestFit="1" customWidth="1"/>
    <col min="12" max="12" width="11.7109375" bestFit="1" customWidth="1"/>
    <col min="13" max="13" width="13.7109375" bestFit="1" customWidth="1"/>
    <col min="14" max="14" width="13.85546875" bestFit="1" customWidth="1"/>
    <col min="15" max="16" width="42.28515625" bestFit="1" customWidth="1"/>
    <col min="17" max="17" width="42.28515625" style="19" bestFit="1" customWidth="1"/>
    <col min="18" max="18" width="39" bestFit="1" customWidth="1"/>
    <col min="19" max="19" width="8.28515625" bestFit="1" customWidth="1"/>
    <col min="20" max="20" width="22.42578125" bestFit="1" customWidth="1"/>
    <col min="21" max="21" width="22.28515625" bestFit="1" customWidth="1"/>
    <col min="22" max="22" width="22.42578125" bestFit="1" customWidth="1"/>
    <col min="23" max="23" width="21.7109375" bestFit="1" customWidth="1"/>
    <col min="24" max="24" width="9.7109375" bestFit="1" customWidth="1"/>
    <col min="25" max="25" width="11.7109375" bestFit="1" customWidth="1"/>
    <col min="26" max="26" width="7.7109375" bestFit="1" customWidth="1"/>
    <col min="27" max="27" width="33.85546875" bestFit="1" customWidth="1"/>
    <col min="28" max="28" width="33.28515625" bestFit="1" customWidth="1"/>
    <col min="29" max="29" width="32.42578125" bestFit="1" customWidth="1"/>
    <col min="30" max="30" width="17.7109375" bestFit="1" customWidth="1"/>
    <col min="31" max="31" width="17.140625" bestFit="1" customWidth="1"/>
    <col min="32" max="33" width="12.7109375" bestFit="1" customWidth="1"/>
    <col min="34" max="34" width="14.140625" bestFit="1" customWidth="1"/>
    <col min="35" max="35" width="4.85546875" bestFit="1" customWidth="1"/>
    <col min="36" max="36" width="10.28515625" bestFit="1" customWidth="1"/>
    <col min="37" max="37" width="34.85546875" bestFit="1" customWidth="1"/>
    <col min="38" max="38" width="13.42578125" bestFit="1" customWidth="1"/>
    <col min="39" max="39" width="9" bestFit="1" customWidth="1"/>
    <col min="40" max="40" width="14.5703125" bestFit="1" customWidth="1"/>
    <col min="41" max="41" width="11.85546875" bestFit="1" customWidth="1"/>
    <col min="42" max="42" width="18.5703125" bestFit="1" customWidth="1"/>
    <col min="43" max="43" width="9.7109375" bestFit="1" customWidth="1"/>
    <col min="44" max="44" width="17.85546875" bestFit="1" customWidth="1"/>
    <col min="45" max="45" width="17.42578125" bestFit="1" customWidth="1"/>
    <col min="46" max="46" width="17.28515625" bestFit="1" customWidth="1"/>
    <col min="47" max="47" width="13.7109375" bestFit="1" customWidth="1"/>
    <col min="48" max="48" width="10.140625" bestFit="1" customWidth="1"/>
    <col min="49" max="49" width="9.42578125" bestFit="1" customWidth="1"/>
  </cols>
  <sheetData>
    <row r="2" spans="2:96" x14ac:dyDescent="0.25">
      <c r="BV2">
        <v>0</v>
      </c>
      <c r="CL2">
        <v>0</v>
      </c>
      <c r="CM2">
        <v>0</v>
      </c>
      <c r="CP2">
        <v>2342387</v>
      </c>
      <c r="CQ2">
        <v>0</v>
      </c>
      <c r="CR2">
        <v>0</v>
      </c>
    </row>
    <row r="3" spans="2:96" x14ac:dyDescent="0.25">
      <c r="BV3">
        <v>0</v>
      </c>
      <c r="CL3">
        <v>0</v>
      </c>
      <c r="CM3">
        <v>0</v>
      </c>
      <c r="CO3">
        <v>9</v>
      </c>
      <c r="CP3">
        <v>2532330</v>
      </c>
      <c r="CQ3">
        <v>0</v>
      </c>
      <c r="CR3">
        <v>0</v>
      </c>
    </row>
    <row r="4" spans="2:96" x14ac:dyDescent="0.25">
      <c r="BV4">
        <v>0</v>
      </c>
      <c r="CL4">
        <v>0</v>
      </c>
      <c r="CM4">
        <v>0</v>
      </c>
      <c r="CO4">
        <v>9</v>
      </c>
      <c r="CP4">
        <v>2532331</v>
      </c>
      <c r="CQ4">
        <v>0</v>
      </c>
      <c r="CR4">
        <v>0</v>
      </c>
    </row>
    <row r="5" spans="2:96" x14ac:dyDescent="0.25">
      <c r="BV5">
        <v>0</v>
      </c>
      <c r="CL5">
        <v>0</v>
      </c>
      <c r="CM5">
        <v>0</v>
      </c>
      <c r="CO5">
        <v>9</v>
      </c>
      <c r="CP5">
        <v>2532332</v>
      </c>
      <c r="CQ5">
        <v>0</v>
      </c>
      <c r="CR5">
        <v>0</v>
      </c>
    </row>
    <row r="6" spans="2:96" x14ac:dyDescent="0.25">
      <c r="BV6">
        <v>0</v>
      </c>
      <c r="CL6">
        <v>0</v>
      </c>
      <c r="CM6">
        <v>0</v>
      </c>
      <c r="CO6">
        <v>9</v>
      </c>
      <c r="CP6">
        <v>2532333</v>
      </c>
      <c r="CQ6">
        <v>0</v>
      </c>
      <c r="CR6">
        <v>0</v>
      </c>
    </row>
    <row r="14" spans="2:96" ht="41.65" customHeight="1" x14ac:dyDescent="0.25">
      <c r="T14" t="s">
        <v>1042</v>
      </c>
      <c r="X14" t="s">
        <v>1043</v>
      </c>
    </row>
    <row r="15" spans="2:96" s="13" customFormat="1" ht="39" customHeight="1" x14ac:dyDescent="0.25">
      <c r="B15" s="16" t="s">
        <v>989</v>
      </c>
      <c r="C15" s="15" t="s">
        <v>992</v>
      </c>
      <c r="D15" s="16" t="s">
        <v>1030</v>
      </c>
      <c r="E15" t="s">
        <v>1029</v>
      </c>
      <c r="F15" t="s">
        <v>1200</v>
      </c>
      <c r="G15" t="s">
        <v>1027</v>
      </c>
      <c r="H15" t="s">
        <v>990</v>
      </c>
      <c r="I15" s="18" t="s">
        <v>1033</v>
      </c>
      <c r="J15" s="18" t="s">
        <v>1202</v>
      </c>
      <c r="K15" t="s">
        <v>996</v>
      </c>
      <c r="L15" s="18" t="s">
        <v>1028</v>
      </c>
      <c r="M15" s="20" t="s">
        <v>1034</v>
      </c>
      <c r="N15" s="20" t="s">
        <v>1035</v>
      </c>
      <c r="O15" t="s">
        <v>1161</v>
      </c>
      <c r="P15" t="s">
        <v>1162</v>
      </c>
      <c r="Q15" t="s">
        <v>1163</v>
      </c>
      <c r="R15" t="s">
        <v>1160</v>
      </c>
      <c r="S15" s="22" t="s">
        <v>1037</v>
      </c>
      <c r="T15" t="s">
        <v>1138</v>
      </c>
      <c r="U15" t="s">
        <v>1137</v>
      </c>
      <c r="V15" t="s">
        <v>1136</v>
      </c>
      <c r="W15" t="s">
        <v>1135</v>
      </c>
      <c r="X15" t="s">
        <v>1039</v>
      </c>
      <c r="Y15" t="s">
        <v>995</v>
      </c>
      <c r="Z15" t="s">
        <v>1040</v>
      </c>
      <c r="AA15" t="s">
        <v>1167</v>
      </c>
      <c r="AB15" t="s">
        <v>1168</v>
      </c>
      <c r="AC15" t="s">
        <v>1166</v>
      </c>
      <c r="AD15" t="s">
        <v>1031</v>
      </c>
      <c r="AE15" t="s">
        <v>1155</v>
      </c>
      <c r="AF15" t="s">
        <v>1041</v>
      </c>
      <c r="AG15" t="s">
        <v>1036</v>
      </c>
      <c r="AH15" t="s">
        <v>1032</v>
      </c>
      <c r="AI15" t="s">
        <v>1038</v>
      </c>
      <c r="AJ15" t="s">
        <v>1201</v>
      </c>
      <c r="AK15" t="s">
        <v>1203</v>
      </c>
      <c r="AL15" t="s">
        <v>1156</v>
      </c>
      <c r="AM15" t="s">
        <v>1206</v>
      </c>
      <c r="AN15" t="s">
        <v>1207</v>
      </c>
      <c r="AO15" t="s">
        <v>1368</v>
      </c>
      <c r="AP15" t="s">
        <v>1397</v>
      </c>
      <c r="AQ15" t="s">
        <v>1443</v>
      </c>
      <c r="AR15" t="s">
        <v>1461</v>
      </c>
      <c r="AS15" t="s">
        <v>1462</v>
      </c>
      <c r="AT15" t="s">
        <v>1463</v>
      </c>
      <c r="AU15" t="s">
        <v>1475</v>
      </c>
      <c r="AV15" t="s">
        <v>1476</v>
      </c>
      <c r="AW15" t="s">
        <v>1477</v>
      </c>
    </row>
    <row r="16" spans="2:96" x14ac:dyDescent="0.25">
      <c r="B16" t="s">
        <v>1983</v>
      </c>
      <c r="C16" t="s">
        <v>1984</v>
      </c>
      <c r="D16" t="s">
        <v>1985</v>
      </c>
      <c r="E16" s="12">
        <v>12</v>
      </c>
      <c r="F16" s="12">
        <v>12</v>
      </c>
      <c r="G16" s="92">
        <v>0</v>
      </c>
      <c r="H16" s="12">
        <v>18</v>
      </c>
      <c r="I16" s="12">
        <v>0</v>
      </c>
      <c r="J16" s="12">
        <v>0</v>
      </c>
      <c r="K16" s="12">
        <v>4</v>
      </c>
      <c r="L16" s="12">
        <v>0</v>
      </c>
      <c r="M16" s="14">
        <v>0</v>
      </c>
      <c r="N16" s="14">
        <v>4.5</v>
      </c>
      <c r="O16" s="12"/>
      <c r="P16" s="12"/>
      <c r="Q16" s="12"/>
      <c r="R16" s="12"/>
      <c r="S16" s="21">
        <v>1</v>
      </c>
      <c r="T16" s="23">
        <v>0</v>
      </c>
      <c r="U16" s="23">
        <v>0</v>
      </c>
      <c r="V16" s="23">
        <v>0</v>
      </c>
      <c r="W16" s="23">
        <v>0</v>
      </c>
      <c r="X16" s="23">
        <v>71.814999999999998</v>
      </c>
      <c r="Y16" s="24">
        <v>1292.67</v>
      </c>
      <c r="Z16" s="24">
        <v>1237.2</v>
      </c>
      <c r="AA16" s="12">
        <v>18</v>
      </c>
      <c r="AB16" s="12">
        <v>4</v>
      </c>
      <c r="AC16" s="24"/>
      <c r="AD16" s="12">
        <v>0</v>
      </c>
      <c r="AE16" s="12">
        <v>0</v>
      </c>
      <c r="AF16" s="24">
        <v>1237.2</v>
      </c>
      <c r="AG16" s="21">
        <v>1.5</v>
      </c>
      <c r="AH16" s="12">
        <v>6</v>
      </c>
      <c r="AI16" s="14">
        <v>0.66666666666666663</v>
      </c>
      <c r="AJ16" s="12">
        <v>0</v>
      </c>
      <c r="AK16" s="14">
        <v>0</v>
      </c>
      <c r="AL16" s="12">
        <v>4</v>
      </c>
      <c r="AM16" s="23">
        <v>0</v>
      </c>
      <c r="AN16" s="24">
        <v>1237.2</v>
      </c>
      <c r="AO16" s="24">
        <v>0</v>
      </c>
      <c r="AP16" s="23">
        <v>103.10000000000001</v>
      </c>
      <c r="AQ16" s="12">
        <v>0</v>
      </c>
      <c r="AR16" s="12">
        <v>0</v>
      </c>
      <c r="AS16" s="24">
        <v>0</v>
      </c>
      <c r="AT16" s="12">
        <v>0</v>
      </c>
      <c r="AU16" s="24">
        <v>1292.67</v>
      </c>
      <c r="AV16" s="12">
        <v>18</v>
      </c>
      <c r="AW16" s="12">
        <v>2</v>
      </c>
    </row>
    <row r="17" spans="2:49" x14ac:dyDescent="0.25">
      <c r="B17" t="s">
        <v>1986</v>
      </c>
      <c r="C17" t="s">
        <v>1987</v>
      </c>
      <c r="D17" t="s">
        <v>1985</v>
      </c>
      <c r="E17" s="12">
        <v>10</v>
      </c>
      <c r="F17" s="12">
        <v>10</v>
      </c>
      <c r="G17" s="92">
        <v>0</v>
      </c>
      <c r="H17" s="12">
        <v>11</v>
      </c>
      <c r="I17" s="12">
        <v>0</v>
      </c>
      <c r="J17" s="12">
        <v>0</v>
      </c>
      <c r="K17" s="12">
        <v>3</v>
      </c>
      <c r="L17" s="12">
        <v>0</v>
      </c>
      <c r="M17" s="14">
        <v>0</v>
      </c>
      <c r="N17" s="14">
        <v>3.6666666666666665</v>
      </c>
      <c r="O17" s="12"/>
      <c r="P17" s="12"/>
      <c r="Q17" s="12"/>
      <c r="R17" s="12"/>
      <c r="S17" s="21">
        <v>1</v>
      </c>
      <c r="T17" s="23">
        <v>0</v>
      </c>
      <c r="U17" s="23">
        <v>0</v>
      </c>
      <c r="V17" s="23">
        <v>0</v>
      </c>
      <c r="W17" s="23">
        <v>0</v>
      </c>
      <c r="X17" s="23">
        <v>26.09</v>
      </c>
      <c r="Y17" s="24">
        <v>286.99</v>
      </c>
      <c r="Z17" s="24">
        <v>660.2</v>
      </c>
      <c r="AA17" s="12">
        <v>11</v>
      </c>
      <c r="AB17" s="12">
        <v>3</v>
      </c>
      <c r="AC17" s="24"/>
      <c r="AD17" s="12">
        <v>0</v>
      </c>
      <c r="AE17" s="12">
        <v>0</v>
      </c>
      <c r="AF17" s="24">
        <v>660.2</v>
      </c>
      <c r="AG17" s="21">
        <v>1.1000000000000001</v>
      </c>
      <c r="AH17" s="12">
        <v>1</v>
      </c>
      <c r="AI17" s="14">
        <v>0.90909090909090906</v>
      </c>
      <c r="AJ17" s="12">
        <v>0</v>
      </c>
      <c r="AK17" s="14">
        <v>0</v>
      </c>
      <c r="AL17" s="12">
        <v>3</v>
      </c>
      <c r="AM17" s="23">
        <v>0</v>
      </c>
      <c r="AN17" s="24">
        <v>660.2</v>
      </c>
      <c r="AO17" s="24">
        <v>0</v>
      </c>
      <c r="AP17" s="23">
        <v>66.02000000000001</v>
      </c>
      <c r="AQ17" s="12">
        <v>0</v>
      </c>
      <c r="AR17" s="12">
        <v>0</v>
      </c>
      <c r="AS17" s="24">
        <v>0</v>
      </c>
      <c r="AT17" s="12">
        <v>0</v>
      </c>
      <c r="AU17" s="24">
        <v>286.99</v>
      </c>
      <c r="AV17" s="12">
        <v>11</v>
      </c>
      <c r="AW17" s="12">
        <v>2</v>
      </c>
    </row>
    <row r="18" spans="2:49" x14ac:dyDescent="0.25">
      <c r="B18" t="s">
        <v>1988</v>
      </c>
      <c r="C18" t="s">
        <v>1989</v>
      </c>
      <c r="D18" t="s">
        <v>1985</v>
      </c>
      <c r="E18" s="12">
        <v>20</v>
      </c>
      <c r="F18" s="12">
        <v>20</v>
      </c>
      <c r="G18" s="92">
        <v>0</v>
      </c>
      <c r="H18" s="12">
        <v>29</v>
      </c>
      <c r="I18" s="12">
        <v>0</v>
      </c>
      <c r="J18" s="12">
        <v>0</v>
      </c>
      <c r="K18" s="12">
        <v>4</v>
      </c>
      <c r="L18" s="12">
        <v>0</v>
      </c>
      <c r="M18" s="14">
        <v>0</v>
      </c>
      <c r="N18" s="14">
        <v>7.25</v>
      </c>
      <c r="O18" s="12"/>
      <c r="P18" s="12"/>
      <c r="Q18" s="12"/>
      <c r="R18" s="12"/>
      <c r="S18" s="21">
        <v>0.66666666666666663</v>
      </c>
      <c r="T18" s="23">
        <v>0</v>
      </c>
      <c r="U18" s="23">
        <v>0</v>
      </c>
      <c r="V18" s="23">
        <v>0</v>
      </c>
      <c r="W18" s="23">
        <v>0</v>
      </c>
      <c r="X18" s="23">
        <v>71.991034482758607</v>
      </c>
      <c r="Y18" s="24">
        <v>2087.7399999999998</v>
      </c>
      <c r="Z18" s="24">
        <v>1818.4</v>
      </c>
      <c r="AA18" s="12">
        <v>29</v>
      </c>
      <c r="AB18" s="12">
        <v>6</v>
      </c>
      <c r="AC18" s="24"/>
      <c r="AD18" s="12">
        <v>0</v>
      </c>
      <c r="AE18" s="12">
        <v>2</v>
      </c>
      <c r="AF18" s="24">
        <v>1818.4</v>
      </c>
      <c r="AG18" s="21">
        <v>1.45</v>
      </c>
      <c r="AH18" s="12">
        <v>9</v>
      </c>
      <c r="AI18" s="14">
        <v>0.68965517241379315</v>
      </c>
      <c r="AJ18" s="12">
        <v>0</v>
      </c>
      <c r="AK18" s="14">
        <v>0</v>
      </c>
      <c r="AL18" s="12">
        <v>6</v>
      </c>
      <c r="AM18" s="23">
        <v>0</v>
      </c>
      <c r="AN18" s="24">
        <v>1818.4</v>
      </c>
      <c r="AO18" s="24">
        <v>0</v>
      </c>
      <c r="AP18" s="23">
        <v>90.92</v>
      </c>
      <c r="AQ18" s="12">
        <v>0</v>
      </c>
      <c r="AR18" s="12">
        <v>0</v>
      </c>
      <c r="AS18" s="24">
        <v>0</v>
      </c>
      <c r="AT18" s="12">
        <v>0</v>
      </c>
      <c r="AU18" s="24">
        <v>2087.7399999999998</v>
      </c>
      <c r="AV18" s="12">
        <v>29</v>
      </c>
      <c r="AW18" s="12">
        <v>2</v>
      </c>
    </row>
    <row r="19" spans="2:49" x14ac:dyDescent="0.25">
      <c r="B19" t="s">
        <v>1990</v>
      </c>
      <c r="C19" t="s">
        <v>1991</v>
      </c>
      <c r="D19" t="s">
        <v>1985</v>
      </c>
      <c r="E19" s="12">
        <v>0</v>
      </c>
      <c r="F19" s="12">
        <v>0</v>
      </c>
      <c r="G19" s="92">
        <v>0</v>
      </c>
      <c r="H19" s="12">
        <v>0</v>
      </c>
      <c r="I19" s="12">
        <v>0</v>
      </c>
      <c r="J19" s="12">
        <v>0</v>
      </c>
      <c r="K19" s="12">
        <v>0</v>
      </c>
      <c r="L19" s="12">
        <v>0</v>
      </c>
      <c r="M19" s="14">
        <v>0</v>
      </c>
      <c r="N19" s="14">
        <v>0</v>
      </c>
      <c r="O19" s="12"/>
      <c r="P19" s="12"/>
      <c r="Q19" s="12"/>
      <c r="R19" s="12"/>
      <c r="S19" s="21">
        <v>0</v>
      </c>
      <c r="T19" s="23">
        <v>0</v>
      </c>
      <c r="U19" s="23">
        <v>0</v>
      </c>
      <c r="V19" s="23">
        <v>0</v>
      </c>
      <c r="W19" s="23">
        <v>0</v>
      </c>
      <c r="X19" s="23">
        <v>0</v>
      </c>
      <c r="Y19" s="24">
        <v>0</v>
      </c>
      <c r="Z19" s="24">
        <v>0.01</v>
      </c>
      <c r="AA19" s="12">
        <v>0</v>
      </c>
      <c r="AB19" s="12">
        <v>0</v>
      </c>
      <c r="AC19" s="24"/>
      <c r="AD19" s="12">
        <v>0</v>
      </c>
      <c r="AE19" s="12">
        <v>0</v>
      </c>
      <c r="AF19" s="24">
        <v>0.01</v>
      </c>
      <c r="AG19" s="21">
        <v>0</v>
      </c>
      <c r="AH19" s="12">
        <v>0</v>
      </c>
      <c r="AI19" s="14">
        <v>0</v>
      </c>
      <c r="AJ19" s="12">
        <v>0</v>
      </c>
      <c r="AK19" s="14">
        <v>0</v>
      </c>
      <c r="AL19" s="12">
        <v>0</v>
      </c>
      <c r="AM19" s="23">
        <v>0</v>
      </c>
      <c r="AN19" s="24">
        <v>0.01</v>
      </c>
      <c r="AO19" s="24">
        <v>0</v>
      </c>
      <c r="AP19" s="23">
        <v>0</v>
      </c>
      <c r="AQ19" s="12">
        <v>0</v>
      </c>
      <c r="AR19" s="12">
        <v>0</v>
      </c>
      <c r="AS19" s="24">
        <v>0</v>
      </c>
      <c r="AT19" s="12">
        <v>0</v>
      </c>
      <c r="AU19" s="24">
        <v>0</v>
      </c>
      <c r="AV19" s="12">
        <v>0</v>
      </c>
      <c r="AW19" s="12">
        <v>2</v>
      </c>
    </row>
    <row r="20" spans="2:49" x14ac:dyDescent="0.25">
      <c r="B20" t="s">
        <v>1992</v>
      </c>
      <c r="C20" t="s">
        <v>1993</v>
      </c>
      <c r="D20" t="s">
        <v>1985</v>
      </c>
      <c r="E20" s="12">
        <v>16</v>
      </c>
      <c r="F20" s="12">
        <v>16</v>
      </c>
      <c r="G20" s="92">
        <v>0</v>
      </c>
      <c r="H20" s="12">
        <v>8</v>
      </c>
      <c r="I20" s="12">
        <v>0</v>
      </c>
      <c r="J20" s="12">
        <v>0</v>
      </c>
      <c r="K20" s="12">
        <v>3</v>
      </c>
      <c r="L20" s="12">
        <v>0</v>
      </c>
      <c r="M20" s="14">
        <v>0</v>
      </c>
      <c r="N20" s="14">
        <v>2.6666666666666665</v>
      </c>
      <c r="O20" s="12"/>
      <c r="P20" s="12"/>
      <c r="Q20" s="12"/>
      <c r="R20" s="12"/>
      <c r="S20" s="21">
        <v>1</v>
      </c>
      <c r="T20" s="23">
        <v>0</v>
      </c>
      <c r="U20" s="23">
        <v>0</v>
      </c>
      <c r="V20" s="23">
        <v>0</v>
      </c>
      <c r="W20" s="23">
        <v>0</v>
      </c>
      <c r="X20" s="23">
        <v>81.489999999999995</v>
      </c>
      <c r="Y20" s="24">
        <v>651.91999999999996</v>
      </c>
      <c r="Z20" s="24">
        <v>1304.1600000000001</v>
      </c>
      <c r="AA20" s="12">
        <v>8</v>
      </c>
      <c r="AB20" s="12">
        <v>3</v>
      </c>
      <c r="AC20" s="24"/>
      <c r="AD20" s="12">
        <v>0</v>
      </c>
      <c r="AE20" s="12">
        <v>0</v>
      </c>
      <c r="AF20" s="24">
        <v>1304.1600000000001</v>
      </c>
      <c r="AG20" s="21">
        <v>0.5</v>
      </c>
      <c r="AH20" s="12">
        <v>-8</v>
      </c>
      <c r="AI20" s="14">
        <v>2</v>
      </c>
      <c r="AJ20" s="12">
        <v>0</v>
      </c>
      <c r="AK20" s="14">
        <v>0</v>
      </c>
      <c r="AL20" s="12">
        <v>3</v>
      </c>
      <c r="AM20" s="23">
        <v>0</v>
      </c>
      <c r="AN20" s="24">
        <v>1304.1600000000001</v>
      </c>
      <c r="AO20" s="24">
        <v>0</v>
      </c>
      <c r="AP20" s="23">
        <v>81.510000000000005</v>
      </c>
      <c r="AQ20" s="12">
        <v>0</v>
      </c>
      <c r="AR20" s="12">
        <v>0</v>
      </c>
      <c r="AS20" s="24">
        <v>0</v>
      </c>
      <c r="AT20" s="12">
        <v>0</v>
      </c>
      <c r="AU20" s="24">
        <v>1303.8399999999999</v>
      </c>
      <c r="AV20" s="12">
        <v>16</v>
      </c>
      <c r="AW20" s="12">
        <v>2</v>
      </c>
    </row>
    <row r="21" spans="2:49" x14ac:dyDescent="0.25">
      <c r="B21" t="s">
        <v>1994</v>
      </c>
      <c r="C21" t="s">
        <v>1995</v>
      </c>
      <c r="D21" t="s">
        <v>1985</v>
      </c>
      <c r="E21" s="12">
        <v>32</v>
      </c>
      <c r="F21" s="12">
        <v>32</v>
      </c>
      <c r="G21" s="92">
        <v>0</v>
      </c>
      <c r="H21" s="12">
        <v>16</v>
      </c>
      <c r="I21" s="12">
        <v>0</v>
      </c>
      <c r="J21" s="12">
        <v>0</v>
      </c>
      <c r="K21" s="12">
        <v>3</v>
      </c>
      <c r="L21" s="12">
        <v>0</v>
      </c>
      <c r="M21" s="14">
        <v>0</v>
      </c>
      <c r="N21" s="14">
        <v>5.333333333333333</v>
      </c>
      <c r="O21" s="12"/>
      <c r="P21" s="12"/>
      <c r="Q21" s="12"/>
      <c r="R21" s="12"/>
      <c r="S21" s="21">
        <v>1</v>
      </c>
      <c r="T21" s="23">
        <v>0</v>
      </c>
      <c r="U21" s="23">
        <v>0</v>
      </c>
      <c r="V21" s="23">
        <v>0</v>
      </c>
      <c r="W21" s="23">
        <v>0</v>
      </c>
      <c r="X21" s="23">
        <v>50.901249999999997</v>
      </c>
      <c r="Y21" s="24">
        <v>814.42</v>
      </c>
      <c r="Z21" s="24">
        <v>2005.12</v>
      </c>
      <c r="AA21" s="12">
        <v>16</v>
      </c>
      <c r="AB21" s="12">
        <v>3</v>
      </c>
      <c r="AC21" s="24"/>
      <c r="AD21" s="12">
        <v>0</v>
      </c>
      <c r="AE21" s="12">
        <v>0</v>
      </c>
      <c r="AF21" s="24">
        <v>2005.12</v>
      </c>
      <c r="AG21" s="21">
        <v>0.5</v>
      </c>
      <c r="AH21" s="12">
        <v>-16</v>
      </c>
      <c r="AI21" s="14">
        <v>2</v>
      </c>
      <c r="AJ21" s="12">
        <v>0</v>
      </c>
      <c r="AK21" s="14">
        <v>0</v>
      </c>
      <c r="AL21" s="12">
        <v>3</v>
      </c>
      <c r="AM21" s="23">
        <v>0</v>
      </c>
      <c r="AN21" s="24">
        <v>2005.12</v>
      </c>
      <c r="AO21" s="24">
        <v>0</v>
      </c>
      <c r="AP21" s="23">
        <v>62.66</v>
      </c>
      <c r="AQ21" s="12">
        <v>0</v>
      </c>
      <c r="AR21" s="12">
        <v>0</v>
      </c>
      <c r="AS21" s="24">
        <v>0</v>
      </c>
      <c r="AT21" s="12">
        <v>0</v>
      </c>
      <c r="AU21" s="24">
        <v>1628.84</v>
      </c>
      <c r="AV21" s="12">
        <v>32</v>
      </c>
      <c r="AW21" s="12">
        <v>2</v>
      </c>
    </row>
    <row r="22" spans="2:49" x14ac:dyDescent="0.25">
      <c r="B22" t="s">
        <v>988</v>
      </c>
      <c r="E22" s="12">
        <v>90</v>
      </c>
      <c r="F22" s="12">
        <v>90</v>
      </c>
      <c r="G22" s="92">
        <v>0</v>
      </c>
      <c r="H22" s="12">
        <v>82</v>
      </c>
      <c r="I22" s="12">
        <v>0</v>
      </c>
      <c r="J22" s="12">
        <v>0</v>
      </c>
      <c r="K22" s="12">
        <v>17</v>
      </c>
      <c r="L22" s="12">
        <v>0</v>
      </c>
      <c r="M22" s="14">
        <v>0</v>
      </c>
      <c r="N22" s="14">
        <v>4.8235294117647056</v>
      </c>
      <c r="O22" s="12"/>
      <c r="P22" s="12"/>
      <c r="Q22" s="12"/>
      <c r="R22" s="12"/>
      <c r="S22" s="21">
        <v>0.89473684210526316</v>
      </c>
      <c r="T22" s="23">
        <v>0</v>
      </c>
      <c r="U22" s="23">
        <v>0</v>
      </c>
      <c r="V22" s="23">
        <v>0</v>
      </c>
      <c r="W22" s="23">
        <v>0</v>
      </c>
      <c r="X22" s="23">
        <v>62.606585365853654</v>
      </c>
      <c r="Y22" s="24">
        <v>5133.74</v>
      </c>
      <c r="Z22" s="24">
        <v>7025.09</v>
      </c>
      <c r="AA22" s="12">
        <v>82</v>
      </c>
      <c r="AB22" s="12">
        <v>19</v>
      </c>
      <c r="AC22" s="24"/>
      <c r="AD22" s="12">
        <v>0</v>
      </c>
      <c r="AE22" s="12">
        <v>2</v>
      </c>
      <c r="AF22" s="24">
        <v>7025.09</v>
      </c>
      <c r="AG22" s="21">
        <v>0.91111111111111109</v>
      </c>
      <c r="AH22" s="12">
        <v>-8</v>
      </c>
      <c r="AI22" s="14">
        <v>1.0975609756097562</v>
      </c>
      <c r="AJ22" s="12">
        <v>0</v>
      </c>
      <c r="AK22" s="14">
        <v>0</v>
      </c>
      <c r="AL22" s="12">
        <v>19</v>
      </c>
      <c r="AM22" s="23">
        <v>0</v>
      </c>
      <c r="AN22" s="24">
        <v>7025.09</v>
      </c>
      <c r="AO22" s="24">
        <v>0</v>
      </c>
      <c r="AP22" s="23">
        <v>78.056555555555562</v>
      </c>
      <c r="AQ22" s="12">
        <v>0</v>
      </c>
      <c r="AR22" s="12">
        <v>0</v>
      </c>
      <c r="AS22" s="24">
        <v>0</v>
      </c>
      <c r="AT22" s="12">
        <v>0</v>
      </c>
      <c r="AU22" s="24">
        <v>6636.2980487804871</v>
      </c>
      <c r="AV22" s="12">
        <v>106</v>
      </c>
      <c r="AW22" s="12">
        <v>12</v>
      </c>
    </row>
    <row r="23" spans="2:49" x14ac:dyDescent="0.25">
      <c r="Q23"/>
    </row>
    <row r="24" spans="2:49" x14ac:dyDescent="0.25">
      <c r="Q24"/>
    </row>
    <row r="25" spans="2:49" x14ac:dyDescent="0.25">
      <c r="Q25"/>
    </row>
    <row r="26" spans="2:49" x14ac:dyDescent="0.25">
      <c r="Q26"/>
    </row>
    <row r="27" spans="2:49" x14ac:dyDescent="0.25">
      <c r="Q27"/>
    </row>
    <row r="28" spans="2:49" x14ac:dyDescent="0.25">
      <c r="Q28"/>
    </row>
    <row r="29" spans="2:49" x14ac:dyDescent="0.25">
      <c r="Q29"/>
    </row>
    <row r="30" spans="2:49" x14ac:dyDescent="0.25">
      <c r="Q30"/>
    </row>
    <row r="31" spans="2:49" x14ac:dyDescent="0.25">
      <c r="Q31"/>
    </row>
    <row r="32" spans="2:49" x14ac:dyDescent="0.25">
      <c r="Q32"/>
    </row>
    <row r="33" spans="17:17" x14ac:dyDescent="0.25">
      <c r="Q33"/>
    </row>
    <row r="34" spans="17:17" x14ac:dyDescent="0.25">
      <c r="Q34"/>
    </row>
    <row r="35" spans="17:17" x14ac:dyDescent="0.25">
      <c r="Q35"/>
    </row>
    <row r="36" spans="17:17" x14ac:dyDescent="0.25">
      <c r="Q36"/>
    </row>
    <row r="37" spans="17:17" x14ac:dyDescent="0.25">
      <c r="Q37"/>
    </row>
    <row r="38" spans="17:17" x14ac:dyDescent="0.25">
      <c r="Q38"/>
    </row>
    <row r="39" spans="17:17" x14ac:dyDescent="0.25">
      <c r="Q39"/>
    </row>
    <row r="40" spans="17:17" x14ac:dyDescent="0.25">
      <c r="Q40"/>
    </row>
    <row r="41" spans="17:17" x14ac:dyDescent="0.25">
      <c r="Q41"/>
    </row>
    <row r="42" spans="17:17" x14ac:dyDescent="0.25">
      <c r="Q42"/>
    </row>
    <row r="43" spans="17:17" x14ac:dyDescent="0.25">
      <c r="Q43"/>
    </row>
    <row r="44" spans="17:17" x14ac:dyDescent="0.25">
      <c r="Q44"/>
    </row>
    <row r="45" spans="17:17" x14ac:dyDescent="0.25">
      <c r="Q45"/>
    </row>
    <row r="46" spans="17:17" x14ac:dyDescent="0.25">
      <c r="Q46"/>
    </row>
    <row r="47" spans="17:17" x14ac:dyDescent="0.25">
      <c r="Q47"/>
    </row>
    <row r="48" spans="17:17" x14ac:dyDescent="0.25">
      <c r="Q48"/>
    </row>
    <row r="49" spans="17:17" x14ac:dyDescent="0.25">
      <c r="Q49"/>
    </row>
    <row r="50" spans="17:17" x14ac:dyDescent="0.25">
      <c r="Q50"/>
    </row>
    <row r="51" spans="17:17" x14ac:dyDescent="0.25">
      <c r="Q51"/>
    </row>
    <row r="52" spans="17:17" x14ac:dyDescent="0.25">
      <c r="Q52"/>
    </row>
    <row r="53" spans="17:17" x14ac:dyDescent="0.25">
      <c r="Q53"/>
    </row>
    <row r="54" spans="17:17" x14ac:dyDescent="0.25">
      <c r="Q54"/>
    </row>
    <row r="55" spans="17:17" x14ac:dyDescent="0.25">
      <c r="Q55"/>
    </row>
    <row r="56" spans="17:17" x14ac:dyDescent="0.25">
      <c r="Q56"/>
    </row>
    <row r="57" spans="17:17" x14ac:dyDescent="0.25">
      <c r="Q57"/>
    </row>
    <row r="58" spans="17:17" x14ac:dyDescent="0.25">
      <c r="Q58"/>
    </row>
    <row r="59" spans="17:17" x14ac:dyDescent="0.25">
      <c r="Q59"/>
    </row>
    <row r="60" spans="17:17" x14ac:dyDescent="0.25">
      <c r="Q60"/>
    </row>
    <row r="61" spans="17:17" x14ac:dyDescent="0.25">
      <c r="Q61"/>
    </row>
    <row r="62" spans="17:17" x14ac:dyDescent="0.25">
      <c r="Q62"/>
    </row>
    <row r="63" spans="17:17" x14ac:dyDescent="0.25">
      <c r="Q63"/>
    </row>
    <row r="64" spans="17:17" x14ac:dyDescent="0.25">
      <c r="Q64"/>
    </row>
    <row r="65" spans="17:17" x14ac:dyDescent="0.25">
      <c r="Q65"/>
    </row>
    <row r="66" spans="17:17" x14ac:dyDescent="0.25">
      <c r="Q66"/>
    </row>
    <row r="67" spans="17:17" x14ac:dyDescent="0.25">
      <c r="Q67"/>
    </row>
  </sheetData>
  <sheetProtection selectLockedCells="1"/>
  <phoneticPr fontId="3" type="noConversion"/>
  <pageMargins left="0.7" right="0.7" top="0.75" bottom="0.75" header="0.3" footer="0.3"/>
  <pageSetup paperSize="9" orientation="portrait" horizontalDpi="1200" verticalDpi="1200"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DE853-239D-48E1-A04F-2F3CAB11E458}">
  <sheetPr codeName="Sheet6"/>
  <dimension ref="A1:AZ35"/>
  <sheetViews>
    <sheetView zoomScale="70" zoomScaleNormal="70" workbookViewId="0">
      <pane xSplit="4" ySplit="7" topLeftCell="E8" activePane="bottomRight" state="frozen"/>
      <selection pane="topRight" activeCell="D1" sqref="D1"/>
      <selection pane="bottomLeft" activeCell="A10" sqref="A10"/>
      <selection pane="bottomRight" activeCell="E34" sqref="E34"/>
    </sheetView>
  </sheetViews>
  <sheetFormatPr defaultColWidth="8.7109375" defaultRowHeight="15" outlineLevelCol="1" x14ac:dyDescent="0.25"/>
  <cols>
    <col min="1" max="1" width="6.140625" style="26" customWidth="1"/>
    <col min="2" max="2" width="10.28515625" style="26" bestFit="1" customWidth="1"/>
    <col min="3" max="3" width="12.5703125" style="26" bestFit="1" customWidth="1"/>
    <col min="4" max="4" width="23.140625" style="26" bestFit="1" customWidth="1"/>
    <col min="5" max="5" width="19.140625" style="26" bestFit="1" customWidth="1"/>
    <col min="6" max="6" width="16.7109375" style="26" bestFit="1" customWidth="1"/>
    <col min="7" max="7" width="19.140625" style="26" bestFit="1" customWidth="1"/>
    <col min="8" max="8" width="18.7109375" style="26" bestFit="1" customWidth="1"/>
    <col min="9" max="9" width="19.42578125" style="26" bestFit="1" customWidth="1"/>
    <col min="10" max="11" width="9.28515625" style="26" hidden="1" customWidth="1" outlineLevel="1"/>
    <col min="12" max="12" width="20.42578125" style="26" bestFit="1" customWidth="1" collapsed="1"/>
    <col min="13" max="14" width="20.42578125" style="26" bestFit="1" customWidth="1"/>
    <col min="15" max="15" width="18.5703125" style="28" bestFit="1" customWidth="1"/>
    <col min="16" max="16" width="16" style="28" bestFit="1" customWidth="1"/>
    <col min="17" max="17" width="18.5703125" style="28" bestFit="1" customWidth="1"/>
    <col min="18" max="18" width="18" style="28" bestFit="1" customWidth="1"/>
    <col min="19" max="19" width="18.85546875" style="28" bestFit="1" customWidth="1"/>
    <col min="20" max="21" width="9.28515625" style="28" hidden="1" customWidth="1" outlineLevel="1"/>
    <col min="22" max="22" width="19.7109375" style="28" bestFit="1" customWidth="1" collapsed="1"/>
    <col min="23" max="23" width="20.140625" style="26" bestFit="1" customWidth="1"/>
    <col min="24" max="24" width="19.7109375" style="26" bestFit="1" customWidth="1"/>
    <col min="25" max="25" width="10.5703125" style="28" bestFit="1" customWidth="1"/>
    <col min="26" max="26" width="23.42578125" style="28" bestFit="1" customWidth="1"/>
    <col min="27" max="27" width="20.140625" style="28" bestFit="1" customWidth="1"/>
    <col min="28" max="28" width="21.140625" style="28" bestFit="1" customWidth="1"/>
    <col min="29" max="32" width="9.28515625" style="28" hidden="1" customWidth="1" outlineLevel="1"/>
    <col min="33" max="33" width="18.85546875" style="28" bestFit="1" customWidth="1" collapsed="1"/>
    <col min="34" max="40" width="9.28515625" style="28" hidden="1" customWidth="1" outlineLevel="1"/>
    <col min="41" max="41" width="20.85546875" style="28" bestFit="1" customWidth="1" collapsed="1"/>
    <col min="42" max="43" width="15.7109375" style="28" bestFit="1" customWidth="1"/>
    <col min="44" max="44" width="18.140625" style="28" bestFit="1" customWidth="1"/>
    <col min="45" max="45" width="13.28515625" style="28" hidden="1" customWidth="1" outlineLevel="1"/>
    <col min="46" max="46" width="14.28515625" style="28" bestFit="1" customWidth="1" collapsed="1"/>
    <col min="47" max="47" width="16.28515625" style="28" bestFit="1" customWidth="1"/>
    <col min="48" max="48" width="18.42578125" style="28" bestFit="1" customWidth="1"/>
    <col min="49" max="49" width="18.28515625" style="28" bestFit="1" customWidth="1"/>
    <col min="50" max="50" width="19.28515625" style="28" bestFit="1" customWidth="1"/>
    <col min="51" max="51" width="20.140625" style="26" bestFit="1" customWidth="1"/>
    <col min="52" max="52" width="20" style="26" bestFit="1" customWidth="1"/>
    <col min="53" max="56" width="14.28515625" style="26" customWidth="1"/>
    <col min="57" max="16384" width="8.7109375" style="26"/>
  </cols>
  <sheetData>
    <row r="1" spans="1:52" ht="18.600000000000001" customHeight="1" x14ac:dyDescent="0.3">
      <c r="A1" s="128" t="s">
        <v>1363</v>
      </c>
      <c r="B1" s="128"/>
      <c r="C1" s="128"/>
      <c r="D1" s="95"/>
      <c r="O1" s="26"/>
      <c r="P1" s="26"/>
      <c r="Q1" s="26"/>
      <c r="R1" s="26"/>
      <c r="S1" s="26"/>
      <c r="T1" s="26"/>
      <c r="U1" s="26"/>
      <c r="V1" s="26"/>
      <c r="X1" s="29"/>
      <c r="Y1" s="29"/>
      <c r="Z1" s="26"/>
      <c r="AA1" s="26"/>
      <c r="AB1" s="26"/>
      <c r="AC1" s="26"/>
      <c r="AD1" s="26"/>
      <c r="AE1" s="26"/>
      <c r="AF1" s="26"/>
      <c r="AG1" s="29"/>
      <c r="AH1" s="26"/>
      <c r="AI1" s="26"/>
      <c r="AJ1" s="26"/>
      <c r="AK1" s="26"/>
      <c r="AL1" s="26"/>
      <c r="AM1" s="26"/>
      <c r="AN1" s="26"/>
      <c r="AO1" s="26"/>
      <c r="AP1" s="30"/>
      <c r="AQ1" s="29"/>
      <c r="AR1" s="26"/>
      <c r="AS1" s="26"/>
      <c r="AT1" s="26"/>
      <c r="AU1" s="26"/>
      <c r="AV1" s="26"/>
      <c r="AW1" s="26"/>
      <c r="AX1" s="26"/>
    </row>
    <row r="2" spans="1:52" ht="18.75" x14ac:dyDescent="0.3">
      <c r="A2" s="129" t="s">
        <v>1957</v>
      </c>
      <c r="B2" s="129"/>
      <c r="C2" s="129"/>
      <c r="D2" s="129"/>
      <c r="O2" s="26"/>
      <c r="P2" s="26"/>
      <c r="Q2" s="26"/>
      <c r="R2" s="26"/>
      <c r="S2" s="26"/>
      <c r="T2" s="26"/>
      <c r="U2" s="26"/>
      <c r="V2" s="26"/>
      <c r="X2" s="29"/>
      <c r="Y2" s="26"/>
      <c r="Z2" s="26"/>
      <c r="AA2" s="26"/>
      <c r="AB2" s="26"/>
      <c r="AC2" s="26"/>
      <c r="AD2" s="26"/>
      <c r="AE2" s="26"/>
      <c r="AF2" s="26"/>
      <c r="AG2" s="29"/>
      <c r="AH2" s="26"/>
      <c r="AI2" s="26"/>
      <c r="AJ2" s="26"/>
      <c r="AK2" s="26"/>
      <c r="AL2" s="26"/>
      <c r="AM2" s="26"/>
      <c r="AN2" s="26"/>
      <c r="AO2" s="26"/>
      <c r="AP2" s="26"/>
      <c r="AQ2" s="29"/>
      <c r="AR2" s="26"/>
      <c r="AS2" s="26"/>
      <c r="AT2" s="26"/>
      <c r="AU2" s="26"/>
      <c r="AV2" s="26"/>
      <c r="AW2" s="26"/>
      <c r="AX2" s="26"/>
    </row>
    <row r="3" spans="1:52" ht="22.9" customHeight="1" x14ac:dyDescent="0.25">
      <c r="A3" s="130" t="s">
        <v>1958</v>
      </c>
      <c r="B3" s="130"/>
      <c r="C3" s="130"/>
      <c r="D3" s="130"/>
      <c r="O3" s="26"/>
      <c r="P3" s="26"/>
      <c r="Q3" s="26"/>
      <c r="R3" s="26"/>
      <c r="S3" s="26"/>
      <c r="T3" s="26"/>
      <c r="U3" s="26"/>
      <c r="V3" s="26"/>
      <c r="X3" s="84" t="s">
        <v>1361</v>
      </c>
      <c r="Y3" s="26"/>
      <c r="Z3" s="26"/>
      <c r="AA3" s="26"/>
      <c r="AB3" s="26"/>
      <c r="AC3" s="26"/>
      <c r="AD3" s="26"/>
      <c r="AE3" s="26"/>
      <c r="AF3" s="26"/>
      <c r="AG3" s="84" t="s">
        <v>1361</v>
      </c>
      <c r="AH3" s="26"/>
      <c r="AI3" s="26"/>
      <c r="AJ3" s="26"/>
      <c r="AK3" s="26"/>
      <c r="AL3" s="26"/>
      <c r="AM3" s="26"/>
      <c r="AN3" s="26"/>
      <c r="AO3" s="26"/>
      <c r="AP3" s="26"/>
      <c r="AQ3" s="84" t="s">
        <v>1361</v>
      </c>
      <c r="AR3" s="26"/>
      <c r="AS3" s="26"/>
      <c r="AT3" s="26"/>
      <c r="AU3" s="26"/>
      <c r="AV3" s="26"/>
      <c r="AW3" s="26"/>
      <c r="AX3" s="26"/>
    </row>
    <row r="4" spans="1:52" s="35" customFormat="1" ht="35.450000000000003" customHeight="1" x14ac:dyDescent="0.25">
      <c r="A4" s="130"/>
      <c r="B4" s="130"/>
      <c r="C4" s="130"/>
      <c r="D4" s="130"/>
      <c r="E4" s="122" t="s">
        <v>1139</v>
      </c>
      <c r="F4" s="123"/>
      <c r="G4" s="123"/>
      <c r="H4" s="123"/>
      <c r="I4" s="123"/>
      <c r="J4" s="123"/>
      <c r="K4" s="123"/>
      <c r="L4" s="123"/>
      <c r="M4" s="123"/>
      <c r="N4" s="124"/>
      <c r="O4" s="116" t="s">
        <v>1140</v>
      </c>
      <c r="P4" s="117"/>
      <c r="Q4" s="117"/>
      <c r="R4" s="117"/>
      <c r="S4" s="117"/>
      <c r="T4" s="117"/>
      <c r="U4" s="117"/>
      <c r="V4" s="117"/>
      <c r="W4" s="117"/>
      <c r="X4" s="117"/>
      <c r="Y4" s="118"/>
      <c r="Z4" s="122" t="s">
        <v>1141</v>
      </c>
      <c r="AA4" s="123"/>
      <c r="AB4" s="123"/>
      <c r="AC4" s="123"/>
      <c r="AD4" s="123"/>
      <c r="AE4" s="123"/>
      <c r="AF4" s="123"/>
      <c r="AG4" s="123"/>
      <c r="AH4" s="123"/>
      <c r="AI4" s="123"/>
      <c r="AJ4" s="124"/>
      <c r="AK4" s="116" t="s">
        <v>1142</v>
      </c>
      <c r="AL4" s="117"/>
      <c r="AM4" s="117"/>
      <c r="AN4" s="117"/>
      <c r="AO4" s="117"/>
      <c r="AP4" s="117"/>
      <c r="AQ4" s="117"/>
      <c r="AR4" s="117"/>
      <c r="AS4" s="117"/>
      <c r="AT4" s="117"/>
      <c r="AU4" s="117"/>
      <c r="AV4" s="117"/>
      <c r="AW4" s="117"/>
      <c r="AX4" s="117"/>
      <c r="AY4" s="117"/>
      <c r="AZ4" s="118"/>
    </row>
    <row r="5" spans="1:52" s="35" customFormat="1" ht="109.9" customHeight="1" x14ac:dyDescent="0.25">
      <c r="A5" s="131" t="s">
        <v>1959</v>
      </c>
      <c r="B5" s="131"/>
      <c r="C5" s="131"/>
      <c r="D5" s="132"/>
      <c r="E5" s="125"/>
      <c r="F5" s="126"/>
      <c r="G5" s="126"/>
      <c r="H5" s="126"/>
      <c r="I5" s="126"/>
      <c r="J5" s="126"/>
      <c r="K5" s="126"/>
      <c r="L5" s="126"/>
      <c r="M5" s="126"/>
      <c r="N5" s="127"/>
      <c r="O5" s="119"/>
      <c r="P5" s="120"/>
      <c r="Q5" s="120"/>
      <c r="R5" s="120"/>
      <c r="S5" s="120"/>
      <c r="T5" s="120"/>
      <c r="U5" s="120"/>
      <c r="V5" s="120"/>
      <c r="W5" s="120"/>
      <c r="X5" s="120"/>
      <c r="Y5" s="121"/>
      <c r="Z5" s="125"/>
      <c r="AA5" s="126"/>
      <c r="AB5" s="126"/>
      <c r="AC5" s="126"/>
      <c r="AD5" s="126"/>
      <c r="AE5" s="126"/>
      <c r="AF5" s="126"/>
      <c r="AG5" s="126"/>
      <c r="AH5" s="126"/>
      <c r="AI5" s="126"/>
      <c r="AJ5" s="127"/>
      <c r="AK5" s="119"/>
      <c r="AL5" s="120"/>
      <c r="AM5" s="120"/>
      <c r="AN5" s="120"/>
      <c r="AO5" s="120"/>
      <c r="AP5" s="120"/>
      <c r="AQ5" s="120"/>
      <c r="AR5" s="120"/>
      <c r="AS5" s="120"/>
      <c r="AT5" s="120"/>
      <c r="AU5" s="120"/>
      <c r="AV5" s="120"/>
      <c r="AW5" s="120"/>
      <c r="AX5" s="120"/>
      <c r="AY5" s="120"/>
      <c r="AZ5" s="121"/>
    </row>
    <row r="6" spans="1:52" s="50" customFormat="1" ht="9.75" hidden="1" customHeight="1" x14ac:dyDescent="0.2">
      <c r="A6" s="131"/>
      <c r="B6" s="131"/>
      <c r="C6" s="131"/>
      <c r="D6" s="132"/>
      <c r="E6" s="89"/>
      <c r="F6" s="90" t="s">
        <v>1464</v>
      </c>
      <c r="G6" s="90" t="s">
        <v>1188</v>
      </c>
      <c r="H6" s="89"/>
      <c r="I6" s="89"/>
      <c r="J6" s="89"/>
      <c r="K6" s="90" t="s">
        <v>1164</v>
      </c>
      <c r="L6" s="90" t="s">
        <v>1220</v>
      </c>
      <c r="M6" s="90" t="s">
        <v>1157</v>
      </c>
      <c r="N6" s="90" t="s">
        <v>1295</v>
      </c>
      <c r="O6" s="88"/>
      <c r="P6" s="48" t="s">
        <v>1465</v>
      </c>
      <c r="Q6" s="48" t="s">
        <v>1188</v>
      </c>
      <c r="R6" s="88"/>
      <c r="S6" s="88"/>
      <c r="T6" s="88"/>
      <c r="U6" s="48" t="s">
        <v>1344</v>
      </c>
      <c r="V6" s="48" t="s">
        <v>1221</v>
      </c>
      <c r="W6" s="48" t="s">
        <v>1165</v>
      </c>
      <c r="X6" s="48" t="s">
        <v>1295</v>
      </c>
      <c r="Y6" s="88"/>
      <c r="Z6" s="89"/>
      <c r="AA6" s="91"/>
      <c r="AB6" s="90" t="s">
        <v>1046</v>
      </c>
      <c r="AC6" s="89"/>
      <c r="AD6" s="89"/>
      <c r="AE6" s="89"/>
      <c r="AF6" s="89"/>
      <c r="AG6" s="90" t="s">
        <v>1192</v>
      </c>
      <c r="AH6" s="90" t="s">
        <v>1204</v>
      </c>
      <c r="AI6" s="90" t="s">
        <v>1187</v>
      </c>
      <c r="AJ6" s="90" t="s">
        <v>1205</v>
      </c>
      <c r="AK6" s="48" t="s">
        <v>1151</v>
      </c>
      <c r="AL6" s="48" t="s">
        <v>1152</v>
      </c>
      <c r="AM6" s="48" t="s">
        <v>1153</v>
      </c>
      <c r="AN6" s="48" t="s">
        <v>1150</v>
      </c>
      <c r="AO6" s="48" t="s">
        <v>1398</v>
      </c>
      <c r="AP6" s="48" t="s">
        <v>1149</v>
      </c>
      <c r="AQ6" s="48" t="s">
        <v>1192</v>
      </c>
      <c r="AR6" s="88"/>
      <c r="AS6" s="88"/>
      <c r="AT6" s="88"/>
      <c r="AU6" s="48" t="s">
        <v>1466</v>
      </c>
      <c r="AV6" s="88"/>
      <c r="AW6" s="88"/>
      <c r="AX6" s="48" t="s">
        <v>1222</v>
      </c>
      <c r="AY6" s="48" t="s">
        <v>1193</v>
      </c>
      <c r="AZ6" s="48" t="s">
        <v>1295</v>
      </c>
    </row>
    <row r="7" spans="1:52" s="34" customFormat="1" ht="90" x14ac:dyDescent="0.25">
      <c r="B7" s="32" t="s">
        <v>0</v>
      </c>
      <c r="C7" s="32" t="s">
        <v>989</v>
      </c>
      <c r="D7" s="32" t="s">
        <v>992</v>
      </c>
      <c r="E7" s="85" t="s">
        <v>1029</v>
      </c>
      <c r="F7" s="85" t="s">
        <v>1461</v>
      </c>
      <c r="G7" s="85" t="s">
        <v>1200</v>
      </c>
      <c r="H7" s="85" t="s">
        <v>1027</v>
      </c>
      <c r="I7" s="85" t="s">
        <v>990</v>
      </c>
      <c r="J7" s="85" t="s">
        <v>1167</v>
      </c>
      <c r="K7" s="85" t="s">
        <v>1031</v>
      </c>
      <c r="L7" s="85" t="s">
        <v>1032</v>
      </c>
      <c r="M7" s="82" t="s">
        <v>1249</v>
      </c>
      <c r="N7" s="82" t="s">
        <v>1248</v>
      </c>
      <c r="O7" s="83" t="s">
        <v>1033</v>
      </c>
      <c r="P7" s="83" t="s">
        <v>1463</v>
      </c>
      <c r="Q7" s="83" t="s">
        <v>1202</v>
      </c>
      <c r="R7" s="83" t="s">
        <v>1028</v>
      </c>
      <c r="S7" s="83" t="s">
        <v>996</v>
      </c>
      <c r="T7" s="83" t="s">
        <v>1168</v>
      </c>
      <c r="U7" s="33" t="s">
        <v>1155</v>
      </c>
      <c r="V7" s="33" t="s">
        <v>1156</v>
      </c>
      <c r="W7" s="82" t="s">
        <v>1250</v>
      </c>
      <c r="X7" s="82" t="s">
        <v>1251</v>
      </c>
      <c r="Y7" s="83" t="s">
        <v>1030</v>
      </c>
      <c r="Z7" s="85" t="s">
        <v>1203</v>
      </c>
      <c r="AA7" s="85" t="s">
        <v>1034</v>
      </c>
      <c r="AB7" s="85" t="s">
        <v>1035</v>
      </c>
      <c r="AC7" s="86" t="s">
        <v>1161</v>
      </c>
      <c r="AD7" s="86" t="s">
        <v>1162</v>
      </c>
      <c r="AE7" s="86" t="s">
        <v>1163</v>
      </c>
      <c r="AF7" s="86" t="s">
        <v>1160</v>
      </c>
      <c r="AG7" s="87" t="s">
        <v>1247</v>
      </c>
      <c r="AH7" s="86" t="s">
        <v>1036</v>
      </c>
      <c r="AI7" s="86" t="s">
        <v>1037</v>
      </c>
      <c r="AJ7" s="86" t="s">
        <v>1038</v>
      </c>
      <c r="AK7" s="83" t="s">
        <v>1138</v>
      </c>
      <c r="AL7" s="83" t="s">
        <v>1137</v>
      </c>
      <c r="AM7" s="83" t="s">
        <v>1136</v>
      </c>
      <c r="AN7" s="83" t="s">
        <v>1135</v>
      </c>
      <c r="AO7" s="83" t="s">
        <v>1397</v>
      </c>
      <c r="AP7" s="33" t="s">
        <v>1079</v>
      </c>
      <c r="AQ7" s="87" t="s">
        <v>1080</v>
      </c>
      <c r="AR7" s="33" t="s">
        <v>995</v>
      </c>
      <c r="AS7" s="33" t="s">
        <v>1166</v>
      </c>
      <c r="AT7" s="33" t="s">
        <v>1040</v>
      </c>
      <c r="AU7" s="33" t="s">
        <v>1462</v>
      </c>
      <c r="AV7" s="33" t="s">
        <v>1207</v>
      </c>
      <c r="AW7" s="33" t="s">
        <v>1368</v>
      </c>
      <c r="AX7" s="33" t="s">
        <v>1041</v>
      </c>
      <c r="AY7" s="83" t="s">
        <v>1189</v>
      </c>
      <c r="AZ7" s="83" t="s">
        <v>1190</v>
      </c>
    </row>
    <row r="8" spans="1:52" s="31" customFormat="1" ht="15.75" x14ac:dyDescent="0.25">
      <c r="B8" s="96" t="s">
        <v>451</v>
      </c>
      <c r="C8" s="96" t="s">
        <v>1983</v>
      </c>
      <c r="D8" s="96" t="s">
        <v>1984</v>
      </c>
      <c r="E8" s="97">
        <f>INDEX(Workbook!$B$15:$AX$200, MATCH($C8, Workbook!$B$15:$B$200,0), MATCH(E$7,Workbook!$B$15:$AX$15,0))</f>
        <v>12</v>
      </c>
      <c r="F8" s="97">
        <f>INDEX(Workbook!$B$15:$AX$200, MATCH($C8, Workbook!$B$15:$B$200,0), MATCH(F$7,Workbook!$B$15:$AX$15,0))</f>
        <v>0</v>
      </c>
      <c r="G8" s="97">
        <f>INDEX(Workbook!$B$15:$AX$200, MATCH($C8, Workbook!$B$15:$B$200,0), MATCH(G$7,Workbook!$B$15:$AX$15,0))</f>
        <v>12</v>
      </c>
      <c r="H8" s="97">
        <f>INDEX(Workbook!$B$15:$AX$200, MATCH($C8, Workbook!$B$15:$B$200,0), MATCH(H$7,Workbook!$B$15:$AX$15,0))</f>
        <v>0</v>
      </c>
      <c r="I8" s="97">
        <f>INDEX(Workbook!$B$15:$AX$200, MATCH($C8, Workbook!$B$15:$B$200,0), MATCH(I$7,Workbook!$B$15:$AX$15,0))</f>
        <v>18</v>
      </c>
      <c r="J8" s="97">
        <f>INDEX(Workbook!$B$15:$AX$200, MATCH($C8, Workbook!$B$15:$B$200,0), MATCH(J$7,Workbook!$B$15:$AX$15,0))</f>
        <v>18</v>
      </c>
      <c r="K8" s="97">
        <f>INDEX(Workbook!$B$15:$AX$200, MATCH($C8, Workbook!$B$15:$B$200,0), MATCH(K$7,Workbook!$B$15:$AX$15,0))</f>
        <v>0</v>
      </c>
      <c r="L8" s="97">
        <f>UserWorkbook[[#This Row],[Revised Budget Hours]]-UserWorkbook[[#This Row],[Progress Hours At Completion]]</f>
        <v>-6</v>
      </c>
      <c r="M8" s="98">
        <f>UserWorkbook[[#This Row],[Hours to Date]]+UserWorkbook[[#This Row],[Progress Hours to Complete]]</f>
        <v>18</v>
      </c>
      <c r="N8" s="99">
        <f>IF(UserWorkbook[[#This Row],[Progress Units to Complete]]=0,0,UserWorkbook[[#This Row],[Progress Units to Complete]]*UserWorkbook[[#This Row],[Hours / Units Override]])</f>
        <v>0</v>
      </c>
      <c r="O8" s="97">
        <f>INDEX(Workbook!$B$15:$AX$200, MATCH($C8, Workbook!$B$15:$B$200,0), MATCH(O$7,Workbook!$B$15:$AX$15,0))</f>
        <v>0</v>
      </c>
      <c r="P8" s="97">
        <f>INDEX(Workbook!$B$15:$AX$200, MATCH($C8, Workbook!$B$15:$B$200,0), MATCH(P$7,Workbook!$B$15:$AX$15,0))</f>
        <v>0</v>
      </c>
      <c r="Q8" s="97">
        <f>INDEX(Workbook!$B$15:$AX$200, MATCH($C8, Workbook!$B$15:$B$200,0), MATCH(Q$7,Workbook!$B$15:$AX$15,0))</f>
        <v>0</v>
      </c>
      <c r="R8" s="97">
        <f>INDEX(Workbook!$B$15:$AX$200, MATCH($C8, Workbook!$B$15:$B$200,0), MATCH(R$7,Workbook!$B$15:$AX$15,0))</f>
        <v>0</v>
      </c>
      <c r="S8" s="97">
        <f>INDEX(Workbook!$B$15:$AX$200, MATCH($C8, Workbook!$B$15:$B$200,0), MATCH(S$7,Workbook!$B$15:$AX$15,0))</f>
        <v>4</v>
      </c>
      <c r="T8" s="97">
        <f>INDEX(Workbook!$B$15:$AX$200, MATCH($C8, Workbook!$B$15:$B$200,0), MATCH(T$7,Workbook!$B$15:$AX$15,0))</f>
        <v>4</v>
      </c>
      <c r="U8" s="97">
        <f>INDEX(Workbook!$B$15:$AX$200, MATCH($C8, Workbook!$B$15:$B$200,0), MATCH(U$7,Workbook!$B$15:$AX$15,0))</f>
        <v>0</v>
      </c>
      <c r="V8" s="97">
        <f>UserWorkbook[[#This Row],[Revised Budget Units]]-UserWorkbook[[#This Row],[Progress Units At Completion]]</f>
        <v>-4</v>
      </c>
      <c r="W8" s="100">
        <f>UserWorkbook[[#This Row],[Units to Date]]+UserWorkbook[[#This Row],[Progress Units to Complete]]</f>
        <v>4</v>
      </c>
      <c r="X8" s="100">
        <f>IF(AND(UserWorkbook[[#This Row],[Revised Budget Units]]=0, UserWorkbook[[#This Row],[Units to Date]]&lt;&gt;0),UserWorkbook[[#This Row],[Units to Complete]],UserWorkbook[[#This Row],[Revised Budget Units]]-UserWorkbook[[#This Row],[Units to Date]])</f>
        <v>0</v>
      </c>
      <c r="Y8" s="97" t="str">
        <f>INDEX(Workbook!$B$15:$AX$200, MATCH($C8, Workbook!$B$15:$B$200,0), MATCH(Y$7,Workbook!$B$15:$AX$15,0))</f>
        <v>LS</v>
      </c>
      <c r="Z8" s="101">
        <f>INDEX(Workbook!$B$15:$AX$200, MATCH($C8, Workbook!$B$15:$B$200,0), MATCH(Z$7,Workbook!$B$15:$AX$15,0))</f>
        <v>0</v>
      </c>
      <c r="AA8" s="101">
        <f>INDEX(Workbook!$B$15:$AX$200, MATCH($C8, Workbook!$B$15:$B$200,0), MATCH(AA$7,Workbook!$B$15:$AX$15,0))</f>
        <v>0</v>
      </c>
      <c r="AB8" s="101">
        <f>INDEX(Workbook!$B$15:$AX$200, MATCH($C8, Workbook!$B$15:$B$200,0), MATCH(AB$7,Workbook!$B$15:$AX$15,0))</f>
        <v>4.5</v>
      </c>
      <c r="AC8" s="101">
        <f>INDEX(Workbook!$B$15:$AX$200, MATCH($C8, Workbook!$B$15:$B$200,0), MATCH(AC$7,Workbook!$B$15:$AX$15,0))</f>
        <v>0</v>
      </c>
      <c r="AD8" s="101">
        <f>INDEX(Workbook!$B$15:$AX$200, MATCH($C8, Workbook!$B$15:$B$200,0), MATCH(AD$7,Workbook!$B$15:$AX$15,0))</f>
        <v>0</v>
      </c>
      <c r="AE8" s="101">
        <f>INDEX(Workbook!$B$15:$AX$200, MATCH($C8, Workbook!$B$15:$B$200,0), MATCH(AE$7,Workbook!$B$15:$AX$15,0))</f>
        <v>0</v>
      </c>
      <c r="AF8" s="101">
        <f>INDEX(Workbook!$B$15:$AX$200, MATCH($C8, Workbook!$B$15:$B$200,0), MATCH(AF$7,Workbook!$B$15:$AX$15,0))</f>
        <v>0</v>
      </c>
      <c r="AG8" s="101"/>
      <c r="AH8" s="102">
        <f>INDEX(Workbook!$B$15:$AX$200, MATCH($C8, Workbook!$B$15:$B$200,0), MATCH(AH$7,Workbook!$B$15:$AX$15,0))</f>
        <v>1.5</v>
      </c>
      <c r="AI8" s="102">
        <f>INDEX(Workbook!$B$15:$AX$200, MATCH($C8, Workbook!$B$15:$B$200,0), MATCH(AI$7,Workbook!$B$15:$AX$15,0))</f>
        <v>1</v>
      </c>
      <c r="AJ8" s="103">
        <f>INDEX(Workbook!$B$15:$AX$200, MATCH($C8, Workbook!$B$15:$B$200,0), MATCH(AJ$7,Workbook!$B$15:$AX$15,0))</f>
        <v>0.66666666666666663</v>
      </c>
      <c r="AK8" s="104">
        <f>INDEX(Workbook!$B$15:$AX$200, MATCH($C8, Workbook!$B$15:$B$200,0), MATCH(AK$7,Workbook!$B$15:$AX$15,0))</f>
        <v>0</v>
      </c>
      <c r="AL8" s="105">
        <f>INDEX(Workbook!$B$15:$AX$200, MATCH($C8, Workbook!$B$15:$B$200,0), MATCH(AL$7,Workbook!$B$15:$AX$15,0))</f>
        <v>0</v>
      </c>
      <c r="AM8" s="105">
        <f>INDEX(Workbook!$B$15:$AX$200, MATCH($C8, Workbook!$B$15:$B$200,0), MATCH(AM$7,Workbook!$B$15:$AX$15,0))</f>
        <v>0</v>
      </c>
      <c r="AN8" s="105">
        <f>INDEX(Workbook!$B$15:$AX$200, MATCH($C8, Workbook!$B$15:$B$200,0), MATCH(AN$7,Workbook!$B$15:$AX$15,0))</f>
        <v>0</v>
      </c>
      <c r="AO8" s="105">
        <f>INDEX(Workbook!$B$15:$AX$200, MATCH($C8, Workbook!$B$15:$B$200,0), MATCH(AO$7,Workbook!$B$15:$AX$15,0))</f>
        <v>103.10000000000001</v>
      </c>
      <c r="AP8" s="105">
        <f>INDEX(Workbook!$B$15:$AX$200, MATCH($C8, Workbook!$B$15:$B$200,0), MATCH(AP$7,Workbook!$B$15:$AX$15,0))</f>
        <v>71.814999999999998</v>
      </c>
      <c r="AQ8" s="106"/>
      <c r="AR8" s="107">
        <f>INDEX(Workbook!$B$15:$AX$200, MATCH($C8, Workbook!$B$15:$B$200,0), MATCH(AR$7,Workbook!$B$15:$AX$15,0))</f>
        <v>1292.67</v>
      </c>
      <c r="AS8" s="107">
        <f>INDEX(Workbook!$B$15:$AX$200, MATCH($C8, Workbook!$B$15:$B$200,0), MATCH(AS$7,Workbook!$B$15:$AX$15,0))</f>
        <v>0</v>
      </c>
      <c r="AT8" s="107">
        <f>INDEX(Workbook!$B$15:$AX$200, MATCH($C8, Workbook!$B$15:$B$200,0), MATCH(AT$7,Workbook!$B$15:$AX$15,0))</f>
        <v>1237.2</v>
      </c>
      <c r="AU8" s="107">
        <f>INDEX(Workbook!$B$15:$AX$200, MATCH($C8, Workbook!$B$15:$B$200,0), MATCH(AU$7,Workbook!$B$15:$AX$15,0))</f>
        <v>0</v>
      </c>
      <c r="AV8" s="107">
        <f>INDEX(Workbook!$B$15:$AX$200, MATCH($C8, Workbook!$B$15:$B$200,0), MATCH(AV$7,Workbook!$B$15:$AX$15,0))</f>
        <v>1237.2</v>
      </c>
      <c r="AW8" s="107">
        <f>INDEX(Workbook!$B$15:$AX$200, MATCH($C8, Workbook!$B$15:$B$200,0), MATCH(AW$7,Workbook!$B$15:$AX$15,0))</f>
        <v>0</v>
      </c>
      <c r="AX8" s="107">
        <f>UserWorkbook[[#This Row],[Revised Budget]]-UserWorkbook[[#This Row],[Cost At Complete]]</f>
        <v>-55.470000000000027</v>
      </c>
      <c r="AY8" s="108">
        <f>UserWorkbook[[#This Row],[Cost in Vista]]+UserWorkbook[[#This Row],[Cost to Complete]]</f>
        <v>1292.67</v>
      </c>
      <c r="AZ8" s="108">
        <f>IF(UserWorkbook[[#This Row],[Progress Hours to Complete]]=0,0,UserWorkbook[[#This Row],[Progress Hours to Complete]]*UserWorkbook[[#This Row],[JTD $ / Hr Override]])</f>
        <v>0</v>
      </c>
    </row>
    <row r="9" spans="1:52" s="31" customFormat="1" ht="15.75" x14ac:dyDescent="0.25">
      <c r="B9" s="36" t="s">
        <v>451</v>
      </c>
      <c r="C9" s="36" t="s">
        <v>1986</v>
      </c>
      <c r="D9" s="36" t="s">
        <v>1987</v>
      </c>
      <c r="E9" s="37">
        <f>INDEX(Workbook!$B$15:$AX$200, MATCH($C9, Workbook!$B$15:$B$200,0), MATCH(E$7,Workbook!$B$15:$AX$15,0))</f>
        <v>10</v>
      </c>
      <c r="F9" s="37">
        <f>INDEX(Workbook!$B$15:$AX$200, MATCH($C9, Workbook!$B$15:$B$200,0), MATCH(F$7,Workbook!$B$15:$AX$15,0))</f>
        <v>0</v>
      </c>
      <c r="G9" s="37">
        <f>INDEX(Workbook!$B$15:$AX$200, MATCH($C9, Workbook!$B$15:$B$200,0), MATCH(G$7,Workbook!$B$15:$AX$15,0))</f>
        <v>10</v>
      </c>
      <c r="H9" s="37">
        <f>INDEX(Workbook!$B$15:$AX$200, MATCH($C9, Workbook!$B$15:$B$200,0), MATCH(H$7,Workbook!$B$15:$AX$15,0))</f>
        <v>0</v>
      </c>
      <c r="I9" s="37">
        <f>INDEX(Workbook!$B$15:$AX$200, MATCH($C9, Workbook!$B$15:$B$200,0), MATCH(I$7,Workbook!$B$15:$AX$15,0))</f>
        <v>11</v>
      </c>
      <c r="J9" s="37">
        <f>INDEX(Workbook!$B$15:$AX$200, MATCH($C9, Workbook!$B$15:$B$200,0), MATCH(J$7,Workbook!$B$15:$AX$15,0))</f>
        <v>11</v>
      </c>
      <c r="K9" s="37">
        <f>INDEX(Workbook!$B$15:$AX$200, MATCH($C9, Workbook!$B$15:$B$200,0), MATCH(K$7,Workbook!$B$15:$AX$15,0))</f>
        <v>0</v>
      </c>
      <c r="L9" s="37">
        <f>UserWorkbook[[#This Row],[Revised Budget Hours]]-UserWorkbook[[#This Row],[Progress Hours At Completion]]</f>
        <v>-1</v>
      </c>
      <c r="M9" s="55">
        <f>UserWorkbook[[#This Row],[Hours to Date]]+UserWorkbook[[#This Row],[Progress Hours to Complete]]</f>
        <v>11</v>
      </c>
      <c r="N9" s="55">
        <f>IF(UserWorkbook[[#This Row],[Progress Units to Complete]]=0,0,UserWorkbook[[#This Row],[Progress Units to Complete]]*UserWorkbook[[#This Row],[Hours / Units Override]])</f>
        <v>0</v>
      </c>
      <c r="O9" s="37">
        <f>INDEX(Workbook!$B$15:$AX$200, MATCH($C9, Workbook!$B$15:$B$200,0), MATCH(O$7,Workbook!$B$15:$AX$15,0))</f>
        <v>0</v>
      </c>
      <c r="P9" s="37">
        <f>INDEX(Workbook!$B$15:$AX$200, MATCH($C9, Workbook!$B$15:$B$200,0), MATCH(P$7,Workbook!$B$15:$AX$15,0))</f>
        <v>0</v>
      </c>
      <c r="Q9" s="37">
        <f>INDEX(Workbook!$B$15:$AX$200, MATCH($C9, Workbook!$B$15:$B$200,0), MATCH(Q$7,Workbook!$B$15:$AX$15,0))</f>
        <v>0</v>
      </c>
      <c r="R9" s="37">
        <f>INDEX(Workbook!$B$15:$AX$200, MATCH($C9, Workbook!$B$15:$B$200,0), MATCH(R$7,Workbook!$B$15:$AX$15,0))</f>
        <v>0</v>
      </c>
      <c r="S9" s="37">
        <f>INDEX(Workbook!$B$15:$AX$200, MATCH($C9, Workbook!$B$15:$B$200,0), MATCH(S$7,Workbook!$B$15:$AX$15,0))</f>
        <v>3</v>
      </c>
      <c r="T9" s="37">
        <f>INDEX(Workbook!$B$15:$AX$200, MATCH($C9, Workbook!$B$15:$B$200,0), MATCH(T$7,Workbook!$B$15:$AX$15,0))</f>
        <v>3</v>
      </c>
      <c r="U9" s="37">
        <f>INDEX(Workbook!$B$15:$AX$200, MATCH($C9, Workbook!$B$15:$B$200,0), MATCH(U$7,Workbook!$B$15:$AX$15,0))</f>
        <v>0</v>
      </c>
      <c r="V9" s="37">
        <f>UserWorkbook[[#This Row],[Revised Budget Units]]-UserWorkbook[[#This Row],[Progress Units At Completion]]</f>
        <v>-3</v>
      </c>
      <c r="W9" s="38">
        <f>UserWorkbook[[#This Row],[Units to Date]]+UserWorkbook[[#This Row],[Progress Units to Complete]]</f>
        <v>3</v>
      </c>
      <c r="X9" s="38">
        <f>IF(AND(UserWorkbook[[#This Row],[Revised Budget Units]]=0, UserWorkbook[[#This Row],[Units to Date]]&lt;&gt;0),UserWorkbook[[#This Row],[Units to Complete]],UserWorkbook[[#This Row],[Revised Budget Units]]-UserWorkbook[[#This Row],[Units to Date]])</f>
        <v>0</v>
      </c>
      <c r="Y9" s="37" t="str">
        <f>INDEX(Workbook!$B$15:$AX$200, MATCH($C9, Workbook!$B$15:$B$200,0), MATCH(Y$7,Workbook!$B$15:$AX$15,0))</f>
        <v>LS</v>
      </c>
      <c r="Z9" s="61">
        <f>INDEX(Workbook!$B$15:$AX$200, MATCH($C9, Workbook!$B$15:$B$200,0), MATCH(Z$7,Workbook!$B$15:$AX$15,0))</f>
        <v>0</v>
      </c>
      <c r="AA9" s="61">
        <f>INDEX(Workbook!$B$15:$AX$200, MATCH($C9, Workbook!$B$15:$B$200,0), MATCH(AA$7,Workbook!$B$15:$AX$15,0))</f>
        <v>0</v>
      </c>
      <c r="AB9" s="61">
        <f>INDEX(Workbook!$B$15:$AX$200, MATCH($C9, Workbook!$B$15:$B$200,0), MATCH(AB$7,Workbook!$B$15:$AX$15,0))</f>
        <v>3.6666666666666665</v>
      </c>
      <c r="AC9" s="61">
        <f>INDEX(Workbook!$B$15:$AX$200, MATCH($C9, Workbook!$B$15:$B$200,0), MATCH(AC$7,Workbook!$B$15:$AX$15,0))</f>
        <v>0</v>
      </c>
      <c r="AD9" s="61">
        <f>INDEX(Workbook!$B$15:$AX$200, MATCH($C9, Workbook!$B$15:$B$200,0), MATCH(AD$7,Workbook!$B$15:$AX$15,0))</f>
        <v>0</v>
      </c>
      <c r="AE9" s="61">
        <f>INDEX(Workbook!$B$15:$AX$200, MATCH($C9, Workbook!$B$15:$B$200,0), MATCH(AE$7,Workbook!$B$15:$AX$15,0))</f>
        <v>0</v>
      </c>
      <c r="AF9" s="61">
        <f>INDEX(Workbook!$B$15:$AX$200, MATCH($C9, Workbook!$B$15:$B$200,0), MATCH(AF$7,Workbook!$B$15:$AX$15,0))</f>
        <v>0</v>
      </c>
      <c r="AG9" s="61"/>
      <c r="AH9" s="40">
        <f>INDEX(Workbook!$B$15:$AX$200, MATCH($C9, Workbook!$B$15:$B$200,0), MATCH(AH$7,Workbook!$B$15:$AX$15,0))</f>
        <v>1.1000000000000001</v>
      </c>
      <c r="AI9" s="40">
        <f>INDEX(Workbook!$B$15:$AX$200, MATCH($C9, Workbook!$B$15:$B$200,0), MATCH(AI$7,Workbook!$B$15:$AX$15,0))</f>
        <v>1</v>
      </c>
      <c r="AJ9" s="39">
        <f>INDEX(Workbook!$B$15:$AX$200, MATCH($C9, Workbook!$B$15:$B$200,0), MATCH(AJ$7,Workbook!$B$15:$AX$15,0))</f>
        <v>0.90909090909090906</v>
      </c>
      <c r="AK9" s="46">
        <f>INDEX(Workbook!$B$15:$AX$200, MATCH($C9, Workbook!$B$15:$B$200,0), MATCH(AK$7,Workbook!$B$15:$AX$15,0))</f>
        <v>0</v>
      </c>
      <c r="AL9" s="51">
        <f>INDEX(Workbook!$B$15:$AX$200, MATCH($C9, Workbook!$B$15:$B$200,0), MATCH(AL$7,Workbook!$B$15:$AX$15,0))</f>
        <v>0</v>
      </c>
      <c r="AM9" s="51">
        <f>INDEX(Workbook!$B$15:$AX$200, MATCH($C9, Workbook!$B$15:$B$200,0), MATCH(AM$7,Workbook!$B$15:$AX$15,0))</f>
        <v>0</v>
      </c>
      <c r="AN9" s="51">
        <f>INDEX(Workbook!$B$15:$AX$200, MATCH($C9, Workbook!$B$15:$B$200,0), MATCH(AN$7,Workbook!$B$15:$AX$15,0))</f>
        <v>0</v>
      </c>
      <c r="AO9" s="51">
        <f>INDEX(Workbook!$B$15:$AX$200, MATCH($C9, Workbook!$B$15:$B$200,0), MATCH(AO$7,Workbook!$B$15:$AX$15,0))</f>
        <v>66.02000000000001</v>
      </c>
      <c r="AP9" s="51">
        <f>INDEX(Workbook!$B$15:$AX$200, MATCH($C9, Workbook!$B$15:$B$200,0), MATCH(AP$7,Workbook!$B$15:$AX$15,0))</f>
        <v>26.09</v>
      </c>
      <c r="AQ9" s="41"/>
      <c r="AR9" s="42">
        <f>INDEX(Workbook!$B$15:$AX$200, MATCH($C9, Workbook!$B$15:$B$200,0), MATCH(AR$7,Workbook!$B$15:$AX$15,0))</f>
        <v>286.99</v>
      </c>
      <c r="AS9" s="42">
        <f>INDEX(Workbook!$B$15:$AX$200, MATCH($C9, Workbook!$B$15:$B$200,0), MATCH(AS$7,Workbook!$B$15:$AX$15,0))</f>
        <v>0</v>
      </c>
      <c r="AT9" s="42">
        <f>INDEX(Workbook!$B$15:$AX$200, MATCH($C9, Workbook!$B$15:$B$200,0), MATCH(AT$7,Workbook!$B$15:$AX$15,0))</f>
        <v>660.2</v>
      </c>
      <c r="AU9" s="42">
        <f>INDEX(Workbook!$B$15:$AX$200, MATCH($C9, Workbook!$B$15:$B$200,0), MATCH(AU$7,Workbook!$B$15:$AX$15,0))</f>
        <v>0</v>
      </c>
      <c r="AV9" s="42">
        <f>INDEX(Workbook!$B$15:$AX$200, MATCH($C9, Workbook!$B$15:$B$200,0), MATCH(AV$7,Workbook!$B$15:$AX$15,0))</f>
        <v>660.2</v>
      </c>
      <c r="AW9" s="42">
        <f>INDEX(Workbook!$B$15:$AX$200, MATCH($C9, Workbook!$B$15:$B$200,0), MATCH(AW$7,Workbook!$B$15:$AX$15,0))</f>
        <v>0</v>
      </c>
      <c r="AX9" s="42">
        <f>UserWorkbook[[#This Row],[Revised Budget]]-UserWorkbook[[#This Row],[Cost At Complete]]</f>
        <v>373.21000000000004</v>
      </c>
      <c r="AY9" s="47">
        <f>UserWorkbook[[#This Row],[Cost in Vista]]+UserWorkbook[[#This Row],[Cost to Complete]]</f>
        <v>286.99</v>
      </c>
      <c r="AZ9" s="47">
        <f>IF(UserWorkbook[[#This Row],[Progress Hours to Complete]]=0,0,UserWorkbook[[#This Row],[Progress Hours to Complete]]*UserWorkbook[[#This Row],[JTD $ / Hr Override]])</f>
        <v>0</v>
      </c>
    </row>
    <row r="10" spans="1:52" s="31" customFormat="1" ht="15.75" x14ac:dyDescent="0.25">
      <c r="B10" s="36" t="s">
        <v>451</v>
      </c>
      <c r="C10" s="36" t="s">
        <v>1988</v>
      </c>
      <c r="D10" s="36" t="s">
        <v>1989</v>
      </c>
      <c r="E10" s="37">
        <f>INDEX(Workbook!$B$15:$AX$200, MATCH($C10, Workbook!$B$15:$B$200,0), MATCH(E$7,Workbook!$B$15:$AX$15,0))</f>
        <v>20</v>
      </c>
      <c r="F10" s="37">
        <f>INDEX(Workbook!$B$15:$AX$200, MATCH($C10, Workbook!$B$15:$B$200,0), MATCH(F$7,Workbook!$B$15:$AX$15,0))</f>
        <v>0</v>
      </c>
      <c r="G10" s="37">
        <f>INDEX(Workbook!$B$15:$AX$200, MATCH($C10, Workbook!$B$15:$B$200,0), MATCH(G$7,Workbook!$B$15:$AX$15,0))</f>
        <v>20</v>
      </c>
      <c r="H10" s="37">
        <f>INDEX(Workbook!$B$15:$AX$200, MATCH($C10, Workbook!$B$15:$B$200,0), MATCH(H$7,Workbook!$B$15:$AX$15,0))</f>
        <v>0</v>
      </c>
      <c r="I10" s="37">
        <f>INDEX(Workbook!$B$15:$AX$200, MATCH($C10, Workbook!$B$15:$B$200,0), MATCH(I$7,Workbook!$B$15:$AX$15,0))</f>
        <v>29</v>
      </c>
      <c r="J10" s="37">
        <f>INDEX(Workbook!$B$15:$AX$200, MATCH($C10, Workbook!$B$15:$B$200,0), MATCH(J$7,Workbook!$B$15:$AX$15,0))</f>
        <v>29</v>
      </c>
      <c r="K10" s="37">
        <f>INDEX(Workbook!$B$15:$AX$200, MATCH($C10, Workbook!$B$15:$B$200,0), MATCH(K$7,Workbook!$B$15:$AX$15,0))</f>
        <v>0</v>
      </c>
      <c r="L10" s="37">
        <f>UserWorkbook[[#This Row],[Revised Budget Hours]]-UserWorkbook[[#This Row],[Progress Hours At Completion]]</f>
        <v>-9</v>
      </c>
      <c r="M10" s="55">
        <f>UserWorkbook[[#This Row],[Hours to Date]]+UserWorkbook[[#This Row],[Progress Hours to Complete]]</f>
        <v>29</v>
      </c>
      <c r="N10" s="55">
        <f>IF(UserWorkbook[[#This Row],[Progress Units to Complete]]=0,0,UserWorkbook[[#This Row],[Progress Units to Complete]]*UserWorkbook[[#This Row],[Hours / Units Override]])</f>
        <v>0</v>
      </c>
      <c r="O10" s="37">
        <f>INDEX(Workbook!$B$15:$AX$200, MATCH($C10, Workbook!$B$15:$B$200,0), MATCH(O$7,Workbook!$B$15:$AX$15,0))</f>
        <v>0</v>
      </c>
      <c r="P10" s="37">
        <f>INDEX(Workbook!$B$15:$AX$200, MATCH($C10, Workbook!$B$15:$B$200,0), MATCH(P$7,Workbook!$B$15:$AX$15,0))</f>
        <v>0</v>
      </c>
      <c r="Q10" s="37">
        <f>INDEX(Workbook!$B$15:$AX$200, MATCH($C10, Workbook!$B$15:$B$200,0), MATCH(Q$7,Workbook!$B$15:$AX$15,0))</f>
        <v>0</v>
      </c>
      <c r="R10" s="37">
        <f>INDEX(Workbook!$B$15:$AX$200, MATCH($C10, Workbook!$B$15:$B$200,0), MATCH(R$7,Workbook!$B$15:$AX$15,0))</f>
        <v>0</v>
      </c>
      <c r="S10" s="37">
        <f>INDEX(Workbook!$B$15:$AX$200, MATCH($C10, Workbook!$B$15:$B$200,0), MATCH(S$7,Workbook!$B$15:$AX$15,0))</f>
        <v>4</v>
      </c>
      <c r="T10" s="37">
        <f>INDEX(Workbook!$B$15:$AX$200, MATCH($C10, Workbook!$B$15:$B$200,0), MATCH(T$7,Workbook!$B$15:$AX$15,0))</f>
        <v>6</v>
      </c>
      <c r="U10" s="37">
        <f>INDEX(Workbook!$B$15:$AX$200, MATCH($C10, Workbook!$B$15:$B$200,0), MATCH(U$7,Workbook!$B$15:$AX$15,0))</f>
        <v>2</v>
      </c>
      <c r="V10" s="37">
        <f>UserWorkbook[[#This Row],[Revised Budget Units]]-UserWorkbook[[#This Row],[Progress Units At Completion]]</f>
        <v>-6</v>
      </c>
      <c r="W10" s="38">
        <f>UserWorkbook[[#This Row],[Units to Date]]+UserWorkbook[[#This Row],[Progress Units to Complete]]</f>
        <v>6</v>
      </c>
      <c r="X10" s="38">
        <f>IF(AND(UserWorkbook[[#This Row],[Revised Budget Units]]=0, UserWorkbook[[#This Row],[Units to Date]]&lt;&gt;0),UserWorkbook[[#This Row],[Units to Complete]],UserWorkbook[[#This Row],[Revised Budget Units]]-UserWorkbook[[#This Row],[Units to Date]])</f>
        <v>2</v>
      </c>
      <c r="Y10" s="37" t="str">
        <f>INDEX(Workbook!$B$15:$AX$200, MATCH($C10, Workbook!$B$15:$B$200,0), MATCH(Y$7,Workbook!$B$15:$AX$15,0))</f>
        <v>LS</v>
      </c>
      <c r="Z10" s="61">
        <f>INDEX(Workbook!$B$15:$AX$200, MATCH($C10, Workbook!$B$15:$B$200,0), MATCH(Z$7,Workbook!$B$15:$AX$15,0))</f>
        <v>0</v>
      </c>
      <c r="AA10" s="61">
        <f>INDEX(Workbook!$B$15:$AX$200, MATCH($C10, Workbook!$B$15:$B$200,0), MATCH(AA$7,Workbook!$B$15:$AX$15,0))</f>
        <v>0</v>
      </c>
      <c r="AB10" s="61">
        <f>INDEX(Workbook!$B$15:$AX$200, MATCH($C10, Workbook!$B$15:$B$200,0), MATCH(AB$7,Workbook!$B$15:$AX$15,0))</f>
        <v>7.25</v>
      </c>
      <c r="AC10" s="61">
        <f>INDEX(Workbook!$B$15:$AX$200, MATCH($C10, Workbook!$B$15:$B$200,0), MATCH(AC$7,Workbook!$B$15:$AX$15,0))</f>
        <v>0</v>
      </c>
      <c r="AD10" s="61">
        <f>INDEX(Workbook!$B$15:$AX$200, MATCH($C10, Workbook!$B$15:$B$200,0), MATCH(AD$7,Workbook!$B$15:$AX$15,0))</f>
        <v>0</v>
      </c>
      <c r="AE10" s="61">
        <f>INDEX(Workbook!$B$15:$AX$200, MATCH($C10, Workbook!$B$15:$B$200,0), MATCH(AE$7,Workbook!$B$15:$AX$15,0))</f>
        <v>0</v>
      </c>
      <c r="AF10" s="61">
        <f>INDEX(Workbook!$B$15:$AX$200, MATCH($C10, Workbook!$B$15:$B$200,0), MATCH(AF$7,Workbook!$B$15:$AX$15,0))</f>
        <v>0</v>
      </c>
      <c r="AG10" s="61"/>
      <c r="AH10" s="40">
        <f>INDEX(Workbook!$B$15:$AX$200, MATCH($C10, Workbook!$B$15:$B$200,0), MATCH(AH$7,Workbook!$B$15:$AX$15,0))</f>
        <v>1.45</v>
      </c>
      <c r="AI10" s="40">
        <f>INDEX(Workbook!$B$15:$AX$200, MATCH($C10, Workbook!$B$15:$B$200,0), MATCH(AI$7,Workbook!$B$15:$AX$15,0))</f>
        <v>0.66666666666666663</v>
      </c>
      <c r="AJ10" s="39">
        <f>INDEX(Workbook!$B$15:$AX$200, MATCH($C10, Workbook!$B$15:$B$200,0), MATCH(AJ$7,Workbook!$B$15:$AX$15,0))</f>
        <v>0.68965517241379315</v>
      </c>
      <c r="AK10" s="46">
        <f>INDEX(Workbook!$B$15:$AX$200, MATCH($C10, Workbook!$B$15:$B$200,0), MATCH(AK$7,Workbook!$B$15:$AX$15,0))</f>
        <v>0</v>
      </c>
      <c r="AL10" s="51">
        <f>INDEX(Workbook!$B$15:$AX$200, MATCH($C10, Workbook!$B$15:$B$200,0), MATCH(AL$7,Workbook!$B$15:$AX$15,0))</f>
        <v>0</v>
      </c>
      <c r="AM10" s="51">
        <f>INDEX(Workbook!$B$15:$AX$200, MATCH($C10, Workbook!$B$15:$B$200,0), MATCH(AM$7,Workbook!$B$15:$AX$15,0))</f>
        <v>0</v>
      </c>
      <c r="AN10" s="51">
        <f>INDEX(Workbook!$B$15:$AX$200, MATCH($C10, Workbook!$B$15:$B$200,0), MATCH(AN$7,Workbook!$B$15:$AX$15,0))</f>
        <v>0</v>
      </c>
      <c r="AO10" s="51">
        <f>INDEX(Workbook!$B$15:$AX$200, MATCH($C10, Workbook!$B$15:$B$200,0), MATCH(AO$7,Workbook!$B$15:$AX$15,0))</f>
        <v>90.92</v>
      </c>
      <c r="AP10" s="51">
        <f>INDEX(Workbook!$B$15:$AX$200, MATCH($C10, Workbook!$B$15:$B$200,0), MATCH(AP$7,Workbook!$B$15:$AX$15,0))</f>
        <v>71.991034482758607</v>
      </c>
      <c r="AQ10" s="41"/>
      <c r="AR10" s="42">
        <f>INDEX(Workbook!$B$15:$AX$200, MATCH($C10, Workbook!$B$15:$B$200,0), MATCH(AR$7,Workbook!$B$15:$AX$15,0))</f>
        <v>2087.7399999999998</v>
      </c>
      <c r="AS10" s="42">
        <f>INDEX(Workbook!$B$15:$AX$200, MATCH($C10, Workbook!$B$15:$B$200,0), MATCH(AS$7,Workbook!$B$15:$AX$15,0))</f>
        <v>0</v>
      </c>
      <c r="AT10" s="42">
        <f>INDEX(Workbook!$B$15:$AX$200, MATCH($C10, Workbook!$B$15:$B$200,0), MATCH(AT$7,Workbook!$B$15:$AX$15,0))</f>
        <v>1818.4</v>
      </c>
      <c r="AU10" s="42">
        <f>INDEX(Workbook!$B$15:$AX$200, MATCH($C10, Workbook!$B$15:$B$200,0), MATCH(AU$7,Workbook!$B$15:$AX$15,0))</f>
        <v>0</v>
      </c>
      <c r="AV10" s="42">
        <f>INDEX(Workbook!$B$15:$AX$200, MATCH($C10, Workbook!$B$15:$B$200,0), MATCH(AV$7,Workbook!$B$15:$AX$15,0))</f>
        <v>1818.4</v>
      </c>
      <c r="AW10" s="42">
        <f>INDEX(Workbook!$B$15:$AX$200, MATCH($C10, Workbook!$B$15:$B$200,0), MATCH(AW$7,Workbook!$B$15:$AX$15,0))</f>
        <v>0</v>
      </c>
      <c r="AX10" s="42">
        <f>UserWorkbook[[#This Row],[Revised Budget]]-UserWorkbook[[#This Row],[Cost At Complete]]</f>
        <v>-269.33999999999969</v>
      </c>
      <c r="AY10" s="47">
        <f>UserWorkbook[[#This Row],[Cost in Vista]]+UserWorkbook[[#This Row],[Cost to Complete]]</f>
        <v>2087.7399999999998</v>
      </c>
      <c r="AZ10" s="47">
        <f>IF(UserWorkbook[[#This Row],[Progress Hours to Complete]]=0,0,UserWorkbook[[#This Row],[Progress Hours to Complete]]*UserWorkbook[[#This Row],[JTD $ / Hr Override]])</f>
        <v>0</v>
      </c>
    </row>
    <row r="11" spans="1:52" s="31" customFormat="1" ht="15.75" x14ac:dyDescent="0.25">
      <c r="B11" s="36" t="s">
        <v>451</v>
      </c>
      <c r="C11" s="36" t="s">
        <v>1990</v>
      </c>
      <c r="D11" s="36" t="s">
        <v>1991</v>
      </c>
      <c r="E11" s="37">
        <f>INDEX(Workbook!$B$15:$AX$200, MATCH($C11, Workbook!$B$15:$B$200,0), MATCH(E$7,Workbook!$B$15:$AX$15,0))</f>
        <v>0</v>
      </c>
      <c r="F11" s="37">
        <f>INDEX(Workbook!$B$15:$AX$200, MATCH($C11, Workbook!$B$15:$B$200,0), MATCH(F$7,Workbook!$B$15:$AX$15,0))</f>
        <v>0</v>
      </c>
      <c r="G11" s="37">
        <f>INDEX(Workbook!$B$15:$AX$200, MATCH($C11, Workbook!$B$15:$B$200,0), MATCH(G$7,Workbook!$B$15:$AX$15,0))</f>
        <v>0</v>
      </c>
      <c r="H11" s="37">
        <f>INDEX(Workbook!$B$15:$AX$200, MATCH($C11, Workbook!$B$15:$B$200,0), MATCH(H$7,Workbook!$B$15:$AX$15,0))</f>
        <v>0</v>
      </c>
      <c r="I11" s="37">
        <f>INDEX(Workbook!$B$15:$AX$200, MATCH($C11, Workbook!$B$15:$B$200,0), MATCH(I$7,Workbook!$B$15:$AX$15,0))</f>
        <v>0</v>
      </c>
      <c r="J11" s="37">
        <f>INDEX(Workbook!$B$15:$AX$200, MATCH($C11, Workbook!$B$15:$B$200,0), MATCH(J$7,Workbook!$B$15:$AX$15,0))</f>
        <v>0</v>
      </c>
      <c r="K11" s="37">
        <f>INDEX(Workbook!$B$15:$AX$200, MATCH($C11, Workbook!$B$15:$B$200,0), MATCH(K$7,Workbook!$B$15:$AX$15,0))</f>
        <v>0</v>
      </c>
      <c r="L11" s="37">
        <f>UserWorkbook[[#This Row],[Revised Budget Hours]]-UserWorkbook[[#This Row],[Progress Hours At Completion]]</f>
        <v>0</v>
      </c>
      <c r="M11" s="55">
        <f>UserWorkbook[[#This Row],[Hours to Date]]+UserWorkbook[[#This Row],[Progress Hours to Complete]]</f>
        <v>0</v>
      </c>
      <c r="N11" s="55">
        <f>IF(UserWorkbook[[#This Row],[Progress Units to Complete]]=0,0,UserWorkbook[[#This Row],[Progress Units to Complete]]*UserWorkbook[[#This Row],[Hours / Units Override]])</f>
        <v>0</v>
      </c>
      <c r="O11" s="37">
        <f>INDEX(Workbook!$B$15:$AX$200, MATCH($C11, Workbook!$B$15:$B$200,0), MATCH(O$7,Workbook!$B$15:$AX$15,0))</f>
        <v>0</v>
      </c>
      <c r="P11" s="37">
        <f>INDEX(Workbook!$B$15:$AX$200, MATCH($C11, Workbook!$B$15:$B$200,0), MATCH(P$7,Workbook!$B$15:$AX$15,0))</f>
        <v>0</v>
      </c>
      <c r="Q11" s="37">
        <f>INDEX(Workbook!$B$15:$AX$200, MATCH($C11, Workbook!$B$15:$B$200,0), MATCH(Q$7,Workbook!$B$15:$AX$15,0))</f>
        <v>0</v>
      </c>
      <c r="R11" s="37">
        <f>INDEX(Workbook!$B$15:$AX$200, MATCH($C11, Workbook!$B$15:$B$200,0), MATCH(R$7,Workbook!$B$15:$AX$15,0))</f>
        <v>0</v>
      </c>
      <c r="S11" s="37">
        <f>INDEX(Workbook!$B$15:$AX$200, MATCH($C11, Workbook!$B$15:$B$200,0), MATCH(S$7,Workbook!$B$15:$AX$15,0))</f>
        <v>0</v>
      </c>
      <c r="T11" s="37">
        <f>INDEX(Workbook!$B$15:$AX$200, MATCH($C11, Workbook!$B$15:$B$200,0), MATCH(T$7,Workbook!$B$15:$AX$15,0))</f>
        <v>0</v>
      </c>
      <c r="U11" s="37">
        <f>INDEX(Workbook!$B$15:$AX$200, MATCH($C11, Workbook!$B$15:$B$200,0), MATCH(U$7,Workbook!$B$15:$AX$15,0))</f>
        <v>0</v>
      </c>
      <c r="V11" s="37">
        <f>UserWorkbook[[#This Row],[Revised Budget Units]]-UserWorkbook[[#This Row],[Progress Units At Completion]]</f>
        <v>0</v>
      </c>
      <c r="W11" s="38">
        <f>UserWorkbook[[#This Row],[Units to Date]]+UserWorkbook[[#This Row],[Progress Units to Complete]]</f>
        <v>0</v>
      </c>
      <c r="X11" s="38">
        <f>IF(AND(UserWorkbook[[#This Row],[Revised Budget Units]]=0, UserWorkbook[[#This Row],[Units to Date]]&lt;&gt;0),UserWorkbook[[#This Row],[Units to Complete]],UserWorkbook[[#This Row],[Revised Budget Units]]-UserWorkbook[[#This Row],[Units to Date]])</f>
        <v>0</v>
      </c>
      <c r="Y11" s="37" t="str">
        <f>INDEX(Workbook!$B$15:$AX$200, MATCH($C11, Workbook!$B$15:$B$200,0), MATCH(Y$7,Workbook!$B$15:$AX$15,0))</f>
        <v>LS</v>
      </c>
      <c r="Z11" s="61">
        <f>INDEX(Workbook!$B$15:$AX$200, MATCH($C11, Workbook!$B$15:$B$200,0), MATCH(Z$7,Workbook!$B$15:$AX$15,0))</f>
        <v>0</v>
      </c>
      <c r="AA11" s="61">
        <f>INDEX(Workbook!$B$15:$AX$200, MATCH($C11, Workbook!$B$15:$B$200,0), MATCH(AA$7,Workbook!$B$15:$AX$15,0))</f>
        <v>0</v>
      </c>
      <c r="AB11" s="61">
        <f>INDEX(Workbook!$B$15:$AX$200, MATCH($C11, Workbook!$B$15:$B$200,0), MATCH(AB$7,Workbook!$B$15:$AX$15,0))</f>
        <v>0</v>
      </c>
      <c r="AC11" s="61">
        <f>INDEX(Workbook!$B$15:$AX$200, MATCH($C11, Workbook!$B$15:$B$200,0), MATCH(AC$7,Workbook!$B$15:$AX$15,0))</f>
        <v>0</v>
      </c>
      <c r="AD11" s="61">
        <f>INDEX(Workbook!$B$15:$AX$200, MATCH($C11, Workbook!$B$15:$B$200,0), MATCH(AD$7,Workbook!$B$15:$AX$15,0))</f>
        <v>0</v>
      </c>
      <c r="AE11" s="61">
        <f>INDEX(Workbook!$B$15:$AX$200, MATCH($C11, Workbook!$B$15:$B$200,0), MATCH(AE$7,Workbook!$B$15:$AX$15,0))</f>
        <v>0</v>
      </c>
      <c r="AF11" s="61">
        <f>INDEX(Workbook!$B$15:$AX$200, MATCH($C11, Workbook!$B$15:$B$200,0), MATCH(AF$7,Workbook!$B$15:$AX$15,0))</f>
        <v>0</v>
      </c>
      <c r="AG11" s="61"/>
      <c r="AH11" s="40">
        <f>INDEX(Workbook!$B$15:$AX$200, MATCH($C11, Workbook!$B$15:$B$200,0), MATCH(AH$7,Workbook!$B$15:$AX$15,0))</f>
        <v>0</v>
      </c>
      <c r="AI11" s="40">
        <f>INDEX(Workbook!$B$15:$AX$200, MATCH($C11, Workbook!$B$15:$B$200,0), MATCH(AI$7,Workbook!$B$15:$AX$15,0))</f>
        <v>0</v>
      </c>
      <c r="AJ11" s="39">
        <f>INDEX(Workbook!$B$15:$AX$200, MATCH($C11, Workbook!$B$15:$B$200,0), MATCH(AJ$7,Workbook!$B$15:$AX$15,0))</f>
        <v>0</v>
      </c>
      <c r="AK11" s="46">
        <f>INDEX(Workbook!$B$15:$AX$200, MATCH($C11, Workbook!$B$15:$B$200,0), MATCH(AK$7,Workbook!$B$15:$AX$15,0))</f>
        <v>0</v>
      </c>
      <c r="AL11" s="51">
        <f>INDEX(Workbook!$B$15:$AX$200, MATCH($C11, Workbook!$B$15:$B$200,0), MATCH(AL$7,Workbook!$B$15:$AX$15,0))</f>
        <v>0</v>
      </c>
      <c r="AM11" s="51">
        <f>INDEX(Workbook!$B$15:$AX$200, MATCH($C11, Workbook!$B$15:$B$200,0), MATCH(AM$7,Workbook!$B$15:$AX$15,0))</f>
        <v>0</v>
      </c>
      <c r="AN11" s="51">
        <f>INDEX(Workbook!$B$15:$AX$200, MATCH($C11, Workbook!$B$15:$B$200,0), MATCH(AN$7,Workbook!$B$15:$AX$15,0))</f>
        <v>0</v>
      </c>
      <c r="AO11" s="51">
        <f>INDEX(Workbook!$B$15:$AX$200, MATCH($C11, Workbook!$B$15:$B$200,0), MATCH(AO$7,Workbook!$B$15:$AX$15,0))</f>
        <v>0</v>
      </c>
      <c r="AP11" s="51">
        <f>INDEX(Workbook!$B$15:$AX$200, MATCH($C11, Workbook!$B$15:$B$200,0), MATCH(AP$7,Workbook!$B$15:$AX$15,0))</f>
        <v>0</v>
      </c>
      <c r="AQ11" s="41"/>
      <c r="AR11" s="42">
        <f>INDEX(Workbook!$B$15:$AX$200, MATCH($C11, Workbook!$B$15:$B$200,0), MATCH(AR$7,Workbook!$B$15:$AX$15,0))</f>
        <v>0</v>
      </c>
      <c r="AS11" s="42">
        <f>INDEX(Workbook!$B$15:$AX$200, MATCH($C11, Workbook!$B$15:$B$200,0), MATCH(AS$7,Workbook!$B$15:$AX$15,0))</f>
        <v>0</v>
      </c>
      <c r="AT11" s="42">
        <f>INDEX(Workbook!$B$15:$AX$200, MATCH($C11, Workbook!$B$15:$B$200,0), MATCH(AT$7,Workbook!$B$15:$AX$15,0))</f>
        <v>0.01</v>
      </c>
      <c r="AU11" s="42">
        <f>INDEX(Workbook!$B$15:$AX$200, MATCH($C11, Workbook!$B$15:$B$200,0), MATCH(AU$7,Workbook!$B$15:$AX$15,0))</f>
        <v>0</v>
      </c>
      <c r="AV11" s="42">
        <f>INDEX(Workbook!$B$15:$AX$200, MATCH($C11, Workbook!$B$15:$B$200,0), MATCH(AV$7,Workbook!$B$15:$AX$15,0))</f>
        <v>0.01</v>
      </c>
      <c r="AW11" s="42">
        <f>INDEX(Workbook!$B$15:$AX$200, MATCH($C11, Workbook!$B$15:$B$200,0), MATCH(AW$7,Workbook!$B$15:$AX$15,0))</f>
        <v>0</v>
      </c>
      <c r="AX11" s="42">
        <f>UserWorkbook[[#This Row],[Revised Budget]]-UserWorkbook[[#This Row],[Cost At Complete]]</f>
        <v>0.01</v>
      </c>
      <c r="AY11" s="47">
        <f>UserWorkbook[[#This Row],[Cost in Vista]]+UserWorkbook[[#This Row],[Cost to Complete]]</f>
        <v>0</v>
      </c>
      <c r="AZ11" s="47">
        <f>IF(UserWorkbook[[#This Row],[Progress Hours to Complete]]=0,0,UserWorkbook[[#This Row],[Progress Hours to Complete]]*UserWorkbook[[#This Row],[JTD $ / Hr Override]])</f>
        <v>0</v>
      </c>
    </row>
    <row r="12" spans="1:52" s="31" customFormat="1" ht="15.75" x14ac:dyDescent="0.25">
      <c r="B12" s="36" t="s">
        <v>451</v>
      </c>
      <c r="C12" s="36" t="s">
        <v>1992</v>
      </c>
      <c r="D12" s="36" t="s">
        <v>1993</v>
      </c>
      <c r="E12" s="37">
        <f>INDEX(Workbook!$B$15:$AX$200, MATCH($C12, Workbook!$B$15:$B$200,0), MATCH(E$7,Workbook!$B$15:$AX$15,0))</f>
        <v>16</v>
      </c>
      <c r="F12" s="37">
        <f>INDEX(Workbook!$B$15:$AX$200, MATCH($C12, Workbook!$B$15:$B$200,0), MATCH(F$7,Workbook!$B$15:$AX$15,0))</f>
        <v>0</v>
      </c>
      <c r="G12" s="37">
        <f>INDEX(Workbook!$B$15:$AX$200, MATCH($C12, Workbook!$B$15:$B$200,0), MATCH(G$7,Workbook!$B$15:$AX$15,0))</f>
        <v>16</v>
      </c>
      <c r="H12" s="37">
        <f>INDEX(Workbook!$B$15:$AX$200, MATCH($C12, Workbook!$B$15:$B$200,0), MATCH(H$7,Workbook!$B$15:$AX$15,0))</f>
        <v>0</v>
      </c>
      <c r="I12" s="37">
        <f>INDEX(Workbook!$B$15:$AX$200, MATCH($C12, Workbook!$B$15:$B$200,0), MATCH(I$7,Workbook!$B$15:$AX$15,0))</f>
        <v>8</v>
      </c>
      <c r="J12" s="37">
        <f>INDEX(Workbook!$B$15:$AX$200, MATCH($C12, Workbook!$B$15:$B$200,0), MATCH(J$7,Workbook!$B$15:$AX$15,0))</f>
        <v>8</v>
      </c>
      <c r="K12" s="37">
        <f>INDEX(Workbook!$B$15:$AX$200, MATCH($C12, Workbook!$B$15:$B$200,0), MATCH(K$7,Workbook!$B$15:$AX$15,0))</f>
        <v>0</v>
      </c>
      <c r="L12" s="37">
        <f>UserWorkbook[[#This Row],[Revised Budget Hours]]-UserWorkbook[[#This Row],[Progress Hours At Completion]]</f>
        <v>8</v>
      </c>
      <c r="M12" s="55">
        <f>UserWorkbook[[#This Row],[Hours to Date]]+UserWorkbook[[#This Row],[Progress Hours to Complete]]</f>
        <v>8</v>
      </c>
      <c r="N12" s="55">
        <f>IF(UserWorkbook[[#This Row],[Progress Units to Complete]]=0,0,UserWorkbook[[#This Row],[Progress Units to Complete]]*UserWorkbook[[#This Row],[Hours / Units Override]])</f>
        <v>0</v>
      </c>
      <c r="O12" s="37">
        <f>INDEX(Workbook!$B$15:$AX$200, MATCH($C12, Workbook!$B$15:$B$200,0), MATCH(O$7,Workbook!$B$15:$AX$15,0))</f>
        <v>0</v>
      </c>
      <c r="P12" s="37">
        <f>INDEX(Workbook!$B$15:$AX$200, MATCH($C12, Workbook!$B$15:$B$200,0), MATCH(P$7,Workbook!$B$15:$AX$15,0))</f>
        <v>0</v>
      </c>
      <c r="Q12" s="37">
        <f>INDEX(Workbook!$B$15:$AX$200, MATCH($C12, Workbook!$B$15:$B$200,0), MATCH(Q$7,Workbook!$B$15:$AX$15,0))</f>
        <v>0</v>
      </c>
      <c r="R12" s="37">
        <f>INDEX(Workbook!$B$15:$AX$200, MATCH($C12, Workbook!$B$15:$B$200,0), MATCH(R$7,Workbook!$B$15:$AX$15,0))</f>
        <v>0</v>
      </c>
      <c r="S12" s="37">
        <f>INDEX(Workbook!$B$15:$AX$200, MATCH($C12, Workbook!$B$15:$B$200,0), MATCH(S$7,Workbook!$B$15:$AX$15,0))</f>
        <v>3</v>
      </c>
      <c r="T12" s="37">
        <f>INDEX(Workbook!$B$15:$AX$200, MATCH($C12, Workbook!$B$15:$B$200,0), MATCH(T$7,Workbook!$B$15:$AX$15,0))</f>
        <v>3</v>
      </c>
      <c r="U12" s="37">
        <f>INDEX(Workbook!$B$15:$AX$200, MATCH($C12, Workbook!$B$15:$B$200,0), MATCH(U$7,Workbook!$B$15:$AX$15,0))</f>
        <v>0</v>
      </c>
      <c r="V12" s="37">
        <f>UserWorkbook[[#This Row],[Revised Budget Units]]-UserWorkbook[[#This Row],[Progress Units At Completion]]</f>
        <v>-3</v>
      </c>
      <c r="W12" s="38">
        <f>UserWorkbook[[#This Row],[Units to Date]]+UserWorkbook[[#This Row],[Progress Units to Complete]]</f>
        <v>3</v>
      </c>
      <c r="X12" s="38">
        <f>IF(AND(UserWorkbook[[#This Row],[Revised Budget Units]]=0, UserWorkbook[[#This Row],[Units to Date]]&lt;&gt;0),UserWorkbook[[#This Row],[Units to Complete]],UserWorkbook[[#This Row],[Revised Budget Units]]-UserWorkbook[[#This Row],[Units to Date]])</f>
        <v>0</v>
      </c>
      <c r="Y12" s="37" t="str">
        <f>INDEX(Workbook!$B$15:$AX$200, MATCH($C12, Workbook!$B$15:$B$200,0), MATCH(Y$7,Workbook!$B$15:$AX$15,0))</f>
        <v>LS</v>
      </c>
      <c r="Z12" s="61">
        <f>INDEX(Workbook!$B$15:$AX$200, MATCH($C12, Workbook!$B$15:$B$200,0), MATCH(Z$7,Workbook!$B$15:$AX$15,0))</f>
        <v>0</v>
      </c>
      <c r="AA12" s="61">
        <f>INDEX(Workbook!$B$15:$AX$200, MATCH($C12, Workbook!$B$15:$B$200,0), MATCH(AA$7,Workbook!$B$15:$AX$15,0))</f>
        <v>0</v>
      </c>
      <c r="AB12" s="61">
        <f>INDEX(Workbook!$B$15:$AX$200, MATCH($C12, Workbook!$B$15:$B$200,0), MATCH(AB$7,Workbook!$B$15:$AX$15,0))</f>
        <v>2.6666666666666665</v>
      </c>
      <c r="AC12" s="61">
        <f>INDEX(Workbook!$B$15:$AX$200, MATCH($C12, Workbook!$B$15:$B$200,0), MATCH(AC$7,Workbook!$B$15:$AX$15,0))</f>
        <v>0</v>
      </c>
      <c r="AD12" s="61">
        <f>INDEX(Workbook!$B$15:$AX$200, MATCH($C12, Workbook!$B$15:$B$200,0), MATCH(AD$7,Workbook!$B$15:$AX$15,0))</f>
        <v>0</v>
      </c>
      <c r="AE12" s="61">
        <f>INDEX(Workbook!$B$15:$AX$200, MATCH($C12, Workbook!$B$15:$B$200,0), MATCH(AE$7,Workbook!$B$15:$AX$15,0))</f>
        <v>0</v>
      </c>
      <c r="AF12" s="61">
        <f>INDEX(Workbook!$B$15:$AX$200, MATCH($C12, Workbook!$B$15:$B$200,0), MATCH(AF$7,Workbook!$B$15:$AX$15,0))</f>
        <v>0</v>
      </c>
      <c r="AG12" s="61"/>
      <c r="AH12" s="40">
        <f>INDEX(Workbook!$B$15:$AX$200, MATCH($C12, Workbook!$B$15:$B$200,0), MATCH(AH$7,Workbook!$B$15:$AX$15,0))</f>
        <v>0.5</v>
      </c>
      <c r="AI12" s="40">
        <f>INDEX(Workbook!$B$15:$AX$200, MATCH($C12, Workbook!$B$15:$B$200,0), MATCH(AI$7,Workbook!$B$15:$AX$15,0))</f>
        <v>1</v>
      </c>
      <c r="AJ12" s="39">
        <f>INDEX(Workbook!$B$15:$AX$200, MATCH($C12, Workbook!$B$15:$B$200,0), MATCH(AJ$7,Workbook!$B$15:$AX$15,0))</f>
        <v>2</v>
      </c>
      <c r="AK12" s="46">
        <f>INDEX(Workbook!$B$15:$AX$200, MATCH($C12, Workbook!$B$15:$B$200,0), MATCH(AK$7,Workbook!$B$15:$AX$15,0))</f>
        <v>0</v>
      </c>
      <c r="AL12" s="51">
        <f>INDEX(Workbook!$B$15:$AX$200, MATCH($C12, Workbook!$B$15:$B$200,0), MATCH(AL$7,Workbook!$B$15:$AX$15,0))</f>
        <v>0</v>
      </c>
      <c r="AM12" s="51">
        <f>INDEX(Workbook!$B$15:$AX$200, MATCH($C12, Workbook!$B$15:$B$200,0), MATCH(AM$7,Workbook!$B$15:$AX$15,0))</f>
        <v>0</v>
      </c>
      <c r="AN12" s="51">
        <f>INDEX(Workbook!$B$15:$AX$200, MATCH($C12, Workbook!$B$15:$B$200,0), MATCH(AN$7,Workbook!$B$15:$AX$15,0))</f>
        <v>0</v>
      </c>
      <c r="AO12" s="51">
        <f>INDEX(Workbook!$B$15:$AX$200, MATCH($C12, Workbook!$B$15:$B$200,0), MATCH(AO$7,Workbook!$B$15:$AX$15,0))</f>
        <v>81.510000000000005</v>
      </c>
      <c r="AP12" s="51">
        <f>INDEX(Workbook!$B$15:$AX$200, MATCH($C12, Workbook!$B$15:$B$200,0), MATCH(AP$7,Workbook!$B$15:$AX$15,0))</f>
        <v>81.489999999999995</v>
      </c>
      <c r="AQ12" s="41"/>
      <c r="AR12" s="42">
        <f>INDEX(Workbook!$B$15:$AX$200, MATCH($C12, Workbook!$B$15:$B$200,0), MATCH(AR$7,Workbook!$B$15:$AX$15,0))</f>
        <v>651.91999999999996</v>
      </c>
      <c r="AS12" s="42">
        <f>INDEX(Workbook!$B$15:$AX$200, MATCH($C12, Workbook!$B$15:$B$200,0), MATCH(AS$7,Workbook!$B$15:$AX$15,0))</f>
        <v>0</v>
      </c>
      <c r="AT12" s="42">
        <f>INDEX(Workbook!$B$15:$AX$200, MATCH($C12, Workbook!$B$15:$B$200,0), MATCH(AT$7,Workbook!$B$15:$AX$15,0))</f>
        <v>1304.1600000000001</v>
      </c>
      <c r="AU12" s="42">
        <f>INDEX(Workbook!$B$15:$AX$200, MATCH($C12, Workbook!$B$15:$B$200,0), MATCH(AU$7,Workbook!$B$15:$AX$15,0))</f>
        <v>0</v>
      </c>
      <c r="AV12" s="42">
        <f>INDEX(Workbook!$B$15:$AX$200, MATCH($C12, Workbook!$B$15:$B$200,0), MATCH(AV$7,Workbook!$B$15:$AX$15,0))</f>
        <v>1304.1600000000001</v>
      </c>
      <c r="AW12" s="42">
        <f>INDEX(Workbook!$B$15:$AX$200, MATCH($C12, Workbook!$B$15:$B$200,0), MATCH(AW$7,Workbook!$B$15:$AX$15,0))</f>
        <v>0</v>
      </c>
      <c r="AX12" s="42">
        <f>UserWorkbook[[#This Row],[Revised Budget]]-UserWorkbook[[#This Row],[Cost At Complete]]</f>
        <v>652.24000000000012</v>
      </c>
      <c r="AY12" s="47">
        <f>UserWorkbook[[#This Row],[Cost in Vista]]+UserWorkbook[[#This Row],[Cost to Complete]]</f>
        <v>651.91999999999996</v>
      </c>
      <c r="AZ12" s="47">
        <f>IF(UserWorkbook[[#This Row],[Progress Hours to Complete]]=0,0,UserWorkbook[[#This Row],[Progress Hours to Complete]]*UserWorkbook[[#This Row],[JTD $ / Hr Override]])</f>
        <v>0</v>
      </c>
    </row>
    <row r="13" spans="1:52" s="31" customFormat="1" ht="15.75" x14ac:dyDescent="0.25">
      <c r="B13" s="36" t="s">
        <v>451</v>
      </c>
      <c r="C13" s="36" t="s">
        <v>1994</v>
      </c>
      <c r="D13" s="36" t="s">
        <v>1995</v>
      </c>
      <c r="E13" s="37">
        <f>INDEX(Workbook!$B$15:$AX$200, MATCH($C13, Workbook!$B$15:$B$200,0), MATCH(E$7,Workbook!$B$15:$AX$15,0))</f>
        <v>32</v>
      </c>
      <c r="F13" s="37">
        <f>INDEX(Workbook!$B$15:$AX$200, MATCH($C13, Workbook!$B$15:$B$200,0), MATCH(F$7,Workbook!$B$15:$AX$15,0))</f>
        <v>0</v>
      </c>
      <c r="G13" s="37">
        <f>INDEX(Workbook!$B$15:$AX$200, MATCH($C13, Workbook!$B$15:$B$200,0), MATCH(G$7,Workbook!$B$15:$AX$15,0))</f>
        <v>32</v>
      </c>
      <c r="H13" s="37">
        <f>INDEX(Workbook!$B$15:$AX$200, MATCH($C13, Workbook!$B$15:$B$200,0), MATCH(H$7,Workbook!$B$15:$AX$15,0))</f>
        <v>0</v>
      </c>
      <c r="I13" s="37">
        <f>INDEX(Workbook!$B$15:$AX$200, MATCH($C13, Workbook!$B$15:$B$200,0), MATCH(I$7,Workbook!$B$15:$AX$15,0))</f>
        <v>16</v>
      </c>
      <c r="J13" s="37">
        <f>INDEX(Workbook!$B$15:$AX$200, MATCH($C13, Workbook!$B$15:$B$200,0), MATCH(J$7,Workbook!$B$15:$AX$15,0))</f>
        <v>16</v>
      </c>
      <c r="K13" s="37">
        <f>INDEX(Workbook!$B$15:$AX$200, MATCH($C13, Workbook!$B$15:$B$200,0), MATCH(K$7,Workbook!$B$15:$AX$15,0))</f>
        <v>0</v>
      </c>
      <c r="L13" s="37">
        <f>UserWorkbook[[#This Row],[Revised Budget Hours]]-UserWorkbook[[#This Row],[Progress Hours At Completion]]</f>
        <v>16</v>
      </c>
      <c r="M13" s="55">
        <f>UserWorkbook[[#This Row],[Hours to Date]]+UserWorkbook[[#This Row],[Progress Hours to Complete]]</f>
        <v>16</v>
      </c>
      <c r="N13" s="55">
        <f>IF(UserWorkbook[[#This Row],[Progress Units to Complete]]=0,0,UserWorkbook[[#This Row],[Progress Units to Complete]]*UserWorkbook[[#This Row],[Hours / Units Override]])</f>
        <v>0</v>
      </c>
      <c r="O13" s="37">
        <f>INDEX(Workbook!$B$15:$AX$200, MATCH($C13, Workbook!$B$15:$B$200,0), MATCH(O$7,Workbook!$B$15:$AX$15,0))</f>
        <v>0</v>
      </c>
      <c r="P13" s="37">
        <f>INDEX(Workbook!$B$15:$AX$200, MATCH($C13, Workbook!$B$15:$B$200,0), MATCH(P$7,Workbook!$B$15:$AX$15,0))</f>
        <v>0</v>
      </c>
      <c r="Q13" s="37">
        <f>INDEX(Workbook!$B$15:$AX$200, MATCH($C13, Workbook!$B$15:$B$200,0), MATCH(Q$7,Workbook!$B$15:$AX$15,0))</f>
        <v>0</v>
      </c>
      <c r="R13" s="37">
        <f>INDEX(Workbook!$B$15:$AX$200, MATCH($C13, Workbook!$B$15:$B$200,0), MATCH(R$7,Workbook!$B$15:$AX$15,0))</f>
        <v>0</v>
      </c>
      <c r="S13" s="37">
        <f>INDEX(Workbook!$B$15:$AX$200, MATCH($C13, Workbook!$B$15:$B$200,0), MATCH(S$7,Workbook!$B$15:$AX$15,0))</f>
        <v>3</v>
      </c>
      <c r="T13" s="37">
        <f>INDEX(Workbook!$B$15:$AX$200, MATCH($C13, Workbook!$B$15:$B$200,0), MATCH(T$7,Workbook!$B$15:$AX$15,0))</f>
        <v>3</v>
      </c>
      <c r="U13" s="37">
        <f>INDEX(Workbook!$B$15:$AX$200, MATCH($C13, Workbook!$B$15:$B$200,0), MATCH(U$7,Workbook!$B$15:$AX$15,0))</f>
        <v>0</v>
      </c>
      <c r="V13" s="37">
        <f>UserWorkbook[[#This Row],[Revised Budget Units]]-UserWorkbook[[#This Row],[Progress Units At Completion]]</f>
        <v>-3</v>
      </c>
      <c r="W13" s="38">
        <f>UserWorkbook[[#This Row],[Units to Date]]+UserWorkbook[[#This Row],[Progress Units to Complete]]</f>
        <v>3</v>
      </c>
      <c r="X13" s="38">
        <f>IF(AND(UserWorkbook[[#This Row],[Revised Budget Units]]=0, UserWorkbook[[#This Row],[Units to Date]]&lt;&gt;0),UserWorkbook[[#This Row],[Units to Complete]],UserWorkbook[[#This Row],[Revised Budget Units]]-UserWorkbook[[#This Row],[Units to Date]])</f>
        <v>0</v>
      </c>
      <c r="Y13" s="37" t="str">
        <f>INDEX(Workbook!$B$15:$AX$200, MATCH($C13, Workbook!$B$15:$B$200,0), MATCH(Y$7,Workbook!$B$15:$AX$15,0))</f>
        <v>LS</v>
      </c>
      <c r="Z13" s="61">
        <f>INDEX(Workbook!$B$15:$AX$200, MATCH($C13, Workbook!$B$15:$B$200,0), MATCH(Z$7,Workbook!$B$15:$AX$15,0))</f>
        <v>0</v>
      </c>
      <c r="AA13" s="61">
        <f>INDEX(Workbook!$B$15:$AX$200, MATCH($C13, Workbook!$B$15:$B$200,0), MATCH(AA$7,Workbook!$B$15:$AX$15,0))</f>
        <v>0</v>
      </c>
      <c r="AB13" s="61">
        <f>INDEX(Workbook!$B$15:$AX$200, MATCH($C13, Workbook!$B$15:$B$200,0), MATCH(AB$7,Workbook!$B$15:$AX$15,0))</f>
        <v>5.333333333333333</v>
      </c>
      <c r="AC13" s="61">
        <f>INDEX(Workbook!$B$15:$AX$200, MATCH($C13, Workbook!$B$15:$B$200,0), MATCH(AC$7,Workbook!$B$15:$AX$15,0))</f>
        <v>0</v>
      </c>
      <c r="AD13" s="61">
        <f>INDEX(Workbook!$B$15:$AX$200, MATCH($C13, Workbook!$B$15:$B$200,0), MATCH(AD$7,Workbook!$B$15:$AX$15,0))</f>
        <v>0</v>
      </c>
      <c r="AE13" s="61">
        <f>INDEX(Workbook!$B$15:$AX$200, MATCH($C13, Workbook!$B$15:$B$200,0), MATCH(AE$7,Workbook!$B$15:$AX$15,0))</f>
        <v>0</v>
      </c>
      <c r="AF13" s="61">
        <f>INDEX(Workbook!$B$15:$AX$200, MATCH($C13, Workbook!$B$15:$B$200,0), MATCH(AF$7,Workbook!$B$15:$AX$15,0))</f>
        <v>0</v>
      </c>
      <c r="AG13" s="61"/>
      <c r="AH13" s="40">
        <f>INDEX(Workbook!$B$15:$AX$200, MATCH($C13, Workbook!$B$15:$B$200,0), MATCH(AH$7,Workbook!$B$15:$AX$15,0))</f>
        <v>0.5</v>
      </c>
      <c r="AI13" s="40">
        <f>INDEX(Workbook!$B$15:$AX$200, MATCH($C13, Workbook!$B$15:$B$200,0), MATCH(AI$7,Workbook!$B$15:$AX$15,0))</f>
        <v>1</v>
      </c>
      <c r="AJ13" s="39">
        <f>INDEX(Workbook!$B$15:$AX$200, MATCH($C13, Workbook!$B$15:$B$200,0), MATCH(AJ$7,Workbook!$B$15:$AX$15,0))</f>
        <v>2</v>
      </c>
      <c r="AK13" s="46">
        <f>INDEX(Workbook!$B$15:$AX$200, MATCH($C13, Workbook!$B$15:$B$200,0), MATCH(AK$7,Workbook!$B$15:$AX$15,0))</f>
        <v>0</v>
      </c>
      <c r="AL13" s="51">
        <f>INDEX(Workbook!$B$15:$AX$200, MATCH($C13, Workbook!$B$15:$B$200,0), MATCH(AL$7,Workbook!$B$15:$AX$15,0))</f>
        <v>0</v>
      </c>
      <c r="AM13" s="51">
        <f>INDEX(Workbook!$B$15:$AX$200, MATCH($C13, Workbook!$B$15:$B$200,0), MATCH(AM$7,Workbook!$B$15:$AX$15,0))</f>
        <v>0</v>
      </c>
      <c r="AN13" s="51">
        <f>INDEX(Workbook!$B$15:$AX$200, MATCH($C13, Workbook!$B$15:$B$200,0), MATCH(AN$7,Workbook!$B$15:$AX$15,0))</f>
        <v>0</v>
      </c>
      <c r="AO13" s="51">
        <f>INDEX(Workbook!$B$15:$AX$200, MATCH($C13, Workbook!$B$15:$B$200,0), MATCH(AO$7,Workbook!$B$15:$AX$15,0))</f>
        <v>62.66</v>
      </c>
      <c r="AP13" s="51">
        <f>INDEX(Workbook!$B$15:$AX$200, MATCH($C13, Workbook!$B$15:$B$200,0), MATCH(AP$7,Workbook!$B$15:$AX$15,0))</f>
        <v>50.901249999999997</v>
      </c>
      <c r="AQ13" s="41"/>
      <c r="AR13" s="42">
        <f>INDEX(Workbook!$B$15:$AX$200, MATCH($C13, Workbook!$B$15:$B$200,0), MATCH(AR$7,Workbook!$B$15:$AX$15,0))</f>
        <v>814.42</v>
      </c>
      <c r="AS13" s="42">
        <f>INDEX(Workbook!$B$15:$AX$200, MATCH($C13, Workbook!$B$15:$B$200,0), MATCH(AS$7,Workbook!$B$15:$AX$15,0))</f>
        <v>0</v>
      </c>
      <c r="AT13" s="42">
        <f>INDEX(Workbook!$B$15:$AX$200, MATCH($C13, Workbook!$B$15:$B$200,0), MATCH(AT$7,Workbook!$B$15:$AX$15,0))</f>
        <v>2005.12</v>
      </c>
      <c r="AU13" s="42">
        <f>INDEX(Workbook!$B$15:$AX$200, MATCH($C13, Workbook!$B$15:$B$200,0), MATCH(AU$7,Workbook!$B$15:$AX$15,0))</f>
        <v>0</v>
      </c>
      <c r="AV13" s="42">
        <f>INDEX(Workbook!$B$15:$AX$200, MATCH($C13, Workbook!$B$15:$B$200,0), MATCH(AV$7,Workbook!$B$15:$AX$15,0))</f>
        <v>2005.12</v>
      </c>
      <c r="AW13" s="42">
        <f>INDEX(Workbook!$B$15:$AX$200, MATCH($C13, Workbook!$B$15:$B$200,0), MATCH(AW$7,Workbook!$B$15:$AX$15,0))</f>
        <v>0</v>
      </c>
      <c r="AX13" s="42">
        <f>UserWorkbook[[#This Row],[Revised Budget]]-UserWorkbook[[#This Row],[Cost At Complete]]</f>
        <v>1190.6999999999998</v>
      </c>
      <c r="AY13" s="47">
        <f>UserWorkbook[[#This Row],[Cost in Vista]]+UserWorkbook[[#This Row],[Cost to Complete]]</f>
        <v>814.42</v>
      </c>
      <c r="AZ13" s="47">
        <f>IF(UserWorkbook[[#This Row],[Progress Hours to Complete]]=0,0,UserWorkbook[[#This Row],[Progress Hours to Complete]]*UserWorkbook[[#This Row],[JTD $ / Hr Override]])</f>
        <v>0</v>
      </c>
    </row>
    <row r="14" spans="1:52" s="31" customFormat="1" ht="15.75" x14ac:dyDescent="0.25">
      <c r="B14" s="43" t="s">
        <v>1014</v>
      </c>
      <c r="C14" s="43"/>
      <c r="D14" s="43"/>
      <c r="E14" s="37">
        <f>SUBTOTAL(109,UserWorkbook[Budget Hours])</f>
        <v>90</v>
      </c>
      <c r="F14" s="37">
        <f>SUBTOTAL(109,UserWorkbook[PCO Hours Pending])</f>
        <v>0</v>
      </c>
      <c r="G14" s="37">
        <f>SUBTOTAL(109,UserWorkbook[Revised Budget Hours])</f>
        <v>90</v>
      </c>
      <c r="H14" s="37">
        <f>SUBTOTAL(109,UserWorkbook[Period Hours])</f>
        <v>0</v>
      </c>
      <c r="I14" s="70">
        <f>SUBTOTAL(109,UserWorkbook[Hours to Date])</f>
        <v>82</v>
      </c>
      <c r="J14" s="37">
        <f>SUBTOTAL(109,UserWorkbook[Progress Hours At Completion Latest])</f>
        <v>82</v>
      </c>
      <c r="K14" s="37">
        <f>SUBTOTAL(109,UserWorkbook[Hours to Complete])</f>
        <v>0</v>
      </c>
      <c r="L14" s="37">
        <f>SUBTOTAL(109,UserWorkbook[Hours Variance])</f>
        <v>8</v>
      </c>
      <c r="M14" s="38">
        <f>SUBTOTAL(109,UserWorkbook[Progress Hours At Completion])</f>
        <v>82</v>
      </c>
      <c r="N14" s="38">
        <f>SUBTOTAL(109,UserWorkbook[Progress Hours to Complete])</f>
        <v>0</v>
      </c>
      <c r="O14" s="37">
        <f>SUBTOTAL(109,UserWorkbook[Budget Units])</f>
        <v>0</v>
      </c>
      <c r="P14" s="37">
        <f>SUBTOTAL(109,UserWorkbook[PCO Units Pending])</f>
        <v>0</v>
      </c>
      <c r="Q14" s="37">
        <f>SUBTOTAL(109,UserWorkbook[Revised Budget Units])</f>
        <v>0</v>
      </c>
      <c r="R14" s="37">
        <f>SUBTOTAL(109,UserWorkbook[Period Units])</f>
        <v>0</v>
      </c>
      <c r="S14" s="37">
        <f>SUBTOTAL(109,UserWorkbook[Units to Date])</f>
        <v>17</v>
      </c>
      <c r="T14" s="37">
        <f>SUBTOTAL(109,UserWorkbook[Progress Units At Completion Latest])</f>
        <v>19</v>
      </c>
      <c r="U14" s="37">
        <f>SUBTOTAL(109,UserWorkbook[Units to Complete])</f>
        <v>2</v>
      </c>
      <c r="V14" s="37">
        <f>SUBTOTAL(109,UserWorkbook[Units Variance])</f>
        <v>-19</v>
      </c>
      <c r="W14" s="38">
        <f>SUBTOTAL(109,UserWorkbook[Progress Units At Completion])</f>
        <v>19</v>
      </c>
      <c r="X14" s="38">
        <f>SUBTOTAL(109,UserWorkbook[Progress Units to Complete])</f>
        <v>2</v>
      </c>
      <c r="Y14" s="37"/>
      <c r="Z14" s="39"/>
      <c r="AA14" s="39"/>
      <c r="AB14" s="39"/>
      <c r="AC14" s="39"/>
      <c r="AD14" s="39"/>
      <c r="AE14" s="39"/>
      <c r="AF14" s="39"/>
      <c r="AG14" s="39"/>
      <c r="AH14" s="44"/>
      <c r="AI14" s="44"/>
      <c r="AJ14" s="44"/>
      <c r="AK14" s="44"/>
      <c r="AL14" s="44"/>
      <c r="AM14" s="44"/>
      <c r="AN14" s="44"/>
      <c r="AO14" s="44"/>
      <c r="AP14" s="44"/>
      <c r="AQ14" s="44"/>
      <c r="AR14" s="42">
        <f>SUBTOTAL(109,UserWorkbook[Cost in Vista])</f>
        <v>5133.74</v>
      </c>
      <c r="AS14" s="42">
        <f>SUBTOTAL(109,UserWorkbook[Progress Cost At Completion Latest])</f>
        <v>0</v>
      </c>
      <c r="AT14" s="42">
        <f>SUBTOTAL(109,UserWorkbook[BaseBid])</f>
        <v>7025.09</v>
      </c>
      <c r="AU14" s="42">
        <f>SUBTOTAL(109,UserWorkbook[PCO Costs Pending])</f>
        <v>0</v>
      </c>
      <c r="AV14" s="42">
        <f>SUBTOTAL(109,UserWorkbook[Revised Budget])</f>
        <v>7025.09</v>
      </c>
      <c r="AW14" s="42"/>
      <c r="AX14" s="42">
        <f>SUBTOTAL(109,UserWorkbook[Cost Variance])</f>
        <v>1891.3500000000004</v>
      </c>
      <c r="AY14" s="47">
        <f>SUBTOTAL(109,UserWorkbook[Cost At Complete])</f>
        <v>5133.74</v>
      </c>
      <c r="AZ14" s="47">
        <f>SUBTOTAL(109,UserWorkbook[Cost to Complete])</f>
        <v>0</v>
      </c>
    </row>
    <row r="15" spans="1:52" s="31" customFormat="1" ht="15.75" x14ac:dyDescent="0.25">
      <c r="B15" s="26"/>
      <c r="C15" s="26"/>
      <c r="D15" s="26"/>
      <c r="E15" s="26"/>
      <c r="F15" s="26"/>
      <c r="G15" s="26"/>
      <c r="H15" s="26"/>
      <c r="I15" s="26"/>
      <c r="J15" s="26"/>
      <c r="K15" s="26"/>
      <c r="L15" s="26"/>
      <c r="M15" s="26"/>
      <c r="N15" s="26"/>
      <c r="O15" s="28"/>
      <c r="P15" s="28"/>
      <c r="Q15" s="28"/>
      <c r="R15" s="28"/>
      <c r="S15" s="28"/>
      <c r="T15" s="28"/>
      <c r="U15" s="28"/>
      <c r="V15" s="28"/>
      <c r="W15" s="26"/>
      <c r="X15" s="26"/>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6"/>
      <c r="AZ15" s="26"/>
    </row>
    <row r="16" spans="1:52" s="31" customFormat="1" ht="15.75" x14ac:dyDescent="0.25">
      <c r="B16" s="26"/>
      <c r="C16" s="26"/>
      <c r="D16" s="26"/>
      <c r="E16" s="26"/>
      <c r="F16" s="26"/>
      <c r="G16" s="26"/>
      <c r="H16" s="26"/>
      <c r="I16" s="26"/>
      <c r="J16" s="26"/>
      <c r="K16" s="26"/>
      <c r="L16" s="26"/>
      <c r="M16" s="26"/>
      <c r="N16" s="26"/>
      <c r="O16" s="28"/>
      <c r="P16" s="28"/>
      <c r="Q16" s="28"/>
      <c r="R16" s="28"/>
      <c r="S16" s="28"/>
      <c r="T16" s="28"/>
      <c r="U16" s="28"/>
      <c r="V16" s="28"/>
      <c r="W16" s="26"/>
      <c r="X16" s="26"/>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6"/>
      <c r="AZ16" s="26"/>
    </row>
    <row r="17" spans="2:52" s="31" customFormat="1" ht="15.75" x14ac:dyDescent="0.25">
      <c r="B17" s="26"/>
      <c r="C17" s="26"/>
      <c r="D17" s="26"/>
      <c r="E17" s="26"/>
      <c r="F17" s="26"/>
      <c r="G17" s="26"/>
      <c r="H17" s="26"/>
      <c r="I17" s="26"/>
      <c r="J17" s="26"/>
      <c r="K17" s="26"/>
      <c r="L17" s="26"/>
      <c r="M17" s="26"/>
      <c r="N17" s="26"/>
      <c r="O17" s="28"/>
      <c r="P17" s="28"/>
      <c r="Q17" s="28"/>
      <c r="R17" s="28"/>
      <c r="S17" s="28"/>
      <c r="T17" s="28"/>
      <c r="U17" s="28"/>
      <c r="V17" s="28"/>
      <c r="W17" s="26"/>
      <c r="X17" s="26"/>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6"/>
      <c r="AZ17" s="26"/>
    </row>
    <row r="18" spans="2:52" s="31" customFormat="1" ht="15.75" x14ac:dyDescent="0.25">
      <c r="B18" s="26"/>
      <c r="C18" s="26"/>
      <c r="D18" s="26"/>
      <c r="E18" s="26"/>
      <c r="F18" s="26"/>
      <c r="G18" s="26"/>
      <c r="H18" s="26"/>
      <c r="I18" s="26"/>
      <c r="J18" s="26"/>
      <c r="K18" s="26"/>
      <c r="L18" s="26"/>
      <c r="M18" s="26"/>
      <c r="N18" s="26"/>
      <c r="O18" s="28"/>
      <c r="P18" s="28"/>
      <c r="Q18" s="28"/>
      <c r="R18" s="28"/>
      <c r="S18" s="28"/>
      <c r="T18" s="28"/>
      <c r="U18" s="28"/>
      <c r="V18" s="28"/>
      <c r="W18" s="26"/>
      <c r="X18" s="26"/>
      <c r="Y18" s="28"/>
      <c r="Z18" s="28"/>
      <c r="AA18" s="28"/>
      <c r="AB18" s="28"/>
      <c r="AC18" s="28"/>
      <c r="AD18" s="28"/>
      <c r="AE18" s="28"/>
      <c r="AF18" s="28"/>
      <c r="AG18" s="28"/>
      <c r="AH18" s="28"/>
      <c r="AI18" s="28"/>
      <c r="AJ18" s="28"/>
      <c r="AK18" s="28"/>
      <c r="AL18" s="28"/>
      <c r="AM18" s="28"/>
      <c r="AN18" s="28"/>
      <c r="AO18" s="28"/>
      <c r="AP18" s="69"/>
      <c r="AQ18" s="28"/>
      <c r="AR18" s="28"/>
      <c r="AS18" s="28"/>
      <c r="AT18" s="28"/>
      <c r="AU18" s="28"/>
      <c r="AV18" s="28"/>
      <c r="AW18" s="28"/>
      <c r="AX18" s="28"/>
      <c r="AY18" s="26"/>
      <c r="AZ18" s="26"/>
    </row>
    <row r="19" spans="2:52" s="31" customFormat="1" ht="15.75" x14ac:dyDescent="0.25">
      <c r="B19" s="26"/>
      <c r="C19" s="26"/>
      <c r="D19" s="26"/>
      <c r="E19" s="26"/>
      <c r="F19" s="26"/>
      <c r="G19" s="26"/>
      <c r="H19" s="26"/>
      <c r="I19" s="26"/>
      <c r="J19" s="26"/>
      <c r="K19" s="26"/>
      <c r="L19" s="26"/>
      <c r="M19" s="26"/>
      <c r="N19" s="26"/>
      <c r="O19" s="28"/>
      <c r="P19" s="28"/>
      <c r="Q19" s="28"/>
      <c r="R19" s="28"/>
      <c r="S19" s="28"/>
      <c r="T19" s="28"/>
      <c r="U19" s="28"/>
      <c r="V19" s="28"/>
      <c r="W19" s="26"/>
      <c r="X19" s="26"/>
      <c r="Y19" s="28"/>
      <c r="Z19" s="28"/>
      <c r="AA19" s="28"/>
      <c r="AB19" s="28"/>
      <c r="AC19" s="28"/>
      <c r="AD19" s="28"/>
      <c r="AE19" s="28"/>
      <c r="AF19" s="28"/>
      <c r="AG19" s="28"/>
      <c r="AH19" s="28"/>
      <c r="AI19" s="28"/>
      <c r="AJ19" s="28"/>
      <c r="AK19" s="28"/>
      <c r="AL19" s="28"/>
      <c r="AM19" s="28"/>
      <c r="AN19" s="28"/>
      <c r="AO19" s="28"/>
      <c r="AP19" s="69"/>
      <c r="AQ19" s="28"/>
      <c r="AR19" s="28"/>
      <c r="AS19" s="28"/>
      <c r="AT19" s="28"/>
      <c r="AU19" s="28"/>
      <c r="AV19" s="28"/>
      <c r="AW19" s="28"/>
      <c r="AX19" s="28"/>
      <c r="AY19" s="26"/>
      <c r="AZ19" s="26"/>
    </row>
    <row r="20" spans="2:52" s="31" customFormat="1" ht="15.75" x14ac:dyDescent="0.25">
      <c r="B20" s="26"/>
      <c r="C20" s="26"/>
      <c r="D20" s="26"/>
      <c r="E20" s="26"/>
      <c r="F20" s="26"/>
      <c r="G20" s="26"/>
      <c r="H20" s="26"/>
      <c r="I20" s="26"/>
      <c r="J20" s="26"/>
      <c r="K20" s="26"/>
      <c r="L20" s="26"/>
      <c r="M20" s="26"/>
      <c r="N20" s="26"/>
      <c r="O20" s="28"/>
      <c r="P20" s="28"/>
      <c r="Q20" s="28"/>
      <c r="R20" s="28"/>
      <c r="S20" s="28"/>
      <c r="T20" s="28"/>
      <c r="U20" s="28"/>
      <c r="V20" s="28"/>
      <c r="W20" s="26"/>
      <c r="X20" s="26"/>
      <c r="Y20" s="28"/>
      <c r="Z20" s="28"/>
      <c r="AA20" s="28"/>
      <c r="AB20" s="28"/>
      <c r="AC20" s="28"/>
      <c r="AD20" s="28"/>
      <c r="AE20" s="28"/>
      <c r="AF20" s="28"/>
      <c r="AG20" s="28"/>
      <c r="AH20" s="28"/>
      <c r="AI20" s="28"/>
      <c r="AJ20" s="28"/>
      <c r="AK20" s="28"/>
      <c r="AL20" s="28"/>
      <c r="AM20" s="28"/>
      <c r="AN20" s="28"/>
      <c r="AO20" s="28"/>
      <c r="AP20" s="69"/>
      <c r="AQ20" s="28"/>
      <c r="AR20" s="28"/>
      <c r="AS20" s="28"/>
      <c r="AT20" s="28"/>
      <c r="AU20" s="28"/>
      <c r="AV20" s="28"/>
      <c r="AW20" s="28"/>
      <c r="AX20" s="28"/>
      <c r="AY20" s="26"/>
      <c r="AZ20" s="26"/>
    </row>
    <row r="21" spans="2:52" s="31" customFormat="1" ht="15.75" x14ac:dyDescent="0.25">
      <c r="B21" s="26"/>
      <c r="C21" s="26"/>
      <c r="D21" s="26"/>
      <c r="E21" s="26"/>
      <c r="F21" s="26"/>
      <c r="G21" s="26"/>
      <c r="H21" s="26"/>
      <c r="I21" s="26"/>
      <c r="J21" s="26"/>
      <c r="K21" s="26"/>
      <c r="L21" s="26"/>
      <c r="M21" s="26"/>
      <c r="N21" s="26"/>
      <c r="O21" s="28"/>
      <c r="P21" s="28"/>
      <c r="Q21" s="28"/>
      <c r="R21" s="28"/>
      <c r="S21" s="28"/>
      <c r="T21" s="28"/>
      <c r="U21" s="28"/>
      <c r="V21" s="28"/>
      <c r="W21" s="26"/>
      <c r="X21" s="26"/>
      <c r="Y21" s="28"/>
      <c r="Z21" s="28"/>
      <c r="AA21" s="28"/>
      <c r="AB21" s="28"/>
      <c r="AC21" s="28"/>
      <c r="AD21" s="28"/>
      <c r="AE21" s="28"/>
      <c r="AF21" s="28"/>
      <c r="AG21" s="28"/>
      <c r="AH21" s="28"/>
      <c r="AI21" s="28"/>
      <c r="AJ21" s="28"/>
      <c r="AK21" s="28"/>
      <c r="AL21" s="28"/>
      <c r="AM21" s="28"/>
      <c r="AN21" s="28"/>
      <c r="AO21" s="28"/>
      <c r="AP21" s="69"/>
      <c r="AQ21" s="28"/>
      <c r="AR21" s="28"/>
      <c r="AS21" s="28"/>
      <c r="AT21" s="28"/>
      <c r="AU21" s="28"/>
      <c r="AV21" s="28"/>
      <c r="AW21" s="28"/>
      <c r="AX21" s="28"/>
      <c r="AY21" s="26"/>
      <c r="AZ21" s="26"/>
    </row>
    <row r="22" spans="2:52" s="31" customFormat="1" ht="15.75" x14ac:dyDescent="0.25">
      <c r="B22" s="26"/>
      <c r="C22" s="26"/>
      <c r="D22" s="26"/>
      <c r="E22" s="26"/>
      <c r="F22" s="26"/>
      <c r="G22" s="26"/>
      <c r="H22" s="26"/>
      <c r="I22" s="26"/>
      <c r="J22" s="26"/>
      <c r="K22" s="26"/>
      <c r="L22" s="26"/>
      <c r="M22" s="26"/>
      <c r="N22" s="26"/>
      <c r="O22" s="28"/>
      <c r="P22" s="28"/>
      <c r="Q22" s="28"/>
      <c r="R22" s="28"/>
      <c r="S22" s="28"/>
      <c r="T22" s="28"/>
      <c r="U22" s="28"/>
      <c r="V22" s="28"/>
      <c r="W22" s="26"/>
      <c r="X22" s="26"/>
      <c r="Y22" s="28"/>
      <c r="Z22" s="28"/>
      <c r="AA22" s="28"/>
      <c r="AB22" s="28"/>
      <c r="AC22" s="28"/>
      <c r="AD22" s="28"/>
      <c r="AE22" s="28"/>
      <c r="AF22" s="28"/>
      <c r="AG22" s="28"/>
      <c r="AH22" s="28"/>
      <c r="AI22" s="28"/>
      <c r="AJ22" s="28"/>
      <c r="AK22" s="28"/>
      <c r="AL22" s="28"/>
      <c r="AM22" s="28"/>
      <c r="AN22" s="28"/>
      <c r="AO22" s="28"/>
      <c r="AP22" s="69"/>
      <c r="AQ22" s="28"/>
      <c r="AR22" s="28"/>
      <c r="AS22" s="28"/>
      <c r="AT22" s="28"/>
      <c r="AU22" s="28"/>
      <c r="AV22" s="28"/>
      <c r="AW22" s="28"/>
      <c r="AX22" s="28"/>
      <c r="AY22" s="26"/>
      <c r="AZ22" s="26"/>
    </row>
    <row r="23" spans="2:52" s="31" customFormat="1" ht="15.75" x14ac:dyDescent="0.25">
      <c r="B23" s="26"/>
      <c r="C23" s="26"/>
      <c r="D23" s="26"/>
      <c r="E23" s="26"/>
      <c r="F23" s="26"/>
      <c r="G23" s="26"/>
      <c r="H23" s="26"/>
      <c r="I23" s="26"/>
      <c r="J23" s="26"/>
      <c r="K23" s="26"/>
      <c r="L23" s="26"/>
      <c r="M23" s="26"/>
      <c r="N23" s="26"/>
      <c r="O23" s="28"/>
      <c r="P23" s="28"/>
      <c r="Q23" s="28"/>
      <c r="R23" s="28"/>
      <c r="S23" s="28"/>
      <c r="T23" s="28"/>
      <c r="U23" s="28"/>
      <c r="V23" s="28"/>
      <c r="W23" s="26"/>
      <c r="X23" s="26"/>
      <c r="Y23" s="28"/>
      <c r="Z23" s="28"/>
      <c r="AA23" s="28"/>
      <c r="AB23" s="28"/>
      <c r="AC23" s="28"/>
      <c r="AD23" s="28"/>
      <c r="AE23" s="28"/>
      <c r="AF23" s="28"/>
      <c r="AG23" s="28"/>
      <c r="AH23" s="28"/>
      <c r="AI23" s="28"/>
      <c r="AJ23" s="28"/>
      <c r="AK23" s="28"/>
      <c r="AL23" s="28"/>
      <c r="AM23" s="28"/>
      <c r="AN23" s="28"/>
      <c r="AO23" s="28"/>
      <c r="AP23" s="69"/>
      <c r="AQ23" s="28"/>
      <c r="AR23" s="28"/>
      <c r="AS23" s="28"/>
      <c r="AT23" s="28"/>
      <c r="AU23" s="28"/>
      <c r="AV23" s="28"/>
      <c r="AW23" s="28"/>
      <c r="AX23" s="28"/>
      <c r="AY23" s="26"/>
      <c r="AZ23" s="26"/>
    </row>
    <row r="24" spans="2:52" s="31" customFormat="1" ht="15.75" x14ac:dyDescent="0.25">
      <c r="B24" s="26"/>
      <c r="C24" s="26"/>
      <c r="D24" s="26"/>
      <c r="E24" s="26"/>
      <c r="F24" s="26"/>
      <c r="G24" s="26"/>
      <c r="H24" s="26"/>
      <c r="I24" s="26"/>
      <c r="J24" s="26"/>
      <c r="K24" s="26"/>
      <c r="L24" s="26"/>
      <c r="M24" s="26"/>
      <c r="N24" s="26"/>
      <c r="O24" s="28"/>
      <c r="P24" s="28"/>
      <c r="Q24" s="28"/>
      <c r="R24" s="28"/>
      <c r="S24" s="28"/>
      <c r="T24" s="28"/>
      <c r="U24" s="28"/>
      <c r="V24" s="28"/>
      <c r="W24" s="26"/>
      <c r="X24" s="26"/>
      <c r="Y24" s="28"/>
      <c r="Z24" s="28"/>
      <c r="AA24" s="28"/>
      <c r="AB24" s="28"/>
      <c r="AC24" s="28"/>
      <c r="AD24" s="28"/>
      <c r="AE24" s="28"/>
      <c r="AF24" s="28"/>
      <c r="AG24" s="28"/>
      <c r="AH24" s="28"/>
      <c r="AI24" s="28"/>
      <c r="AJ24" s="28"/>
      <c r="AK24" s="28"/>
      <c r="AL24" s="28"/>
      <c r="AM24" s="28"/>
      <c r="AN24" s="28"/>
      <c r="AO24" s="28"/>
      <c r="AP24" s="69"/>
      <c r="AQ24" s="28"/>
      <c r="AR24" s="28"/>
      <c r="AS24" s="28"/>
      <c r="AT24" s="28"/>
      <c r="AU24" s="28"/>
      <c r="AV24" s="28"/>
      <c r="AW24" s="28"/>
      <c r="AX24" s="28"/>
      <c r="AY24" s="26"/>
      <c r="AZ24" s="26"/>
    </row>
    <row r="25" spans="2:52" s="31" customFormat="1" ht="15.75" x14ac:dyDescent="0.25">
      <c r="B25" s="26"/>
      <c r="C25" s="26"/>
      <c r="D25" s="26"/>
      <c r="E25" s="26"/>
      <c r="F25" s="26"/>
      <c r="G25" s="26"/>
      <c r="H25" s="26"/>
      <c r="I25" s="26"/>
      <c r="J25" s="26"/>
      <c r="K25" s="26"/>
      <c r="L25" s="26"/>
      <c r="M25" s="26"/>
      <c r="N25" s="26"/>
      <c r="O25" s="28"/>
      <c r="P25" s="28"/>
      <c r="Q25" s="28"/>
      <c r="R25" s="28"/>
      <c r="S25" s="28"/>
      <c r="T25" s="28"/>
      <c r="U25" s="28"/>
      <c r="V25" s="28"/>
      <c r="W25" s="26"/>
      <c r="X25" s="26"/>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6"/>
      <c r="AZ25" s="26"/>
    </row>
    <row r="26" spans="2:52" s="31" customFormat="1" ht="15.75" x14ac:dyDescent="0.25">
      <c r="B26" s="26"/>
      <c r="C26" s="26"/>
      <c r="D26" s="26"/>
      <c r="E26" s="26"/>
      <c r="F26" s="26"/>
      <c r="G26" s="26"/>
      <c r="H26" s="26"/>
      <c r="I26" s="26"/>
      <c r="J26" s="26"/>
      <c r="K26" s="26"/>
      <c r="L26" s="26"/>
      <c r="M26" s="26"/>
      <c r="N26" s="26"/>
      <c r="O26" s="28"/>
      <c r="P26" s="28"/>
      <c r="Q26" s="28"/>
      <c r="R26" s="28"/>
      <c r="S26" s="28"/>
      <c r="T26" s="28"/>
      <c r="U26" s="28"/>
      <c r="V26" s="28"/>
      <c r="W26" s="26"/>
      <c r="X26" s="26"/>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6"/>
      <c r="AZ26" s="26"/>
    </row>
    <row r="27" spans="2:52" s="31" customFormat="1" ht="15.75" x14ac:dyDescent="0.25">
      <c r="B27" s="26"/>
      <c r="C27" s="26"/>
      <c r="D27" s="26"/>
      <c r="E27" s="26"/>
      <c r="F27" s="26"/>
      <c r="G27" s="26"/>
      <c r="H27" s="26"/>
      <c r="I27" s="26"/>
      <c r="J27" s="26"/>
      <c r="K27" s="26"/>
      <c r="L27" s="26"/>
      <c r="M27" s="26"/>
      <c r="N27" s="26"/>
      <c r="O27" s="28"/>
      <c r="P27" s="28"/>
      <c r="Q27" s="28"/>
      <c r="R27" s="28"/>
      <c r="S27" s="28"/>
      <c r="T27" s="28"/>
      <c r="U27" s="28"/>
      <c r="V27" s="28"/>
      <c r="W27" s="26"/>
      <c r="X27" s="26"/>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6"/>
      <c r="AZ27" s="26"/>
    </row>
    <row r="28" spans="2:52" s="31" customFormat="1" ht="15.75" x14ac:dyDescent="0.25">
      <c r="B28" s="26"/>
      <c r="C28" s="26"/>
      <c r="D28" s="26"/>
      <c r="E28" s="26"/>
      <c r="F28" s="26"/>
      <c r="G28" s="26"/>
      <c r="H28" s="26"/>
      <c r="I28" s="26"/>
      <c r="J28" s="26"/>
      <c r="K28" s="26"/>
      <c r="L28" s="26"/>
      <c r="M28" s="26"/>
      <c r="N28" s="26"/>
      <c r="O28" s="28"/>
      <c r="P28" s="28"/>
      <c r="Q28" s="28"/>
      <c r="R28" s="28"/>
      <c r="S28" s="28"/>
      <c r="T28" s="28"/>
      <c r="U28" s="28"/>
      <c r="V28" s="28"/>
      <c r="W28" s="26"/>
      <c r="X28" s="26"/>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6"/>
      <c r="AZ28" s="26"/>
    </row>
    <row r="29" spans="2:52" s="31" customFormat="1" ht="15.75" x14ac:dyDescent="0.25">
      <c r="B29" s="26"/>
      <c r="C29" s="26"/>
      <c r="D29" s="26"/>
      <c r="E29" s="26"/>
      <c r="F29" s="26"/>
      <c r="G29" s="26"/>
      <c r="H29" s="26"/>
      <c r="I29" s="26"/>
      <c r="J29" s="26"/>
      <c r="K29" s="26"/>
      <c r="L29" s="26"/>
      <c r="M29" s="26"/>
      <c r="N29" s="26"/>
      <c r="O29" s="28"/>
      <c r="P29" s="28"/>
      <c r="Q29" s="28"/>
      <c r="R29" s="28"/>
      <c r="S29" s="28"/>
      <c r="T29" s="28"/>
      <c r="U29" s="28"/>
      <c r="V29" s="28"/>
      <c r="W29" s="26"/>
      <c r="X29" s="26"/>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6"/>
      <c r="AZ29" s="26"/>
    </row>
    <row r="30" spans="2:52" s="31" customFormat="1" ht="15.75" x14ac:dyDescent="0.25">
      <c r="B30" s="26"/>
      <c r="C30" s="26"/>
      <c r="D30" s="26"/>
      <c r="E30" s="26"/>
      <c r="F30" s="26"/>
      <c r="G30" s="26"/>
      <c r="H30" s="26"/>
      <c r="I30" s="26"/>
      <c r="J30" s="26"/>
      <c r="K30" s="26"/>
      <c r="L30" s="26"/>
      <c r="M30" s="26"/>
      <c r="N30" s="26"/>
      <c r="O30" s="28"/>
      <c r="P30" s="28"/>
      <c r="Q30" s="28"/>
      <c r="R30" s="28"/>
      <c r="S30" s="28"/>
      <c r="T30" s="28"/>
      <c r="U30" s="28"/>
      <c r="V30" s="28"/>
      <c r="W30" s="26"/>
      <c r="X30" s="26"/>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6"/>
      <c r="AZ30" s="26"/>
    </row>
    <row r="31" spans="2:52" s="31" customFormat="1" ht="15.75" x14ac:dyDescent="0.25">
      <c r="B31" s="26"/>
      <c r="C31" s="26"/>
      <c r="D31" s="26"/>
      <c r="E31" s="26"/>
      <c r="F31" s="26"/>
      <c r="G31" s="26"/>
      <c r="H31" s="26"/>
      <c r="I31" s="26"/>
      <c r="J31" s="26"/>
      <c r="K31" s="26"/>
      <c r="L31" s="26"/>
      <c r="M31" s="26"/>
      <c r="N31" s="26"/>
      <c r="O31" s="28"/>
      <c r="P31" s="28"/>
      <c r="Q31" s="28"/>
      <c r="R31" s="28"/>
      <c r="S31" s="28"/>
      <c r="T31" s="28"/>
      <c r="U31" s="28"/>
      <c r="V31" s="28"/>
      <c r="W31" s="26"/>
      <c r="X31" s="26"/>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6"/>
      <c r="AZ31" s="26"/>
    </row>
    <row r="32" spans="2:52" s="31" customFormat="1" ht="15.75" x14ac:dyDescent="0.25">
      <c r="B32" s="26"/>
      <c r="C32" s="26"/>
      <c r="D32" s="26"/>
      <c r="E32" s="26"/>
      <c r="F32" s="26"/>
      <c r="G32" s="26"/>
      <c r="H32" s="26"/>
      <c r="I32" s="26"/>
      <c r="J32" s="26"/>
      <c r="K32" s="26"/>
      <c r="L32" s="26"/>
      <c r="M32" s="26"/>
      <c r="N32" s="26"/>
      <c r="O32" s="28"/>
      <c r="P32" s="28"/>
      <c r="Q32" s="28"/>
      <c r="R32" s="28"/>
      <c r="S32" s="28"/>
      <c r="T32" s="28"/>
      <c r="U32" s="28"/>
      <c r="V32" s="28"/>
      <c r="W32" s="26"/>
      <c r="X32" s="26"/>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6"/>
      <c r="AZ32" s="26"/>
    </row>
    <row r="33" spans="2:52" s="31" customFormat="1" ht="15.75" x14ac:dyDescent="0.25">
      <c r="B33" s="26"/>
      <c r="C33" s="26"/>
      <c r="D33" s="26"/>
      <c r="E33" s="26"/>
      <c r="F33" s="26"/>
      <c r="G33" s="26"/>
      <c r="H33" s="26"/>
      <c r="I33" s="26"/>
      <c r="J33" s="26"/>
      <c r="K33" s="26"/>
      <c r="L33" s="26"/>
      <c r="M33" s="26"/>
      <c r="N33" s="26"/>
      <c r="O33" s="28"/>
      <c r="P33" s="28"/>
      <c r="Q33" s="28"/>
      <c r="R33" s="28"/>
      <c r="S33" s="28"/>
      <c r="T33" s="28"/>
      <c r="U33" s="28"/>
      <c r="V33" s="28"/>
      <c r="W33" s="26"/>
      <c r="X33" s="26"/>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6"/>
      <c r="AZ33" s="26"/>
    </row>
    <row r="34" spans="2:52" s="31" customFormat="1" ht="15.75" x14ac:dyDescent="0.25">
      <c r="B34" s="26"/>
      <c r="C34" s="26"/>
      <c r="D34" s="26"/>
      <c r="E34" s="26"/>
      <c r="F34" s="26"/>
      <c r="G34" s="26"/>
      <c r="H34" s="26"/>
      <c r="I34" s="26"/>
      <c r="J34" s="26"/>
      <c r="K34" s="26"/>
      <c r="L34" s="26"/>
      <c r="M34" s="26"/>
      <c r="N34" s="26"/>
      <c r="O34" s="28"/>
      <c r="P34" s="28"/>
      <c r="Q34" s="28"/>
      <c r="R34" s="28"/>
      <c r="S34" s="28"/>
      <c r="T34" s="28"/>
      <c r="U34" s="28"/>
      <c r="V34" s="28"/>
      <c r="W34" s="26"/>
      <c r="X34" s="26"/>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6"/>
      <c r="AZ34" s="26"/>
    </row>
    <row r="35" spans="2:52" s="31" customFormat="1" ht="15.75" x14ac:dyDescent="0.25">
      <c r="B35" s="26"/>
      <c r="C35" s="26"/>
      <c r="D35" s="26"/>
      <c r="E35" s="26"/>
      <c r="F35" s="26"/>
      <c r="G35" s="26"/>
      <c r="H35" s="26"/>
      <c r="I35" s="26"/>
      <c r="J35" s="26"/>
      <c r="K35" s="26"/>
      <c r="L35" s="26"/>
      <c r="M35" s="26"/>
      <c r="N35" s="26"/>
      <c r="O35" s="28"/>
      <c r="P35" s="28"/>
      <c r="Q35" s="28"/>
      <c r="R35" s="28"/>
      <c r="S35" s="28"/>
      <c r="T35" s="28"/>
      <c r="U35" s="28"/>
      <c r="V35" s="28"/>
      <c r="W35" s="26"/>
      <c r="X35" s="26"/>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6"/>
      <c r="AZ35" s="26"/>
    </row>
  </sheetData>
  <sheetProtection formatCells="0" formatColumns="0" formatRows="0" insertColumns="0" insertRows="0" insertHyperlinks="0" deleteColumns="0" deleteRows="0" sort="0" autoFilter="0" pivotTables="0"/>
  <mergeCells count="8">
    <mergeCell ref="O4:Y5"/>
    <mergeCell ref="Z4:AJ5"/>
    <mergeCell ref="AK4:AZ5"/>
    <mergeCell ref="A1:C1"/>
    <mergeCell ref="A2:D2"/>
    <mergeCell ref="A3:D4"/>
    <mergeCell ref="A5:D6"/>
    <mergeCell ref="E4:N5"/>
  </mergeCells>
  <phoneticPr fontId="3" type="noConversion"/>
  <conditionalFormatting sqref="U8:U14 N8:N14 K8:L14 AX8:AX14 X8:X14 AZ8:AZ14">
    <cfRule type="cellIs" dxfId="131" priority="31" operator="lessThan">
      <formula>0</formula>
    </cfRule>
  </conditionalFormatting>
  <conditionalFormatting sqref="U8:U14 K8:K14">
    <cfRule type="cellIs" dxfId="130" priority="27" operator="equal">
      <formula>0</formula>
    </cfRule>
  </conditionalFormatting>
  <conditionalFormatting sqref="AQ8:AQ13">
    <cfRule type="expression" dxfId="129" priority="6">
      <formula>AND(N8&lt;&gt;0, AZ8=0)</formula>
    </cfRule>
  </conditionalFormatting>
  <conditionalFormatting sqref="AG8:AG13">
    <cfRule type="expression" dxfId="128" priority="5">
      <formula>AND(X8&lt;&gt;0, AG8=0)</formula>
    </cfRule>
    <cfRule type="expression" dxfId="127" priority="7">
      <formula>AG8&lt;AB8</formula>
    </cfRule>
  </conditionalFormatting>
  <conditionalFormatting sqref="Q8:Q13">
    <cfRule type="expression" dxfId="126" priority="4">
      <formula>OR(Q8=0, AND(Q8&gt;0,Q8&lt;1))</formula>
    </cfRule>
  </conditionalFormatting>
  <conditionalFormatting sqref="S8:S13">
    <cfRule type="expression" dxfId="125" priority="3">
      <formula>AND(S8=0, OR(I8&gt;0, AR8&gt;0))</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ResetTable">
                <anchor>
                  <from>
                    <xdr:col>6</xdr:col>
                    <xdr:colOff>971550</xdr:colOff>
                    <xdr:row>1</xdr:row>
                    <xdr:rowOff>9525</xdr:rowOff>
                  </from>
                  <to>
                    <xdr:col>7</xdr:col>
                    <xdr:colOff>1000125</xdr:colOff>
                    <xdr:row>2</xdr:row>
                    <xdr:rowOff>47625</xdr:rowOff>
                  </to>
                </anchor>
              </controlPr>
            </control>
          </mc:Choice>
        </mc:AlternateContent>
        <mc:AlternateContent xmlns:mc="http://schemas.openxmlformats.org/markup-compatibility/2006">
          <mc:Choice Requires="x14">
            <control shapeId="18451" r:id="rId5" name="Button 19">
              <controlPr defaultSize="0" print="0" autoFill="0" autoPict="0" macro="[0]!Newtab">
                <anchor>
                  <from>
                    <xdr:col>8</xdr:col>
                    <xdr:colOff>133350</xdr:colOff>
                    <xdr:row>1</xdr:row>
                    <xdr:rowOff>0</xdr:rowOff>
                  </from>
                  <to>
                    <xdr:col>11</xdr:col>
                    <xdr:colOff>123825</xdr:colOff>
                    <xdr:row>2</xdr:row>
                    <xdr:rowOff>38100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BC1D8-21F1-473E-8203-A2BE2B5B563F}">
  <sheetPr codeName="Sheet7"/>
  <dimension ref="B1:L67"/>
  <sheetViews>
    <sheetView zoomScale="60" zoomScaleNormal="60" workbookViewId="0">
      <selection activeCell="H28" sqref="H28"/>
    </sheetView>
  </sheetViews>
  <sheetFormatPr defaultRowHeight="15" x14ac:dyDescent="0.25"/>
  <cols>
    <col min="1" max="1" width="2.140625" customWidth="1"/>
    <col min="2" max="2" width="22" bestFit="1" customWidth="1"/>
    <col min="3" max="3" width="17.5703125" bestFit="1" customWidth="1"/>
    <col min="4" max="4" width="11.7109375" bestFit="1" customWidth="1"/>
    <col min="5" max="5" width="10.28515625" bestFit="1" customWidth="1"/>
    <col min="6" max="6" width="25.42578125" bestFit="1" customWidth="1"/>
    <col min="7" max="8" width="23.7109375" bestFit="1" customWidth="1"/>
    <col min="9" max="9" width="25.42578125" bestFit="1" customWidth="1"/>
    <col min="10" max="10" width="23.7109375" bestFit="1" customWidth="1"/>
    <col min="11" max="11" width="16.28515625" bestFit="1" customWidth="1"/>
    <col min="12" max="12" width="16.42578125" bestFit="1" customWidth="1"/>
  </cols>
  <sheetData>
    <row r="1" spans="2:12" ht="132" customHeight="1" x14ac:dyDescent="0.25"/>
    <row r="2" spans="2:12" ht="68.45" customHeight="1" x14ac:dyDescent="0.25">
      <c r="B2" s="71"/>
      <c r="C2" s="71"/>
      <c r="D2" s="71"/>
      <c r="E2" s="71"/>
      <c r="F2" s="71"/>
      <c r="G2" s="72" t="s">
        <v>1399</v>
      </c>
      <c r="H2" s="71"/>
      <c r="I2" s="71"/>
      <c r="J2" s="71"/>
      <c r="K2" s="71"/>
    </row>
    <row r="3" spans="2:12" s="13" customFormat="1" ht="30" x14ac:dyDescent="0.25">
      <c r="B3" s="54" t="s">
        <v>1293</v>
      </c>
      <c r="C3" s="52" t="s">
        <v>1294</v>
      </c>
      <c r="D3" s="52" t="s">
        <v>1027</v>
      </c>
      <c r="E3" s="52" t="s">
        <v>1819</v>
      </c>
      <c r="F3" s="52" t="s">
        <v>1822</v>
      </c>
      <c r="G3" s="52" t="s">
        <v>1820</v>
      </c>
      <c r="H3" s="52" t="s">
        <v>1823</v>
      </c>
      <c r="I3" s="52" t="s">
        <v>1824</v>
      </c>
      <c r="J3" s="52" t="s">
        <v>1821</v>
      </c>
      <c r="K3" s="52" t="s">
        <v>1825</v>
      </c>
      <c r="L3"/>
    </row>
    <row r="4" spans="2:12" x14ac:dyDescent="0.25">
      <c r="B4" s="53">
        <v>43893</v>
      </c>
      <c r="C4" s="92">
        <v>90</v>
      </c>
      <c r="D4" s="92">
        <v>0</v>
      </c>
      <c r="E4" s="92">
        <v>0</v>
      </c>
      <c r="F4" s="92">
        <v>0</v>
      </c>
      <c r="G4" s="92">
        <v>0</v>
      </c>
      <c r="H4" s="12">
        <v>0</v>
      </c>
      <c r="I4" s="92">
        <v>0</v>
      </c>
      <c r="J4" s="92">
        <v>0</v>
      </c>
      <c r="K4" s="12">
        <v>0</v>
      </c>
    </row>
    <row r="5" spans="2:12" x14ac:dyDescent="0.25">
      <c r="B5" s="53">
        <v>43900</v>
      </c>
      <c r="C5" s="92">
        <v>90</v>
      </c>
      <c r="D5" s="92">
        <v>0</v>
      </c>
      <c r="E5" s="92">
        <v>3</v>
      </c>
      <c r="F5" s="92">
        <v>0</v>
      </c>
      <c r="G5" s="92">
        <v>0</v>
      </c>
      <c r="H5" s="12">
        <v>0</v>
      </c>
      <c r="I5" s="92">
        <v>0</v>
      </c>
      <c r="J5" s="92">
        <v>0</v>
      </c>
      <c r="K5" s="12">
        <v>0</v>
      </c>
    </row>
    <row r="6" spans="2:12" x14ac:dyDescent="0.25">
      <c r="B6" s="53">
        <v>43907</v>
      </c>
      <c r="C6" s="92">
        <v>90</v>
      </c>
      <c r="D6" s="92">
        <v>5</v>
      </c>
      <c r="E6" s="92">
        <v>22</v>
      </c>
      <c r="F6" s="92">
        <v>0</v>
      </c>
      <c r="G6" s="92">
        <v>0</v>
      </c>
      <c r="H6" s="12">
        <v>0</v>
      </c>
      <c r="I6" s="92">
        <v>0</v>
      </c>
      <c r="J6" s="92">
        <v>0</v>
      </c>
      <c r="K6" s="12">
        <v>0</v>
      </c>
    </row>
    <row r="7" spans="2:12" x14ac:dyDescent="0.25">
      <c r="B7" s="53">
        <v>43914</v>
      </c>
      <c r="C7" s="92">
        <v>90</v>
      </c>
      <c r="D7" s="92">
        <v>29</v>
      </c>
      <c r="E7" s="92">
        <v>45</v>
      </c>
      <c r="F7" s="92">
        <v>0</v>
      </c>
      <c r="G7" s="92">
        <v>0</v>
      </c>
      <c r="H7" s="12">
        <v>0</v>
      </c>
      <c r="I7" s="92">
        <v>0</v>
      </c>
      <c r="J7" s="92">
        <v>0</v>
      </c>
      <c r="K7" s="12">
        <v>0</v>
      </c>
    </row>
    <row r="8" spans="2:12" x14ac:dyDescent="0.25">
      <c r="B8" s="53">
        <v>43921</v>
      </c>
      <c r="C8" s="92">
        <v>90</v>
      </c>
      <c r="D8" s="92">
        <v>17</v>
      </c>
      <c r="E8" s="92">
        <v>51</v>
      </c>
      <c r="F8" s="92">
        <v>0</v>
      </c>
      <c r="G8" s="92">
        <v>0</v>
      </c>
      <c r="H8" s="12">
        <v>0</v>
      </c>
      <c r="I8" s="92">
        <v>0</v>
      </c>
      <c r="J8" s="92">
        <v>0</v>
      </c>
      <c r="K8" s="12">
        <v>0</v>
      </c>
    </row>
    <row r="9" spans="2:12" x14ac:dyDescent="0.25">
      <c r="B9" s="53">
        <v>43928</v>
      </c>
      <c r="C9" s="92">
        <v>90</v>
      </c>
      <c r="D9" s="92"/>
      <c r="E9" s="92">
        <v>51</v>
      </c>
      <c r="F9" s="92"/>
      <c r="G9" s="92">
        <v>0</v>
      </c>
      <c r="H9" s="12"/>
      <c r="I9" s="92">
        <v>0</v>
      </c>
      <c r="J9" s="92">
        <v>0</v>
      </c>
      <c r="K9" s="12">
        <v>0</v>
      </c>
    </row>
    <row r="10" spans="2:12" x14ac:dyDescent="0.25">
      <c r="B10" s="53">
        <v>43935</v>
      </c>
      <c r="C10" s="92">
        <v>90</v>
      </c>
      <c r="D10" s="92"/>
      <c r="E10" s="92">
        <v>51</v>
      </c>
      <c r="F10" s="92"/>
      <c r="G10" s="92">
        <v>0</v>
      </c>
      <c r="H10" s="12"/>
      <c r="I10" s="92">
        <v>0</v>
      </c>
      <c r="J10" s="92">
        <v>0</v>
      </c>
      <c r="K10" s="12">
        <v>0</v>
      </c>
    </row>
    <row r="11" spans="2:12" x14ac:dyDescent="0.25">
      <c r="B11" s="53">
        <v>43942</v>
      </c>
      <c r="C11" s="92">
        <v>90</v>
      </c>
      <c r="D11" s="92"/>
      <c r="E11" s="92">
        <v>51</v>
      </c>
      <c r="F11" s="92"/>
      <c r="G11" s="92">
        <v>0</v>
      </c>
      <c r="H11" s="12"/>
      <c r="I11" s="92">
        <v>0</v>
      </c>
      <c r="J11" s="92">
        <v>0</v>
      </c>
      <c r="K11" s="12">
        <v>0</v>
      </c>
    </row>
    <row r="12" spans="2:12" x14ac:dyDescent="0.25">
      <c r="B12" s="53">
        <v>43949</v>
      </c>
      <c r="C12" s="92">
        <v>90</v>
      </c>
      <c r="D12" s="92"/>
      <c r="E12" s="92">
        <v>51</v>
      </c>
      <c r="F12" s="92"/>
      <c r="G12" s="92">
        <v>0</v>
      </c>
      <c r="H12" s="12"/>
      <c r="I12" s="92">
        <v>0</v>
      </c>
      <c r="J12" s="92">
        <v>0</v>
      </c>
      <c r="K12" s="12">
        <v>0</v>
      </c>
    </row>
    <row r="13" spans="2:12" x14ac:dyDescent="0.25">
      <c r="B13" s="53">
        <v>43956</v>
      </c>
      <c r="C13" s="92">
        <v>90</v>
      </c>
      <c r="D13" s="92"/>
      <c r="E13" s="92">
        <v>74</v>
      </c>
      <c r="F13" s="92">
        <v>0</v>
      </c>
      <c r="G13" s="92">
        <v>0</v>
      </c>
      <c r="H13" s="12">
        <v>0</v>
      </c>
      <c r="I13" s="92">
        <v>0</v>
      </c>
      <c r="J13" s="92">
        <v>0</v>
      </c>
      <c r="K13" s="12">
        <v>0</v>
      </c>
    </row>
    <row r="14" spans="2:12" x14ac:dyDescent="0.25">
      <c r="B14" s="53">
        <v>43963</v>
      </c>
      <c r="C14" s="92">
        <v>90</v>
      </c>
      <c r="D14" s="92">
        <v>25</v>
      </c>
      <c r="E14" s="92">
        <v>80</v>
      </c>
      <c r="F14" s="92">
        <v>0</v>
      </c>
      <c r="G14" s="92">
        <v>0</v>
      </c>
      <c r="H14" s="12">
        <v>0</v>
      </c>
      <c r="I14" s="92">
        <v>0</v>
      </c>
      <c r="J14" s="92">
        <v>0</v>
      </c>
      <c r="K14" s="12">
        <v>0</v>
      </c>
    </row>
    <row r="15" spans="2:12" x14ac:dyDescent="0.25">
      <c r="B15" s="53">
        <v>43970</v>
      </c>
      <c r="C15" s="92">
        <v>90</v>
      </c>
      <c r="D15" s="92">
        <v>6</v>
      </c>
      <c r="E15" s="92">
        <v>82</v>
      </c>
      <c r="F15" s="92">
        <v>0</v>
      </c>
      <c r="G15" s="92">
        <v>0</v>
      </c>
      <c r="H15" s="12">
        <v>0</v>
      </c>
      <c r="I15" s="92">
        <v>0</v>
      </c>
      <c r="J15" s="92">
        <v>0</v>
      </c>
      <c r="K15" s="12">
        <v>0</v>
      </c>
    </row>
    <row r="16" spans="2:12" x14ac:dyDescent="0.25">
      <c r="B16" s="53">
        <v>43977</v>
      </c>
      <c r="C16" s="92">
        <v>90</v>
      </c>
      <c r="D16" s="92"/>
      <c r="E16" s="92">
        <v>82</v>
      </c>
      <c r="F16" s="92"/>
      <c r="G16" s="92">
        <v>0</v>
      </c>
      <c r="H16" s="12"/>
      <c r="I16" s="92">
        <v>0</v>
      </c>
      <c r="J16" s="92">
        <v>0</v>
      </c>
      <c r="K16" s="12">
        <v>0</v>
      </c>
    </row>
    <row r="17" spans="2:11" x14ac:dyDescent="0.25">
      <c r="B17" s="53">
        <v>43984</v>
      </c>
      <c r="C17" s="92">
        <v>90</v>
      </c>
      <c r="D17" s="92"/>
      <c r="E17" s="92">
        <v>82</v>
      </c>
      <c r="F17" s="92"/>
      <c r="G17" s="92">
        <v>0</v>
      </c>
      <c r="H17" s="12"/>
      <c r="I17" s="92">
        <v>0</v>
      </c>
      <c r="J17" s="92">
        <v>0</v>
      </c>
      <c r="K17" s="12">
        <v>0</v>
      </c>
    </row>
    <row r="18" spans="2:11" x14ac:dyDescent="0.25">
      <c r="B18" s="53">
        <v>43991</v>
      </c>
      <c r="C18" s="92">
        <v>90</v>
      </c>
      <c r="D18" s="92"/>
      <c r="E18" s="92">
        <v>82</v>
      </c>
      <c r="F18" s="92"/>
      <c r="G18" s="92">
        <v>0</v>
      </c>
      <c r="H18" s="12"/>
      <c r="I18" s="92">
        <v>0</v>
      </c>
      <c r="J18" s="92">
        <v>0</v>
      </c>
      <c r="K18" s="12">
        <v>0</v>
      </c>
    </row>
    <row r="19" spans="2:11" x14ac:dyDescent="0.25">
      <c r="B19" s="53">
        <v>43998</v>
      </c>
      <c r="C19" s="92">
        <v>90</v>
      </c>
      <c r="D19" s="92"/>
      <c r="E19" s="92">
        <v>82</v>
      </c>
      <c r="F19" s="92"/>
      <c r="G19" s="92">
        <v>0</v>
      </c>
      <c r="H19" s="12"/>
      <c r="I19" s="92">
        <v>0</v>
      </c>
      <c r="J19" s="92">
        <v>0</v>
      </c>
      <c r="K19" s="12">
        <v>0</v>
      </c>
    </row>
    <row r="20" spans="2:11" x14ac:dyDescent="0.25">
      <c r="B20" s="53">
        <v>44005</v>
      </c>
      <c r="C20" s="92">
        <v>90</v>
      </c>
      <c r="D20" s="92"/>
      <c r="E20" s="92">
        <v>82</v>
      </c>
      <c r="F20" s="92"/>
      <c r="G20" s="92">
        <v>0</v>
      </c>
      <c r="H20" s="12"/>
      <c r="I20" s="92">
        <v>0</v>
      </c>
      <c r="J20" s="92">
        <v>0</v>
      </c>
      <c r="K20" s="12">
        <v>0</v>
      </c>
    </row>
    <row r="21" spans="2:11" x14ac:dyDescent="0.25">
      <c r="B21" s="53">
        <v>44012</v>
      </c>
      <c r="C21" s="92">
        <v>90</v>
      </c>
      <c r="D21" s="92"/>
      <c r="E21" s="92">
        <v>82</v>
      </c>
      <c r="F21" s="92"/>
      <c r="G21" s="92">
        <v>0</v>
      </c>
      <c r="H21" s="12"/>
      <c r="I21" s="92">
        <v>0</v>
      </c>
      <c r="J21" s="92">
        <v>0</v>
      </c>
      <c r="K21" s="12">
        <v>0</v>
      </c>
    </row>
    <row r="22" spans="2:11" x14ac:dyDescent="0.25">
      <c r="B22" s="53">
        <v>44019</v>
      </c>
      <c r="C22" s="92">
        <v>90</v>
      </c>
      <c r="D22" s="92"/>
      <c r="E22" s="92">
        <v>82</v>
      </c>
      <c r="F22" s="92"/>
      <c r="G22" s="92">
        <v>0</v>
      </c>
      <c r="H22" s="12"/>
      <c r="I22" s="92">
        <v>0</v>
      </c>
      <c r="J22" s="92">
        <v>0</v>
      </c>
      <c r="K22" s="12">
        <v>0</v>
      </c>
    </row>
    <row r="23" spans="2:11" x14ac:dyDescent="0.25">
      <c r="B23" s="53">
        <v>44026</v>
      </c>
      <c r="C23" s="92">
        <v>90</v>
      </c>
      <c r="D23" s="92"/>
      <c r="E23" s="92">
        <v>82</v>
      </c>
      <c r="F23" s="92"/>
      <c r="G23" s="92">
        <v>0</v>
      </c>
      <c r="H23" s="12"/>
      <c r="I23" s="92">
        <v>0</v>
      </c>
      <c r="J23" s="92">
        <v>0</v>
      </c>
      <c r="K23" s="12">
        <v>0</v>
      </c>
    </row>
    <row r="24" spans="2:11" x14ac:dyDescent="0.25">
      <c r="B24" s="53">
        <v>44033</v>
      </c>
      <c r="C24" s="92">
        <v>90</v>
      </c>
      <c r="D24" s="92"/>
      <c r="E24" s="92">
        <v>82</v>
      </c>
      <c r="F24" s="92"/>
      <c r="G24" s="92">
        <v>0</v>
      </c>
      <c r="H24" s="12"/>
      <c r="I24" s="92">
        <v>0</v>
      </c>
      <c r="J24" s="92">
        <v>0</v>
      </c>
      <c r="K24" s="12">
        <v>0</v>
      </c>
    </row>
    <row r="25" spans="2:11" x14ac:dyDescent="0.25">
      <c r="B25" s="53">
        <v>44040</v>
      </c>
      <c r="C25" s="92">
        <v>90</v>
      </c>
      <c r="D25" s="92"/>
      <c r="E25" s="92">
        <v>82</v>
      </c>
      <c r="F25" s="92"/>
      <c r="G25" s="92">
        <v>0</v>
      </c>
      <c r="H25" s="12"/>
      <c r="I25" s="92">
        <v>0</v>
      </c>
      <c r="J25" s="92">
        <v>0</v>
      </c>
      <c r="K25" s="12">
        <v>0</v>
      </c>
    </row>
    <row r="26" spans="2:11" x14ac:dyDescent="0.25">
      <c r="B26" s="53">
        <v>44047</v>
      </c>
      <c r="C26" s="92">
        <v>90</v>
      </c>
      <c r="D26" s="92"/>
      <c r="E26" s="92">
        <v>82</v>
      </c>
      <c r="F26" s="92"/>
      <c r="G26" s="92">
        <v>0</v>
      </c>
      <c r="H26" s="12"/>
      <c r="I26" s="92">
        <v>0</v>
      </c>
      <c r="J26" s="92">
        <v>0</v>
      </c>
      <c r="K26" s="12">
        <v>0</v>
      </c>
    </row>
    <row r="27" spans="2:11" x14ac:dyDescent="0.25">
      <c r="B27" s="53">
        <v>44054</v>
      </c>
      <c r="C27" s="92">
        <v>90</v>
      </c>
      <c r="D27" s="92"/>
      <c r="E27" s="92">
        <v>82</v>
      </c>
      <c r="F27" s="92"/>
      <c r="G27" s="92">
        <v>0</v>
      </c>
      <c r="H27" s="12"/>
      <c r="I27" s="92">
        <v>0</v>
      </c>
      <c r="J27" s="92">
        <v>0</v>
      </c>
      <c r="K27" s="12">
        <v>0</v>
      </c>
    </row>
    <row r="28" spans="2:11" x14ac:dyDescent="0.25">
      <c r="B28" s="53">
        <v>44061</v>
      </c>
      <c r="C28" s="92">
        <v>90</v>
      </c>
      <c r="D28" s="92"/>
      <c r="E28" s="92">
        <v>82</v>
      </c>
      <c r="F28" s="92"/>
      <c r="G28" s="92">
        <v>0</v>
      </c>
      <c r="H28" s="12"/>
      <c r="I28" s="92">
        <v>0</v>
      </c>
      <c r="J28" s="92">
        <v>0</v>
      </c>
      <c r="K28" s="12">
        <v>0</v>
      </c>
    </row>
    <row r="29" spans="2:11" x14ac:dyDescent="0.25">
      <c r="B29" s="53">
        <v>44068</v>
      </c>
      <c r="C29" s="92">
        <v>90</v>
      </c>
      <c r="D29" s="92"/>
      <c r="E29" s="92">
        <v>82</v>
      </c>
      <c r="F29" s="92"/>
      <c r="G29" s="92">
        <v>0</v>
      </c>
      <c r="H29" s="12"/>
      <c r="I29" s="92">
        <v>0</v>
      </c>
      <c r="J29" s="92">
        <v>0</v>
      </c>
      <c r="K29" s="12">
        <v>0</v>
      </c>
    </row>
    <row r="30" spans="2:11" x14ac:dyDescent="0.25">
      <c r="B30" s="53">
        <v>44075</v>
      </c>
      <c r="C30" s="92">
        <v>90</v>
      </c>
      <c r="D30" s="92"/>
      <c r="E30" s="92">
        <v>82</v>
      </c>
      <c r="F30" s="92"/>
      <c r="G30" s="92">
        <v>0</v>
      </c>
      <c r="H30" s="12"/>
      <c r="I30" s="92">
        <v>0</v>
      </c>
      <c r="J30" s="92">
        <v>0</v>
      </c>
      <c r="K30" s="12">
        <v>0</v>
      </c>
    </row>
    <row r="31" spans="2:11" x14ac:dyDescent="0.25">
      <c r="B31" s="53">
        <v>44082</v>
      </c>
      <c r="C31" s="92">
        <v>90</v>
      </c>
      <c r="D31" s="92"/>
      <c r="E31" s="92">
        <v>82</v>
      </c>
      <c r="F31" s="92"/>
      <c r="G31" s="92">
        <v>0</v>
      </c>
      <c r="H31" s="12"/>
      <c r="I31" s="92">
        <v>0</v>
      </c>
      <c r="J31" s="92">
        <v>0</v>
      </c>
      <c r="K31" s="12">
        <v>0</v>
      </c>
    </row>
    <row r="32" spans="2:11" x14ac:dyDescent="0.25">
      <c r="B32" s="53">
        <v>44089</v>
      </c>
      <c r="C32" s="92">
        <v>90</v>
      </c>
      <c r="D32" s="92"/>
      <c r="E32" s="92">
        <v>82</v>
      </c>
      <c r="F32" s="92"/>
      <c r="G32" s="92">
        <v>0</v>
      </c>
      <c r="H32" s="12"/>
      <c r="I32" s="92">
        <v>0</v>
      </c>
      <c r="J32" s="92">
        <v>0</v>
      </c>
      <c r="K32" s="12">
        <v>0</v>
      </c>
    </row>
    <row r="33" spans="2:11" x14ac:dyDescent="0.25">
      <c r="B33" s="53">
        <v>44096</v>
      </c>
      <c r="C33" s="92">
        <v>90</v>
      </c>
      <c r="D33" s="92"/>
      <c r="E33" s="92">
        <v>82</v>
      </c>
      <c r="F33" s="92"/>
      <c r="G33" s="92">
        <v>0</v>
      </c>
      <c r="H33" s="12"/>
      <c r="I33" s="92">
        <v>0</v>
      </c>
      <c r="J33" s="92">
        <v>0</v>
      </c>
      <c r="K33" s="12">
        <v>0</v>
      </c>
    </row>
    <row r="34" spans="2:11" x14ac:dyDescent="0.25">
      <c r="B34" s="53">
        <v>44103</v>
      </c>
      <c r="C34" s="92">
        <v>90</v>
      </c>
      <c r="D34" s="92"/>
      <c r="E34" s="92">
        <v>82</v>
      </c>
      <c r="F34" s="92"/>
      <c r="G34" s="92">
        <v>0</v>
      </c>
      <c r="H34" s="12"/>
      <c r="I34" s="92">
        <v>0</v>
      </c>
      <c r="J34" s="92">
        <v>0</v>
      </c>
      <c r="K34" s="12">
        <v>0</v>
      </c>
    </row>
    <row r="35" spans="2:11" x14ac:dyDescent="0.25">
      <c r="B35" s="53">
        <v>44110</v>
      </c>
      <c r="C35" s="92">
        <v>90</v>
      </c>
      <c r="D35" s="92"/>
      <c r="E35" s="92">
        <v>82</v>
      </c>
      <c r="F35" s="92"/>
      <c r="G35" s="92">
        <v>0</v>
      </c>
      <c r="H35" s="12"/>
      <c r="I35" s="92">
        <v>0</v>
      </c>
      <c r="J35" s="92">
        <v>0</v>
      </c>
      <c r="K35" s="12">
        <v>0</v>
      </c>
    </row>
    <row r="36" spans="2:11" x14ac:dyDescent="0.25">
      <c r="B36" s="53">
        <v>44117</v>
      </c>
      <c r="C36" s="92">
        <v>90</v>
      </c>
      <c r="D36" s="92"/>
      <c r="E36" s="92">
        <v>82</v>
      </c>
      <c r="F36" s="92"/>
      <c r="G36" s="92">
        <v>0</v>
      </c>
      <c r="H36" s="12"/>
      <c r="I36" s="92">
        <v>0</v>
      </c>
      <c r="J36" s="92">
        <v>0</v>
      </c>
      <c r="K36" s="12">
        <v>0</v>
      </c>
    </row>
    <row r="37" spans="2:11" x14ac:dyDescent="0.25">
      <c r="B37" s="53">
        <v>44124</v>
      </c>
      <c r="C37" s="92">
        <v>90</v>
      </c>
      <c r="D37" s="92"/>
      <c r="E37" s="92">
        <v>82</v>
      </c>
      <c r="F37" s="92"/>
      <c r="G37" s="92">
        <v>0</v>
      </c>
      <c r="H37" s="12"/>
      <c r="I37" s="92">
        <v>0</v>
      </c>
      <c r="J37" s="92">
        <v>0</v>
      </c>
      <c r="K37" s="12">
        <v>0</v>
      </c>
    </row>
    <row r="38" spans="2:11" x14ac:dyDescent="0.25">
      <c r="B38" s="53">
        <v>44131</v>
      </c>
      <c r="C38" s="92">
        <v>90</v>
      </c>
      <c r="D38" s="92"/>
      <c r="E38" s="92">
        <v>82</v>
      </c>
      <c r="F38" s="92"/>
      <c r="G38" s="92">
        <v>0</v>
      </c>
      <c r="H38" s="12"/>
      <c r="I38" s="92">
        <v>0</v>
      </c>
      <c r="J38" s="92">
        <v>0</v>
      </c>
      <c r="K38" s="12">
        <v>0</v>
      </c>
    </row>
    <row r="39" spans="2:11" x14ac:dyDescent="0.25">
      <c r="B39" s="53">
        <v>44138</v>
      </c>
      <c r="C39" s="92">
        <v>90</v>
      </c>
      <c r="D39" s="92"/>
      <c r="E39" s="92">
        <v>82</v>
      </c>
      <c r="F39" s="92"/>
      <c r="G39" s="92">
        <v>0</v>
      </c>
      <c r="H39" s="12"/>
      <c r="I39" s="92">
        <v>0</v>
      </c>
      <c r="J39" s="92">
        <v>0</v>
      </c>
      <c r="K39" s="12">
        <v>0</v>
      </c>
    </row>
    <row r="40" spans="2:11" x14ac:dyDescent="0.25">
      <c r="B40" s="53">
        <v>44145</v>
      </c>
      <c r="C40" s="92">
        <v>90</v>
      </c>
      <c r="D40" s="92"/>
      <c r="E40" s="92">
        <v>82</v>
      </c>
      <c r="F40" s="92"/>
      <c r="G40" s="92">
        <v>0</v>
      </c>
      <c r="H40" s="12"/>
      <c r="I40" s="92">
        <v>0</v>
      </c>
      <c r="J40" s="92">
        <v>0</v>
      </c>
      <c r="K40" s="12">
        <v>0</v>
      </c>
    </row>
    <row r="41" spans="2:11" x14ac:dyDescent="0.25">
      <c r="B41" s="53">
        <v>44152</v>
      </c>
      <c r="C41" s="92">
        <v>90</v>
      </c>
      <c r="D41" s="92"/>
      <c r="E41" s="92">
        <v>82</v>
      </c>
      <c r="F41" s="92"/>
      <c r="G41" s="92">
        <v>0</v>
      </c>
      <c r="H41" s="12"/>
      <c r="I41" s="92">
        <v>0</v>
      </c>
      <c r="J41" s="92">
        <v>0</v>
      </c>
      <c r="K41" s="12">
        <v>0</v>
      </c>
    </row>
    <row r="42" spans="2:11" x14ac:dyDescent="0.25">
      <c r="B42" s="53">
        <v>44159</v>
      </c>
      <c r="C42" s="92">
        <v>90</v>
      </c>
      <c r="D42" s="92"/>
      <c r="E42" s="92">
        <v>82</v>
      </c>
      <c r="F42" s="92"/>
      <c r="G42" s="92">
        <v>0</v>
      </c>
      <c r="H42" s="12"/>
      <c r="I42" s="92">
        <v>0</v>
      </c>
      <c r="J42" s="92">
        <v>0</v>
      </c>
      <c r="K42" s="12">
        <v>0</v>
      </c>
    </row>
    <row r="43" spans="2:11" x14ac:dyDescent="0.25">
      <c r="B43" s="53">
        <v>44166</v>
      </c>
      <c r="C43" s="92">
        <v>90</v>
      </c>
      <c r="D43" s="92"/>
      <c r="E43" s="92">
        <v>82</v>
      </c>
      <c r="F43" s="92"/>
      <c r="G43" s="92">
        <v>0</v>
      </c>
      <c r="H43" s="12"/>
      <c r="I43" s="92">
        <v>0</v>
      </c>
      <c r="J43" s="92">
        <v>0</v>
      </c>
      <c r="K43" s="12">
        <v>0</v>
      </c>
    </row>
    <row r="44" spans="2:11" x14ac:dyDescent="0.25">
      <c r="B44" s="53">
        <v>44173</v>
      </c>
      <c r="C44" s="92">
        <v>90</v>
      </c>
      <c r="D44" s="92"/>
      <c r="E44" s="92">
        <v>82</v>
      </c>
      <c r="F44" s="92"/>
      <c r="G44" s="92">
        <v>0</v>
      </c>
      <c r="H44" s="12"/>
      <c r="I44" s="92">
        <v>0</v>
      </c>
      <c r="J44" s="92">
        <v>0</v>
      </c>
      <c r="K44" s="12">
        <v>0</v>
      </c>
    </row>
    <row r="45" spans="2:11" x14ac:dyDescent="0.25">
      <c r="B45" s="53">
        <v>44180</v>
      </c>
      <c r="C45" s="92">
        <v>90</v>
      </c>
      <c r="D45" s="92"/>
      <c r="E45" s="92">
        <v>82</v>
      </c>
      <c r="F45" s="92"/>
      <c r="G45" s="92">
        <v>0</v>
      </c>
      <c r="H45" s="12"/>
      <c r="I45" s="92">
        <v>0</v>
      </c>
      <c r="J45" s="92">
        <v>0</v>
      </c>
      <c r="K45" s="12">
        <v>0</v>
      </c>
    </row>
    <row r="46" spans="2:11" x14ac:dyDescent="0.25">
      <c r="B46" s="53">
        <v>44187</v>
      </c>
      <c r="C46" s="92">
        <v>90</v>
      </c>
      <c r="D46" s="92"/>
      <c r="E46" s="92">
        <v>82</v>
      </c>
      <c r="F46" s="92"/>
      <c r="G46" s="92">
        <v>0</v>
      </c>
      <c r="H46" s="12"/>
      <c r="I46" s="92">
        <v>0</v>
      </c>
      <c r="J46" s="92">
        <v>0</v>
      </c>
      <c r="K46" s="12">
        <v>0</v>
      </c>
    </row>
    <row r="47" spans="2:11" x14ac:dyDescent="0.25">
      <c r="B47" s="53">
        <v>44194</v>
      </c>
      <c r="C47" s="92">
        <v>90</v>
      </c>
      <c r="D47" s="92"/>
      <c r="E47" s="92">
        <v>82</v>
      </c>
      <c r="F47" s="92"/>
      <c r="G47" s="92">
        <v>0</v>
      </c>
      <c r="H47" s="12"/>
      <c r="I47" s="92">
        <v>0</v>
      </c>
      <c r="J47" s="92">
        <v>0</v>
      </c>
      <c r="K47" s="12">
        <v>0</v>
      </c>
    </row>
    <row r="48" spans="2:11" x14ac:dyDescent="0.25">
      <c r="B48" s="53">
        <v>44201</v>
      </c>
      <c r="C48" s="92">
        <v>90</v>
      </c>
      <c r="D48" s="92"/>
      <c r="E48" s="92">
        <v>82</v>
      </c>
      <c r="F48" s="92"/>
      <c r="G48" s="92">
        <v>0</v>
      </c>
      <c r="H48" s="12"/>
      <c r="I48" s="92">
        <v>0</v>
      </c>
      <c r="J48" s="92">
        <v>0</v>
      </c>
      <c r="K48" s="12">
        <v>0</v>
      </c>
    </row>
    <row r="49" spans="2:11" x14ac:dyDescent="0.25">
      <c r="B49" s="53">
        <v>44208</v>
      </c>
      <c r="C49" s="92">
        <v>90</v>
      </c>
      <c r="D49" s="92">
        <v>0</v>
      </c>
      <c r="E49" s="92">
        <v>82</v>
      </c>
      <c r="F49" s="92">
        <v>154</v>
      </c>
      <c r="G49" s="92">
        <v>72</v>
      </c>
      <c r="H49" s="12">
        <v>171.11111111111111</v>
      </c>
      <c r="I49" s="92">
        <v>0</v>
      </c>
      <c r="J49" s="92">
        <v>0</v>
      </c>
      <c r="K49" s="12">
        <v>0</v>
      </c>
    </row>
    <row r="50" spans="2:11" x14ac:dyDescent="0.25">
      <c r="B50" s="53">
        <v>44215</v>
      </c>
      <c r="C50" s="92">
        <v>90</v>
      </c>
      <c r="D50" s="92">
        <v>0</v>
      </c>
      <c r="E50" s="92">
        <v>82</v>
      </c>
      <c r="F50" s="92">
        <v>82</v>
      </c>
      <c r="G50" s="92">
        <v>0</v>
      </c>
      <c r="H50" s="12">
        <v>91.111111111111114</v>
      </c>
      <c r="I50" s="92">
        <v>0</v>
      </c>
      <c r="J50" s="92">
        <v>0</v>
      </c>
      <c r="K50" s="12">
        <v>0</v>
      </c>
    </row>
    <row r="51" spans="2:11" x14ac:dyDescent="0.25">
      <c r="B51" s="53">
        <v>44222</v>
      </c>
      <c r="C51" s="92">
        <v>90</v>
      </c>
      <c r="D51" s="92"/>
      <c r="E51" s="92">
        <v>82</v>
      </c>
      <c r="F51" s="92"/>
      <c r="G51" s="92">
        <v>0</v>
      </c>
      <c r="H51" s="12"/>
      <c r="I51" s="92">
        <v>0</v>
      </c>
      <c r="J51" s="92">
        <v>0</v>
      </c>
      <c r="K51" s="12">
        <v>0</v>
      </c>
    </row>
    <row r="52" spans="2:11" x14ac:dyDescent="0.25">
      <c r="B52" s="53">
        <v>44229</v>
      </c>
      <c r="C52" s="92">
        <v>90</v>
      </c>
      <c r="D52" s="92">
        <v>0</v>
      </c>
      <c r="E52" s="92">
        <v>82</v>
      </c>
      <c r="F52" s="92">
        <v>0</v>
      </c>
      <c r="G52" s="92">
        <v>0</v>
      </c>
      <c r="H52" s="12">
        <v>0</v>
      </c>
      <c r="I52" s="92">
        <v>106</v>
      </c>
      <c r="J52" s="92">
        <v>24</v>
      </c>
      <c r="K52" s="12">
        <v>117.77777777777779</v>
      </c>
    </row>
    <row r="53" spans="2:11" x14ac:dyDescent="0.25">
      <c r="B53" s="53">
        <v>44236</v>
      </c>
      <c r="C53" s="92">
        <v>90</v>
      </c>
      <c r="D53" s="92"/>
      <c r="E53" s="92">
        <v>82</v>
      </c>
      <c r="F53" s="92"/>
      <c r="G53" s="92">
        <v>0</v>
      </c>
      <c r="H53" s="12"/>
      <c r="I53" s="92">
        <v>106</v>
      </c>
      <c r="J53" s="92">
        <v>24</v>
      </c>
      <c r="K53" s="12">
        <v>117.77777777777779</v>
      </c>
    </row>
    <row r="54" spans="2:11" x14ac:dyDescent="0.25">
      <c r="B54" s="53">
        <v>44243</v>
      </c>
      <c r="C54" s="92">
        <v>90</v>
      </c>
      <c r="D54" s="92"/>
      <c r="E54" s="92">
        <v>82</v>
      </c>
      <c r="F54" s="92"/>
      <c r="G54" s="92">
        <v>0</v>
      </c>
      <c r="H54" s="12"/>
      <c r="I54" s="92">
        <v>106</v>
      </c>
      <c r="J54" s="92">
        <v>24</v>
      </c>
      <c r="K54" s="12">
        <v>117.77777777777779</v>
      </c>
    </row>
    <row r="55" spans="2:11" x14ac:dyDescent="0.25">
      <c r="B55" s="53">
        <v>44250</v>
      </c>
      <c r="C55" s="92">
        <v>90</v>
      </c>
      <c r="D55" s="92"/>
      <c r="E55" s="92">
        <v>82</v>
      </c>
      <c r="F55" s="92"/>
      <c r="G55" s="92">
        <v>0</v>
      </c>
      <c r="H55" s="12"/>
      <c r="I55" s="92">
        <v>106</v>
      </c>
      <c r="J55" s="92">
        <v>24</v>
      </c>
      <c r="K55" s="12">
        <v>117.77777777777779</v>
      </c>
    </row>
    <row r="56" spans="2:11" x14ac:dyDescent="0.25">
      <c r="B56" s="53">
        <v>44257</v>
      </c>
      <c r="C56" s="92">
        <v>90</v>
      </c>
      <c r="D56" s="92">
        <v>0</v>
      </c>
      <c r="E56" s="92">
        <v>82</v>
      </c>
      <c r="F56" s="92">
        <v>88</v>
      </c>
      <c r="G56" s="92">
        <v>6</v>
      </c>
      <c r="H56" s="12">
        <v>97.777777777777771</v>
      </c>
      <c r="I56" s="92">
        <v>106</v>
      </c>
      <c r="J56" s="92">
        <v>24</v>
      </c>
      <c r="K56" s="12">
        <v>117.77777777777779</v>
      </c>
    </row>
    <row r="57" spans="2:11" x14ac:dyDescent="0.25">
      <c r="B57" s="53">
        <v>44264</v>
      </c>
      <c r="C57" s="92">
        <v>90</v>
      </c>
      <c r="D57" s="92">
        <v>0</v>
      </c>
      <c r="E57" s="92">
        <v>82</v>
      </c>
      <c r="F57" s="92">
        <v>82</v>
      </c>
      <c r="G57" s="92">
        <v>0</v>
      </c>
      <c r="H57" s="12">
        <v>91.111111111111114</v>
      </c>
      <c r="I57" s="92">
        <v>106</v>
      </c>
      <c r="J57" s="92">
        <v>24</v>
      </c>
      <c r="K57" s="12">
        <v>117.77777777777779</v>
      </c>
    </row>
    <row r="58" spans="2:11" x14ac:dyDescent="0.25">
      <c r="B58" s="53">
        <v>44271</v>
      </c>
      <c r="C58" s="92">
        <v>90</v>
      </c>
      <c r="D58" s="92">
        <v>0</v>
      </c>
      <c r="E58" s="92">
        <v>82</v>
      </c>
      <c r="F58" s="92">
        <v>92</v>
      </c>
      <c r="G58" s="92">
        <v>10</v>
      </c>
      <c r="H58" s="12">
        <v>102.22222222222221</v>
      </c>
      <c r="I58" s="92">
        <v>106</v>
      </c>
      <c r="J58" s="92">
        <v>24</v>
      </c>
      <c r="K58" s="12">
        <v>117.77777777777779</v>
      </c>
    </row>
    <row r="59" spans="2:11" x14ac:dyDescent="0.25">
      <c r="B59" s="53">
        <v>44278</v>
      </c>
      <c r="C59" s="92">
        <v>90</v>
      </c>
      <c r="D59" s="92"/>
      <c r="E59" s="92">
        <v>82</v>
      </c>
      <c r="F59" s="92"/>
      <c r="G59" s="92">
        <v>0</v>
      </c>
      <c r="H59" s="12"/>
      <c r="I59" s="92">
        <v>106</v>
      </c>
      <c r="J59" s="92">
        <v>24</v>
      </c>
      <c r="K59" s="12">
        <v>117.77777777777779</v>
      </c>
    </row>
    <row r="60" spans="2:11" x14ac:dyDescent="0.25">
      <c r="B60" s="53">
        <v>44285</v>
      </c>
      <c r="C60" s="92">
        <v>90</v>
      </c>
      <c r="D60" s="92"/>
      <c r="E60" s="92">
        <v>82</v>
      </c>
      <c r="F60" s="92"/>
      <c r="G60" s="92">
        <v>0</v>
      </c>
      <c r="H60" s="12"/>
      <c r="I60" s="92">
        <v>106</v>
      </c>
      <c r="J60" s="92">
        <v>24</v>
      </c>
      <c r="K60" s="12">
        <v>117.77777777777779</v>
      </c>
    </row>
    <row r="61" spans="2:11" x14ac:dyDescent="0.25">
      <c r="B61" s="53">
        <v>44292</v>
      </c>
      <c r="C61" s="92">
        <v>90</v>
      </c>
      <c r="D61" s="92">
        <v>0</v>
      </c>
      <c r="E61" s="92">
        <v>82</v>
      </c>
      <c r="F61" s="92">
        <v>98</v>
      </c>
      <c r="G61" s="92">
        <v>16</v>
      </c>
      <c r="H61" s="12">
        <v>108.88888888888889</v>
      </c>
      <c r="I61" s="92">
        <v>106</v>
      </c>
      <c r="J61" s="92">
        <v>24</v>
      </c>
      <c r="K61" s="12">
        <v>117.77777777777779</v>
      </c>
    </row>
    <row r="62" spans="2:11" x14ac:dyDescent="0.25">
      <c r="B62" s="53">
        <v>44299</v>
      </c>
      <c r="C62" s="92">
        <v>90</v>
      </c>
      <c r="D62" s="92"/>
      <c r="E62" s="92">
        <v>82</v>
      </c>
      <c r="F62" s="92"/>
      <c r="G62" s="92">
        <v>0</v>
      </c>
      <c r="H62" s="12"/>
      <c r="I62" s="92">
        <v>106</v>
      </c>
      <c r="J62" s="92">
        <v>24</v>
      </c>
      <c r="K62" s="12">
        <v>117.77777777777779</v>
      </c>
    </row>
    <row r="63" spans="2:11" x14ac:dyDescent="0.25">
      <c r="B63" s="53">
        <v>44306</v>
      </c>
      <c r="C63" s="92">
        <v>90</v>
      </c>
      <c r="D63" s="92"/>
      <c r="E63" s="92">
        <v>82</v>
      </c>
      <c r="F63" s="92"/>
      <c r="G63" s="92">
        <v>0</v>
      </c>
      <c r="H63" s="12"/>
      <c r="I63" s="92">
        <v>106</v>
      </c>
      <c r="J63" s="92">
        <v>24</v>
      </c>
      <c r="K63" s="12">
        <v>117.77777777777779</v>
      </c>
    </row>
    <row r="64" spans="2:11" x14ac:dyDescent="0.25">
      <c r="B64" s="53">
        <v>44313</v>
      </c>
      <c r="C64" s="92">
        <v>90</v>
      </c>
      <c r="D64" s="92"/>
      <c r="E64" s="92">
        <v>82</v>
      </c>
      <c r="F64" s="92"/>
      <c r="G64" s="92">
        <v>0</v>
      </c>
      <c r="H64" s="12"/>
      <c r="I64" s="92">
        <v>106</v>
      </c>
      <c r="J64" s="92">
        <v>24</v>
      </c>
      <c r="K64" s="12">
        <v>117.77777777777779</v>
      </c>
    </row>
    <row r="65" spans="2:11" x14ac:dyDescent="0.25">
      <c r="B65" s="53">
        <v>44320</v>
      </c>
      <c r="C65" s="92">
        <v>90</v>
      </c>
      <c r="D65" s="92"/>
      <c r="E65" s="92">
        <v>82</v>
      </c>
      <c r="F65" s="92"/>
      <c r="G65" s="92">
        <v>0</v>
      </c>
      <c r="H65" s="12"/>
      <c r="I65" s="92">
        <v>106</v>
      </c>
      <c r="J65" s="92">
        <v>24</v>
      </c>
      <c r="K65" s="12">
        <v>117.77777777777779</v>
      </c>
    </row>
    <row r="66" spans="2:11" x14ac:dyDescent="0.25">
      <c r="B66" s="53">
        <v>44327</v>
      </c>
      <c r="C66" s="92">
        <v>90</v>
      </c>
      <c r="D66" s="92">
        <v>0</v>
      </c>
      <c r="E66" s="92">
        <v>82</v>
      </c>
      <c r="F66" s="92">
        <v>82</v>
      </c>
      <c r="G66" s="92">
        <v>0</v>
      </c>
      <c r="H66" s="12">
        <v>91.111111111111114</v>
      </c>
      <c r="I66" s="92">
        <v>106</v>
      </c>
      <c r="J66" s="92">
        <v>24</v>
      </c>
      <c r="K66" s="12">
        <v>117.77777777777779</v>
      </c>
    </row>
    <row r="67" spans="2:11" x14ac:dyDescent="0.25">
      <c r="B67" s="75" t="s">
        <v>988</v>
      </c>
      <c r="C67" s="92">
        <v>90</v>
      </c>
      <c r="D67" s="92">
        <v>0</v>
      </c>
      <c r="E67" s="92">
        <v>82</v>
      </c>
      <c r="F67" s="93">
        <v>678</v>
      </c>
      <c r="G67" s="92">
        <v>596</v>
      </c>
      <c r="H67" s="68">
        <v>753.33333333333337</v>
      </c>
      <c r="I67" s="92">
        <v>106</v>
      </c>
      <c r="J67" s="92">
        <v>24</v>
      </c>
      <c r="K67" s="68">
        <v>117.77777777777779</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C0B6E-209A-47DD-A2FE-E7447CE82C92}">
  <sheetPr codeName="Sheet8"/>
  <dimension ref="A1:F7"/>
  <sheetViews>
    <sheetView workbookViewId="0">
      <selection activeCell="F1" sqref="F1"/>
    </sheetView>
  </sheetViews>
  <sheetFormatPr defaultRowHeight="15" x14ac:dyDescent="0.25"/>
  <cols>
    <col min="1" max="1" width="7.7109375" bestFit="1" customWidth="1"/>
    <col min="2" max="2" width="11.7109375" bestFit="1" customWidth="1"/>
    <col min="3" max="3" width="14.7109375" bestFit="1" customWidth="1"/>
    <col min="4" max="4" width="19" bestFit="1" customWidth="1"/>
    <col min="5" max="5" width="17.7109375" bestFit="1" customWidth="1"/>
    <col min="6" max="6" width="18.42578125" bestFit="1" customWidth="1"/>
  </cols>
  <sheetData>
    <row r="1" spans="1:6" x14ac:dyDescent="0.25">
      <c r="A1" t="s">
        <v>0</v>
      </c>
      <c r="B1" t="s">
        <v>989</v>
      </c>
      <c r="C1" t="s">
        <v>1146</v>
      </c>
      <c r="D1" t="s">
        <v>1144</v>
      </c>
      <c r="E1" t="s">
        <v>1145</v>
      </c>
      <c r="F1" t="s">
        <v>1148</v>
      </c>
    </row>
    <row r="2" spans="1:6" x14ac:dyDescent="0.25">
      <c r="A2" s="8" t="s">
        <v>451</v>
      </c>
      <c r="B2" s="8" t="s">
        <v>1983</v>
      </c>
      <c r="C2" s="10">
        <f>Input!$D$10</f>
        <v>44362</v>
      </c>
      <c r="D2" s="8">
        <f>INDEX('User Workbook'!M:M, MATCH(Import_To_Vista[[#This Row],[Phase]],'User Workbook'!C:C,0))</f>
        <v>18</v>
      </c>
      <c r="E2" s="8">
        <f>INDEX('User Workbook'!AY:AY, MATCH(Import_To_Vista[[#This Row],[Phase]],'User Workbook'!C:C,0))</f>
        <v>1292.67</v>
      </c>
      <c r="F2" s="8">
        <f>INDEX('User Workbook'!W:W, MATCH(Import_To_Vista[[#This Row],[Phase]],'User Workbook'!C:C,0))</f>
        <v>4</v>
      </c>
    </row>
    <row r="3" spans="1:6" x14ac:dyDescent="0.25">
      <c r="A3" s="8" t="s">
        <v>451</v>
      </c>
      <c r="B3" s="8" t="s">
        <v>1986</v>
      </c>
      <c r="C3" s="10">
        <f>Input!$D$10</f>
        <v>44362</v>
      </c>
      <c r="D3" s="8">
        <f>INDEX('User Workbook'!M:M, MATCH(Import_To_Vista[[#This Row],[Phase]],'User Workbook'!C:C,0))</f>
        <v>11</v>
      </c>
      <c r="E3" s="8">
        <f>INDEX('User Workbook'!AY:AY, MATCH(Import_To_Vista[[#This Row],[Phase]],'User Workbook'!C:C,0))</f>
        <v>286.99</v>
      </c>
      <c r="F3" s="8">
        <f>INDEX('User Workbook'!W:W, MATCH(Import_To_Vista[[#This Row],[Phase]],'User Workbook'!C:C,0))</f>
        <v>3</v>
      </c>
    </row>
    <row r="4" spans="1:6" x14ac:dyDescent="0.25">
      <c r="A4" s="8" t="s">
        <v>451</v>
      </c>
      <c r="B4" s="8" t="s">
        <v>1988</v>
      </c>
      <c r="C4" s="10">
        <f>Input!$D$10</f>
        <v>44362</v>
      </c>
      <c r="D4" s="8">
        <f>INDEX('User Workbook'!M:M, MATCH(Import_To_Vista[[#This Row],[Phase]],'User Workbook'!C:C,0))</f>
        <v>29</v>
      </c>
      <c r="E4" s="8">
        <f>INDEX('User Workbook'!AY:AY, MATCH(Import_To_Vista[[#This Row],[Phase]],'User Workbook'!C:C,0))</f>
        <v>2087.7399999999998</v>
      </c>
      <c r="F4" s="8">
        <f>INDEX('User Workbook'!W:W, MATCH(Import_To_Vista[[#This Row],[Phase]],'User Workbook'!C:C,0))</f>
        <v>6</v>
      </c>
    </row>
    <row r="5" spans="1:6" x14ac:dyDescent="0.25">
      <c r="A5" s="8" t="s">
        <v>451</v>
      </c>
      <c r="B5" s="8" t="s">
        <v>1990</v>
      </c>
      <c r="C5" s="10">
        <f>Input!$D$10</f>
        <v>44362</v>
      </c>
      <c r="D5" s="8">
        <f>INDEX('User Workbook'!M:M, MATCH(Import_To_Vista[[#This Row],[Phase]],'User Workbook'!C:C,0))</f>
        <v>0</v>
      </c>
      <c r="E5" s="8">
        <f>INDEX('User Workbook'!AY:AY, MATCH(Import_To_Vista[[#This Row],[Phase]],'User Workbook'!C:C,0))</f>
        <v>0</v>
      </c>
      <c r="F5" s="8">
        <f>INDEX('User Workbook'!W:W, MATCH(Import_To_Vista[[#This Row],[Phase]],'User Workbook'!C:C,0))</f>
        <v>0</v>
      </c>
    </row>
    <row r="6" spans="1:6" x14ac:dyDescent="0.25">
      <c r="A6" s="8" t="s">
        <v>451</v>
      </c>
      <c r="B6" s="8" t="s">
        <v>1992</v>
      </c>
      <c r="C6" s="10">
        <f>Input!$D$10</f>
        <v>44362</v>
      </c>
      <c r="D6" s="8">
        <f>INDEX('User Workbook'!M:M, MATCH(Import_To_Vista[[#This Row],[Phase]],'User Workbook'!C:C,0))</f>
        <v>8</v>
      </c>
      <c r="E6" s="8">
        <f>INDEX('User Workbook'!AY:AY, MATCH(Import_To_Vista[[#This Row],[Phase]],'User Workbook'!C:C,0))</f>
        <v>651.91999999999996</v>
      </c>
      <c r="F6" s="8">
        <f>INDEX('User Workbook'!W:W, MATCH(Import_To_Vista[[#This Row],[Phase]],'User Workbook'!C:C,0))</f>
        <v>3</v>
      </c>
    </row>
    <row r="7" spans="1:6" x14ac:dyDescent="0.25">
      <c r="A7" s="8" t="s">
        <v>451</v>
      </c>
      <c r="B7" s="8" t="s">
        <v>1994</v>
      </c>
      <c r="C7" s="10">
        <f>Input!$D$10</f>
        <v>44362</v>
      </c>
      <c r="D7" s="8">
        <f>INDEX('User Workbook'!M:M, MATCH(Import_To_Vista[[#This Row],[Phase]],'User Workbook'!C:C,0))</f>
        <v>16</v>
      </c>
      <c r="E7" s="8">
        <f>INDEX('User Workbook'!AY:AY, MATCH(Import_To_Vista[[#This Row],[Phase]],'User Workbook'!C:C,0))</f>
        <v>814.42</v>
      </c>
      <c r="F7" s="8">
        <f>INDEX('User Workbook'!W:W, MATCH(Import_To_Vista[[#This Row],[Phase]],'User Workbook'!C:C,0))</f>
        <v>3</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opyPaste">
                <anchor>
                  <from>
                    <xdr:col>10</xdr:col>
                    <xdr:colOff>38100</xdr:colOff>
                    <xdr:row>5</xdr:row>
                    <xdr:rowOff>19050</xdr:rowOff>
                  </from>
                  <to>
                    <xdr:col>12</xdr:col>
                    <xdr:colOff>142875</xdr:colOff>
                    <xdr:row>7</xdr:row>
                    <xdr:rowOff>142875</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A358324C4ADB3F4383ADC8AD2D4DCABC" ma:contentTypeVersion="7" ma:contentTypeDescription="Create a new document." ma:contentTypeScope="" ma:versionID="5ba7f7e01fa1e84b22d968b28c96ebc3">
  <xsd:schema xmlns:xsd="http://www.w3.org/2001/XMLSchema" xmlns:xs="http://www.w3.org/2001/XMLSchema" xmlns:p="http://schemas.microsoft.com/office/2006/metadata/properties" xmlns:ns2="203f012a-eced-480e-b43c-e6135827dc64" targetNamespace="http://schemas.microsoft.com/office/2006/metadata/properties" ma:root="true" ma:fieldsID="be1758d35393056b2dd6cb65fffc6176" ns2:_="">
    <xsd:import namespace="203f012a-eced-480e-b43c-e6135827dc6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3f012a-eced-480e-b43c-e6135827d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p:properti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xml version="1.0" encoding="utf-8"?>
<?mso-contentType ?>
<FormTemplates xmlns="http://schemas.microsoft.com/sharepoint/v3/contenttype/forms">
  <Display>DocumentLibraryForm</Display>
  <Edit>DocumentLibraryForm</Edit>
  <New>DocumentLibraryForm</New>
</FormTemplates>
</file>

<file path=customXml/item34.xml>�� 
</file>

<file path=customXml/item35.xml>�� 
</file>

<file path=customXml/itemProps1.xml><?xml version="1.0" encoding="utf-8"?>
<ds:datastoreItem xmlns:ds="http://schemas.openxmlformats.org/officeDocument/2006/customXml" ds:itemID="{F2AB1411-7DD7-4067-BD00-E5BB220DF118}">
  <ds:schemaRefs/>
</ds:datastoreItem>
</file>

<file path=customXml/itemProps2.xml><?xml version="1.0" encoding="utf-8"?>
<ds:datastoreItem xmlns:ds="http://schemas.openxmlformats.org/officeDocument/2006/customXml" ds:itemID="{A3AFD639-041A-4156-9125-87B5D8BF772B}">
  <ds:schemaRefs/>
</ds:datastoreItem>
</file>

<file path=customXml/itemProps3.xml><?xml version="1.0" encoding="utf-8"?>
<ds:datastoreItem xmlns:ds="http://schemas.openxmlformats.org/officeDocument/2006/customXml" ds:itemID="{D5E25BBD-7561-421E-83E5-1098D6C77606}">
  <ds:schemaRefs/>
</ds:datastoreItem>
</file>

<file path=customXml/itemProps4.xml><?xml version="1.0" encoding="utf-8"?>
<ds:datastoreItem xmlns:ds="http://schemas.openxmlformats.org/officeDocument/2006/customXml" ds:itemID="{F1603ECF-55A3-4A73-8044-10DB5EA1AD5C}">
  <ds:schemaRefs/>
</ds:datastoreItem>
</file>

<file path=customXml/itemProps5.xml><?xml version="1.0" encoding="utf-8"?>
<ds:datastoreItem xmlns:ds="http://schemas.openxmlformats.org/officeDocument/2006/customXml" ds:itemID="{C02A9221-991F-406D-9C41-26CFF622EB36}">
  <ds:schemaRefs/>
</ds:datastoreItem>
</file>

<file path=customXml/itemProps6.xml><?xml version="1.0" encoding="utf-8"?>
<ds:datastoreItem xmlns:ds="http://schemas.openxmlformats.org/officeDocument/2006/customXml" ds:itemID="{6C72C0DB-7D16-4956-9AE4-D4B4E84EB3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3f012a-eced-480e-b43c-e6135827dc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4E677CD2-11BA-4FF1-A788-16802248DBEA}">
  <ds:schemaRefs/>
</ds:datastoreItem>
</file>

<file path=customXml/itemProps8.xml><?xml version="1.0" encoding="utf-8"?>
<ds:datastoreItem xmlns:ds="http://schemas.openxmlformats.org/officeDocument/2006/customXml" ds:itemID="{BC261420-FCA5-4930-8562-909D4CBF5C81}">
  <ds:schemaRefs/>
</ds:datastoreItem>
</file>

<file path=customXml/itemProps9.xml><?xml version="1.0" encoding="utf-8"?>
<ds:datastoreItem xmlns:ds="http://schemas.openxmlformats.org/officeDocument/2006/customXml" ds:itemID="{FD998623-7D91-41F6-B2C6-E67C99663DE2}">
  <ds:schemaRefs>
    <ds:schemaRef ds:uri="203f012a-eced-480e-b43c-e6135827dc64"/>
    <ds:schemaRef ds:uri="http://schemas.microsoft.com/office/2006/metadata/properties"/>
    <ds:schemaRef ds:uri="http://purl.org/dc/terms/"/>
    <ds:schemaRef ds:uri="http://www.w3.org/XML/1998/namespace"/>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s>
</ds:datastoreItem>
</file>

<file path=customXml/itemProps10.xml><?xml version="1.0" encoding="utf-8"?>
<ds:datastoreItem xmlns:ds="http://schemas.openxmlformats.org/officeDocument/2006/customXml" ds:itemID="{FE014AA3-467B-4EB3-9066-1895C6368897}">
  <ds:schemaRefs/>
</ds:datastoreItem>
</file>

<file path=customXml/itemProps11.xml><?xml version="1.0" encoding="utf-8"?>
<ds:datastoreItem xmlns:ds="http://schemas.openxmlformats.org/officeDocument/2006/customXml" ds:itemID="{6C246A35-18B1-4370-A303-4BE2C55E033E}">
  <ds:schemaRefs/>
</ds:datastoreItem>
</file>

<file path=customXml/itemProps12.xml><?xml version="1.0" encoding="utf-8"?>
<ds:datastoreItem xmlns:ds="http://schemas.openxmlformats.org/officeDocument/2006/customXml" ds:itemID="{EAB6FE1C-E46F-40E5-B57A-C88B4F9AFDF8}">
  <ds:schemaRefs/>
</ds:datastoreItem>
</file>

<file path=customXml/itemProps13.xml><?xml version="1.0" encoding="utf-8"?>
<ds:datastoreItem xmlns:ds="http://schemas.openxmlformats.org/officeDocument/2006/customXml" ds:itemID="{5248AB6C-E329-454B-8C75-0056E3909EE7}">
  <ds:schemaRefs/>
</ds:datastoreItem>
</file>

<file path=customXml/itemProps14.xml><?xml version="1.0" encoding="utf-8"?>
<ds:datastoreItem xmlns:ds="http://schemas.openxmlformats.org/officeDocument/2006/customXml" ds:itemID="{2C434A16-530E-47A8-ACC2-5BA87D5094F5}">
  <ds:schemaRefs/>
</ds:datastoreItem>
</file>

<file path=customXml/itemProps15.xml><?xml version="1.0" encoding="utf-8"?>
<ds:datastoreItem xmlns:ds="http://schemas.openxmlformats.org/officeDocument/2006/customXml" ds:itemID="{6822248F-8037-4318-BE8B-A701292652B6}">
  <ds:schemaRefs/>
</ds:datastoreItem>
</file>

<file path=customXml/itemProps16.xml><?xml version="1.0" encoding="utf-8"?>
<ds:datastoreItem xmlns:ds="http://schemas.openxmlformats.org/officeDocument/2006/customXml" ds:itemID="{C498779A-5853-4DF8-87CD-B5349128E5C7}">
  <ds:schemaRefs/>
</ds:datastoreItem>
</file>

<file path=customXml/itemProps17.xml><?xml version="1.0" encoding="utf-8"?>
<ds:datastoreItem xmlns:ds="http://schemas.openxmlformats.org/officeDocument/2006/customXml" ds:itemID="{91126A17-75A0-42D8-A4EE-133077C7C0A9}">
  <ds:schemaRefs/>
</ds:datastoreItem>
</file>

<file path=customXml/itemProps18.xml><?xml version="1.0" encoding="utf-8"?>
<ds:datastoreItem xmlns:ds="http://schemas.openxmlformats.org/officeDocument/2006/customXml" ds:itemID="{4DC773C3-8C82-4481-91C6-5596EFE0B510}">
  <ds:schemaRefs/>
</ds:datastoreItem>
</file>

<file path=customXml/itemProps19.xml><?xml version="1.0" encoding="utf-8"?>
<ds:datastoreItem xmlns:ds="http://schemas.openxmlformats.org/officeDocument/2006/customXml" ds:itemID="{4D1A25FB-6B43-49F7-AABE-D7E0F9CAD9DF}">
  <ds:schemaRefs/>
</ds:datastoreItem>
</file>

<file path=customXml/itemProps20.xml><?xml version="1.0" encoding="utf-8"?>
<ds:datastoreItem xmlns:ds="http://schemas.openxmlformats.org/officeDocument/2006/customXml" ds:itemID="{3BE0CEA7-FAFC-4AB3-ADBA-1B68C4D150FD}">
  <ds:schemaRefs/>
</ds:datastoreItem>
</file>

<file path=customXml/itemProps21.xml><?xml version="1.0" encoding="utf-8"?>
<ds:datastoreItem xmlns:ds="http://schemas.openxmlformats.org/officeDocument/2006/customXml" ds:itemID="{17F9446C-5846-417F-89D1-FB673B95110B}">
  <ds:schemaRefs/>
</ds:datastoreItem>
</file>

<file path=customXml/itemProps22.xml><?xml version="1.0" encoding="utf-8"?>
<ds:datastoreItem xmlns:ds="http://schemas.openxmlformats.org/officeDocument/2006/customXml" ds:itemID="{9F7B03EA-F568-45DF-8FF3-477A1EE8DC37}">
  <ds:schemaRefs/>
</ds:datastoreItem>
</file>

<file path=customXml/itemProps23.xml><?xml version="1.0" encoding="utf-8"?>
<ds:datastoreItem xmlns:ds="http://schemas.openxmlformats.org/officeDocument/2006/customXml" ds:itemID="{C1017655-987F-407A-B008-CB4F3C2A4A04}">
  <ds:schemaRefs/>
</ds:datastoreItem>
</file>

<file path=customXml/itemProps24.xml><?xml version="1.0" encoding="utf-8"?>
<ds:datastoreItem xmlns:ds="http://schemas.openxmlformats.org/officeDocument/2006/customXml" ds:itemID="{99646A75-6427-4C85-A911-83058F968F12}">
  <ds:schemaRefs>
    <ds:schemaRef ds:uri="http://schemas.microsoft.com/PowerBIAddIn"/>
  </ds:schemaRefs>
</ds:datastoreItem>
</file>

<file path=customXml/itemProps25.xml><?xml version="1.0" encoding="utf-8"?>
<ds:datastoreItem xmlns:ds="http://schemas.openxmlformats.org/officeDocument/2006/customXml" ds:itemID="{A684BAB1-8721-45FA-B1DC-06FCCB3EAC05}">
  <ds:schemaRefs/>
</ds:datastoreItem>
</file>

<file path=customXml/itemProps26.xml><?xml version="1.0" encoding="utf-8"?>
<ds:datastoreItem xmlns:ds="http://schemas.openxmlformats.org/officeDocument/2006/customXml" ds:itemID="{D3CCD5A0-9F40-4956-97A2-C454E2C227C4}">
  <ds:schemaRefs/>
</ds:datastoreItem>
</file>

<file path=customXml/itemProps27.xml><?xml version="1.0" encoding="utf-8"?>
<ds:datastoreItem xmlns:ds="http://schemas.openxmlformats.org/officeDocument/2006/customXml" ds:itemID="{87C82C1F-37DF-41AA-9CF3-5C5E853302DC}">
  <ds:schemaRefs/>
</ds:datastoreItem>
</file>

<file path=customXml/itemProps28.xml><?xml version="1.0" encoding="utf-8"?>
<ds:datastoreItem xmlns:ds="http://schemas.openxmlformats.org/officeDocument/2006/customXml" ds:itemID="{D4EFFC22-C17C-4879-90D4-B2AF5881398B}">
  <ds:schemaRefs/>
</ds:datastoreItem>
</file>

<file path=customXml/itemProps29.xml><?xml version="1.0" encoding="utf-8"?>
<ds:datastoreItem xmlns:ds="http://schemas.openxmlformats.org/officeDocument/2006/customXml" ds:itemID="{E8EAD1E3-EA28-4B81-A05B-821FCF13F649}">
  <ds:schemaRefs/>
</ds:datastoreItem>
</file>

<file path=customXml/itemProps30.xml><?xml version="1.0" encoding="utf-8"?>
<ds:datastoreItem xmlns:ds="http://schemas.openxmlformats.org/officeDocument/2006/customXml" ds:itemID="{63D6A410-44D2-4854-B15C-081B6E594C68}">
  <ds:schemaRefs/>
</ds:datastoreItem>
</file>

<file path=customXml/itemProps31.xml><?xml version="1.0" encoding="utf-8"?>
<ds:datastoreItem xmlns:ds="http://schemas.openxmlformats.org/officeDocument/2006/customXml" ds:itemID="{5537A99E-DBBC-464B-828A-A6F90112D854}">
  <ds:schemaRefs/>
</ds:datastoreItem>
</file>

<file path=customXml/itemProps32.xml><?xml version="1.0" encoding="utf-8"?>
<ds:datastoreItem xmlns:ds="http://schemas.openxmlformats.org/officeDocument/2006/customXml" ds:itemID="{EC1F92A3-EA9E-4EAA-881F-F85AD9A248AE}">
  <ds:schemaRefs/>
</ds:datastoreItem>
</file>

<file path=customXml/itemProps33.xml><?xml version="1.0" encoding="utf-8"?>
<ds:datastoreItem xmlns:ds="http://schemas.openxmlformats.org/officeDocument/2006/customXml" ds:itemID="{2C6F34D0-95FD-4698-8BD5-5650EEB3C149}">
  <ds:schemaRefs>
    <ds:schemaRef ds:uri="http://schemas.microsoft.com/sharepoint/v3/contenttype/forms"/>
  </ds:schemaRefs>
</ds:datastoreItem>
</file>

<file path=customXml/itemProps34.xml><?xml version="1.0" encoding="utf-8"?>
<ds:datastoreItem xmlns:ds="http://schemas.openxmlformats.org/officeDocument/2006/customXml" ds:itemID="{3AB9A739-A4EA-4EC1-B936-FBB4A20E413D}">
  <ds:schemaRefs/>
</ds:datastoreItem>
</file>

<file path=customXml/itemProps35.xml><?xml version="1.0" encoding="utf-8"?>
<ds:datastoreItem xmlns:ds="http://schemas.openxmlformats.org/officeDocument/2006/customXml" ds:itemID="{AE5B95CA-A760-40C2-B5C3-C989A09E92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Dates</vt:lpstr>
      <vt:lpstr>Instructions</vt:lpstr>
      <vt:lpstr>Input</vt:lpstr>
      <vt:lpstr>JC Progress Entry</vt:lpstr>
      <vt:lpstr>Job</vt:lpstr>
      <vt:lpstr>Parameters</vt:lpstr>
      <vt:lpstr>Workbook</vt:lpstr>
      <vt:lpstr>User Workbook</vt:lpstr>
      <vt:lpstr>Performance Graphic</vt:lpstr>
      <vt:lpstr>ImportToVista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Olsen</dc:creator>
  <cp:lastModifiedBy>Vistauser</cp:lastModifiedBy>
  <dcterms:created xsi:type="dcterms:W3CDTF">2020-10-25T17:06:49Z</dcterms:created>
  <dcterms:modified xsi:type="dcterms:W3CDTF">2021-08-05T18:28:00Z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S Version">
    <vt:lpwstr>14.9</vt:lpwstr>
  </property>
  <property fmtid="{D5CDD505-2E9C-101B-9397-08002B2CF9AE}" pid="3" name="ContentTypeId">
    <vt:lpwstr>0x010100A358324C4ADB3F4383ADC8AD2D4DCABC</vt:lpwstr>
  </property>
</Properties>
</file>