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ni\Downloads\Miernictwo\cw1\"/>
    </mc:Choice>
  </mc:AlternateContent>
  <xr:revisionPtr revIDLastSave="0" documentId="13_ncr:1_{4D4C59D9-0070-4977-8412-B98069C0F950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L32" i="1"/>
  <c r="L33" i="1"/>
  <c r="L34" i="1"/>
  <c r="L35" i="1"/>
  <c r="L36" i="1"/>
  <c r="L37" i="1"/>
  <c r="L38" i="1"/>
  <c r="L39" i="1"/>
  <c r="L31" i="1"/>
  <c r="D16" i="1"/>
  <c r="D17" i="1"/>
  <c r="B9" i="1" s="1"/>
  <c r="D18" i="1"/>
  <c r="B8" i="1" s="1"/>
  <c r="D19" i="1"/>
  <c r="D20" i="1"/>
  <c r="B7" i="1" s="1"/>
  <c r="D15" i="1"/>
  <c r="B10" i="1" s="1"/>
  <c r="D22" i="1"/>
  <c r="B5" i="1" s="1"/>
  <c r="D14" i="1"/>
  <c r="B26" i="1"/>
  <c r="B21" i="1"/>
  <c r="Q17" i="1" s="1"/>
  <c r="R17" i="1" s="1"/>
  <c r="Q12" i="1" l="1"/>
  <c r="R12" i="1" s="1"/>
  <c r="B11" i="1"/>
  <c r="C21" i="1"/>
  <c r="Q8" i="1"/>
  <c r="Q9" i="1"/>
  <c r="R9" i="1" s="1"/>
  <c r="Q13" i="1"/>
  <c r="R13" i="1" s="1"/>
  <c r="D21" i="1"/>
  <c r="B6" i="1" s="1"/>
  <c r="Q16" i="1"/>
  <c r="R16" i="1" s="1"/>
  <c r="A2" i="1" l="1"/>
  <c r="R8" i="1"/>
  <c r="C34" i="1" l="1"/>
  <c r="B28" i="1"/>
  <c r="C36" i="1"/>
  <c r="C37" i="1"/>
  <c r="C35" i="1"/>
  <c r="C32" i="1"/>
  <c r="C33" i="1"/>
  <c r="C6" i="1"/>
  <c r="N32" i="1" s="1"/>
  <c r="C31" i="1"/>
  <c r="D31" i="1" s="1"/>
  <c r="C5" i="1"/>
  <c r="M37" i="1" s="1"/>
  <c r="D33" i="1" l="1"/>
  <c r="D32" i="1"/>
  <c r="D36" i="1"/>
  <c r="D34" i="1"/>
  <c r="F36" i="1"/>
  <c r="D35" i="1"/>
  <c r="D37" i="1"/>
  <c r="N31" i="1"/>
  <c r="P31" i="1" s="1"/>
  <c r="F37" i="1"/>
  <c r="N34" i="1"/>
  <c r="N35" i="1"/>
  <c r="N37" i="1"/>
  <c r="F34" i="1"/>
  <c r="N33" i="1"/>
  <c r="F35" i="1"/>
  <c r="N38" i="1"/>
  <c r="F32" i="1"/>
  <c r="F33" i="1"/>
  <c r="N39" i="1"/>
  <c r="M31" i="1"/>
  <c r="O31" i="1" s="1"/>
  <c r="N36" i="1"/>
  <c r="F31" i="1"/>
  <c r="H31" i="1" s="1"/>
  <c r="M36" i="1"/>
  <c r="M38" i="1"/>
  <c r="M32" i="1"/>
  <c r="M33" i="1"/>
  <c r="M34" i="1"/>
  <c r="E34" i="1"/>
  <c r="E35" i="1"/>
  <c r="E36" i="1"/>
  <c r="E32" i="1"/>
  <c r="E33" i="1"/>
  <c r="E31" i="1"/>
  <c r="G31" i="1" s="1"/>
  <c r="E37" i="1"/>
  <c r="M39" i="1"/>
  <c r="M35" i="1"/>
  <c r="O35" i="1" l="1"/>
  <c r="P39" i="1"/>
  <c r="P37" i="1"/>
  <c r="P35" i="1"/>
  <c r="O39" i="1"/>
  <c r="O34" i="1"/>
  <c r="P34" i="1"/>
  <c r="P33" i="1"/>
  <c r="P36" i="1"/>
  <c r="H34" i="1"/>
  <c r="H33" i="1"/>
  <c r="O38" i="1"/>
  <c r="H37" i="1"/>
  <c r="H32" i="1"/>
  <c r="O36" i="1"/>
  <c r="P38" i="1"/>
  <c r="P32" i="1"/>
  <c r="O32" i="1"/>
  <c r="O37" i="1"/>
  <c r="G32" i="1"/>
  <c r="H36" i="1"/>
  <c r="G36" i="1"/>
  <c r="G35" i="1"/>
  <c r="H35" i="1"/>
  <c r="G34" i="1"/>
  <c r="G33" i="1"/>
  <c r="G37" i="1"/>
  <c r="O33" i="1"/>
</calcChain>
</file>

<file path=xl/sharedStrings.xml><?xml version="1.0" encoding="utf-8"?>
<sst xmlns="http://schemas.openxmlformats.org/spreadsheetml/2006/main" count="45" uniqueCount="41">
  <si>
    <t>dane</t>
  </si>
  <si>
    <t>2 tens. Wzdłużnie</t>
  </si>
  <si>
    <t>k</t>
  </si>
  <si>
    <t>g</t>
  </si>
  <si>
    <t>mV/V</t>
  </si>
  <si>
    <t>Belka 1</t>
  </si>
  <si>
    <t>h</t>
  </si>
  <si>
    <t>Belka 2</t>
  </si>
  <si>
    <t>l0</t>
  </si>
  <si>
    <t>l1</t>
  </si>
  <si>
    <t>1 wzdłużny i 1 poprzeczny</t>
  </si>
  <si>
    <t>l2</t>
  </si>
  <si>
    <t>b0</t>
  </si>
  <si>
    <t>b</t>
  </si>
  <si>
    <t>E</t>
  </si>
  <si>
    <t>2 wzdłużnie i 2 poprzecznie</t>
  </si>
  <si>
    <t>v</t>
  </si>
  <si>
    <t>M</t>
  </si>
  <si>
    <t>a</t>
  </si>
  <si>
    <t>M*a</t>
  </si>
  <si>
    <t>range</t>
  </si>
  <si>
    <t>błąd</t>
  </si>
  <si>
    <t>S</t>
  </si>
  <si>
    <t>g1</t>
  </si>
  <si>
    <r>
      <t>g1</t>
    </r>
    <r>
      <rPr>
        <sz val="8"/>
        <color rgb="FF000000"/>
        <rFont val="Arial"/>
        <family val="2"/>
        <charset val="238"/>
      </rPr>
      <t>w</t>
    </r>
  </si>
  <si>
    <t>g1wmax</t>
  </si>
  <si>
    <t>g1wmin</t>
  </si>
  <si>
    <t>g1omax</t>
  </si>
  <si>
    <t>g1omin</t>
  </si>
  <si>
    <r>
      <t>g2</t>
    </r>
    <r>
      <rPr>
        <sz val="8"/>
        <color rgb="FF000000"/>
        <rFont val="Arial"/>
        <family val="2"/>
        <charset val="238"/>
      </rPr>
      <t>w</t>
    </r>
  </si>
  <si>
    <t>g2</t>
  </si>
  <si>
    <r>
      <t>g2</t>
    </r>
    <r>
      <rPr>
        <sz val="8"/>
        <color rgb="FF000000"/>
        <rFont val="Arial"/>
        <family val="2"/>
        <charset val="238"/>
      </rPr>
      <t>o</t>
    </r>
  </si>
  <si>
    <t>g2wmin</t>
  </si>
  <si>
    <t>g2wmax</t>
  </si>
  <si>
    <t>g2omin</t>
  </si>
  <si>
    <t xml:space="preserve">błąd max </t>
  </si>
  <si>
    <t>S skrajne</t>
  </si>
  <si>
    <t>Poszczególne wielkości sumy błędu</t>
  </si>
  <si>
    <r>
      <t>g1</t>
    </r>
    <r>
      <rPr>
        <sz val="8"/>
        <color rgb="FF000000"/>
        <rFont val="Arial"/>
        <family val="2"/>
        <charset val="238"/>
      </rPr>
      <t>o</t>
    </r>
  </si>
  <si>
    <t>g2omax</t>
  </si>
  <si>
    <t>procentowo względem czułości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</si>
</sst>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zł-415];[Red]&quot;-&quot;#,##0.00&quot; &quot;[$zł-415]"/>
  </numFmts>
  <fonts count="4" x14ac:knownFonts="1">
    <font>
      <sz val="11"/>
      <color rgb="FF000000"/>
      <name val="Arial"/>
      <family val="2"/>
      <charset val="238"/>
    </font>
    <font>
      <b/>
      <i/>
      <sz val="16"/>
      <color rgb="FF000000"/>
      <name val="Arial"/>
      <family val="2"/>
      <charset val="238"/>
    </font>
    <font>
      <b/>
      <i/>
      <u/>
      <sz val="11"/>
      <color rgb="FF000000"/>
      <name val="Arial"/>
      <family val="2"/>
      <charset val="238"/>
    </font>
    <font>
      <sz val="8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2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1" fontId="0" fillId="0" borderId="14" xfId="0" applyNumberFormat="1" applyBorder="1"/>
    <xf numFmtId="0" fontId="0" fillId="0" borderId="13" xfId="0" applyBorder="1"/>
    <xf numFmtId="0" fontId="0" fillId="0" borderId="14" xfId="0" applyBorder="1"/>
    <xf numFmtId="10" fontId="0" fillId="0" borderId="7" xfId="0" applyNumberFormat="1" applyBorder="1"/>
    <xf numFmtId="10" fontId="0" fillId="0" borderId="9" xfId="0" applyNumberFormat="1" applyBorder="1"/>
  </cellXfs>
  <cellStyles count="5">
    <cellStyle name="Heading" xfId="1" xr:uid="{00000000-0005-0000-0000-000000000000}"/>
    <cellStyle name="Heading1" xfId="2" xr:uid="{00000000-0005-0000-0000-000001000000}"/>
    <cellStyle name="Normalny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9"/>
  <sheetViews>
    <sheetView tabSelected="1" workbookViewId="0">
      <selection activeCell="A30" sqref="A30:B37"/>
    </sheetView>
  </sheetViews>
  <sheetFormatPr defaultRowHeight="13.8" x14ac:dyDescent="0.25"/>
  <cols>
    <col min="1" max="1" width="8.296875" customWidth="1"/>
    <col min="2" max="2" width="30.69921875" customWidth="1"/>
    <col min="3" max="3" width="8.5" customWidth="1"/>
    <col min="4" max="4" width="11.59765625" customWidth="1"/>
    <col min="5" max="8" width="10.69921875" customWidth="1"/>
    <col min="9" max="11" width="8.796875" customWidth="1"/>
    <col min="12" max="12" width="9.59765625" customWidth="1"/>
    <col min="13" max="13" width="8.796875" customWidth="1"/>
    <col min="20" max="20" width="13.09765625" customWidth="1"/>
  </cols>
  <sheetData>
    <row r="1" spans="1:26" x14ac:dyDescent="0.25">
      <c r="A1" t="s">
        <v>35</v>
      </c>
      <c r="Z1" s="1"/>
    </row>
    <row r="2" spans="1:26" x14ac:dyDescent="0.25">
      <c r="A2" s="7">
        <f>-(D14/B14)+(2*D15/B15)-(D17/B17)+(D18/B18)+(D20/B20)+(D21/B21)+(D22/B22)</f>
        <v>0.13940707232842064</v>
      </c>
    </row>
    <row r="3" spans="1:26" x14ac:dyDescent="0.25">
      <c r="B3" s="9" t="s">
        <v>37</v>
      </c>
    </row>
    <row r="4" spans="1:26" x14ac:dyDescent="0.25">
      <c r="A4" s="8"/>
      <c r="B4" t="s">
        <v>40</v>
      </c>
      <c r="C4" s="17" t="s">
        <v>36</v>
      </c>
    </row>
    <row r="5" spans="1:26" x14ac:dyDescent="0.25">
      <c r="A5" s="10" t="str">
        <f>A22</f>
        <v>v</v>
      </c>
      <c r="B5" s="22">
        <f>(D22/B22)</f>
        <v>0.03</v>
      </c>
      <c r="C5" s="18">
        <f>R8+R8*A2</f>
        <v>549.56174046966805</v>
      </c>
    </row>
    <row r="6" spans="1:26" x14ac:dyDescent="0.25">
      <c r="A6" s="10" t="str">
        <f>A21</f>
        <v>E</v>
      </c>
      <c r="B6" s="22">
        <f>(D21/B21)</f>
        <v>0.05</v>
      </c>
      <c r="C6" s="19">
        <f>R8-R8*A2</f>
        <v>415.08338736268468</v>
      </c>
    </row>
    <row r="7" spans="1:26" x14ac:dyDescent="0.25">
      <c r="A7" s="10" t="str">
        <f>A20</f>
        <v>b</v>
      </c>
      <c r="B7" s="22">
        <f>(D20/B20)</f>
        <v>1.5151515151515149E-3</v>
      </c>
      <c r="P7" t="s">
        <v>1</v>
      </c>
      <c r="R7" t="s">
        <v>22</v>
      </c>
    </row>
    <row r="8" spans="1:26" x14ac:dyDescent="0.25">
      <c r="A8" s="10" t="str">
        <f>A18</f>
        <v>l2</v>
      </c>
      <c r="B8" s="22">
        <f>(D18/B18)</f>
        <v>0.01</v>
      </c>
      <c r="P8" s="2" t="s">
        <v>5</v>
      </c>
      <c r="Q8" s="3">
        <f>(3*B14*B23*B17)/(B21*B20*B15^2)</f>
        <v>2.0733013025154502E-3</v>
      </c>
      <c r="R8" s="4">
        <f>1/Q8</f>
        <v>482.32256391617636</v>
      </c>
    </row>
    <row r="9" spans="1:26" x14ac:dyDescent="0.25">
      <c r="A9" s="10" t="str">
        <f>A17</f>
        <v>l1</v>
      </c>
      <c r="B9" s="22">
        <f>(D17/B17)</f>
        <v>9.5238095238095247E-3</v>
      </c>
      <c r="P9" t="s">
        <v>7</v>
      </c>
      <c r="Q9">
        <f>(3*B14*B23*C16)/(B21*C19*B15^2)</f>
        <v>1.5557446254169322E-3</v>
      </c>
      <c r="R9">
        <f>1/Q9</f>
        <v>642.77901633888325</v>
      </c>
    </row>
    <row r="10" spans="1:26" x14ac:dyDescent="0.25">
      <c r="A10" s="10" t="str">
        <f>A15</f>
        <v>h</v>
      </c>
      <c r="B10" s="22">
        <f>(2*D15/B15)</f>
        <v>6.741573033707865E-2</v>
      </c>
    </row>
    <row r="11" spans="1:26" x14ac:dyDescent="0.25">
      <c r="A11" s="12" t="str">
        <f>A14</f>
        <v>k</v>
      </c>
      <c r="B11" s="23">
        <f>(D14/B14)</f>
        <v>0.01</v>
      </c>
      <c r="P11" t="s">
        <v>10</v>
      </c>
    </row>
    <row r="12" spans="1:26" x14ac:dyDescent="0.25">
      <c r="N12" s="1"/>
      <c r="O12" s="1"/>
      <c r="P12" t="s">
        <v>5</v>
      </c>
      <c r="Q12">
        <f>(3*B14*B23*(B17+B22*B18)/(2*B21*B20*B15^2))</f>
        <v>1.3229636882717635E-3</v>
      </c>
      <c r="R12">
        <f>1/Q12</f>
        <v>755.87864494326152</v>
      </c>
    </row>
    <row r="13" spans="1:26" x14ac:dyDescent="0.25">
      <c r="A13" s="8" t="s">
        <v>0</v>
      </c>
      <c r="B13" s="14"/>
      <c r="C13" s="9"/>
      <c r="D13" s="17" t="s">
        <v>21</v>
      </c>
      <c r="G13" s="9"/>
      <c r="N13" s="1"/>
      <c r="O13" s="1"/>
      <c r="P13" t="s">
        <v>7</v>
      </c>
      <c r="Q13">
        <f>(3*B14*B23*C16*(1+B22)/(2*B21*C19*B15^2))</f>
        <v>1.0034552833939211E-3</v>
      </c>
      <c r="R13">
        <f>1/Q13</f>
        <v>996.55661447888895</v>
      </c>
    </row>
    <row r="14" spans="1:26" x14ac:dyDescent="0.25">
      <c r="A14" s="10" t="s">
        <v>2</v>
      </c>
      <c r="B14" s="15">
        <v>2</v>
      </c>
      <c r="C14" s="11">
        <v>2</v>
      </c>
      <c r="D14" s="20">
        <f>0.01*B14</f>
        <v>0.02</v>
      </c>
      <c r="G14" s="11"/>
      <c r="N14" s="1"/>
      <c r="O14" s="1"/>
    </row>
    <row r="15" spans="1:26" x14ac:dyDescent="0.25">
      <c r="A15" s="10" t="s">
        <v>6</v>
      </c>
      <c r="B15" s="15">
        <v>8.8999999999999995E-4</v>
      </c>
      <c r="C15" s="11">
        <v>8.8999999999999995E-4</v>
      </c>
      <c r="D15" s="20">
        <f>G15/1000</f>
        <v>2.9999999999999997E-5</v>
      </c>
      <c r="G15" s="10">
        <v>0.03</v>
      </c>
      <c r="N15" s="1"/>
      <c r="O15" s="1"/>
      <c r="P15" t="s">
        <v>15</v>
      </c>
    </row>
    <row r="16" spans="1:26" x14ac:dyDescent="0.25">
      <c r="A16" s="10" t="s">
        <v>8</v>
      </c>
      <c r="B16" s="15"/>
      <c r="C16" s="11">
        <v>0.115</v>
      </c>
      <c r="D16" s="20">
        <f>G16/1000</f>
        <v>1E-3</v>
      </c>
      <c r="G16" s="10">
        <v>1</v>
      </c>
      <c r="N16" s="1"/>
      <c r="O16" s="1"/>
      <c r="P16" t="s">
        <v>5</v>
      </c>
      <c r="Q16">
        <f>(3*B14*B23*(B17+B22*B18)/(B21*B20*B15^2))</f>
        <v>2.645927376543527E-3</v>
      </c>
      <c r="R16">
        <f>1/Q16</f>
        <v>377.93932247163076</v>
      </c>
    </row>
    <row r="17" spans="1:18" x14ac:dyDescent="0.25">
      <c r="A17" s="10" t="s">
        <v>9</v>
      </c>
      <c r="B17" s="15">
        <v>0.105</v>
      </c>
      <c r="C17" s="11"/>
      <c r="D17" s="20">
        <f>G17/1000</f>
        <v>1E-3</v>
      </c>
      <c r="G17" s="10">
        <v>1</v>
      </c>
      <c r="L17" s="1"/>
      <c r="N17" s="1"/>
      <c r="O17" s="1"/>
      <c r="P17" t="s">
        <v>7</v>
      </c>
      <c r="Q17">
        <f>(3*B14*B23*C16*(1+B22)/(B21*C19*B15^2))</f>
        <v>2.0069105667878421E-3</v>
      </c>
      <c r="R17">
        <f>1/Q17</f>
        <v>498.27830723944447</v>
      </c>
    </row>
    <row r="18" spans="1:18" x14ac:dyDescent="0.25">
      <c r="A18" s="10" t="s">
        <v>11</v>
      </c>
      <c r="B18" s="15">
        <v>0.1</v>
      </c>
      <c r="C18" s="11"/>
      <c r="D18" s="20">
        <f>G18/1000</f>
        <v>1E-3</v>
      </c>
      <c r="G18" s="10">
        <v>1</v>
      </c>
      <c r="L18" s="1"/>
    </row>
    <row r="19" spans="1:18" x14ac:dyDescent="0.25">
      <c r="A19" s="10" t="s">
        <v>12</v>
      </c>
      <c r="B19" s="15"/>
      <c r="C19" s="11">
        <v>2.8899999999999999E-2</v>
      </c>
      <c r="D19" s="20">
        <f>G19/1000</f>
        <v>2.9999999999999997E-5</v>
      </c>
      <c r="G19" s="10">
        <v>0.03</v>
      </c>
      <c r="L19" s="1"/>
    </row>
    <row r="20" spans="1:18" x14ac:dyDescent="0.25">
      <c r="A20" s="10" t="s">
        <v>13</v>
      </c>
      <c r="B20" s="15">
        <v>1.9800000000000002E-2</v>
      </c>
      <c r="C20" s="11"/>
      <c r="D20" s="20">
        <f>G20/1000</f>
        <v>2.9999999999999997E-5</v>
      </c>
      <c r="G20" s="10">
        <v>0.03</v>
      </c>
    </row>
    <row r="21" spans="1:18" x14ac:dyDescent="0.25">
      <c r="A21" s="10" t="s">
        <v>14</v>
      </c>
      <c r="B21" s="15">
        <f>1.9*100000000000</f>
        <v>190000000000</v>
      </c>
      <c r="C21" s="11">
        <f>B21</f>
        <v>190000000000</v>
      </c>
      <c r="D21" s="20">
        <f>0.05*B21</f>
        <v>9500000000</v>
      </c>
      <c r="G21" s="11"/>
    </row>
    <row r="22" spans="1:18" x14ac:dyDescent="0.25">
      <c r="A22" s="10" t="s">
        <v>16</v>
      </c>
      <c r="B22" s="15">
        <v>0.28999999999999998</v>
      </c>
      <c r="C22" s="11">
        <v>0.28999999999999998</v>
      </c>
      <c r="D22" s="21">
        <f>0.03*B22</f>
        <v>8.6999999999999994E-3</v>
      </c>
      <c r="G22" s="13"/>
    </row>
    <row r="23" spans="1:18" x14ac:dyDescent="0.25">
      <c r="A23" s="12" t="s">
        <v>3</v>
      </c>
      <c r="B23" s="16">
        <v>9.8066499999999994</v>
      </c>
      <c r="C23" s="13"/>
    </row>
    <row r="24" spans="1:18" x14ac:dyDescent="0.25">
      <c r="A24" s="10"/>
      <c r="B24" s="15"/>
      <c r="C24" s="11"/>
    </row>
    <row r="25" spans="1:18" x14ac:dyDescent="0.25">
      <c r="A25" s="10" t="s">
        <v>17</v>
      </c>
      <c r="B25" s="15">
        <v>0.01</v>
      </c>
      <c r="C25" s="11"/>
    </row>
    <row r="26" spans="1:18" x14ac:dyDescent="0.25">
      <c r="A26" s="10" t="s">
        <v>18</v>
      </c>
      <c r="B26" s="15">
        <f>B27/B25</f>
        <v>20000</v>
      </c>
      <c r="C26" s="11"/>
    </row>
    <row r="27" spans="1:18" x14ac:dyDescent="0.25">
      <c r="A27" s="10" t="s">
        <v>19</v>
      </c>
      <c r="B27" s="15">
        <v>200</v>
      </c>
      <c r="C27" s="11"/>
    </row>
    <row r="28" spans="1:18" x14ac:dyDescent="0.25">
      <c r="A28" s="12" t="s">
        <v>20</v>
      </c>
      <c r="B28" s="16">
        <f>200/R8</f>
        <v>0.41466026050309007</v>
      </c>
      <c r="C28" s="13"/>
    </row>
    <row r="30" spans="1:18" x14ac:dyDescent="0.25">
      <c r="A30" s="1" t="s">
        <v>23</v>
      </c>
      <c r="B30" s="1" t="s">
        <v>4</v>
      </c>
      <c r="C30" s="1" t="s">
        <v>24</v>
      </c>
      <c r="D30" s="1" t="s">
        <v>38</v>
      </c>
      <c r="E30" s="1" t="s">
        <v>25</v>
      </c>
      <c r="F30" s="1" t="s">
        <v>26</v>
      </c>
      <c r="G30" s="1" t="s">
        <v>27</v>
      </c>
      <c r="H30" s="1" t="s">
        <v>28</v>
      </c>
      <c r="J30" s="1" t="s">
        <v>30</v>
      </c>
      <c r="K30" s="1" t="s">
        <v>29</v>
      </c>
      <c r="L30" s="1" t="s">
        <v>31</v>
      </c>
      <c r="M30" s="1" t="s">
        <v>33</v>
      </c>
      <c r="N30" s="1" t="s">
        <v>32</v>
      </c>
      <c r="O30" s="1" t="s">
        <v>39</v>
      </c>
      <c r="P30" s="1" t="s">
        <v>34</v>
      </c>
    </row>
    <row r="31" spans="1:18" x14ac:dyDescent="0.25">
      <c r="A31" s="1">
        <v>0</v>
      </c>
      <c r="B31" s="1">
        <v>-0.36049999999999999</v>
      </c>
      <c r="C31" s="5">
        <f>B31*$R$8</f>
        <v>-173.87728429178156</v>
      </c>
      <c r="D31" s="5">
        <f>(C31-$C$31)*(-1)</f>
        <v>0</v>
      </c>
      <c r="E31">
        <f>B31*$C$5</f>
        <v>-198.11700743931533</v>
      </c>
      <c r="F31">
        <f>B31*$C$6</f>
        <v>-149.63756114424783</v>
      </c>
      <c r="G31">
        <f>(E31-$E$31)*(-1)</f>
        <v>0</v>
      </c>
      <c r="H31">
        <f>(F31-$F$31)*(-1)</f>
        <v>0</v>
      </c>
      <c r="J31" s="1">
        <v>0</v>
      </c>
      <c r="K31" s="6">
        <v>-172.42</v>
      </c>
      <c r="L31" s="5">
        <f>(K31-$K$31)*(-1)</f>
        <v>0</v>
      </c>
      <c r="M31">
        <f>K31/$R$8*$C$5</f>
        <v>-196.45656741086628</v>
      </c>
      <c r="N31">
        <f>K31/$R$8*$C$6</f>
        <v>-148.38343258913369</v>
      </c>
      <c r="O31">
        <f>(M31-$M$31)*(-1)</f>
        <v>0</v>
      </c>
      <c r="P31">
        <f>(N31-$N$31)*(-1)</f>
        <v>0</v>
      </c>
    </row>
    <row r="32" spans="1:18" x14ac:dyDescent="0.25">
      <c r="A32" s="1">
        <v>10</v>
      </c>
      <c r="B32" s="1">
        <v>-0.38224999999999998</v>
      </c>
      <c r="C32" s="5">
        <f>B32*$R$8</f>
        <v>-184.3678000569584</v>
      </c>
      <c r="D32" s="5">
        <f>(C32-$C$31)*(-1)</f>
        <v>10.490515765176838</v>
      </c>
      <c r="E32">
        <f>B32*$C$5</f>
        <v>-210.06997529453059</v>
      </c>
      <c r="F32">
        <f>B32*$C$6</f>
        <v>-158.66562481938621</v>
      </c>
      <c r="G32">
        <f>(E32-$E$31)*(-1)</f>
        <v>11.952967855215263</v>
      </c>
      <c r="H32">
        <f>(F32-$F$31)*(-1)</f>
        <v>9.0280636751383838</v>
      </c>
      <c r="J32" s="1">
        <v>1</v>
      </c>
      <c r="K32" s="6">
        <v>-173.32</v>
      </c>
      <c r="L32" s="5">
        <f>(K32-$K$31)*(-1)</f>
        <v>0.90000000000000568</v>
      </c>
      <c r="M32">
        <f>K32/$R$8*$C$5</f>
        <v>-197.48203377596187</v>
      </c>
      <c r="N32">
        <f>K32/$R$8*$C$6</f>
        <v>-149.15796622403815</v>
      </c>
      <c r="O32">
        <f>(M32-$M$31)*(-1)</f>
        <v>1.025466365095582</v>
      </c>
      <c r="P32">
        <f>(N32-$N$31)*(-1)</f>
        <v>0.77453363490445781</v>
      </c>
    </row>
    <row r="33" spans="1:16" x14ac:dyDescent="0.25">
      <c r="A33" s="1">
        <v>20</v>
      </c>
      <c r="B33" s="1">
        <v>-0.40284999999999999</v>
      </c>
      <c r="C33" s="5">
        <f>B33*$R$8</f>
        <v>-194.30364487363164</v>
      </c>
      <c r="D33" s="5">
        <f>(C33-$C$31)*(-1)</f>
        <v>20.426360581850076</v>
      </c>
      <c r="E33">
        <f>B33*$C$5</f>
        <v>-221.39094714820575</v>
      </c>
      <c r="F33">
        <f>B33*$C$6</f>
        <v>-167.21634259905753</v>
      </c>
      <c r="G33">
        <f>(E33-$E$31)*(-1)</f>
        <v>23.273939708890424</v>
      </c>
      <c r="H33">
        <f>(F33-$F$31)*(-1)</f>
        <v>17.5787814548097</v>
      </c>
      <c r="J33" s="1">
        <v>3</v>
      </c>
      <c r="K33" s="6">
        <v>-175.22</v>
      </c>
      <c r="L33" s="5">
        <f>(K33-$K$31)*(-1)</f>
        <v>2.8000000000000114</v>
      </c>
      <c r="M33">
        <f>K33/$R$8*$C$5</f>
        <v>-199.64690721338584</v>
      </c>
      <c r="N33">
        <f>K33/$R$8*$C$6</f>
        <v>-150.79309278661412</v>
      </c>
      <c r="O33">
        <f>(M33-$M$31)*(-1)</f>
        <v>3.19033980251956</v>
      </c>
      <c r="P33">
        <f>(N33-$N$31)*(-1)</f>
        <v>2.4096601974804344</v>
      </c>
    </row>
    <row r="34" spans="1:16" x14ac:dyDescent="0.25">
      <c r="A34" s="1">
        <v>40</v>
      </c>
      <c r="B34" s="1">
        <v>-0.44597999999999999</v>
      </c>
      <c r="C34" s="5">
        <f>B34*$R$8</f>
        <v>-215.10621705533632</v>
      </c>
      <c r="D34" s="5">
        <f>(C34-$C$31)*(-1)</f>
        <v>41.228932763554752</v>
      </c>
      <c r="E34">
        <f>B34*$C$5</f>
        <v>-245.09354501466254</v>
      </c>
      <c r="F34">
        <f>B34*$C$6</f>
        <v>-185.11888909601009</v>
      </c>
      <c r="G34">
        <f>(E34-$E$31)*(-1)</f>
        <v>46.976537575347209</v>
      </c>
      <c r="H34">
        <f>(F34-$F$31)*(-1)</f>
        <v>35.481327951762268</v>
      </c>
      <c r="J34" s="1">
        <v>5</v>
      </c>
      <c r="K34" s="6">
        <v>-177.42</v>
      </c>
      <c r="L34" s="5">
        <f>(K34-$K$31)*(-1)</f>
        <v>5</v>
      </c>
      <c r="M34">
        <f>K34/$R$8*$C$5</f>
        <v>-202.15360277250838</v>
      </c>
      <c r="N34">
        <f>K34/$R$8*$C$6</f>
        <v>-152.6863972274916</v>
      </c>
      <c r="O34">
        <f>(M34-$M$31)*(-1)</f>
        <v>5.6970353616420937</v>
      </c>
      <c r="P34">
        <f>(N34-$N$31)*(-1)</f>
        <v>4.3029646383579063</v>
      </c>
    </row>
    <row r="35" spans="1:16" x14ac:dyDescent="0.25">
      <c r="A35" s="1">
        <v>50</v>
      </c>
      <c r="B35" s="1">
        <v>-0.46750000000000003</v>
      </c>
      <c r="C35" s="5">
        <f>B35*$R$8</f>
        <v>-225.48579863081247</v>
      </c>
      <c r="D35" s="5">
        <f>(C35-$C$31)*(-1)</f>
        <v>51.608514339030904</v>
      </c>
      <c r="E35">
        <f>B35*$C$5</f>
        <v>-256.92011366956984</v>
      </c>
      <c r="F35">
        <f>B35*$C$6</f>
        <v>-194.05148359205509</v>
      </c>
      <c r="G35">
        <f>(E35-$E$31)*(-1)</f>
        <v>58.803106230254514</v>
      </c>
      <c r="H35">
        <f>(F35-$F$31)*(-1)</f>
        <v>44.413922447807266</v>
      </c>
      <c r="J35" s="1">
        <v>8</v>
      </c>
      <c r="K35" s="6">
        <v>-180.7</v>
      </c>
      <c r="L35" s="5">
        <f>(K35-$K$31)*(-1)</f>
        <v>8.2800000000000011</v>
      </c>
      <c r="M35">
        <f>K35/$R$8*$C$5</f>
        <v>-205.89085796974561</v>
      </c>
      <c r="N35">
        <f>K35/$R$8*$C$6</f>
        <v>-155.5091420302544</v>
      </c>
      <c r="O35">
        <f>(M35-$M$31)*(-1)</f>
        <v>9.4342905588793258</v>
      </c>
      <c r="P35">
        <f>(N35-$N$31)*(-1)</f>
        <v>7.1257094411207049</v>
      </c>
    </row>
    <row r="36" spans="1:16" x14ac:dyDescent="0.25">
      <c r="A36" s="1">
        <v>70</v>
      </c>
      <c r="B36" s="1">
        <v>-0.51061999999999996</v>
      </c>
      <c r="C36" s="5">
        <f>B36*$R$8</f>
        <v>-246.28354758687794</v>
      </c>
      <c r="D36" s="5">
        <f>(C36-$C$31)*(-1)</f>
        <v>72.40626329509638</v>
      </c>
      <c r="E36">
        <f>B36*$C$5</f>
        <v>-280.61721591862187</v>
      </c>
      <c r="F36">
        <f>B36*$C$6</f>
        <v>-211.94987925513402</v>
      </c>
      <c r="G36">
        <f>(E36-$E$31)*(-1)</f>
        <v>82.500208479306536</v>
      </c>
      <c r="H36">
        <f>(F36-$F$31)*(-1)</f>
        <v>62.312318110886196</v>
      </c>
      <c r="J36" s="1">
        <v>12</v>
      </c>
      <c r="K36" s="6">
        <v>-184.6</v>
      </c>
      <c r="L36" s="5">
        <f>(K36-$K$31)*(-1)</f>
        <v>12.180000000000007</v>
      </c>
      <c r="M36">
        <f>K36/$R$8*$C$5</f>
        <v>-210.33454555182644</v>
      </c>
      <c r="N36">
        <f>K36/$R$8*$C$6</f>
        <v>-158.86545444817352</v>
      </c>
      <c r="O36">
        <f>(M36-$M$31)*(-1)</f>
        <v>13.877978140960153</v>
      </c>
      <c r="P36">
        <f>(N36-$N$31)*(-1)</f>
        <v>10.482021859039833</v>
      </c>
    </row>
    <row r="37" spans="1:16" x14ac:dyDescent="0.25">
      <c r="A37" s="1">
        <v>100</v>
      </c>
      <c r="B37" s="1">
        <v>-0.57530000000000003</v>
      </c>
      <c r="C37" s="5">
        <f>B37*$R$8</f>
        <v>-277.48017102097629</v>
      </c>
      <c r="D37" s="5">
        <f>(C37-$C$31)*(-1)</f>
        <v>103.60288672919472</v>
      </c>
      <c r="E37">
        <f>B37*$C$5</f>
        <v>-316.16286929220007</v>
      </c>
      <c r="F37">
        <f>B37*$C$6</f>
        <v>-238.7974727497525</v>
      </c>
      <c r="G37">
        <f>(E37-$E$31)*(-1)</f>
        <v>118.04586185288474</v>
      </c>
      <c r="H37">
        <f>(F37-$F$31)*(-1)</f>
        <v>89.159911605504675</v>
      </c>
      <c r="J37" s="1">
        <v>17</v>
      </c>
      <c r="K37" s="6">
        <v>-189.98</v>
      </c>
      <c r="L37" s="5">
        <f>(K37-$K$31)*(-1)</f>
        <v>17.560000000000002</v>
      </c>
      <c r="M37">
        <f>K37/$R$8*$C$5</f>
        <v>-216.46455560095336</v>
      </c>
      <c r="N37">
        <f>K37/$R$8*$C$6</f>
        <v>-163.49544439904665</v>
      </c>
      <c r="O37">
        <f>(M37-$M$31)*(-1)</f>
        <v>20.007988190087076</v>
      </c>
      <c r="P37">
        <f>(N37-$N$31)*(-1)</f>
        <v>15.112011809912957</v>
      </c>
    </row>
    <row r="38" spans="1:16" x14ac:dyDescent="0.25">
      <c r="J38" s="1">
        <v>20</v>
      </c>
      <c r="K38" s="6">
        <v>-193.3</v>
      </c>
      <c r="L38" s="5">
        <f>(K38-$K$31)*(-1)</f>
        <v>20.880000000000024</v>
      </c>
      <c r="M38">
        <f>K38/$R$8*$C$5</f>
        <v>-220.24738708108373</v>
      </c>
      <c r="N38">
        <f>K38/$R$8*$C$6</f>
        <v>-166.35261291891629</v>
      </c>
      <c r="O38">
        <f>(M38-$M$31)*(-1)</f>
        <v>23.790819670217445</v>
      </c>
      <c r="P38">
        <f>(N38-$N$31)*(-1)</f>
        <v>17.969180329782603</v>
      </c>
    </row>
    <row r="39" spans="1:16" x14ac:dyDescent="0.25">
      <c r="J39" s="1">
        <v>25</v>
      </c>
      <c r="K39" s="6">
        <v>-198.3</v>
      </c>
      <c r="L39" s="5">
        <f>(K39-$K$31)*(-1)</f>
        <v>25.880000000000024</v>
      </c>
      <c r="M39">
        <f>K39/$R$8*$C$5</f>
        <v>-225.94442244272582</v>
      </c>
      <c r="N39">
        <f>K39/$R$8*$C$6</f>
        <v>-170.6555775572742</v>
      </c>
      <c r="O39">
        <f>(M39-$M$31)*(-1)</f>
        <v>29.487855031859539</v>
      </c>
      <c r="P39">
        <f>(N39-$N$31)*(-1)</f>
        <v>22.272144968140509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Cios</dc:creator>
  <cp:lastModifiedBy>Jakub Cios</cp:lastModifiedBy>
  <cp:revision>1</cp:revision>
  <dcterms:created xsi:type="dcterms:W3CDTF">2023-10-19T13:38:50Z</dcterms:created>
  <dcterms:modified xsi:type="dcterms:W3CDTF">2023-10-23T20:05:37Z</dcterms:modified>
</cp:coreProperties>
</file>