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019e03d3618181c/KRA WORK/2024 WS/SLA EDA/Data/"/>
    </mc:Choice>
  </mc:AlternateContent>
  <xr:revisionPtr revIDLastSave="2" documentId="13_ncr:1_{362CB0C3-69C5-4064-9BBC-92D6B915369B}" xr6:coauthVersionLast="47" xr6:coauthVersionMax="47" xr10:uidLastSave="{E9D6B9E3-97E6-4FB8-A37C-92BDBB9E558E}"/>
  <bookViews>
    <workbookView xWindow="-120" yWindow="-120" windowWidth="20730" windowHeight="11160" firstSheet="1" activeTab="1" xr2:uid="{00000000-000D-0000-FFFF-FFFF00000000}"/>
  </bookViews>
  <sheets>
    <sheet name="SLA" sheetId="1" r:id="rId1"/>
    <sheet name="Invoice_Telcom" sheetId="7" r:id="rId2"/>
    <sheet name="Invoice (Internet)" sheetId="4" r:id="rId3"/>
    <sheet name="Invoice Q2" sheetId="5" r:id="rId4"/>
  </sheets>
  <definedNames>
    <definedName name="ExternalData_2" localSheetId="1" hidden="1">Invoice_Telcom!$A$1:$M$64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K2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H4" i="4"/>
  <c r="K4" i="4"/>
  <c r="J4" i="4"/>
  <c r="J2" i="4"/>
  <c r="K2" i="4" s="1"/>
  <c r="L2" i="4" s="1"/>
  <c r="L4" i="4" s="1"/>
  <c r="J3" i="4"/>
  <c r="K3" i="4" s="1"/>
  <c r="L3" i="4" s="1"/>
  <c r="H63" i="5" l="1"/>
  <c r="G63" i="5"/>
  <c r="J63" i="5"/>
  <c r="K63" i="5" l="1"/>
  <c r="L34" i="1"/>
  <c r="K2" i="1"/>
  <c r="L2" i="1" s="1"/>
  <c r="J54" i="1"/>
  <c r="K54" i="1" s="1"/>
  <c r="J55" i="1"/>
  <c r="K55" i="1" s="1"/>
  <c r="L55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L54" i="1" l="1"/>
  <c r="J66" i="1"/>
  <c r="H66" i="1"/>
  <c r="G66" i="1"/>
  <c r="L66" i="1" l="1"/>
  <c r="K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0CD77F-D104-4D3F-8A01-3E0036F91918}" keepAlive="1" name="Query - Invoice (Internet)" description="Connection to the 'Invoice (Internet)' query in the workbook." type="5" refreshedVersion="0" background="1">
    <dbPr connection="Provider=Microsoft.Mashup.OleDb.1;Data Source=$Workbook$;Location=&quot;Invoice (Internet)&quot;;Extended Properties=&quot;&quot;" command="SELECT * FROM [Invoice (Internet)]"/>
  </connection>
  <connection id="2" xr16:uid="{5F502387-79ED-4CD9-9392-27512E88EDE1}" keepAlive="1" name="Query - Invoice_Telcom" description="Connection to the 'Invoice_Telcom' query in the workbook." type="5" refreshedVersion="8" background="1" saveData="1">
    <dbPr connection="Provider=Microsoft.Mashup.OleDb.1;Data Source=$Workbook$;Location=Invoice_Telcom;Extended Properties=&quot;&quot;" command="SELECT * FROM [Invoice_Telcom]"/>
  </connection>
  <connection id="3" xr16:uid="{8188CBFF-E256-426D-BCA3-EEA5C967190F}" keepAlive="1" name="Query - Invoice1" description="Connection to the 'Invoice1' query in the workbook." type="5" refreshedVersion="0" background="1">
    <dbPr connection="Provider=Microsoft.Mashup.OleDb.1;Data Source=$Workbook$;Location=Invoice1;Extended Properties=&quot;&quot;" command="SELECT * FROM [Invoice1]"/>
  </connection>
</connections>
</file>

<file path=xl/sharedStrings.xml><?xml version="1.0" encoding="utf-8"?>
<sst xmlns="http://schemas.openxmlformats.org/spreadsheetml/2006/main" count="816" uniqueCount="164">
  <si>
    <t>KENYA REVENUE AUTHORITY-DIANI</t>
  </si>
  <si>
    <t>BV001100</t>
  </si>
  <si>
    <t xml:space="preserve">KENYA REVENUE AUTHORITY_BUNGOMA </t>
  </si>
  <si>
    <t>BV000845</t>
  </si>
  <si>
    <t xml:space="preserve">KENYA REVENUE AUTHORITY_BUSIA </t>
  </si>
  <si>
    <t>BV003899</t>
  </si>
  <si>
    <t>KENYA REVENUE AUTHORITY_JKIA ROOFTOP</t>
  </si>
  <si>
    <t>BV003304</t>
  </si>
  <si>
    <t xml:space="preserve">KENYA REVENUE AUTHORITY- CUSTOMS HSE MSA </t>
  </si>
  <si>
    <t>BV000825</t>
  </si>
  <si>
    <t>KENYA REVENUE AUTHORITY_ELDORET</t>
  </si>
  <si>
    <t>BV000832</t>
  </si>
  <si>
    <t xml:space="preserve">KENYA REVENUE AUTHORITY_ELDORET AIRPORT </t>
  </si>
  <si>
    <t>BV001095</t>
  </si>
  <si>
    <t xml:space="preserve">KENYA REVENUE AUTHORITY_EMBU </t>
  </si>
  <si>
    <t>BV000840</t>
  </si>
  <si>
    <t xml:space="preserve">KENYA REVENUE AUTHORITY_EPZ ATHI RIVER </t>
  </si>
  <si>
    <t>BV003025</t>
  </si>
  <si>
    <t xml:space="preserve">KENYA REVENUE AUTHORITY_FORTIS WESTLANDS </t>
  </si>
  <si>
    <t>BV003072</t>
  </si>
  <si>
    <t xml:space="preserve">KENYA REVENUE AUTHORITY- GARISSA </t>
  </si>
  <si>
    <t>BV000823</t>
  </si>
  <si>
    <t>KENYA REVENUE AUTHORITY_KIAMBU</t>
  </si>
  <si>
    <t>BV003330</t>
  </si>
  <si>
    <t>KENYA REVENUE AUTHORITY_EMALI</t>
  </si>
  <si>
    <t>BV003833</t>
  </si>
  <si>
    <t xml:space="preserve">KENYA REVENUE AUTHORITY_HQ </t>
  </si>
  <si>
    <t>BV000821</t>
  </si>
  <si>
    <t xml:space="preserve">KENYA REVENUE AUTHORITY_ISIOLO </t>
  </si>
  <si>
    <t>BV003275</t>
  </si>
  <si>
    <t>KENYA REVENUE AUTHORITY I-TAX CENTRE KERICHO</t>
  </si>
  <si>
    <t>BV002393</t>
  </si>
  <si>
    <t xml:space="preserve">KENYA REVENUE AUTHORITY_KAKAMEGA </t>
  </si>
  <si>
    <t>BV000844</t>
  </si>
  <si>
    <t xml:space="preserve">KENYA REVENUE AUTHORITY_KERICHO PPO </t>
  </si>
  <si>
    <t>BV003194</t>
  </si>
  <si>
    <t>KENYA REVENUE AUTHORITY_KILINDINI NEW CONTAINER TERMINAL</t>
  </si>
  <si>
    <t>BV003105</t>
  </si>
  <si>
    <t xml:space="preserve">KENYA REVENUE AUTHORITY-KILINDINI SHED 5 </t>
  </si>
  <si>
    <t>BV002664</t>
  </si>
  <si>
    <t xml:space="preserve">KENYA REVENUE AUTHORITY_KISII </t>
  </si>
  <si>
    <t>BV000843</t>
  </si>
  <si>
    <t xml:space="preserve">KENYA REVENUE AUTHORITY_KISUMU </t>
  </si>
  <si>
    <t>BV000831</t>
  </si>
  <si>
    <t xml:space="preserve">KENYA REVENUE AUTHORITY_KITALE </t>
  </si>
  <si>
    <t>BV000828</t>
  </si>
  <si>
    <t xml:space="preserve">KENYA REVENUE AUTHORITY_KITUI </t>
  </si>
  <si>
    <t>BV003917</t>
  </si>
  <si>
    <t xml:space="preserve">KENYA REVENUE AUTHORITY_KRA OLD TOWN </t>
  </si>
  <si>
    <t>BV003324</t>
  </si>
  <si>
    <t xml:space="preserve">KENYA REVENUE AUTHORITY_LAMU </t>
  </si>
  <si>
    <t>BV000842</t>
  </si>
  <si>
    <t>KENYA REVENUE AUTHORITY_LAMU LAPPSET</t>
  </si>
  <si>
    <t>BV003929</t>
  </si>
  <si>
    <t xml:space="preserve">KENYA REVENUE AUTHORITY-LODWAR </t>
  </si>
  <si>
    <t>BV003574</t>
  </si>
  <si>
    <t xml:space="preserve">KENYA REVENUE AUTHORITY_LOKICHOGIO </t>
  </si>
  <si>
    <t>BV002884</t>
  </si>
  <si>
    <t xml:space="preserve">KENYA REVENUE AUTHORITY_LUNGA LUNGA </t>
  </si>
  <si>
    <t>BV003921</t>
  </si>
  <si>
    <t xml:space="preserve">KENYA REVENUE AUTHORITY- MACHAKOS </t>
  </si>
  <si>
    <t>BV000824</t>
  </si>
  <si>
    <t xml:space="preserve">KENYA REVENUE AUTHORITY_MALINDI </t>
  </si>
  <si>
    <t>BV000839</t>
  </si>
  <si>
    <t xml:space="preserve">KENYA REVENUE AUTHORITY_MARALAL </t>
  </si>
  <si>
    <t>BV003918</t>
  </si>
  <si>
    <t xml:space="preserve">KENYA REVENUE AUTHORITY- MERU </t>
  </si>
  <si>
    <t>BV000822</t>
  </si>
  <si>
    <t xml:space="preserve">KENYA REVENUE AUTHORITY_MOYALE </t>
  </si>
  <si>
    <t>BV003106</t>
  </si>
  <si>
    <t xml:space="preserve">KENYA REVENUE AUTHORITY_NAIVASHA </t>
  </si>
  <si>
    <t>BV000834</t>
  </si>
  <si>
    <t xml:space="preserve">KENYA REVENUE AUTHORITY_NAKURU </t>
  </si>
  <si>
    <t>BV000833</t>
  </si>
  <si>
    <t xml:space="preserve">KENYA REVENUE AUTHORITY _ NAKURU KPC </t>
  </si>
  <si>
    <t>BV001198</t>
  </si>
  <si>
    <t xml:space="preserve">KENYA REVENUE AUTHORITY_NAKURU PPO </t>
  </si>
  <si>
    <t>BV003195</t>
  </si>
  <si>
    <t xml:space="preserve">KENYA REVENUE AUTHORITY_NAMANGA </t>
  </si>
  <si>
    <t>BV003104</t>
  </si>
  <si>
    <t xml:space="preserve">KENYA REVENUE AUTHORITY-NANYUKI </t>
  </si>
  <si>
    <t>BV001653</t>
  </si>
  <si>
    <t xml:space="preserve">KENYA REVENUE AUTHORITY_NAROK </t>
  </si>
  <si>
    <t>BV003922</t>
  </si>
  <si>
    <t xml:space="preserve">KENYA REVENUE AUTHORITY_NYERI </t>
  </si>
  <si>
    <t>BV000830</t>
  </si>
  <si>
    <t xml:space="preserve">KENYA REVENUE AUTHORITY-SUAM BORDER </t>
  </si>
  <si>
    <t>BV002851</t>
  </si>
  <si>
    <t>KENYA REVENUE AUTHORITY-SWAN CENTER KISUMU</t>
  </si>
  <si>
    <t>BV000826</t>
  </si>
  <si>
    <t xml:space="preserve">KENYA REVENUE AUTHORITY_TAITA TAVETA </t>
  </si>
  <si>
    <t>BV003920</t>
  </si>
  <si>
    <t xml:space="preserve">KENYA REVENUE AUTHORITY_THIKA </t>
  </si>
  <si>
    <t>BV000829</t>
  </si>
  <si>
    <t xml:space="preserve">KENYA REVENUE AUTHORITY_THIKA KVM </t>
  </si>
  <si>
    <t>BV003024</t>
  </si>
  <si>
    <t xml:space="preserve">KENYA REVENUE AUTHORITY_VOI </t>
  </si>
  <si>
    <t>BV000841</t>
  </si>
  <si>
    <t xml:space="preserve">KRA CBC BACKHAUL UPPERHILL </t>
  </si>
  <si>
    <t>BV002523</t>
  </si>
  <si>
    <t xml:space="preserve">KRA CBC BACKHAUL UPPERHILL_BACKUP </t>
  </si>
  <si>
    <t>BV003050</t>
  </si>
  <si>
    <t>KENYA REVENUE AUTHORITY_ISEBANIA OSBP</t>
  </si>
  <si>
    <t>BV003919</t>
  </si>
  <si>
    <t>KENYA REVENUE AUTHORITY - TIMES TOWER</t>
  </si>
  <si>
    <t>JMN003006</t>
  </si>
  <si>
    <t>J73008</t>
  </si>
  <si>
    <t>KENYA REVENUE AUTHORITY_ WAJIR</t>
  </si>
  <si>
    <t>BV03998</t>
  </si>
  <si>
    <t>KENYA REVENUE AUTHORITY_MANDERA</t>
  </si>
  <si>
    <t>BV003999</t>
  </si>
  <si>
    <t>No.</t>
  </si>
  <si>
    <t>KENYA REVENUE AUTHORITY_ WEBUYE RRU</t>
  </si>
  <si>
    <t>KENYA REVENUE AUTHORITY_ SIAYA</t>
  </si>
  <si>
    <t>KENYA REVENUE AUTHORITY_ MARSABIT</t>
  </si>
  <si>
    <t>KENYA REVENUE AUTHORITY_ KAPSABET</t>
  </si>
  <si>
    <t>KENYA REVENUE AUTHORITY_OLOITOKTOK</t>
  </si>
  <si>
    <t>KENYA REVENUE AUTHORITY_KABARNET</t>
  </si>
  <si>
    <t>KENYA REVENUE AUTHORITY_KAPENGURIA</t>
  </si>
  <si>
    <t>KENYA REVENUE AUTHORITY_KISUMU PIER</t>
  </si>
  <si>
    <t>Last Mile</t>
  </si>
  <si>
    <t>Link Location</t>
  </si>
  <si>
    <t>Link ID</t>
  </si>
  <si>
    <t>BV003974</t>
  </si>
  <si>
    <t>BV004035</t>
  </si>
  <si>
    <t>BV004092</t>
  </si>
  <si>
    <t>BV004183</t>
  </si>
  <si>
    <t>BV004185</t>
  </si>
  <si>
    <t>BV004207</t>
  </si>
  <si>
    <t>BV004208</t>
  </si>
  <si>
    <t>BV004214</t>
  </si>
  <si>
    <t>Package</t>
  </si>
  <si>
    <t>Capacity</t>
  </si>
  <si>
    <t>Monthly Ex</t>
  </si>
  <si>
    <t>Quaterly EX</t>
  </si>
  <si>
    <t>SLA Date</t>
  </si>
  <si>
    <t>BC Quarterly</t>
  </si>
  <si>
    <t xml:space="preserve">Lite leased line </t>
  </si>
  <si>
    <t>Internet</t>
  </si>
  <si>
    <t>1000 Mbps</t>
  </si>
  <si>
    <t>100 Mbps</t>
  </si>
  <si>
    <t>20 Mbps</t>
  </si>
  <si>
    <t>120 Mbps</t>
  </si>
  <si>
    <t>25 Mbps</t>
  </si>
  <si>
    <t>30 Mbps</t>
  </si>
  <si>
    <t>10 Mbps</t>
  </si>
  <si>
    <t>62 Mbps</t>
  </si>
  <si>
    <t>80 Mbps</t>
  </si>
  <si>
    <t>450 Mbps</t>
  </si>
  <si>
    <t>8 Mbps</t>
  </si>
  <si>
    <t>40 Mbps</t>
  </si>
  <si>
    <t>18 mbps</t>
  </si>
  <si>
    <t>15 Mbps</t>
  </si>
  <si>
    <t>18 Mbps</t>
  </si>
  <si>
    <t>35 Mbps</t>
  </si>
  <si>
    <t>Excise</t>
  </si>
  <si>
    <t>VAT</t>
  </si>
  <si>
    <t>Total</t>
  </si>
  <si>
    <t>TOTAL</t>
  </si>
  <si>
    <t>50 Mbps</t>
  </si>
  <si>
    <t>Captured at 8 Mbps</t>
  </si>
  <si>
    <t>SLM Comments</t>
  </si>
  <si>
    <t>Upgraded to 30Mbps @KES 207000. Need approval docs</t>
  </si>
  <si>
    <t>BV003998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</si>
</sst>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Georgia"/>
      <family val="1"/>
    </font>
    <font>
      <sz val="11"/>
      <color theme="1"/>
      <name val="Georgia"/>
      <family val="1"/>
    </font>
    <font>
      <sz val="10.5"/>
      <color rgb="FF000000"/>
      <name val="Georgia"/>
      <family val="1"/>
    </font>
    <font>
      <sz val="11"/>
      <color rgb="FF000000"/>
      <name val="Georgia"/>
      <family val="1"/>
    </font>
    <font>
      <b/>
      <sz val="11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/>
    </xf>
    <xf numFmtId="4" fontId="3" fillId="0" borderId="0" xfId="0" applyNumberFormat="1" applyFont="1" applyAlignment="1">
      <alignment horizontal="justify" vertical="center"/>
    </xf>
    <xf numFmtId="3" fontId="3" fillId="0" borderId="0" xfId="0" applyNumberFormat="1" applyFont="1" applyAlignment="1">
      <alignment horizontal="justify"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horizontal="justify" vertical="center"/>
    </xf>
    <xf numFmtId="164" fontId="2" fillId="0" borderId="0" xfId="1" applyFont="1" applyBorder="1" applyAlignment="1">
      <alignment horizontal="left" vertical="center" wrapText="1"/>
    </xf>
    <xf numFmtId="164" fontId="3" fillId="0" borderId="0" xfId="1" applyFont="1" applyBorder="1" applyAlignment="1">
      <alignment horizontal="justify" vertical="center"/>
    </xf>
    <xf numFmtId="164" fontId="3" fillId="0" borderId="0" xfId="1" applyFont="1" applyFill="1" applyBorder="1" applyAlignment="1">
      <alignment horizontal="justify" vertical="center"/>
    </xf>
    <xf numFmtId="164" fontId="0" fillId="0" borderId="0" xfId="1" applyFont="1" applyBorder="1"/>
    <xf numFmtId="0" fontId="5" fillId="0" borderId="0" xfId="0" applyFont="1" applyAlignment="1">
      <alignment horizontal="justify" vertical="center"/>
    </xf>
    <xf numFmtId="164" fontId="3" fillId="0" borderId="0" xfId="0" applyNumberFormat="1" applyFont="1" applyAlignment="1">
      <alignment horizontal="justify" vertical="center"/>
    </xf>
    <xf numFmtId="164" fontId="0" fillId="0" borderId="0" xfId="1" applyFont="1" applyFill="1" applyBorder="1"/>
    <xf numFmtId="164" fontId="1" fillId="0" borderId="0" xfId="0" applyNumberFormat="1" applyFont="1"/>
    <xf numFmtId="164" fontId="0" fillId="0" borderId="0" xfId="0" applyNumberFormat="1"/>
    <xf numFmtId="4" fontId="0" fillId="0" borderId="0" xfId="0" applyNumberFormat="1"/>
    <xf numFmtId="0" fontId="6" fillId="0" borderId="0" xfId="0" applyFont="1" applyAlignment="1">
      <alignment horizontal="left" vertical="center" wrapText="1"/>
    </xf>
    <xf numFmtId="164" fontId="6" fillId="0" borderId="0" xfId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wrapText="1"/>
    </xf>
    <xf numFmtId="164" fontId="3" fillId="0" borderId="0" xfId="1" applyFont="1" applyBorder="1"/>
    <xf numFmtId="0" fontId="3" fillId="0" borderId="0" xfId="0" applyFont="1"/>
    <xf numFmtId="164" fontId="3" fillId="0" borderId="0" xfId="0" applyNumberFormat="1" applyFont="1"/>
    <xf numFmtId="4" fontId="3" fillId="0" borderId="0" xfId="0" applyNumberFormat="1" applyFont="1"/>
    <xf numFmtId="0" fontId="3" fillId="2" borderId="0" xfId="0" applyFont="1" applyFill="1"/>
    <xf numFmtId="0" fontId="3" fillId="0" borderId="0" xfId="0" applyFont="1" applyAlignment="1">
      <alignment wrapText="1"/>
    </xf>
    <xf numFmtId="164" fontId="3" fillId="0" borderId="0" xfId="1" applyFont="1" applyBorder="1" applyAlignment="1">
      <alignment wrapText="1"/>
    </xf>
    <xf numFmtId="164" fontId="0" fillId="0" borderId="0" xfId="1" applyFont="1"/>
    <xf numFmtId="0" fontId="0" fillId="0" borderId="0" xfId="0" applyAlignment="1">
      <alignment wrapText="1"/>
    </xf>
    <xf numFmtId="0" fontId="0" fillId="0" borderId="0" xfId="0" applyNumberFormat="1"/>
  </cellXfs>
  <cellStyles count="2">
    <cellStyle name="Comma" xfId="1" builtinId="3"/>
    <cellStyle name="Normal" xfId="0" builtinId="0"/>
  </cellStyles>
  <dxfs count="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5" formatCode="dd/mm/yyyy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4" formatCode="#,##0.00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4" formatCode="#,##0.00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orgia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4" formatCode="#,##0.00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.00_-;\-* #,##0.00_-;_-* &quot;-&quot;??_-;_-@_-"/>
    </dxf>
    <dxf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4" formatCode="#,##0.00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4" formatCode="#,##0.00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4" formatCode="#,##0.00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4" formatCode="#,##0.00"/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Georgi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Georgi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Georgi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Georgi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orgia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B78266C-1EDF-4B29-9DF0-A2361644FA79}" autoFormatId="16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Link Location" tableColumnId="2"/>
      <queryTableField id="3" name="Last Mile" tableColumnId="3"/>
      <queryTableField id="4" name="Link ID" tableColumnId="4"/>
      <queryTableField id="5" name="Package" tableColumnId="5"/>
      <queryTableField id="6" name="Capacity" tableColumnId="6"/>
      <queryTableField id="7" name="Monthly Ex" tableColumnId="7"/>
      <queryTableField id="8" name="Quaterly EX" tableColumnId="8"/>
      <queryTableField id="9" name="SLA Date" tableColumnId="9"/>
      <queryTableField id="10" name="Excise" tableColumnId="10"/>
      <queryTableField id="11" name="VAT" tableColumnId="11"/>
      <queryTableField id="12" name="TOTAL" tableColumnId="12"/>
      <queryTableField id="13" name="SLM Comments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66" totalsRowCount="1" headerRowDxfId="66">
  <autoFilter ref="A1:L65" xr:uid="{00000000-0009-0000-0100-000001000000}"/>
  <tableColumns count="12">
    <tableColumn id="1" xr3:uid="{00000000-0010-0000-0000-000001000000}" name="No." totalsRowLabel="Total" dataDxfId="65" totalsRowDxfId="64"/>
    <tableColumn id="2" xr3:uid="{00000000-0010-0000-0000-000002000000}" name="Link Location" dataDxfId="63" totalsRowDxfId="62"/>
    <tableColumn id="7" xr3:uid="{00000000-0010-0000-0000-000007000000}" name="Last Mile" dataDxfId="61" totalsRowDxfId="60"/>
    <tableColumn id="8" xr3:uid="{00000000-0010-0000-0000-000008000000}" name="Link ID" dataDxfId="59" totalsRowDxfId="58"/>
    <tableColumn id="9" xr3:uid="{00000000-0010-0000-0000-000009000000}" name="Package" dataDxfId="57" totalsRowDxfId="56"/>
    <tableColumn id="13" xr3:uid="{00000000-0010-0000-0000-00000D000000}" name="Capacity" dataDxfId="55" totalsRowDxfId="54"/>
    <tableColumn id="10" xr3:uid="{00000000-0010-0000-0000-00000A000000}" name="Monthly Ex" totalsRowFunction="sum" dataDxfId="53" totalsRowDxfId="52"/>
    <tableColumn id="11" xr3:uid="{00000000-0010-0000-0000-00000B000000}" name="Quaterly EX" totalsRowFunction="sum" dataDxfId="51" totalsRowDxfId="50"/>
    <tableColumn id="12" xr3:uid="{00000000-0010-0000-0000-00000C000000}" name="SLA Date" dataDxfId="49" totalsRowDxfId="48"/>
    <tableColumn id="14" xr3:uid="{00000000-0010-0000-0000-00000E000000}" name="Excise" totalsRowFunction="sum" dataDxfId="47" totalsRowDxfId="46" dataCellStyle="Comma">
      <calculatedColumnFormula>+Table1[[#This Row],[Monthly Ex]]*0.2</calculatedColumnFormula>
    </tableColumn>
    <tableColumn id="15" xr3:uid="{00000000-0010-0000-0000-00000F000000}" name="VAT" totalsRowFunction="sum" dataDxfId="45" totalsRowDxfId="44" dataCellStyle="Comma">
      <calculatedColumnFormula>+(Table1[[#This Row],[Quaterly EX]]+Table1[[#This Row],[Excise]])*0.16</calculatedColumnFormula>
    </tableColumn>
    <tableColumn id="16" xr3:uid="{00000000-0010-0000-0000-000010000000}" name="TOTAL" totalsRowFunction="sum" dataDxfId="43" totalsRowDxfId="42" dataCellStyle="Comma">
      <calculatedColumnFormula>+Table1[[#This Row],[Quaterly EX]]+Table1[[#This Row],[Excise]]+Table1[[#This Row],[VAT]]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FAB59B-396E-4AF2-AFEB-AE38E5F2E131}" name="Invoice_Telcom" displayName="Invoice_Telcom" ref="A1:M64" tableType="queryTable" totalsRowShown="0">
  <autoFilter ref="A1:M64" xr:uid="{99FAB59B-396E-4AF2-AFEB-AE38E5F2E131}"/>
  <tableColumns count="13">
    <tableColumn id="1" xr3:uid="{6EFDD380-3CD8-493B-89AF-088089E60D5B}" uniqueName="1" name="No." queryTableFieldId="1"/>
    <tableColumn id="2" xr3:uid="{BA82479A-A708-4D38-806E-E833DE18CB9A}" uniqueName="2" name="Link Location" queryTableFieldId="2" dataDxfId="4"/>
    <tableColumn id="3" xr3:uid="{12FCA386-C55A-48E9-ADEE-DB84BD758434}" uniqueName="3" name="Last Mile" queryTableFieldId="3"/>
    <tableColumn id="4" xr3:uid="{2D4B38F2-12E1-48F9-B246-49EA1EDD05B7}" uniqueName="4" name="Link ID" queryTableFieldId="4" dataDxfId="3"/>
    <tableColumn id="5" xr3:uid="{D73955C5-30AB-422D-8E11-F6B6AF49672E}" uniqueName="5" name="Package" queryTableFieldId="5" dataDxfId="2"/>
    <tableColumn id="6" xr3:uid="{F2CFE91B-81F9-4585-9FC8-29360D7683EB}" uniqueName="6" name="Capacity" queryTableFieldId="6" dataDxfId="1"/>
    <tableColumn id="7" xr3:uid="{01F6EE99-6D63-45AD-8701-9EDDB2BBE997}" uniqueName="7" name="Monthly Ex" queryTableFieldId="7"/>
    <tableColumn id="8" xr3:uid="{6E9302DD-7ED8-428B-A04D-DF350CCBAB40}" uniqueName="8" name="Quaterly EX" queryTableFieldId="8"/>
    <tableColumn id="9" xr3:uid="{AAA13C96-0682-4109-8FF7-64CACAC6308C}" uniqueName="9" name="SLA Date" queryTableFieldId="9"/>
    <tableColumn id="10" xr3:uid="{C2415F0E-1ACF-43BE-A1C3-20976E05CFE7}" uniqueName="10" name="Excise" queryTableFieldId="10"/>
    <tableColumn id="11" xr3:uid="{4B34C4DD-172A-4293-A5D3-499A57BF62E5}" uniqueName="11" name="VAT" queryTableFieldId="11"/>
    <tableColumn id="12" xr3:uid="{D9BCBED9-523A-4892-9A9F-004584320436}" uniqueName="12" name="TOTAL" queryTableFieldId="12"/>
    <tableColumn id="13" xr3:uid="{EF85B6E6-499E-4800-900C-F5E8EE35D94A}" uniqueName="13" name="SLM Comments" queryTableFieldId="13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L4" totalsRowCount="1" headerRowDxfId="29" headerRowCellStyle="Comma">
  <autoFilter ref="A1:L3" xr:uid="{00000000-0009-0000-0100-000004000000}"/>
  <tableColumns count="12">
    <tableColumn id="1" xr3:uid="{00000000-0010-0000-0200-000001000000}" name="No." totalsRowLabel="Total" dataDxfId="28" totalsRowDxfId="27"/>
    <tableColumn id="2" xr3:uid="{00000000-0010-0000-0200-000002000000}" name="Link Location" dataDxfId="26" totalsRowDxfId="25"/>
    <tableColumn id="3" xr3:uid="{00000000-0010-0000-0200-000003000000}" name="Last Mile" dataDxfId="24" totalsRowDxfId="23"/>
    <tableColumn id="4" xr3:uid="{00000000-0010-0000-0200-000004000000}" name="Link ID" dataDxfId="22" totalsRowDxfId="21"/>
    <tableColumn id="5" xr3:uid="{00000000-0010-0000-0200-000005000000}" name="Package" dataDxfId="20" totalsRowDxfId="19"/>
    <tableColumn id="6" xr3:uid="{00000000-0010-0000-0200-000006000000}" name="Capacity" dataDxfId="18" totalsRowDxfId="17"/>
    <tableColumn id="7" xr3:uid="{00000000-0010-0000-0200-000007000000}" name="Monthly Ex" dataDxfId="16" totalsRowDxfId="15"/>
    <tableColumn id="8" xr3:uid="{00000000-0010-0000-0200-000008000000}" name="Quaterly EX" totalsRowFunction="sum" dataDxfId="14" totalsRowDxfId="13"/>
    <tableColumn id="9" xr3:uid="{00000000-0010-0000-0200-000009000000}" name="SLA Date" dataDxfId="12" totalsRowDxfId="11"/>
    <tableColumn id="10" xr3:uid="{00000000-0010-0000-0200-00000A000000}" name="Excise" totalsRowFunction="sum" dataDxfId="10" totalsRowDxfId="9" dataCellStyle="Comma">
      <calculatedColumnFormula>+Table4[[#This Row],[Quaterly EX]]*0.15</calculatedColumnFormula>
    </tableColumn>
    <tableColumn id="11" xr3:uid="{00000000-0010-0000-0200-00000B000000}" name="VAT" totalsRowFunction="sum" dataDxfId="8" totalsRowDxfId="7" dataCellStyle="Comma">
      <calculatedColumnFormula>+(Table4[[#This Row],[Quaterly EX]]+Table4[[#This Row],[Excise]])*0.16</calculatedColumnFormula>
    </tableColumn>
    <tableColumn id="12" xr3:uid="{00000000-0010-0000-0200-00000C000000}" name="TOTAL" totalsRowFunction="sum" dataDxfId="6" totalsRowDxfId="5" dataCellStyle="Comma">
      <calculatedColumnFormula>+Table4[[#This Row],[Quaterly EX]]+Table4[[#This Row],[Excise]]+Table4[[#This Row],[VAT]]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L63" totalsRowCount="1" headerRowDxfId="41" totalsRowDxfId="40">
  <autoFilter ref="A1:L62" xr:uid="{00000000-0009-0000-0100-000003000000}"/>
  <sortState xmlns:xlrd2="http://schemas.microsoft.com/office/spreadsheetml/2017/richdata2" ref="A2:L62">
    <sortCondition ref="A1:A62"/>
  </sortState>
  <tableColumns count="12">
    <tableColumn id="1" xr3:uid="{00000000-0010-0000-0100-000001000000}" name="No." totalsRowLabel="Total" totalsRowDxfId="39"/>
    <tableColumn id="2" xr3:uid="{00000000-0010-0000-0100-000002000000}" name="Link Location" totalsRowDxfId="38"/>
    <tableColumn id="7" xr3:uid="{00000000-0010-0000-0100-000007000000}" name="Last Mile" totalsRowDxfId="37"/>
    <tableColumn id="8" xr3:uid="{00000000-0010-0000-0100-000008000000}" name="Link ID" totalsRowDxfId="36"/>
    <tableColumn id="9" xr3:uid="{00000000-0010-0000-0100-000009000000}" name="Package" totalsRowDxfId="35"/>
    <tableColumn id="13" xr3:uid="{00000000-0010-0000-0100-00000D000000}" name="Capacity"/>
    <tableColumn id="10" xr3:uid="{00000000-0010-0000-0100-00000A000000}" name="Monthly Ex" totalsRowFunction="sum" totalsRowDxfId="34" dataCellStyle="Comma"/>
    <tableColumn id="11" xr3:uid="{00000000-0010-0000-0100-00000B000000}" name="Quaterly EX" totalsRowFunction="sum" dataCellStyle="Comma"/>
    <tableColumn id="12" xr3:uid="{00000000-0010-0000-0100-00000C000000}" name="SLA Date" totalsRowDxfId="33" dataCellStyle="Comma"/>
    <tableColumn id="15" xr3:uid="{00000000-0010-0000-0100-00000F000000}" name="VAT" totalsRowFunction="sum" totalsRowDxfId="32" dataCellStyle="Comma">
      <calculatedColumnFormula>+Table14[[#This Row],[Quaterly EX]]*0.16</calculatedColumnFormula>
    </tableColumn>
    <tableColumn id="16" xr3:uid="{00000000-0010-0000-0100-000010000000}" name="TOTAL" totalsRowFunction="sum" totalsRowDxfId="31" dataCellStyle="Comma">
      <calculatedColumnFormula>+Table14[[#This Row],[Quaterly EX]]+Table14[[#This Row],[VAT]]</calculatedColumnFormula>
    </tableColumn>
    <tableColumn id="17" xr3:uid="{00000000-0010-0000-0100-000011000000}" name="SLM Comments" totalsRowDxfId="3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9"/>
  <sheetViews>
    <sheetView view="pageBreakPreview" topLeftCell="A49" zoomScale="60" zoomScaleNormal="90" workbookViewId="0">
      <selection activeCell="L54" sqref="L54"/>
    </sheetView>
  </sheetViews>
  <sheetFormatPr defaultColWidth="8.75" defaultRowHeight="15.75" x14ac:dyDescent="0.25"/>
  <cols>
    <col min="1" max="1" width="5.75" customWidth="1"/>
    <col min="2" max="2" width="50.25" customWidth="1"/>
    <col min="3" max="3" width="11.125" bestFit="1" customWidth="1"/>
    <col min="4" max="4" width="11.75" bestFit="1" customWidth="1"/>
    <col min="5" max="5" width="13" bestFit="1" customWidth="1"/>
    <col min="6" max="6" width="13" customWidth="1"/>
    <col min="7" max="7" width="13.75" bestFit="1" customWidth="1"/>
    <col min="8" max="8" width="15.25" bestFit="1" customWidth="1"/>
    <col min="9" max="9" width="13.875" bestFit="1" customWidth="1"/>
    <col min="10" max="10" width="12.5" style="13" bestFit="1" customWidth="1"/>
    <col min="11" max="11" width="14.875" style="13" customWidth="1"/>
    <col min="12" max="12" width="29.375" style="13" customWidth="1"/>
  </cols>
  <sheetData>
    <row r="1" spans="1:12" s="1" customFormat="1" x14ac:dyDescent="0.25">
      <c r="A1" s="2" t="s">
        <v>111</v>
      </c>
      <c r="B1" s="2" t="s">
        <v>121</v>
      </c>
      <c r="C1" s="2" t="s">
        <v>120</v>
      </c>
      <c r="D1" s="2" t="s">
        <v>122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10" t="s">
        <v>155</v>
      </c>
      <c r="K1" s="10" t="s">
        <v>156</v>
      </c>
      <c r="L1" s="10" t="s">
        <v>158</v>
      </c>
    </row>
    <row r="2" spans="1:12" x14ac:dyDescent="0.25">
      <c r="A2" s="3">
        <v>1</v>
      </c>
      <c r="B2" s="4" t="s">
        <v>0</v>
      </c>
      <c r="C2" s="4"/>
      <c r="D2" s="5" t="s">
        <v>1</v>
      </c>
      <c r="E2" s="5" t="s">
        <v>136</v>
      </c>
      <c r="F2" s="5" t="s">
        <v>143</v>
      </c>
      <c r="G2" s="6">
        <v>57000</v>
      </c>
      <c r="H2" s="6">
        <v>171000</v>
      </c>
      <c r="I2" s="9">
        <v>44980</v>
      </c>
      <c r="J2" s="11"/>
      <c r="K2" s="11">
        <f>+(Table1[[#This Row],[Quaterly EX]]+Table1[[#This Row],[Excise]])*0.16</f>
        <v>27360</v>
      </c>
      <c r="L2" s="13">
        <f>+Table1[[#This Row],[Quaterly EX]]+Table1[[#This Row],[Excise]]+Table1[[#This Row],[VAT]]</f>
        <v>198360</v>
      </c>
    </row>
    <row r="3" spans="1:12" x14ac:dyDescent="0.25">
      <c r="A3" s="3">
        <v>2</v>
      </c>
      <c r="B3" s="4" t="s">
        <v>2</v>
      </c>
      <c r="C3" s="4"/>
      <c r="D3" s="5" t="s">
        <v>3</v>
      </c>
      <c r="E3" s="5" t="s">
        <v>136</v>
      </c>
      <c r="F3" s="5" t="s">
        <v>143</v>
      </c>
      <c r="G3" s="6">
        <v>57000</v>
      </c>
      <c r="H3" s="6">
        <v>171000</v>
      </c>
      <c r="I3" s="9">
        <v>44980</v>
      </c>
      <c r="J3" s="11"/>
      <c r="K3" s="11">
        <f>+(Table1[[#This Row],[Quaterly EX]]+Table1[[#This Row],[Excise]])*0.16</f>
        <v>27360</v>
      </c>
      <c r="L3" s="13">
        <f>+Table1[[#This Row],[Quaterly EX]]+Table1[[#This Row],[Excise]]+Table1[[#This Row],[VAT]]</f>
        <v>198360</v>
      </c>
    </row>
    <row r="4" spans="1:12" ht="28.5" x14ac:dyDescent="0.25">
      <c r="A4" s="3">
        <v>3</v>
      </c>
      <c r="B4" s="4" t="s">
        <v>4</v>
      </c>
      <c r="C4" s="4"/>
      <c r="D4" s="5" t="s">
        <v>5</v>
      </c>
      <c r="E4" s="5" t="s">
        <v>137</v>
      </c>
      <c r="F4" s="5" t="s">
        <v>141</v>
      </c>
      <c r="G4" s="6">
        <v>40000</v>
      </c>
      <c r="H4" s="6">
        <v>120000</v>
      </c>
      <c r="I4" s="9">
        <v>44980</v>
      </c>
      <c r="J4" s="11"/>
      <c r="K4" s="11">
        <f>+(Table1[[#This Row],[Quaterly EX]]+Table1[[#This Row],[Excise]])*0.16</f>
        <v>19200</v>
      </c>
      <c r="L4" s="13">
        <f>+Table1[[#This Row],[Quaterly EX]]+Table1[[#This Row],[Excise]]+Table1[[#This Row],[VAT]]</f>
        <v>139200</v>
      </c>
    </row>
    <row r="5" spans="1:12" x14ac:dyDescent="0.25">
      <c r="A5" s="3">
        <v>4</v>
      </c>
      <c r="B5" s="4" t="s">
        <v>6</v>
      </c>
      <c r="C5" s="4"/>
      <c r="D5" s="5" t="s">
        <v>7</v>
      </c>
      <c r="E5" s="5" t="s">
        <v>136</v>
      </c>
      <c r="F5" s="5" t="s">
        <v>145</v>
      </c>
      <c r="G5" s="6">
        <v>30000</v>
      </c>
      <c r="H5" s="6">
        <v>90000</v>
      </c>
      <c r="I5" s="9">
        <v>44980</v>
      </c>
      <c r="J5" s="11"/>
      <c r="K5" s="11">
        <f>+(Table1[[#This Row],[Quaterly EX]]+Table1[[#This Row],[Excise]])*0.16</f>
        <v>14400</v>
      </c>
      <c r="L5" s="13">
        <f>+Table1[[#This Row],[Quaterly EX]]+Table1[[#This Row],[Excise]]+Table1[[#This Row],[VAT]]</f>
        <v>104400</v>
      </c>
    </row>
    <row r="6" spans="1:12" ht="28.5" x14ac:dyDescent="0.25">
      <c r="A6" s="3">
        <v>5</v>
      </c>
      <c r="B6" s="4" t="s">
        <v>8</v>
      </c>
      <c r="C6" s="4"/>
      <c r="D6" s="5" t="s">
        <v>9</v>
      </c>
      <c r="E6" s="5" t="s">
        <v>136</v>
      </c>
      <c r="F6" s="5" t="s">
        <v>142</v>
      </c>
      <c r="G6" s="6">
        <v>275000</v>
      </c>
      <c r="H6" s="6">
        <v>825000</v>
      </c>
      <c r="I6" s="9">
        <v>44980</v>
      </c>
      <c r="J6" s="11"/>
      <c r="K6" s="11">
        <f>+(Table1[[#This Row],[Quaterly EX]]+Table1[[#This Row],[Excise]])*0.16</f>
        <v>132000</v>
      </c>
      <c r="L6" s="13">
        <f>+Table1[[#This Row],[Quaterly EX]]+Table1[[#This Row],[Excise]]+Table1[[#This Row],[VAT]]</f>
        <v>957000</v>
      </c>
    </row>
    <row r="7" spans="1:12" x14ac:dyDescent="0.25">
      <c r="A7" s="3">
        <v>6</v>
      </c>
      <c r="B7" s="4" t="s">
        <v>10</v>
      </c>
      <c r="C7" s="4"/>
      <c r="D7" s="5" t="s">
        <v>11</v>
      </c>
      <c r="E7" s="5" t="s">
        <v>136</v>
      </c>
      <c r="F7" s="5" t="s">
        <v>146</v>
      </c>
      <c r="G7" s="6">
        <v>140000</v>
      </c>
      <c r="H7" s="6">
        <v>420000</v>
      </c>
      <c r="I7" s="9">
        <v>44980</v>
      </c>
      <c r="J7" s="11"/>
      <c r="K7" s="11">
        <f>+(Table1[[#This Row],[Quaterly EX]]+Table1[[#This Row],[Excise]])*0.16</f>
        <v>67200</v>
      </c>
      <c r="L7" s="13">
        <f>+Table1[[#This Row],[Quaterly EX]]+Table1[[#This Row],[Excise]]+Table1[[#This Row],[VAT]]</f>
        <v>487200</v>
      </c>
    </row>
    <row r="8" spans="1:12" ht="28.5" x14ac:dyDescent="0.25">
      <c r="A8" s="3">
        <v>7</v>
      </c>
      <c r="B8" s="4" t="s">
        <v>12</v>
      </c>
      <c r="C8" s="4"/>
      <c r="D8" s="5" t="s">
        <v>13</v>
      </c>
      <c r="E8" s="5" t="s">
        <v>136</v>
      </c>
      <c r="F8" s="5" t="s">
        <v>146</v>
      </c>
      <c r="G8" s="6">
        <v>150000</v>
      </c>
      <c r="H8" s="6">
        <v>450000</v>
      </c>
      <c r="I8" s="9">
        <v>44980</v>
      </c>
      <c r="J8" s="11"/>
      <c r="K8" s="11">
        <f>+(Table1[[#This Row],[Quaterly EX]]+Table1[[#This Row],[Excise]])*0.16</f>
        <v>72000</v>
      </c>
      <c r="L8" s="13">
        <f>+Table1[[#This Row],[Quaterly EX]]+Table1[[#This Row],[Excise]]+Table1[[#This Row],[VAT]]</f>
        <v>522000</v>
      </c>
    </row>
    <row r="9" spans="1:12" x14ac:dyDescent="0.25">
      <c r="A9" s="3">
        <v>8</v>
      </c>
      <c r="B9" s="4" t="s">
        <v>14</v>
      </c>
      <c r="C9" s="4"/>
      <c r="D9" s="5" t="s">
        <v>15</v>
      </c>
      <c r="E9" s="5" t="s">
        <v>136</v>
      </c>
      <c r="F9" s="5" t="s">
        <v>146</v>
      </c>
      <c r="G9" s="6">
        <v>140000</v>
      </c>
      <c r="H9" s="6">
        <v>420000</v>
      </c>
      <c r="I9" s="9">
        <v>44980</v>
      </c>
      <c r="J9" s="11"/>
      <c r="K9" s="11">
        <f>+(Table1[[#This Row],[Quaterly EX]]+Table1[[#This Row],[Excise]])*0.16</f>
        <v>67200</v>
      </c>
      <c r="L9" s="13">
        <f>+Table1[[#This Row],[Quaterly EX]]+Table1[[#This Row],[Excise]]+Table1[[#This Row],[VAT]]</f>
        <v>487200</v>
      </c>
    </row>
    <row r="10" spans="1:12" x14ac:dyDescent="0.25">
      <c r="A10" s="3">
        <v>9</v>
      </c>
      <c r="B10" s="4" t="s">
        <v>16</v>
      </c>
      <c r="C10" s="4"/>
      <c r="D10" s="5" t="s">
        <v>17</v>
      </c>
      <c r="E10" s="5" t="s">
        <v>136</v>
      </c>
      <c r="F10" s="5" t="s">
        <v>145</v>
      </c>
      <c r="G10" s="6">
        <v>30000</v>
      </c>
      <c r="H10" s="6">
        <v>90000</v>
      </c>
      <c r="I10" s="9">
        <v>44980</v>
      </c>
      <c r="J10" s="11"/>
      <c r="K10" s="11">
        <f>+(Table1[[#This Row],[Quaterly EX]]+Table1[[#This Row],[Excise]])*0.16</f>
        <v>14400</v>
      </c>
      <c r="L10" s="13">
        <f>+Table1[[#This Row],[Quaterly EX]]+Table1[[#This Row],[Excise]]+Table1[[#This Row],[VAT]]</f>
        <v>104400</v>
      </c>
    </row>
    <row r="11" spans="1:12" ht="28.5" x14ac:dyDescent="0.25">
      <c r="A11" s="3">
        <v>10</v>
      </c>
      <c r="B11" s="4" t="s">
        <v>18</v>
      </c>
      <c r="C11" s="4"/>
      <c r="D11" s="5" t="s">
        <v>19</v>
      </c>
      <c r="E11" s="5" t="s">
        <v>136</v>
      </c>
      <c r="F11" s="5" t="s">
        <v>147</v>
      </c>
      <c r="G11" s="6">
        <v>100000</v>
      </c>
      <c r="H11" s="6">
        <v>300000</v>
      </c>
      <c r="I11" s="9">
        <v>44980</v>
      </c>
      <c r="J11" s="11"/>
      <c r="K11" s="11">
        <f>+(Table1[[#This Row],[Quaterly EX]]+Table1[[#This Row],[Excise]])*0.16</f>
        <v>48000</v>
      </c>
      <c r="L11" s="13">
        <f>+Table1[[#This Row],[Quaterly EX]]+Table1[[#This Row],[Excise]]+Table1[[#This Row],[VAT]]</f>
        <v>348000</v>
      </c>
    </row>
    <row r="12" spans="1:12" x14ac:dyDescent="0.25">
      <c r="A12" s="3">
        <v>11</v>
      </c>
      <c r="B12" s="4" t="s">
        <v>20</v>
      </c>
      <c r="C12" s="4"/>
      <c r="D12" s="5" t="s">
        <v>21</v>
      </c>
      <c r="E12" s="5" t="s">
        <v>136</v>
      </c>
      <c r="F12" s="5" t="s">
        <v>141</v>
      </c>
      <c r="G12" s="6">
        <v>49500</v>
      </c>
      <c r="H12" s="6">
        <v>148500</v>
      </c>
      <c r="I12" s="9">
        <v>44980</v>
      </c>
      <c r="J12" s="11"/>
      <c r="K12" s="11">
        <f>+(Table1[[#This Row],[Quaterly EX]]+Table1[[#This Row],[Excise]])*0.16</f>
        <v>23760</v>
      </c>
      <c r="L12" s="13">
        <f>+Table1[[#This Row],[Quaterly EX]]+Table1[[#This Row],[Excise]]+Table1[[#This Row],[VAT]]</f>
        <v>172260</v>
      </c>
    </row>
    <row r="13" spans="1:12" x14ac:dyDescent="0.25">
      <c r="A13" s="3">
        <v>12</v>
      </c>
      <c r="B13" s="4" t="s">
        <v>22</v>
      </c>
      <c r="C13" s="4"/>
      <c r="D13" s="5" t="s">
        <v>23</v>
      </c>
      <c r="E13" s="5" t="s">
        <v>136</v>
      </c>
      <c r="F13" s="5" t="s">
        <v>145</v>
      </c>
      <c r="G13" s="6">
        <v>40000</v>
      </c>
      <c r="H13" s="6">
        <v>120000</v>
      </c>
      <c r="I13" s="9">
        <v>44980</v>
      </c>
      <c r="J13" s="11"/>
      <c r="K13" s="11">
        <f>+(Table1[[#This Row],[Quaterly EX]]+Table1[[#This Row],[Excise]])*0.16</f>
        <v>19200</v>
      </c>
      <c r="L13" s="13">
        <f>+Table1[[#This Row],[Quaterly EX]]+Table1[[#This Row],[Excise]]+Table1[[#This Row],[VAT]]</f>
        <v>139200</v>
      </c>
    </row>
    <row r="14" spans="1:12" x14ac:dyDescent="0.25">
      <c r="A14" s="3">
        <v>13</v>
      </c>
      <c r="B14" s="4" t="s">
        <v>24</v>
      </c>
      <c r="C14" s="4"/>
      <c r="D14" s="5" t="s">
        <v>25</v>
      </c>
      <c r="E14" s="5" t="s">
        <v>136</v>
      </c>
      <c r="F14" s="5" t="s">
        <v>145</v>
      </c>
      <c r="G14" s="6">
        <v>20000</v>
      </c>
      <c r="H14" s="6">
        <v>60000</v>
      </c>
      <c r="I14" s="9">
        <v>44980</v>
      </c>
      <c r="J14" s="11"/>
      <c r="K14" s="11">
        <f>+(Table1[[#This Row],[Quaterly EX]]+Table1[[#This Row],[Excise]])*0.16</f>
        <v>9600</v>
      </c>
      <c r="L14" s="13">
        <f>+Table1[[#This Row],[Quaterly EX]]+Table1[[#This Row],[Excise]]+Table1[[#This Row],[VAT]]</f>
        <v>69600</v>
      </c>
    </row>
    <row r="15" spans="1:12" x14ac:dyDescent="0.25">
      <c r="A15" s="3">
        <v>14</v>
      </c>
      <c r="B15" s="4" t="s">
        <v>26</v>
      </c>
      <c r="C15" s="4"/>
      <c r="D15" s="5" t="s">
        <v>27</v>
      </c>
      <c r="E15" s="5" t="s">
        <v>136</v>
      </c>
      <c r="F15" s="5" t="s">
        <v>148</v>
      </c>
      <c r="G15" s="6">
        <v>620000</v>
      </c>
      <c r="H15" s="7">
        <v>1860000</v>
      </c>
      <c r="I15" s="9">
        <v>44980</v>
      </c>
      <c r="J15" s="11"/>
      <c r="K15" s="11">
        <f>+(Table1[[#This Row],[Quaterly EX]]+Table1[[#This Row],[Excise]])*0.16</f>
        <v>297600</v>
      </c>
      <c r="L15" s="13">
        <f>+Table1[[#This Row],[Quaterly EX]]+Table1[[#This Row],[Excise]]+Table1[[#This Row],[VAT]]</f>
        <v>2157600</v>
      </c>
    </row>
    <row r="16" spans="1:12" x14ac:dyDescent="0.25">
      <c r="A16" s="3">
        <v>15</v>
      </c>
      <c r="B16" s="4" t="s">
        <v>28</v>
      </c>
      <c r="C16" s="4"/>
      <c r="D16" s="5" t="s">
        <v>29</v>
      </c>
      <c r="E16" s="5" t="s">
        <v>136</v>
      </c>
      <c r="F16" s="5" t="s">
        <v>149</v>
      </c>
      <c r="G16" s="6">
        <v>20000</v>
      </c>
      <c r="H16" s="6">
        <v>60000</v>
      </c>
      <c r="I16" s="9">
        <v>44980</v>
      </c>
      <c r="J16" s="11"/>
      <c r="K16" s="11">
        <f>+(Table1[[#This Row],[Quaterly EX]]+Table1[[#This Row],[Excise]])*0.16</f>
        <v>9600</v>
      </c>
      <c r="L16" s="13">
        <f>+Table1[[#This Row],[Quaterly EX]]+Table1[[#This Row],[Excise]]+Table1[[#This Row],[VAT]]</f>
        <v>69600</v>
      </c>
    </row>
    <row r="17" spans="1:12" ht="28.5" x14ac:dyDescent="0.25">
      <c r="A17" s="3">
        <v>16</v>
      </c>
      <c r="B17" s="4" t="s">
        <v>30</v>
      </c>
      <c r="C17" s="4"/>
      <c r="D17" s="5" t="s">
        <v>31</v>
      </c>
      <c r="E17" s="5" t="s">
        <v>136</v>
      </c>
      <c r="F17" s="5" t="s">
        <v>144</v>
      </c>
      <c r="G17" s="6">
        <v>60000</v>
      </c>
      <c r="H17" s="6">
        <v>180000</v>
      </c>
      <c r="I17" s="9">
        <v>44980</v>
      </c>
      <c r="J17" s="11"/>
      <c r="K17" s="11">
        <f>+(Table1[[#This Row],[Quaterly EX]]+Table1[[#This Row],[Excise]])*0.16</f>
        <v>28800</v>
      </c>
      <c r="L17" s="13">
        <f>+Table1[[#This Row],[Quaterly EX]]+Table1[[#This Row],[Excise]]+Table1[[#This Row],[VAT]]</f>
        <v>208800</v>
      </c>
    </row>
    <row r="18" spans="1:12" x14ac:dyDescent="0.25">
      <c r="A18" s="3">
        <v>17</v>
      </c>
      <c r="B18" s="4" t="s">
        <v>32</v>
      </c>
      <c r="C18" s="4"/>
      <c r="D18" s="5" t="s">
        <v>33</v>
      </c>
      <c r="E18" s="5" t="s">
        <v>136</v>
      </c>
      <c r="F18" s="5" t="s">
        <v>150</v>
      </c>
      <c r="G18" s="6">
        <v>82500</v>
      </c>
      <c r="H18" s="6">
        <v>247500</v>
      </c>
      <c r="I18" s="9">
        <v>44980</v>
      </c>
      <c r="J18" s="11"/>
      <c r="K18" s="11">
        <f>+(Table1[[#This Row],[Quaterly EX]]+Table1[[#This Row],[Excise]])*0.16</f>
        <v>39600</v>
      </c>
      <c r="L18" s="13">
        <f>+Table1[[#This Row],[Quaterly EX]]+Table1[[#This Row],[Excise]]+Table1[[#This Row],[VAT]]</f>
        <v>287100</v>
      </c>
    </row>
    <row r="19" spans="1:12" x14ac:dyDescent="0.25">
      <c r="A19" s="3">
        <v>18</v>
      </c>
      <c r="B19" s="4" t="s">
        <v>34</v>
      </c>
      <c r="C19" s="4"/>
      <c r="D19" s="5" t="s">
        <v>35</v>
      </c>
      <c r="E19" s="5" t="s">
        <v>136</v>
      </c>
      <c r="F19" s="5" t="s">
        <v>149</v>
      </c>
      <c r="G19" s="6">
        <v>20000</v>
      </c>
      <c r="H19" s="6">
        <v>60000</v>
      </c>
      <c r="I19" s="9">
        <v>44980</v>
      </c>
      <c r="J19" s="11"/>
      <c r="K19" s="11">
        <f>+(Table1[[#This Row],[Quaterly EX]]+Table1[[#This Row],[Excise]])*0.16</f>
        <v>9600</v>
      </c>
      <c r="L19" s="13">
        <f>+Table1[[#This Row],[Quaterly EX]]+Table1[[#This Row],[Excise]]+Table1[[#This Row],[VAT]]</f>
        <v>69600</v>
      </c>
    </row>
    <row r="20" spans="1:12" ht="28.5" x14ac:dyDescent="0.25">
      <c r="A20" s="3">
        <v>19</v>
      </c>
      <c r="B20" s="4" t="s">
        <v>36</v>
      </c>
      <c r="C20" s="4"/>
      <c r="D20" s="5" t="s">
        <v>37</v>
      </c>
      <c r="E20" s="5" t="s">
        <v>136</v>
      </c>
      <c r="F20" s="5" t="s">
        <v>150</v>
      </c>
      <c r="G20" s="6">
        <v>90000</v>
      </c>
      <c r="H20" s="6">
        <v>270000</v>
      </c>
      <c r="I20" s="9">
        <v>44980</v>
      </c>
      <c r="J20" s="11"/>
      <c r="K20" s="11">
        <f>+(Table1[[#This Row],[Quaterly EX]]+Table1[[#This Row],[Excise]])*0.16</f>
        <v>43200</v>
      </c>
      <c r="L20" s="13">
        <f>+Table1[[#This Row],[Quaterly EX]]+Table1[[#This Row],[Excise]]+Table1[[#This Row],[VAT]]</f>
        <v>313200</v>
      </c>
    </row>
    <row r="21" spans="1:12" x14ac:dyDescent="0.25">
      <c r="A21" s="3">
        <v>20</v>
      </c>
      <c r="B21" s="4" t="s">
        <v>38</v>
      </c>
      <c r="C21" s="4"/>
      <c r="D21" s="5" t="s">
        <v>39</v>
      </c>
      <c r="E21" s="5" t="s">
        <v>136</v>
      </c>
      <c r="F21" s="5" t="s">
        <v>147</v>
      </c>
      <c r="G21" s="6">
        <v>100000</v>
      </c>
      <c r="H21" s="6">
        <v>300000</v>
      </c>
      <c r="I21" s="9">
        <v>44980</v>
      </c>
      <c r="J21" s="11"/>
      <c r="K21" s="11">
        <f>+(Table1[[#This Row],[Quaterly EX]]+Table1[[#This Row],[Excise]])*0.16</f>
        <v>48000</v>
      </c>
      <c r="L21" s="13">
        <f>+Table1[[#This Row],[Quaterly EX]]+Table1[[#This Row],[Excise]]+Table1[[#This Row],[VAT]]</f>
        <v>348000</v>
      </c>
    </row>
    <row r="22" spans="1:12" x14ac:dyDescent="0.25">
      <c r="A22" s="3">
        <v>21</v>
      </c>
      <c r="B22" s="4" t="s">
        <v>40</v>
      </c>
      <c r="C22" s="4"/>
      <c r="D22" s="5" t="s">
        <v>41</v>
      </c>
      <c r="E22" s="5" t="s">
        <v>136</v>
      </c>
      <c r="F22" s="5" t="s">
        <v>144</v>
      </c>
      <c r="G22" s="6">
        <v>70000</v>
      </c>
      <c r="H22" s="6">
        <v>210000</v>
      </c>
      <c r="I22" s="9">
        <v>44980</v>
      </c>
      <c r="J22" s="11"/>
      <c r="K22" s="11">
        <f>+(Table1[[#This Row],[Quaterly EX]]+Table1[[#This Row],[Excise]])*0.16</f>
        <v>33600</v>
      </c>
      <c r="L22" s="13">
        <f>+Table1[[#This Row],[Quaterly EX]]+Table1[[#This Row],[Excise]]+Table1[[#This Row],[VAT]]</f>
        <v>243600</v>
      </c>
    </row>
    <row r="23" spans="1:12" x14ac:dyDescent="0.25">
      <c r="A23" s="3">
        <v>22</v>
      </c>
      <c r="B23" s="4" t="s">
        <v>42</v>
      </c>
      <c r="C23" s="4"/>
      <c r="D23" s="5" t="s">
        <v>43</v>
      </c>
      <c r="E23" s="5" t="s">
        <v>136</v>
      </c>
      <c r="F23" s="5" t="s">
        <v>143</v>
      </c>
      <c r="G23" s="6">
        <v>57000</v>
      </c>
      <c r="H23" s="6">
        <v>171000</v>
      </c>
      <c r="I23" s="9">
        <v>44980</v>
      </c>
      <c r="J23" s="11"/>
      <c r="K23" s="11">
        <f>+(Table1[[#This Row],[Quaterly EX]]+Table1[[#This Row],[Excise]])*0.16</f>
        <v>27360</v>
      </c>
      <c r="L23" s="13">
        <f>+Table1[[#This Row],[Quaterly EX]]+Table1[[#This Row],[Excise]]+Table1[[#This Row],[VAT]]</f>
        <v>198360</v>
      </c>
    </row>
    <row r="24" spans="1:12" x14ac:dyDescent="0.25">
      <c r="A24" s="3">
        <v>23</v>
      </c>
      <c r="B24" s="4" t="s">
        <v>44</v>
      </c>
      <c r="C24" s="4"/>
      <c r="D24" s="5" t="s">
        <v>45</v>
      </c>
      <c r="E24" s="5" t="s">
        <v>136</v>
      </c>
      <c r="F24" s="5" t="s">
        <v>144</v>
      </c>
      <c r="G24" s="6">
        <v>70000</v>
      </c>
      <c r="H24" s="6">
        <v>210000</v>
      </c>
      <c r="I24" s="9">
        <v>44980</v>
      </c>
      <c r="J24" s="11"/>
      <c r="K24" s="11">
        <f>+(Table1[[#This Row],[Quaterly EX]]+Table1[[#This Row],[Excise]])*0.16</f>
        <v>33600</v>
      </c>
      <c r="L24" s="13">
        <f>+Table1[[#This Row],[Quaterly EX]]+Table1[[#This Row],[Excise]]+Table1[[#This Row],[VAT]]</f>
        <v>243600</v>
      </c>
    </row>
    <row r="25" spans="1:12" ht="28.5" x14ac:dyDescent="0.25">
      <c r="A25" s="3">
        <v>24</v>
      </c>
      <c r="B25" s="4" t="s">
        <v>46</v>
      </c>
      <c r="C25" s="4"/>
      <c r="D25" s="5" t="s">
        <v>47</v>
      </c>
      <c r="E25" s="5" t="s">
        <v>137</v>
      </c>
      <c r="F25" s="5" t="s">
        <v>141</v>
      </c>
      <c r="G25" s="6">
        <v>35000</v>
      </c>
      <c r="H25" s="6">
        <v>105000</v>
      </c>
      <c r="I25" s="9">
        <v>44980</v>
      </c>
      <c r="J25" s="11"/>
      <c r="K25" s="11">
        <f>+(Table1[[#This Row],[Quaterly EX]]+Table1[[#This Row],[Excise]])*0.16</f>
        <v>16800</v>
      </c>
      <c r="L25" s="13">
        <f>+Table1[[#This Row],[Quaterly EX]]+Table1[[#This Row],[Excise]]+Table1[[#This Row],[VAT]]</f>
        <v>121800</v>
      </c>
    </row>
    <row r="26" spans="1:12" x14ac:dyDescent="0.25">
      <c r="A26" s="3">
        <v>25</v>
      </c>
      <c r="B26" s="4" t="s">
        <v>48</v>
      </c>
      <c r="C26" s="4"/>
      <c r="D26" s="5" t="s">
        <v>49</v>
      </c>
      <c r="E26" s="5" t="s">
        <v>136</v>
      </c>
      <c r="F26" s="5" t="s">
        <v>145</v>
      </c>
      <c r="G26" s="6">
        <v>40000</v>
      </c>
      <c r="H26" s="6">
        <v>120000</v>
      </c>
      <c r="I26" s="9">
        <v>44980</v>
      </c>
      <c r="J26" s="11"/>
      <c r="K26" s="11">
        <f>+(Table1[[#This Row],[Quaterly EX]]+Table1[[#This Row],[Excise]])*0.16</f>
        <v>19200</v>
      </c>
      <c r="L26" s="13">
        <f>+Table1[[#This Row],[Quaterly EX]]+Table1[[#This Row],[Excise]]+Table1[[#This Row],[VAT]]</f>
        <v>139200</v>
      </c>
    </row>
    <row r="27" spans="1:12" x14ac:dyDescent="0.25">
      <c r="A27" s="3">
        <v>26</v>
      </c>
      <c r="B27" s="4" t="s">
        <v>50</v>
      </c>
      <c r="C27" s="4"/>
      <c r="D27" s="5" t="s">
        <v>51</v>
      </c>
      <c r="E27" s="5" t="s">
        <v>136</v>
      </c>
      <c r="F27" s="5" t="s">
        <v>143</v>
      </c>
      <c r="G27" s="6">
        <v>57000</v>
      </c>
      <c r="H27" s="6">
        <v>171000</v>
      </c>
      <c r="I27" s="9">
        <v>44980</v>
      </c>
      <c r="J27" s="11"/>
      <c r="K27" s="11">
        <f>+(Table1[[#This Row],[Quaterly EX]]+Table1[[#This Row],[Excise]])*0.16</f>
        <v>27360</v>
      </c>
      <c r="L27" s="13">
        <f>+Table1[[#This Row],[Quaterly EX]]+Table1[[#This Row],[Excise]]+Table1[[#This Row],[VAT]]</f>
        <v>198360</v>
      </c>
    </row>
    <row r="28" spans="1:12" ht="28.5" x14ac:dyDescent="0.25">
      <c r="A28" s="3">
        <v>27</v>
      </c>
      <c r="B28" s="4" t="s">
        <v>52</v>
      </c>
      <c r="C28" s="4"/>
      <c r="D28" s="5" t="s">
        <v>53</v>
      </c>
      <c r="E28" s="5" t="s">
        <v>137</v>
      </c>
      <c r="F28" s="5" t="s">
        <v>141</v>
      </c>
      <c r="G28" s="6">
        <v>40000</v>
      </c>
      <c r="H28" s="6">
        <v>120000</v>
      </c>
      <c r="I28" s="9">
        <v>44980</v>
      </c>
      <c r="J28" s="11"/>
      <c r="K28" s="11">
        <f>+(Table1[[#This Row],[Quaterly EX]]+Table1[[#This Row],[Excise]])*0.16</f>
        <v>19200</v>
      </c>
      <c r="L28" s="13">
        <f>+Table1[[#This Row],[Quaterly EX]]+Table1[[#This Row],[Excise]]+Table1[[#This Row],[VAT]]</f>
        <v>139200</v>
      </c>
    </row>
    <row r="29" spans="1:12" x14ac:dyDescent="0.25">
      <c r="A29" s="3">
        <v>28</v>
      </c>
      <c r="B29" s="4" t="s">
        <v>54</v>
      </c>
      <c r="C29" s="4"/>
      <c r="D29" s="5" t="s">
        <v>55</v>
      </c>
      <c r="E29" s="5" t="s">
        <v>136</v>
      </c>
      <c r="F29" s="5" t="s">
        <v>145</v>
      </c>
      <c r="G29" s="6">
        <v>32000</v>
      </c>
      <c r="H29" s="6">
        <v>96000</v>
      </c>
      <c r="I29" s="9">
        <v>44980</v>
      </c>
      <c r="J29" s="11"/>
      <c r="K29" s="11">
        <f>+(Table1[[#This Row],[Quaterly EX]]+Table1[[#This Row],[Excise]])*0.16</f>
        <v>15360</v>
      </c>
      <c r="L29" s="13">
        <f>+Table1[[#This Row],[Quaterly EX]]+Table1[[#This Row],[Excise]]+Table1[[#This Row],[VAT]]</f>
        <v>111360</v>
      </c>
    </row>
    <row r="30" spans="1:12" x14ac:dyDescent="0.25">
      <c r="A30" s="3">
        <v>29</v>
      </c>
      <c r="B30" s="4" t="s">
        <v>56</v>
      </c>
      <c r="C30" s="4"/>
      <c r="D30" s="5" t="s">
        <v>57</v>
      </c>
      <c r="E30" s="5" t="s">
        <v>136</v>
      </c>
      <c r="F30" s="5" t="s">
        <v>151</v>
      </c>
      <c r="G30" s="6">
        <v>45000</v>
      </c>
      <c r="H30" s="6">
        <v>135000</v>
      </c>
      <c r="I30" s="9">
        <v>44980</v>
      </c>
      <c r="J30" s="11"/>
      <c r="K30" s="11">
        <f>+(Table1[[#This Row],[Quaterly EX]]+Table1[[#This Row],[Excise]])*0.16</f>
        <v>21600</v>
      </c>
      <c r="L30" s="13">
        <f>+Table1[[#This Row],[Quaterly EX]]+Table1[[#This Row],[Excise]]+Table1[[#This Row],[VAT]]</f>
        <v>156600</v>
      </c>
    </row>
    <row r="31" spans="1:12" ht="28.5" x14ac:dyDescent="0.25">
      <c r="A31" s="3">
        <v>30</v>
      </c>
      <c r="B31" s="4" t="s">
        <v>58</v>
      </c>
      <c r="C31" s="4"/>
      <c r="D31" s="5" t="s">
        <v>59</v>
      </c>
      <c r="E31" s="5" t="s">
        <v>137</v>
      </c>
      <c r="F31" s="5" t="s">
        <v>141</v>
      </c>
      <c r="G31" s="6">
        <v>35000</v>
      </c>
      <c r="H31" s="6">
        <v>105000</v>
      </c>
      <c r="I31" s="9">
        <v>44980</v>
      </c>
      <c r="J31" s="11"/>
      <c r="K31" s="11">
        <f>+(Table1[[#This Row],[Quaterly EX]]+Table1[[#This Row],[Excise]])*0.16</f>
        <v>16800</v>
      </c>
      <c r="L31" s="13">
        <f>+Table1[[#This Row],[Quaterly EX]]+Table1[[#This Row],[Excise]]+Table1[[#This Row],[VAT]]</f>
        <v>121800</v>
      </c>
    </row>
    <row r="32" spans="1:12" x14ac:dyDescent="0.25">
      <c r="A32" s="3">
        <v>31</v>
      </c>
      <c r="B32" s="4" t="s">
        <v>60</v>
      </c>
      <c r="C32" s="4"/>
      <c r="D32" s="5" t="s">
        <v>61</v>
      </c>
      <c r="E32" s="5" t="s">
        <v>136</v>
      </c>
      <c r="F32" s="5" t="s">
        <v>143</v>
      </c>
      <c r="G32" s="6">
        <v>65000</v>
      </c>
      <c r="H32" s="6">
        <v>195000</v>
      </c>
      <c r="I32" s="9">
        <v>44980</v>
      </c>
      <c r="J32" s="11"/>
      <c r="K32" s="11">
        <f>+(Table1[[#This Row],[Quaterly EX]]+Table1[[#This Row],[Excise]])*0.16</f>
        <v>31200</v>
      </c>
      <c r="L32" s="13">
        <f>+Table1[[#This Row],[Quaterly EX]]+Table1[[#This Row],[Excise]]+Table1[[#This Row],[VAT]]</f>
        <v>226200</v>
      </c>
    </row>
    <row r="33" spans="1:12" x14ac:dyDescent="0.25">
      <c r="A33" s="3">
        <v>32</v>
      </c>
      <c r="B33" s="4" t="s">
        <v>62</v>
      </c>
      <c r="C33" s="4"/>
      <c r="D33" s="5" t="s">
        <v>63</v>
      </c>
      <c r="E33" s="5" t="s">
        <v>136</v>
      </c>
      <c r="F33" s="5" t="s">
        <v>150</v>
      </c>
      <c r="G33" s="6">
        <v>82500</v>
      </c>
      <c r="H33" s="6">
        <v>247500</v>
      </c>
      <c r="I33" s="9">
        <v>44980</v>
      </c>
      <c r="J33" s="11"/>
      <c r="K33" s="11">
        <f>+(Table1[[#This Row],[Quaterly EX]]+Table1[[#This Row],[Excise]])*0.16</f>
        <v>39600</v>
      </c>
      <c r="L33" s="13">
        <f>+Table1[[#This Row],[Quaterly EX]]+Table1[[#This Row],[Excise]]+Table1[[#This Row],[VAT]]</f>
        <v>287100</v>
      </c>
    </row>
    <row r="34" spans="1:12" ht="28.5" x14ac:dyDescent="0.25">
      <c r="A34" s="3">
        <v>33</v>
      </c>
      <c r="B34" s="4" t="s">
        <v>64</v>
      </c>
      <c r="C34" s="4"/>
      <c r="D34" s="5" t="s">
        <v>65</v>
      </c>
      <c r="E34" s="5" t="s">
        <v>137</v>
      </c>
      <c r="F34" s="5" t="s">
        <v>141</v>
      </c>
      <c r="G34" s="6">
        <v>35000</v>
      </c>
      <c r="H34" s="6">
        <v>105000</v>
      </c>
      <c r="I34" s="9">
        <v>44980</v>
      </c>
      <c r="J34" s="11"/>
      <c r="K34" s="11">
        <f>+(Table1[[#This Row],[Quaterly EX]]+Table1[[#This Row],[Excise]])*0.16</f>
        <v>16800</v>
      </c>
      <c r="L34" s="13">
        <f>+Table1[[#This Row],[Quaterly EX]]+Table1[[#This Row],[Excise]]+Table1[[#This Row],[VAT]]</f>
        <v>121800</v>
      </c>
    </row>
    <row r="35" spans="1:12" x14ac:dyDescent="0.25">
      <c r="A35" s="3">
        <v>34</v>
      </c>
      <c r="B35" s="4" t="s">
        <v>66</v>
      </c>
      <c r="C35" s="4"/>
      <c r="D35" s="5" t="s">
        <v>67</v>
      </c>
      <c r="E35" s="5" t="s">
        <v>136</v>
      </c>
      <c r="F35" s="5" t="s">
        <v>154</v>
      </c>
      <c r="G35" s="6">
        <v>82500</v>
      </c>
      <c r="H35" s="6">
        <v>247500</v>
      </c>
      <c r="I35" s="9">
        <v>44980</v>
      </c>
      <c r="J35" s="11"/>
      <c r="K35" s="11">
        <f>+(Table1[[#This Row],[Quaterly EX]]+Table1[[#This Row],[Excise]])*0.16</f>
        <v>39600</v>
      </c>
      <c r="L35" s="13">
        <f>+Table1[[#This Row],[Quaterly EX]]+Table1[[#This Row],[Excise]]+Table1[[#This Row],[VAT]]</f>
        <v>287100</v>
      </c>
    </row>
    <row r="36" spans="1:12" x14ac:dyDescent="0.25">
      <c r="A36" s="3">
        <v>35</v>
      </c>
      <c r="B36" s="4" t="s">
        <v>68</v>
      </c>
      <c r="C36" s="4"/>
      <c r="D36" s="5" t="s">
        <v>69</v>
      </c>
      <c r="E36" s="5" t="s">
        <v>136</v>
      </c>
      <c r="F36" s="5" t="s">
        <v>145</v>
      </c>
      <c r="G36" s="6">
        <v>50000</v>
      </c>
      <c r="H36" s="6">
        <v>150000</v>
      </c>
      <c r="I36" s="9">
        <v>44980</v>
      </c>
      <c r="J36" s="11"/>
      <c r="K36" s="11">
        <f>+(Table1[[#This Row],[Quaterly EX]]+Table1[[#This Row],[Excise]])*0.16</f>
        <v>24000</v>
      </c>
      <c r="L36" s="13">
        <f>+Table1[[#This Row],[Quaterly EX]]+Table1[[#This Row],[Excise]]+Table1[[#This Row],[VAT]]</f>
        <v>174000</v>
      </c>
    </row>
    <row r="37" spans="1:12" x14ac:dyDescent="0.25">
      <c r="A37" s="3">
        <v>36</v>
      </c>
      <c r="B37" s="4" t="s">
        <v>70</v>
      </c>
      <c r="C37" s="4"/>
      <c r="D37" s="5" t="s">
        <v>71</v>
      </c>
      <c r="E37" s="5" t="s">
        <v>136</v>
      </c>
      <c r="F37" s="5" t="s">
        <v>150</v>
      </c>
      <c r="G37" s="6">
        <v>82500</v>
      </c>
      <c r="H37" s="6">
        <v>247500</v>
      </c>
      <c r="I37" s="9">
        <v>44980</v>
      </c>
      <c r="J37" s="11"/>
      <c r="K37" s="11">
        <f>+(Table1[[#This Row],[Quaterly EX]]+Table1[[#This Row],[Excise]])*0.16</f>
        <v>39600</v>
      </c>
      <c r="L37" s="13">
        <f>+Table1[[#This Row],[Quaterly EX]]+Table1[[#This Row],[Excise]]+Table1[[#This Row],[VAT]]</f>
        <v>287100</v>
      </c>
    </row>
    <row r="38" spans="1:12" x14ac:dyDescent="0.25">
      <c r="A38" s="3">
        <v>37</v>
      </c>
      <c r="B38" s="4" t="s">
        <v>72</v>
      </c>
      <c r="C38" s="4"/>
      <c r="D38" s="5" t="s">
        <v>73</v>
      </c>
      <c r="E38" s="5" t="s">
        <v>136</v>
      </c>
      <c r="F38" s="5" t="s">
        <v>150</v>
      </c>
      <c r="G38" s="6">
        <v>82500</v>
      </c>
      <c r="H38" s="6">
        <v>247500</v>
      </c>
      <c r="I38" s="9">
        <v>44980</v>
      </c>
      <c r="J38" s="11"/>
      <c r="K38" s="11">
        <f>+(Table1[[#This Row],[Quaterly EX]]+Table1[[#This Row],[Excise]])*0.16</f>
        <v>39600</v>
      </c>
      <c r="L38" s="13">
        <f>+Table1[[#This Row],[Quaterly EX]]+Table1[[#This Row],[Excise]]+Table1[[#This Row],[VAT]]</f>
        <v>287100</v>
      </c>
    </row>
    <row r="39" spans="1:12" x14ac:dyDescent="0.25">
      <c r="A39" s="3">
        <v>38</v>
      </c>
      <c r="B39" s="4" t="s">
        <v>74</v>
      </c>
      <c r="C39" s="4"/>
      <c r="D39" s="5" t="s">
        <v>75</v>
      </c>
      <c r="E39" s="5" t="s">
        <v>136</v>
      </c>
      <c r="F39" s="5" t="s">
        <v>143</v>
      </c>
      <c r="G39" s="6">
        <v>57000</v>
      </c>
      <c r="H39" s="6">
        <v>171000</v>
      </c>
      <c r="I39" s="9">
        <v>44980</v>
      </c>
      <c r="J39" s="11"/>
      <c r="K39" s="11">
        <f>+(Table1[[#This Row],[Quaterly EX]]+Table1[[#This Row],[Excise]])*0.16</f>
        <v>27360</v>
      </c>
      <c r="L39" s="13">
        <f>+Table1[[#This Row],[Quaterly EX]]+Table1[[#This Row],[Excise]]+Table1[[#This Row],[VAT]]</f>
        <v>198360</v>
      </c>
    </row>
    <row r="40" spans="1:12" x14ac:dyDescent="0.25">
      <c r="A40" s="3">
        <v>39</v>
      </c>
      <c r="B40" s="4" t="s">
        <v>76</v>
      </c>
      <c r="C40" s="4"/>
      <c r="D40" s="5" t="s">
        <v>77</v>
      </c>
      <c r="E40" s="5" t="s">
        <v>136</v>
      </c>
      <c r="F40" s="5" t="s">
        <v>149</v>
      </c>
      <c r="G40" s="6">
        <v>20000</v>
      </c>
      <c r="H40" s="6">
        <v>60000</v>
      </c>
      <c r="I40" s="9">
        <v>44980</v>
      </c>
      <c r="J40" s="11"/>
      <c r="K40" s="11">
        <f>+(Table1[[#This Row],[Quaterly EX]]+Table1[[#This Row],[Excise]])*0.16</f>
        <v>9600</v>
      </c>
      <c r="L40" s="13">
        <f>+Table1[[#This Row],[Quaterly EX]]+Table1[[#This Row],[Excise]]+Table1[[#This Row],[VAT]]</f>
        <v>69600</v>
      </c>
    </row>
    <row r="41" spans="1:12" x14ac:dyDescent="0.25">
      <c r="A41" s="3">
        <v>40</v>
      </c>
      <c r="B41" s="4" t="s">
        <v>78</v>
      </c>
      <c r="C41" s="4"/>
      <c r="D41" s="5" t="s">
        <v>79</v>
      </c>
      <c r="E41" s="5" t="s">
        <v>136</v>
      </c>
      <c r="F41" s="5" t="s">
        <v>152</v>
      </c>
      <c r="G41" s="6">
        <v>40000</v>
      </c>
      <c r="H41" s="6">
        <v>120000</v>
      </c>
      <c r="I41" s="9">
        <v>44980</v>
      </c>
      <c r="J41" s="11"/>
      <c r="K41" s="11">
        <f>+(Table1[[#This Row],[Quaterly EX]]+Table1[[#This Row],[Excise]])*0.16</f>
        <v>19200</v>
      </c>
      <c r="L41" s="13">
        <f>+Table1[[#This Row],[Quaterly EX]]+Table1[[#This Row],[Excise]]+Table1[[#This Row],[VAT]]</f>
        <v>139200</v>
      </c>
    </row>
    <row r="42" spans="1:12" x14ac:dyDescent="0.25">
      <c r="A42" s="3">
        <v>41</v>
      </c>
      <c r="B42" s="4" t="s">
        <v>80</v>
      </c>
      <c r="C42" s="4"/>
      <c r="D42" s="5" t="s">
        <v>81</v>
      </c>
      <c r="E42" s="5" t="s">
        <v>136</v>
      </c>
      <c r="F42" s="5" t="s">
        <v>153</v>
      </c>
      <c r="G42" s="6">
        <v>45000</v>
      </c>
      <c r="H42" s="6">
        <v>135000</v>
      </c>
      <c r="I42" s="9">
        <v>44980</v>
      </c>
      <c r="J42" s="11"/>
      <c r="K42" s="11">
        <f>+(Table1[[#This Row],[Quaterly EX]]+Table1[[#This Row],[Excise]])*0.16</f>
        <v>21600</v>
      </c>
      <c r="L42" s="13">
        <f>+Table1[[#This Row],[Quaterly EX]]+Table1[[#This Row],[Excise]]+Table1[[#This Row],[VAT]]</f>
        <v>156600</v>
      </c>
    </row>
    <row r="43" spans="1:12" ht="28.5" x14ac:dyDescent="0.25">
      <c r="A43" s="3">
        <v>42</v>
      </c>
      <c r="B43" s="4" t="s">
        <v>82</v>
      </c>
      <c r="C43" s="4"/>
      <c r="D43" s="5" t="s">
        <v>83</v>
      </c>
      <c r="E43" s="5" t="s">
        <v>137</v>
      </c>
      <c r="F43" s="5" t="s">
        <v>141</v>
      </c>
      <c r="G43" s="6">
        <v>35000</v>
      </c>
      <c r="H43" s="6">
        <v>105000</v>
      </c>
      <c r="I43" s="9">
        <v>44980</v>
      </c>
      <c r="J43" s="11"/>
      <c r="K43" s="11">
        <f>+(Table1[[#This Row],[Quaterly EX]]+Table1[[#This Row],[Excise]])*0.16</f>
        <v>16800</v>
      </c>
      <c r="L43" s="13">
        <f>+Table1[[#This Row],[Quaterly EX]]+Table1[[#This Row],[Excise]]+Table1[[#This Row],[VAT]]</f>
        <v>121800</v>
      </c>
    </row>
    <row r="44" spans="1:12" x14ac:dyDescent="0.25">
      <c r="A44" s="3">
        <v>43</v>
      </c>
      <c r="B44" s="4" t="s">
        <v>84</v>
      </c>
      <c r="C44" s="4"/>
      <c r="D44" s="5" t="s">
        <v>85</v>
      </c>
      <c r="E44" s="5" t="s">
        <v>136</v>
      </c>
      <c r="F44" s="5" t="s">
        <v>146</v>
      </c>
      <c r="G44" s="6">
        <v>140000</v>
      </c>
      <c r="H44" s="6">
        <v>420000</v>
      </c>
      <c r="I44" s="9">
        <v>44980</v>
      </c>
      <c r="J44" s="11"/>
      <c r="K44" s="11">
        <f>+(Table1[[#This Row],[Quaterly EX]]+Table1[[#This Row],[Excise]])*0.16</f>
        <v>67200</v>
      </c>
      <c r="L44" s="13">
        <f>+Table1[[#This Row],[Quaterly EX]]+Table1[[#This Row],[Excise]]+Table1[[#This Row],[VAT]]</f>
        <v>487200</v>
      </c>
    </row>
    <row r="45" spans="1:12" x14ac:dyDescent="0.25">
      <c r="A45" s="3">
        <v>44</v>
      </c>
      <c r="B45" s="4" t="s">
        <v>86</v>
      </c>
      <c r="C45" s="4"/>
      <c r="D45" s="5" t="s">
        <v>87</v>
      </c>
      <c r="E45" s="5" t="s">
        <v>136</v>
      </c>
      <c r="F45" s="5" t="s">
        <v>153</v>
      </c>
      <c r="G45" s="6">
        <v>45000</v>
      </c>
      <c r="H45" s="6">
        <v>135000</v>
      </c>
      <c r="I45" s="9">
        <v>44980</v>
      </c>
      <c r="J45" s="11"/>
      <c r="K45" s="11">
        <f>+(Table1[[#This Row],[Quaterly EX]]+Table1[[#This Row],[Excise]])*0.16</f>
        <v>21600</v>
      </c>
      <c r="L45" s="13">
        <f>+Table1[[#This Row],[Quaterly EX]]+Table1[[#This Row],[Excise]]+Table1[[#This Row],[VAT]]</f>
        <v>156600</v>
      </c>
    </row>
    <row r="46" spans="1:12" ht="28.5" x14ac:dyDescent="0.25">
      <c r="A46" s="3">
        <v>45</v>
      </c>
      <c r="B46" s="4" t="s">
        <v>88</v>
      </c>
      <c r="C46" s="4"/>
      <c r="D46" s="5" t="s">
        <v>89</v>
      </c>
      <c r="E46" s="5" t="s">
        <v>136</v>
      </c>
      <c r="F46" s="5" t="s">
        <v>146</v>
      </c>
      <c r="G46" s="6">
        <v>140000</v>
      </c>
      <c r="H46" s="6">
        <v>420000</v>
      </c>
      <c r="I46" s="9">
        <v>44980</v>
      </c>
      <c r="J46" s="11"/>
      <c r="K46" s="11">
        <f>+(Table1[[#This Row],[Quaterly EX]]+Table1[[#This Row],[Excise]])*0.16</f>
        <v>67200</v>
      </c>
      <c r="L46" s="13">
        <f>+Table1[[#This Row],[Quaterly EX]]+Table1[[#This Row],[Excise]]+Table1[[#This Row],[VAT]]</f>
        <v>487200</v>
      </c>
    </row>
    <row r="47" spans="1:12" ht="28.5" x14ac:dyDescent="0.25">
      <c r="A47" s="3">
        <v>46</v>
      </c>
      <c r="B47" s="4" t="s">
        <v>90</v>
      </c>
      <c r="C47" s="4"/>
      <c r="D47" s="5" t="s">
        <v>91</v>
      </c>
      <c r="E47" s="5" t="s">
        <v>137</v>
      </c>
      <c r="F47" s="5" t="s">
        <v>141</v>
      </c>
      <c r="G47" s="6">
        <v>35000</v>
      </c>
      <c r="H47" s="6">
        <v>105000</v>
      </c>
      <c r="I47" s="9">
        <v>44980</v>
      </c>
      <c r="J47" s="11"/>
      <c r="K47" s="11">
        <f>+(Table1[[#This Row],[Quaterly EX]]+Table1[[#This Row],[Excise]])*0.16</f>
        <v>16800</v>
      </c>
      <c r="L47" s="13">
        <f>+Table1[[#This Row],[Quaterly EX]]+Table1[[#This Row],[Excise]]+Table1[[#This Row],[VAT]]</f>
        <v>121800</v>
      </c>
    </row>
    <row r="48" spans="1:12" x14ac:dyDescent="0.25">
      <c r="A48" s="3">
        <v>47</v>
      </c>
      <c r="B48" s="4" t="s">
        <v>92</v>
      </c>
      <c r="C48" s="4"/>
      <c r="D48" s="5" t="s">
        <v>93</v>
      </c>
      <c r="E48" s="5" t="s">
        <v>136</v>
      </c>
      <c r="F48" s="5" t="s">
        <v>144</v>
      </c>
      <c r="G48" s="6">
        <v>70000</v>
      </c>
      <c r="H48" s="6">
        <v>210000</v>
      </c>
      <c r="I48" s="9">
        <v>44980</v>
      </c>
      <c r="J48" s="11"/>
      <c r="K48" s="11">
        <f>+(Table1[[#This Row],[Quaterly EX]]+Table1[[#This Row],[Excise]])*0.16</f>
        <v>33600</v>
      </c>
      <c r="L48" s="13">
        <f>+Table1[[#This Row],[Quaterly EX]]+Table1[[#This Row],[Excise]]+Table1[[#This Row],[VAT]]</f>
        <v>243600</v>
      </c>
    </row>
    <row r="49" spans="1:12" x14ac:dyDescent="0.25">
      <c r="A49" s="3">
        <v>48</v>
      </c>
      <c r="B49" s="4" t="s">
        <v>94</v>
      </c>
      <c r="C49" s="4"/>
      <c r="D49" s="5" t="s">
        <v>95</v>
      </c>
      <c r="E49" s="5" t="s">
        <v>136</v>
      </c>
      <c r="F49" s="5" t="s">
        <v>145</v>
      </c>
      <c r="G49" s="6">
        <v>30000</v>
      </c>
      <c r="H49" s="6">
        <v>90000</v>
      </c>
      <c r="I49" s="9">
        <v>44980</v>
      </c>
      <c r="J49" s="11"/>
      <c r="K49" s="11">
        <f>+(Table1[[#This Row],[Quaterly EX]]+Table1[[#This Row],[Excise]])*0.16</f>
        <v>14400</v>
      </c>
      <c r="L49" s="13">
        <f>+Table1[[#This Row],[Quaterly EX]]+Table1[[#This Row],[Excise]]+Table1[[#This Row],[VAT]]</f>
        <v>104400</v>
      </c>
    </row>
    <row r="50" spans="1:12" x14ac:dyDescent="0.25">
      <c r="A50" s="3">
        <v>49</v>
      </c>
      <c r="B50" s="4" t="s">
        <v>96</v>
      </c>
      <c r="C50" s="4"/>
      <c r="D50" s="5" t="s">
        <v>97</v>
      </c>
      <c r="E50" s="5" t="s">
        <v>136</v>
      </c>
      <c r="F50" s="5" t="s">
        <v>143</v>
      </c>
      <c r="G50" s="6">
        <v>57000</v>
      </c>
      <c r="H50" s="6">
        <v>171000</v>
      </c>
      <c r="I50" s="9">
        <v>44980</v>
      </c>
      <c r="J50" s="11"/>
      <c r="K50" s="11">
        <f>+(Table1[[#This Row],[Quaterly EX]]+Table1[[#This Row],[Excise]])*0.16</f>
        <v>27360</v>
      </c>
      <c r="L50" s="13">
        <f>+Table1[[#This Row],[Quaterly EX]]+Table1[[#This Row],[Excise]]+Table1[[#This Row],[VAT]]</f>
        <v>198360</v>
      </c>
    </row>
    <row r="51" spans="1:12" x14ac:dyDescent="0.25">
      <c r="A51" s="3">
        <v>50</v>
      </c>
      <c r="B51" s="4" t="s">
        <v>98</v>
      </c>
      <c r="C51" s="4"/>
      <c r="D51" s="5" t="s">
        <v>99</v>
      </c>
      <c r="E51" s="5" t="s">
        <v>136</v>
      </c>
      <c r="F51" s="5" t="s">
        <v>140</v>
      </c>
      <c r="G51" s="6">
        <v>95000</v>
      </c>
      <c r="H51" s="6">
        <v>285000</v>
      </c>
      <c r="I51" s="9">
        <v>44980</v>
      </c>
      <c r="J51" s="11"/>
      <c r="K51" s="11">
        <f>+(Table1[[#This Row],[Quaterly EX]]+Table1[[#This Row],[Excise]])*0.16</f>
        <v>45600</v>
      </c>
      <c r="L51" s="13">
        <f>+Table1[[#This Row],[Quaterly EX]]+Table1[[#This Row],[Excise]]+Table1[[#This Row],[VAT]]</f>
        <v>330600</v>
      </c>
    </row>
    <row r="52" spans="1:12" x14ac:dyDescent="0.25">
      <c r="A52" s="3">
        <v>51</v>
      </c>
      <c r="B52" s="4" t="s">
        <v>100</v>
      </c>
      <c r="C52" s="4"/>
      <c r="D52" s="5" t="s">
        <v>101</v>
      </c>
      <c r="E52" s="5" t="s">
        <v>136</v>
      </c>
      <c r="F52" s="5" t="s">
        <v>141</v>
      </c>
      <c r="G52" s="5">
        <v>0</v>
      </c>
      <c r="H52" s="5">
        <v>0</v>
      </c>
      <c r="I52" s="9">
        <v>44980</v>
      </c>
      <c r="J52" s="11"/>
      <c r="K52" s="11">
        <f>+(Table1[[#This Row],[Quaterly EX]]+Table1[[#This Row],[Excise]])*0.16</f>
        <v>0</v>
      </c>
      <c r="L52" s="13">
        <f>+Table1[[#This Row],[Quaterly EX]]+Table1[[#This Row],[Excise]]+Table1[[#This Row],[VAT]]</f>
        <v>0</v>
      </c>
    </row>
    <row r="53" spans="1:12" x14ac:dyDescent="0.25">
      <c r="A53" s="3">
        <v>52</v>
      </c>
      <c r="B53" s="4" t="s">
        <v>102</v>
      </c>
      <c r="C53" s="4"/>
      <c r="D53" s="5" t="s">
        <v>103</v>
      </c>
      <c r="E53" s="5" t="s">
        <v>136</v>
      </c>
      <c r="F53" s="5" t="s">
        <v>141</v>
      </c>
      <c r="G53" s="6">
        <v>35000</v>
      </c>
      <c r="H53" s="6">
        <v>105000</v>
      </c>
      <c r="I53" s="9">
        <v>44980</v>
      </c>
      <c r="J53" s="11"/>
      <c r="K53" s="11">
        <f>+(Table1[[#This Row],[Quaterly EX]]+Table1[[#This Row],[Excise]])*0.16</f>
        <v>16800</v>
      </c>
      <c r="L53" s="13">
        <f>+Table1[[#This Row],[Quaterly EX]]+Table1[[#This Row],[Excise]]+Table1[[#This Row],[VAT]]</f>
        <v>121800</v>
      </c>
    </row>
    <row r="54" spans="1:12" ht="28.5" x14ac:dyDescent="0.25">
      <c r="A54" s="3">
        <v>53</v>
      </c>
      <c r="B54" s="4" t="s">
        <v>104</v>
      </c>
      <c r="C54" s="4"/>
      <c r="D54" s="5" t="s">
        <v>105</v>
      </c>
      <c r="E54" s="5" t="s">
        <v>138</v>
      </c>
      <c r="F54" s="5" t="s">
        <v>139</v>
      </c>
      <c r="G54" s="6">
        <v>710000</v>
      </c>
      <c r="H54" s="6">
        <v>2130000</v>
      </c>
      <c r="I54" s="9">
        <v>44980</v>
      </c>
      <c r="J54" s="11">
        <f>+Table1[[#This Row],[Quaterly EX]]*0.15</f>
        <v>319500</v>
      </c>
      <c r="K54" s="11">
        <f>+(Table1[[#This Row],[Quaterly EX]]+Table1[[#This Row],[Excise]])*0.16</f>
        <v>391920</v>
      </c>
      <c r="L54" s="13">
        <f>+Table1[[#This Row],[Quaterly EX]]+Table1[[#This Row],[Excise]]+Table1[[#This Row],[VAT]]</f>
        <v>2841420</v>
      </c>
    </row>
    <row r="55" spans="1:12" x14ac:dyDescent="0.25">
      <c r="A55" s="3">
        <v>54</v>
      </c>
      <c r="B55" s="4" t="s">
        <v>104</v>
      </c>
      <c r="C55" s="4"/>
      <c r="D55" s="5" t="s">
        <v>106</v>
      </c>
      <c r="E55" s="5" t="s">
        <v>138</v>
      </c>
      <c r="F55" s="5" t="s">
        <v>140</v>
      </c>
      <c r="G55" s="6">
        <v>204786.67</v>
      </c>
      <c r="H55" s="6">
        <v>614360</v>
      </c>
      <c r="I55" s="9">
        <v>44980</v>
      </c>
      <c r="J55" s="11">
        <f>+Table1[[#This Row],[Quaterly EX]]*0.15</f>
        <v>92154</v>
      </c>
      <c r="K55" s="11">
        <f>+(Table1[[#This Row],[Quaterly EX]]+Table1[[#This Row],[Excise]])*0.16</f>
        <v>113042.24000000001</v>
      </c>
      <c r="L55" s="13">
        <f>+Table1[[#This Row],[Quaterly EX]]+Table1[[#This Row],[Excise]]+Table1[[#This Row],[VAT]]</f>
        <v>819556.24</v>
      </c>
    </row>
    <row r="56" spans="1:12" x14ac:dyDescent="0.25">
      <c r="A56" s="3">
        <v>55</v>
      </c>
      <c r="B56" s="4" t="s">
        <v>107</v>
      </c>
      <c r="C56" s="4"/>
      <c r="D56" s="5" t="s">
        <v>108</v>
      </c>
      <c r="E56" s="5" t="s">
        <v>136</v>
      </c>
      <c r="F56" s="5" t="s">
        <v>141</v>
      </c>
      <c r="G56" s="6">
        <v>40000</v>
      </c>
      <c r="H56" s="6">
        <v>120000</v>
      </c>
      <c r="I56" s="9">
        <v>44980</v>
      </c>
      <c r="J56" s="11"/>
      <c r="K56" s="11">
        <f>+(Table1[[#This Row],[Quaterly EX]]+Table1[[#This Row],[Excise]])*0.16</f>
        <v>19200</v>
      </c>
      <c r="L56" s="13">
        <f>+Table1[[#This Row],[Quaterly EX]]+Table1[[#This Row],[Excise]]+Table1[[#This Row],[VAT]]</f>
        <v>139200</v>
      </c>
    </row>
    <row r="57" spans="1:12" x14ac:dyDescent="0.25">
      <c r="A57" s="3">
        <v>56</v>
      </c>
      <c r="B57" s="4" t="s">
        <v>109</v>
      </c>
      <c r="C57" s="4"/>
      <c r="D57" s="5" t="s">
        <v>110</v>
      </c>
      <c r="E57" s="5" t="s">
        <v>136</v>
      </c>
      <c r="F57" s="5" t="s">
        <v>141</v>
      </c>
      <c r="G57" s="6">
        <v>40000</v>
      </c>
      <c r="H57" s="6">
        <v>120000</v>
      </c>
      <c r="I57" s="9">
        <v>44980</v>
      </c>
      <c r="J57" s="11"/>
      <c r="K57" s="11">
        <f>+(Table1[[#This Row],[Quaterly EX]]+Table1[[#This Row],[Excise]])*0.16</f>
        <v>19200</v>
      </c>
      <c r="L57" s="13">
        <f>+Table1[[#This Row],[Quaterly EX]]+Table1[[#This Row],[Excise]]+Table1[[#This Row],[VAT]]</f>
        <v>139200</v>
      </c>
    </row>
    <row r="58" spans="1:12" x14ac:dyDescent="0.25">
      <c r="A58" s="3">
        <v>57</v>
      </c>
      <c r="B58" s="8" t="s">
        <v>112</v>
      </c>
      <c r="C58" s="8"/>
      <c r="D58" s="5" t="s">
        <v>123</v>
      </c>
      <c r="E58" s="5" t="s">
        <v>136</v>
      </c>
      <c r="F58" s="5" t="s">
        <v>145</v>
      </c>
      <c r="G58" s="6">
        <v>20000</v>
      </c>
      <c r="H58" s="6">
        <v>60000</v>
      </c>
      <c r="I58" s="9">
        <v>45153</v>
      </c>
      <c r="J58" s="12"/>
      <c r="K58" s="12">
        <f>+(Table1[[#This Row],[Quaterly EX]]+Table1[[#This Row],[Excise]])*0.16</f>
        <v>9600</v>
      </c>
      <c r="L58" s="16">
        <f>+Table1[[#This Row],[Quaterly EX]]+Table1[[#This Row],[Excise]]+Table1[[#This Row],[VAT]]</f>
        <v>69600</v>
      </c>
    </row>
    <row r="59" spans="1:12" x14ac:dyDescent="0.25">
      <c r="A59" s="3">
        <v>58</v>
      </c>
      <c r="B59" s="8" t="s">
        <v>113</v>
      </c>
      <c r="C59" s="8"/>
      <c r="D59" s="5" t="s">
        <v>124</v>
      </c>
      <c r="E59" s="5" t="s">
        <v>136</v>
      </c>
      <c r="F59" s="5" t="s">
        <v>141</v>
      </c>
      <c r="G59" s="6">
        <v>40000</v>
      </c>
      <c r="H59" s="6">
        <v>120000</v>
      </c>
      <c r="I59" s="9">
        <v>45153</v>
      </c>
      <c r="J59" s="11"/>
      <c r="K59" s="11">
        <f>+(Table1[[#This Row],[Quaterly EX]]+Table1[[#This Row],[Excise]])*0.16</f>
        <v>19200</v>
      </c>
      <c r="L59" s="13">
        <f>+Table1[[#This Row],[Quaterly EX]]+Table1[[#This Row],[Excise]]+Table1[[#This Row],[VAT]]</f>
        <v>139200</v>
      </c>
    </row>
    <row r="60" spans="1:12" x14ac:dyDescent="0.25">
      <c r="A60" s="3">
        <v>59</v>
      </c>
      <c r="B60" s="8" t="s">
        <v>114</v>
      </c>
      <c r="C60" s="8"/>
      <c r="D60" s="5" t="s">
        <v>125</v>
      </c>
      <c r="E60" s="5" t="s">
        <v>136</v>
      </c>
      <c r="F60" s="5" t="s">
        <v>145</v>
      </c>
      <c r="G60" s="6">
        <v>20000</v>
      </c>
      <c r="H60" s="6">
        <v>60000</v>
      </c>
      <c r="I60" s="9">
        <v>45153</v>
      </c>
      <c r="J60" s="11"/>
      <c r="K60" s="11">
        <f>+(Table1[[#This Row],[Quaterly EX]]+Table1[[#This Row],[Excise]])*0.16</f>
        <v>9600</v>
      </c>
      <c r="L60" s="13">
        <f>+Table1[[#This Row],[Quaterly EX]]+Table1[[#This Row],[Excise]]+Table1[[#This Row],[VAT]]</f>
        <v>69600</v>
      </c>
    </row>
    <row r="61" spans="1:12" x14ac:dyDescent="0.25">
      <c r="A61" s="3">
        <v>60</v>
      </c>
      <c r="B61" s="8" t="s">
        <v>115</v>
      </c>
      <c r="C61" s="8"/>
      <c r="D61" s="5" t="s">
        <v>126</v>
      </c>
      <c r="E61" s="5" t="s">
        <v>136</v>
      </c>
      <c r="F61" s="5" t="s">
        <v>145</v>
      </c>
      <c r="G61" s="6">
        <v>20000</v>
      </c>
      <c r="H61" s="6">
        <v>60000</v>
      </c>
      <c r="I61" s="9">
        <v>45153</v>
      </c>
      <c r="J61" s="11"/>
      <c r="K61" s="11">
        <f>+(Table1[[#This Row],[Quaterly EX]]+Table1[[#This Row],[Excise]])*0.16</f>
        <v>9600</v>
      </c>
      <c r="L61" s="13">
        <f>+Table1[[#This Row],[Quaterly EX]]+Table1[[#This Row],[Excise]]+Table1[[#This Row],[VAT]]</f>
        <v>69600</v>
      </c>
    </row>
    <row r="62" spans="1:12" x14ac:dyDescent="0.25">
      <c r="A62" s="3">
        <v>61</v>
      </c>
      <c r="B62" s="8" t="s">
        <v>116</v>
      </c>
      <c r="C62" s="8"/>
      <c r="D62" s="5" t="s">
        <v>127</v>
      </c>
      <c r="E62" s="5" t="s">
        <v>136</v>
      </c>
      <c r="F62" s="5" t="s">
        <v>141</v>
      </c>
      <c r="G62" s="6">
        <v>40000</v>
      </c>
      <c r="H62" s="6">
        <v>120000</v>
      </c>
      <c r="I62" s="9">
        <v>45153</v>
      </c>
      <c r="J62" s="11"/>
      <c r="K62" s="11">
        <f>+(Table1[[#This Row],[Quaterly EX]]+Table1[[#This Row],[Excise]])*0.16</f>
        <v>19200</v>
      </c>
      <c r="L62" s="13">
        <f>+Table1[[#This Row],[Quaterly EX]]+Table1[[#This Row],[Excise]]+Table1[[#This Row],[VAT]]</f>
        <v>139200</v>
      </c>
    </row>
    <row r="63" spans="1:12" x14ac:dyDescent="0.25">
      <c r="A63" s="3">
        <v>62</v>
      </c>
      <c r="B63" s="8" t="s">
        <v>117</v>
      </c>
      <c r="C63" s="8"/>
      <c r="D63" s="5" t="s">
        <v>128</v>
      </c>
      <c r="E63" s="5" t="s">
        <v>136</v>
      </c>
      <c r="F63" s="5" t="s">
        <v>145</v>
      </c>
      <c r="G63" s="6">
        <v>20000</v>
      </c>
      <c r="H63" s="6">
        <v>60000</v>
      </c>
      <c r="I63" s="9">
        <v>45153</v>
      </c>
      <c r="J63" s="11"/>
      <c r="K63" s="11">
        <f>+(Table1[[#This Row],[Quaterly EX]]+Table1[[#This Row],[Excise]])*0.16</f>
        <v>9600</v>
      </c>
      <c r="L63" s="13">
        <f>+Table1[[#This Row],[Quaterly EX]]+Table1[[#This Row],[Excise]]+Table1[[#This Row],[VAT]]</f>
        <v>69600</v>
      </c>
    </row>
    <row r="64" spans="1:12" x14ac:dyDescent="0.25">
      <c r="A64" s="3">
        <v>63</v>
      </c>
      <c r="B64" s="8" t="s">
        <v>118</v>
      </c>
      <c r="C64" s="8"/>
      <c r="D64" s="5" t="s">
        <v>129</v>
      </c>
      <c r="E64" s="5" t="s">
        <v>136</v>
      </c>
      <c r="F64" s="5" t="s">
        <v>145</v>
      </c>
      <c r="G64" s="6">
        <v>20000</v>
      </c>
      <c r="H64" s="6">
        <v>60000</v>
      </c>
      <c r="I64" s="9">
        <v>45153</v>
      </c>
      <c r="J64" s="11"/>
      <c r="K64" s="11">
        <f>+(Table1[[#This Row],[Quaterly EX]]+Table1[[#This Row],[Excise]])*0.16</f>
        <v>9600</v>
      </c>
      <c r="L64" s="13">
        <f>+Table1[[#This Row],[Quaterly EX]]+Table1[[#This Row],[Excise]]+Table1[[#This Row],[VAT]]</f>
        <v>69600</v>
      </c>
    </row>
    <row r="65" spans="1:12" x14ac:dyDescent="0.25">
      <c r="A65" s="3">
        <v>64</v>
      </c>
      <c r="B65" s="8" t="s">
        <v>119</v>
      </c>
      <c r="C65" s="8"/>
      <c r="D65" s="5" t="s">
        <v>130</v>
      </c>
      <c r="E65" s="5" t="s">
        <v>136</v>
      </c>
      <c r="F65" s="5" t="s">
        <v>141</v>
      </c>
      <c r="G65" s="6">
        <v>40000</v>
      </c>
      <c r="H65" s="6">
        <v>120000</v>
      </c>
      <c r="I65" s="9">
        <v>45153</v>
      </c>
      <c r="J65" s="11"/>
      <c r="K65" s="11">
        <f>+(Table1[[#This Row],[Quaterly EX]]+Table1[[#This Row],[Excise]])*0.16</f>
        <v>19200</v>
      </c>
      <c r="L65" s="13">
        <f>+Table1[[#This Row],[Quaterly EX]]+Table1[[#This Row],[Excise]]+Table1[[#This Row],[VAT]]</f>
        <v>139200</v>
      </c>
    </row>
    <row r="66" spans="1:12" x14ac:dyDescent="0.25">
      <c r="A66" s="3" t="s">
        <v>157</v>
      </c>
      <c r="B66" s="8"/>
      <c r="C66" s="8"/>
      <c r="D66" s="14"/>
      <c r="E66" s="5"/>
      <c r="F66" s="5"/>
      <c r="G66" s="6">
        <f>SUBTOTAL(109,Table1[Monthly Ex])</f>
        <v>5140786.67</v>
      </c>
      <c r="H66" s="6">
        <f>SUBTOTAL(109,Table1[Quaterly EX])</f>
        <v>15422360</v>
      </c>
      <c r="I66" s="5"/>
      <c r="J66" s="15">
        <f>SUBTOTAL(109,Table1[Excise])</f>
        <v>411654</v>
      </c>
      <c r="K66" s="15">
        <f>SUBTOTAL(109,Table1[VAT])</f>
        <v>2533442.2400000002</v>
      </c>
      <c r="L66" s="18">
        <f>SUBTOTAL(109,Table1[TOTAL])</f>
        <v>18367456.239999998</v>
      </c>
    </row>
    <row r="70" spans="1:12" x14ac:dyDescent="0.25">
      <c r="I70" s="13"/>
    </row>
    <row r="72" spans="1:12" x14ac:dyDescent="0.25">
      <c r="G72" s="19"/>
    </row>
    <row r="73" spans="1:12" x14ac:dyDescent="0.25">
      <c r="G73" s="19"/>
    </row>
    <row r="74" spans="1:12" x14ac:dyDescent="0.25">
      <c r="G74" s="19"/>
    </row>
    <row r="77" spans="1:12" x14ac:dyDescent="0.25">
      <c r="G77" s="19"/>
    </row>
    <row r="79" spans="1:12" x14ac:dyDescent="0.25">
      <c r="G79" s="18"/>
    </row>
  </sheetData>
  <pageMargins left="0.7" right="0.7" top="0.75" bottom="0.75" header="0.3" footer="0.3"/>
  <pageSetup paperSize="9" scale="3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F5B7-8D9F-485C-B39A-82D4F9E71D1C}">
  <dimension ref="A1:M64"/>
  <sheetViews>
    <sheetView tabSelected="1" topLeftCell="A52" workbookViewId="0">
      <selection activeCell="C67" sqref="C67"/>
    </sheetView>
  </sheetViews>
  <sheetFormatPr defaultRowHeight="15.75" x14ac:dyDescent="0.25"/>
  <cols>
    <col min="1" max="1" width="5.875" bestFit="1" customWidth="1"/>
    <col min="2" max="2" width="58.5" bestFit="1" customWidth="1"/>
    <col min="3" max="3" width="10.5" bestFit="1" customWidth="1"/>
    <col min="4" max="4" width="10.375" bestFit="1" customWidth="1"/>
    <col min="5" max="5" width="13.875" bestFit="1" customWidth="1"/>
    <col min="6" max="6" width="10.125" bestFit="1" customWidth="1"/>
    <col min="7" max="7" width="12.625" bestFit="1" customWidth="1"/>
    <col min="8" max="8" width="13" bestFit="1" customWidth="1"/>
    <col min="9" max="9" width="10.5" bestFit="1" customWidth="1"/>
    <col min="10" max="10" width="8.875" bestFit="1" customWidth="1"/>
    <col min="11" max="12" width="11.875" bestFit="1" customWidth="1"/>
    <col min="13" max="13" width="47.625" bestFit="1" customWidth="1"/>
  </cols>
  <sheetData>
    <row r="1" spans="1:13" x14ac:dyDescent="0.25">
      <c r="A1" t="s">
        <v>111</v>
      </c>
      <c r="B1" t="s">
        <v>121</v>
      </c>
      <c r="C1" t="s">
        <v>120</v>
      </c>
      <c r="D1" t="s">
        <v>122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155</v>
      </c>
      <c r="K1" t="s">
        <v>156</v>
      </c>
      <c r="L1" t="s">
        <v>158</v>
      </c>
      <c r="M1" t="s">
        <v>161</v>
      </c>
    </row>
    <row r="2" spans="1:13" x14ac:dyDescent="0.25">
      <c r="A2">
        <v>53</v>
      </c>
      <c r="B2" s="33" t="s">
        <v>104</v>
      </c>
      <c r="D2" s="33" t="s">
        <v>105</v>
      </c>
      <c r="E2" s="33" t="s">
        <v>138</v>
      </c>
      <c r="F2" s="33" t="s">
        <v>139</v>
      </c>
      <c r="G2">
        <v>710000</v>
      </c>
      <c r="H2">
        <v>2130000</v>
      </c>
      <c r="I2">
        <v>44980</v>
      </c>
      <c r="J2">
        <v>319500</v>
      </c>
      <c r="K2">
        <v>391920</v>
      </c>
      <c r="L2">
        <v>2841420</v>
      </c>
      <c r="M2" s="33"/>
    </row>
    <row r="3" spans="1:13" x14ac:dyDescent="0.25">
      <c r="A3">
        <v>54</v>
      </c>
      <c r="B3" s="33" t="s">
        <v>104</v>
      </c>
      <c r="D3" s="33" t="s">
        <v>106</v>
      </c>
      <c r="E3" s="33" t="s">
        <v>138</v>
      </c>
      <c r="F3" s="33" t="s">
        <v>159</v>
      </c>
      <c r="G3">
        <v>204786.67</v>
      </c>
      <c r="H3">
        <v>614360.4</v>
      </c>
      <c r="I3">
        <v>44980</v>
      </c>
      <c r="J3">
        <v>92154.06</v>
      </c>
      <c r="K3">
        <v>113042.31359999999</v>
      </c>
      <c r="L3">
        <v>819556.77359999996</v>
      </c>
      <c r="M3" s="33"/>
    </row>
    <row r="4" spans="1:13" x14ac:dyDescent="0.25">
      <c r="A4">
        <v>1</v>
      </c>
      <c r="B4" s="33" t="s">
        <v>0</v>
      </c>
      <c r="D4" s="33" t="s">
        <v>1</v>
      </c>
      <c r="E4" s="33" t="s">
        <v>136</v>
      </c>
      <c r="F4" s="33" t="s">
        <v>143</v>
      </c>
      <c r="G4">
        <v>57000</v>
      </c>
      <c r="H4">
        <v>171000</v>
      </c>
      <c r="I4">
        <v>44980</v>
      </c>
      <c r="K4">
        <v>27360</v>
      </c>
      <c r="L4">
        <v>198360</v>
      </c>
      <c r="M4" s="33" t="s">
        <v>160</v>
      </c>
    </row>
    <row r="5" spans="1:13" x14ac:dyDescent="0.25">
      <c r="A5">
        <v>2</v>
      </c>
      <c r="B5" s="33" t="s">
        <v>2</v>
      </c>
      <c r="D5" s="33" t="s">
        <v>3</v>
      </c>
      <c r="E5" s="33" t="s">
        <v>136</v>
      </c>
      <c r="F5" s="33" t="s">
        <v>143</v>
      </c>
      <c r="G5">
        <v>57000</v>
      </c>
      <c r="H5">
        <v>171000</v>
      </c>
      <c r="I5">
        <v>44980</v>
      </c>
      <c r="K5">
        <v>27360</v>
      </c>
      <c r="L5">
        <v>198360</v>
      </c>
      <c r="M5" s="33"/>
    </row>
    <row r="6" spans="1:13" x14ac:dyDescent="0.25">
      <c r="A6">
        <v>3</v>
      </c>
      <c r="B6" s="33" t="s">
        <v>4</v>
      </c>
      <c r="D6" s="33" t="s">
        <v>5</v>
      </c>
      <c r="E6" s="33" t="s">
        <v>137</v>
      </c>
      <c r="F6" s="33" t="s">
        <v>141</v>
      </c>
      <c r="G6">
        <v>40000</v>
      </c>
      <c r="H6">
        <v>120000</v>
      </c>
      <c r="I6">
        <v>44980</v>
      </c>
      <c r="K6">
        <v>19200</v>
      </c>
      <c r="L6">
        <v>139200</v>
      </c>
      <c r="M6" s="33"/>
    </row>
    <row r="7" spans="1:13" x14ac:dyDescent="0.25">
      <c r="A7">
        <v>4</v>
      </c>
      <c r="B7" s="33" t="s">
        <v>6</v>
      </c>
      <c r="D7" s="33" t="s">
        <v>7</v>
      </c>
      <c r="E7" s="33" t="s">
        <v>136</v>
      </c>
      <c r="F7" s="33" t="s">
        <v>145</v>
      </c>
      <c r="G7">
        <v>30000</v>
      </c>
      <c r="H7">
        <v>90000</v>
      </c>
      <c r="I7">
        <v>44980</v>
      </c>
      <c r="K7">
        <v>14400</v>
      </c>
      <c r="L7">
        <v>104400</v>
      </c>
      <c r="M7" s="33"/>
    </row>
    <row r="8" spans="1:13" x14ac:dyDescent="0.25">
      <c r="A8">
        <v>5</v>
      </c>
      <c r="B8" s="33" t="s">
        <v>8</v>
      </c>
      <c r="D8" s="33" t="s">
        <v>9</v>
      </c>
      <c r="E8" s="33" t="s">
        <v>136</v>
      </c>
      <c r="F8" s="33" t="s">
        <v>142</v>
      </c>
      <c r="G8">
        <v>275000</v>
      </c>
      <c r="H8">
        <v>825000</v>
      </c>
      <c r="I8">
        <v>44980</v>
      </c>
      <c r="K8">
        <v>132000</v>
      </c>
      <c r="L8">
        <v>957000</v>
      </c>
      <c r="M8" s="33"/>
    </row>
    <row r="9" spans="1:13" x14ac:dyDescent="0.25">
      <c r="A9">
        <v>6</v>
      </c>
      <c r="B9" s="33" t="s">
        <v>10</v>
      </c>
      <c r="D9" s="33" t="s">
        <v>11</v>
      </c>
      <c r="E9" s="33" t="s">
        <v>136</v>
      </c>
      <c r="F9" s="33" t="s">
        <v>146</v>
      </c>
      <c r="G9">
        <v>140000</v>
      </c>
      <c r="H9">
        <v>420000</v>
      </c>
      <c r="I9">
        <v>44980</v>
      </c>
      <c r="K9">
        <v>67200</v>
      </c>
      <c r="L9">
        <v>487200</v>
      </c>
      <c r="M9" s="33"/>
    </row>
    <row r="10" spans="1:13" x14ac:dyDescent="0.25">
      <c r="A10">
        <v>7</v>
      </c>
      <c r="B10" s="33" t="s">
        <v>12</v>
      </c>
      <c r="D10" s="33" t="s">
        <v>13</v>
      </c>
      <c r="E10" s="33" t="s">
        <v>136</v>
      </c>
      <c r="F10" s="33" t="s">
        <v>146</v>
      </c>
      <c r="G10">
        <v>150000</v>
      </c>
      <c r="H10">
        <v>450000</v>
      </c>
      <c r="I10">
        <v>44980</v>
      </c>
      <c r="K10">
        <v>72000</v>
      </c>
      <c r="L10">
        <v>522000</v>
      </c>
      <c r="M10" s="33"/>
    </row>
    <row r="11" spans="1:13" x14ac:dyDescent="0.25">
      <c r="A11">
        <v>8</v>
      </c>
      <c r="B11" s="33" t="s">
        <v>14</v>
      </c>
      <c r="D11" s="33" t="s">
        <v>15</v>
      </c>
      <c r="E11" s="33" t="s">
        <v>136</v>
      </c>
      <c r="F11" s="33" t="s">
        <v>146</v>
      </c>
      <c r="G11">
        <v>140000</v>
      </c>
      <c r="H11">
        <v>420000</v>
      </c>
      <c r="I11">
        <v>44980</v>
      </c>
      <c r="K11">
        <v>67200</v>
      </c>
      <c r="L11">
        <v>487200</v>
      </c>
      <c r="M11" s="33"/>
    </row>
    <row r="12" spans="1:13" x14ac:dyDescent="0.25">
      <c r="A12">
        <v>9</v>
      </c>
      <c r="B12" s="33" t="s">
        <v>16</v>
      </c>
      <c r="D12" s="33" t="s">
        <v>17</v>
      </c>
      <c r="E12" s="33" t="s">
        <v>136</v>
      </c>
      <c r="F12" s="33" t="s">
        <v>145</v>
      </c>
      <c r="G12">
        <v>30000</v>
      </c>
      <c r="H12">
        <v>90000</v>
      </c>
      <c r="I12">
        <v>44980</v>
      </c>
      <c r="K12">
        <v>14400</v>
      </c>
      <c r="L12">
        <v>104400</v>
      </c>
      <c r="M12" s="33"/>
    </row>
    <row r="13" spans="1:13" x14ac:dyDescent="0.25">
      <c r="A13">
        <v>10</v>
      </c>
      <c r="B13" s="33" t="s">
        <v>18</v>
      </c>
      <c r="D13" s="33" t="s">
        <v>19</v>
      </c>
      <c r="E13" s="33" t="s">
        <v>136</v>
      </c>
      <c r="F13" s="33" t="s">
        <v>147</v>
      </c>
      <c r="G13">
        <v>100000</v>
      </c>
      <c r="H13">
        <v>300000</v>
      </c>
      <c r="I13">
        <v>44980</v>
      </c>
      <c r="K13">
        <v>48000</v>
      </c>
      <c r="L13">
        <v>348000</v>
      </c>
      <c r="M13" s="33"/>
    </row>
    <row r="14" spans="1:13" x14ac:dyDescent="0.25">
      <c r="A14">
        <v>11</v>
      </c>
      <c r="B14" s="33" t="s">
        <v>20</v>
      </c>
      <c r="D14" s="33" t="s">
        <v>21</v>
      </c>
      <c r="E14" s="33" t="s">
        <v>136</v>
      </c>
      <c r="F14" s="33" t="s">
        <v>141</v>
      </c>
      <c r="G14">
        <v>49500</v>
      </c>
      <c r="H14">
        <v>148500</v>
      </c>
      <c r="I14">
        <v>44980</v>
      </c>
      <c r="K14">
        <v>23760</v>
      </c>
      <c r="L14">
        <v>172260</v>
      </c>
      <c r="M14" s="33"/>
    </row>
    <row r="15" spans="1:13" x14ac:dyDescent="0.25">
      <c r="A15">
        <v>12</v>
      </c>
      <c r="B15" s="33" t="s">
        <v>22</v>
      </c>
      <c r="D15" s="33" t="s">
        <v>23</v>
      </c>
      <c r="E15" s="33" t="s">
        <v>136</v>
      </c>
      <c r="F15" s="33" t="s">
        <v>145</v>
      </c>
      <c r="G15">
        <v>40000</v>
      </c>
      <c r="H15">
        <v>120000</v>
      </c>
      <c r="I15">
        <v>44980</v>
      </c>
      <c r="K15">
        <v>19200</v>
      </c>
      <c r="L15">
        <v>139200</v>
      </c>
      <c r="M15" s="33"/>
    </row>
    <row r="16" spans="1:13" x14ac:dyDescent="0.25">
      <c r="A16">
        <v>13</v>
      </c>
      <c r="B16" s="33" t="s">
        <v>24</v>
      </c>
      <c r="D16" s="33" t="s">
        <v>25</v>
      </c>
      <c r="E16" s="33" t="s">
        <v>136</v>
      </c>
      <c r="F16" s="33" t="s">
        <v>145</v>
      </c>
      <c r="G16">
        <v>20000</v>
      </c>
      <c r="H16">
        <v>60000</v>
      </c>
      <c r="I16">
        <v>44980</v>
      </c>
      <c r="K16">
        <v>9600</v>
      </c>
      <c r="L16">
        <v>69600</v>
      </c>
      <c r="M16" s="33"/>
    </row>
    <row r="17" spans="1:13" x14ac:dyDescent="0.25">
      <c r="A17">
        <v>14</v>
      </c>
      <c r="B17" s="33" t="s">
        <v>26</v>
      </c>
      <c r="D17" s="33" t="s">
        <v>27</v>
      </c>
      <c r="E17" s="33" t="s">
        <v>136</v>
      </c>
      <c r="F17" s="33" t="s">
        <v>148</v>
      </c>
      <c r="G17">
        <v>620000</v>
      </c>
      <c r="H17">
        <v>1860000</v>
      </c>
      <c r="I17">
        <v>44980</v>
      </c>
      <c r="K17">
        <v>297600</v>
      </c>
      <c r="L17">
        <v>2157600</v>
      </c>
      <c r="M17" s="33"/>
    </row>
    <row r="18" spans="1:13" x14ac:dyDescent="0.25">
      <c r="A18">
        <v>15</v>
      </c>
      <c r="B18" s="33" t="s">
        <v>28</v>
      </c>
      <c r="D18" s="33" t="s">
        <v>29</v>
      </c>
      <c r="E18" s="33" t="s">
        <v>136</v>
      </c>
      <c r="F18" s="33" t="s">
        <v>149</v>
      </c>
      <c r="G18">
        <v>20000</v>
      </c>
      <c r="H18">
        <v>60000</v>
      </c>
      <c r="I18">
        <v>44980</v>
      </c>
      <c r="K18">
        <v>9600</v>
      </c>
      <c r="L18">
        <v>69600</v>
      </c>
      <c r="M18" s="33"/>
    </row>
    <row r="19" spans="1:13" x14ac:dyDescent="0.25">
      <c r="A19">
        <v>16</v>
      </c>
      <c r="B19" s="33" t="s">
        <v>30</v>
      </c>
      <c r="D19" s="33" t="s">
        <v>31</v>
      </c>
      <c r="E19" s="33" t="s">
        <v>136</v>
      </c>
      <c r="F19" s="33" t="s">
        <v>144</v>
      </c>
      <c r="G19">
        <v>60000</v>
      </c>
      <c r="H19">
        <v>180000</v>
      </c>
      <c r="I19">
        <v>44980</v>
      </c>
      <c r="K19">
        <v>28800</v>
      </c>
      <c r="L19">
        <v>208800</v>
      </c>
      <c r="M19" s="33"/>
    </row>
    <row r="20" spans="1:13" x14ac:dyDescent="0.25">
      <c r="A20">
        <v>17</v>
      </c>
      <c r="B20" s="33" t="s">
        <v>32</v>
      </c>
      <c r="D20" s="33" t="s">
        <v>33</v>
      </c>
      <c r="E20" s="33" t="s">
        <v>136</v>
      </c>
      <c r="F20" s="33" t="s">
        <v>150</v>
      </c>
      <c r="G20">
        <v>82500</v>
      </c>
      <c r="H20">
        <v>247500</v>
      </c>
      <c r="I20">
        <v>44980</v>
      </c>
      <c r="K20">
        <v>39600</v>
      </c>
      <c r="L20">
        <v>287100</v>
      </c>
      <c r="M20" s="33"/>
    </row>
    <row r="21" spans="1:13" x14ac:dyDescent="0.25">
      <c r="A21">
        <v>18</v>
      </c>
      <c r="B21" s="33" t="s">
        <v>34</v>
      </c>
      <c r="D21" s="33" t="s">
        <v>35</v>
      </c>
      <c r="E21" s="33" t="s">
        <v>136</v>
      </c>
      <c r="F21" s="33" t="s">
        <v>149</v>
      </c>
      <c r="G21">
        <v>20000</v>
      </c>
      <c r="H21">
        <v>60000</v>
      </c>
      <c r="I21">
        <v>44980</v>
      </c>
      <c r="K21">
        <v>9600</v>
      </c>
      <c r="L21">
        <v>69600</v>
      </c>
      <c r="M21" s="33"/>
    </row>
    <row r="22" spans="1:13" x14ac:dyDescent="0.25">
      <c r="A22">
        <v>19</v>
      </c>
      <c r="B22" s="33" t="s">
        <v>36</v>
      </c>
      <c r="D22" s="33" t="s">
        <v>37</v>
      </c>
      <c r="E22" s="33" t="s">
        <v>136</v>
      </c>
      <c r="F22" s="33" t="s">
        <v>150</v>
      </c>
      <c r="G22">
        <v>90000</v>
      </c>
      <c r="H22">
        <v>270000</v>
      </c>
      <c r="I22">
        <v>44980</v>
      </c>
      <c r="K22">
        <v>43200</v>
      </c>
      <c r="L22">
        <v>313200</v>
      </c>
      <c r="M22" s="33"/>
    </row>
    <row r="23" spans="1:13" x14ac:dyDescent="0.25">
      <c r="A23">
        <v>20</v>
      </c>
      <c r="B23" s="33" t="s">
        <v>38</v>
      </c>
      <c r="D23" s="33" t="s">
        <v>39</v>
      </c>
      <c r="E23" s="33" t="s">
        <v>136</v>
      </c>
      <c r="F23" s="33" t="s">
        <v>147</v>
      </c>
      <c r="G23">
        <v>100000</v>
      </c>
      <c r="H23">
        <v>300000</v>
      </c>
      <c r="I23">
        <v>44980</v>
      </c>
      <c r="K23">
        <v>48000</v>
      </c>
      <c r="L23">
        <v>348000</v>
      </c>
      <c r="M23" s="33"/>
    </row>
    <row r="24" spans="1:13" x14ac:dyDescent="0.25">
      <c r="A24">
        <v>21</v>
      </c>
      <c r="B24" s="33" t="s">
        <v>40</v>
      </c>
      <c r="D24" s="33" t="s">
        <v>41</v>
      </c>
      <c r="E24" s="33" t="s">
        <v>136</v>
      </c>
      <c r="F24" s="33" t="s">
        <v>144</v>
      </c>
      <c r="G24">
        <v>70000</v>
      </c>
      <c r="H24">
        <v>210000</v>
      </c>
      <c r="I24">
        <v>44980</v>
      </c>
      <c r="K24">
        <v>33600</v>
      </c>
      <c r="L24">
        <v>243600</v>
      </c>
      <c r="M24" s="33"/>
    </row>
    <row r="25" spans="1:13" x14ac:dyDescent="0.25">
      <c r="A25">
        <v>22</v>
      </c>
      <c r="B25" s="33" t="s">
        <v>42</v>
      </c>
      <c r="D25" s="33" t="s">
        <v>43</v>
      </c>
      <c r="E25" s="33" t="s">
        <v>136</v>
      </c>
      <c r="F25" s="33" t="s">
        <v>143</v>
      </c>
      <c r="G25">
        <v>57000</v>
      </c>
      <c r="H25">
        <v>171000</v>
      </c>
      <c r="I25">
        <v>44980</v>
      </c>
      <c r="K25">
        <v>27360</v>
      </c>
      <c r="L25">
        <v>198360</v>
      </c>
      <c r="M25" s="33"/>
    </row>
    <row r="26" spans="1:13" x14ac:dyDescent="0.25">
      <c r="A26">
        <v>23</v>
      </c>
      <c r="B26" s="33" t="s">
        <v>44</v>
      </c>
      <c r="D26" s="33" t="s">
        <v>45</v>
      </c>
      <c r="E26" s="33" t="s">
        <v>136</v>
      </c>
      <c r="F26" s="33" t="s">
        <v>144</v>
      </c>
      <c r="G26">
        <v>70000</v>
      </c>
      <c r="H26">
        <v>210000</v>
      </c>
      <c r="I26">
        <v>44980</v>
      </c>
      <c r="K26">
        <v>33600</v>
      </c>
      <c r="L26">
        <v>243600</v>
      </c>
      <c r="M26" s="33"/>
    </row>
    <row r="27" spans="1:13" x14ac:dyDescent="0.25">
      <c r="A27">
        <v>24</v>
      </c>
      <c r="B27" s="33" t="s">
        <v>46</v>
      </c>
      <c r="D27" s="33" t="s">
        <v>47</v>
      </c>
      <c r="E27" s="33" t="s">
        <v>137</v>
      </c>
      <c r="F27" s="33" t="s">
        <v>141</v>
      </c>
      <c r="G27">
        <v>35000</v>
      </c>
      <c r="H27">
        <v>105000</v>
      </c>
      <c r="I27">
        <v>44980</v>
      </c>
      <c r="K27">
        <v>16800</v>
      </c>
      <c r="L27">
        <v>121800</v>
      </c>
      <c r="M27" s="33"/>
    </row>
    <row r="28" spans="1:13" x14ac:dyDescent="0.25">
      <c r="A28">
        <v>25</v>
      </c>
      <c r="B28" s="33" t="s">
        <v>48</v>
      </c>
      <c r="D28" s="33" t="s">
        <v>49</v>
      </c>
      <c r="E28" s="33" t="s">
        <v>136</v>
      </c>
      <c r="F28" s="33" t="s">
        <v>145</v>
      </c>
      <c r="G28">
        <v>40000</v>
      </c>
      <c r="H28">
        <v>120000</v>
      </c>
      <c r="I28">
        <v>44980</v>
      </c>
      <c r="K28">
        <v>19200</v>
      </c>
      <c r="L28">
        <v>139200</v>
      </c>
      <c r="M28" s="33"/>
    </row>
    <row r="29" spans="1:13" x14ac:dyDescent="0.25">
      <c r="A29">
        <v>26</v>
      </c>
      <c r="B29" s="33" t="s">
        <v>50</v>
      </c>
      <c r="D29" s="33" t="s">
        <v>51</v>
      </c>
      <c r="E29" s="33" t="s">
        <v>136</v>
      </c>
      <c r="F29" s="33" t="s">
        <v>143</v>
      </c>
      <c r="G29">
        <v>57000</v>
      </c>
      <c r="H29">
        <v>171000</v>
      </c>
      <c r="I29">
        <v>44980</v>
      </c>
      <c r="K29">
        <v>27360</v>
      </c>
      <c r="L29">
        <v>198360</v>
      </c>
      <c r="M29" s="33"/>
    </row>
    <row r="30" spans="1:13" x14ac:dyDescent="0.25">
      <c r="A30">
        <v>27</v>
      </c>
      <c r="B30" s="33" t="s">
        <v>52</v>
      </c>
      <c r="D30" s="33" t="s">
        <v>53</v>
      </c>
      <c r="E30" s="33" t="s">
        <v>137</v>
      </c>
      <c r="F30" s="33" t="s">
        <v>141</v>
      </c>
      <c r="G30">
        <v>40000</v>
      </c>
      <c r="H30">
        <v>120000</v>
      </c>
      <c r="I30">
        <v>44980</v>
      </c>
      <c r="K30">
        <v>19200</v>
      </c>
      <c r="L30">
        <v>139200</v>
      </c>
      <c r="M30" s="33"/>
    </row>
    <row r="31" spans="1:13" x14ac:dyDescent="0.25">
      <c r="A31">
        <v>28</v>
      </c>
      <c r="B31" s="33" t="s">
        <v>54</v>
      </c>
      <c r="D31" s="33" t="s">
        <v>55</v>
      </c>
      <c r="E31" s="33" t="s">
        <v>136</v>
      </c>
      <c r="F31" s="33" t="s">
        <v>145</v>
      </c>
      <c r="G31">
        <v>32000</v>
      </c>
      <c r="H31">
        <v>96000</v>
      </c>
      <c r="I31">
        <v>44980</v>
      </c>
      <c r="K31">
        <v>15360</v>
      </c>
      <c r="L31">
        <v>111360</v>
      </c>
      <c r="M31" s="33"/>
    </row>
    <row r="32" spans="1:13" x14ac:dyDescent="0.25">
      <c r="A32">
        <v>29</v>
      </c>
      <c r="B32" s="33" t="s">
        <v>56</v>
      </c>
      <c r="D32" s="33" t="s">
        <v>57</v>
      </c>
      <c r="E32" s="33" t="s">
        <v>136</v>
      </c>
      <c r="F32" s="33" t="s">
        <v>151</v>
      </c>
      <c r="G32">
        <v>45000</v>
      </c>
      <c r="H32">
        <v>135000</v>
      </c>
      <c r="I32">
        <v>44980</v>
      </c>
      <c r="K32">
        <v>21600</v>
      </c>
      <c r="L32">
        <v>156600</v>
      </c>
      <c r="M32" s="33"/>
    </row>
    <row r="33" spans="1:13" x14ac:dyDescent="0.25">
      <c r="A33">
        <v>30</v>
      </c>
      <c r="B33" s="33" t="s">
        <v>58</v>
      </c>
      <c r="D33" s="33" t="s">
        <v>59</v>
      </c>
      <c r="E33" s="33" t="s">
        <v>137</v>
      </c>
      <c r="F33" s="33" t="s">
        <v>141</v>
      </c>
      <c r="G33">
        <v>35000</v>
      </c>
      <c r="H33">
        <v>105000</v>
      </c>
      <c r="I33">
        <v>44980</v>
      </c>
      <c r="K33">
        <v>16800</v>
      </c>
      <c r="L33">
        <v>121800</v>
      </c>
      <c r="M33" s="33"/>
    </row>
    <row r="34" spans="1:13" x14ac:dyDescent="0.25">
      <c r="A34">
        <v>31</v>
      </c>
      <c r="B34" s="33" t="s">
        <v>60</v>
      </c>
      <c r="D34" s="33" t="s">
        <v>61</v>
      </c>
      <c r="E34" s="33" t="s">
        <v>136</v>
      </c>
      <c r="F34" s="33" t="s">
        <v>143</v>
      </c>
      <c r="G34">
        <v>65000</v>
      </c>
      <c r="H34">
        <v>195000</v>
      </c>
      <c r="I34">
        <v>44980</v>
      </c>
      <c r="K34">
        <v>31200</v>
      </c>
      <c r="L34">
        <v>226200</v>
      </c>
      <c r="M34" s="33"/>
    </row>
    <row r="35" spans="1:13" x14ac:dyDescent="0.25">
      <c r="A35">
        <v>32</v>
      </c>
      <c r="B35" s="33" t="s">
        <v>62</v>
      </c>
      <c r="D35" s="33" t="s">
        <v>63</v>
      </c>
      <c r="E35" s="33" t="s">
        <v>136</v>
      </c>
      <c r="F35" s="33" t="s">
        <v>150</v>
      </c>
      <c r="G35">
        <v>82500</v>
      </c>
      <c r="H35">
        <v>247500</v>
      </c>
      <c r="I35">
        <v>44980</v>
      </c>
      <c r="K35">
        <v>39600</v>
      </c>
      <c r="L35">
        <v>287100</v>
      </c>
      <c r="M35" s="33"/>
    </row>
    <row r="36" spans="1:13" x14ac:dyDescent="0.25">
      <c r="A36">
        <v>33</v>
      </c>
      <c r="B36" s="33" t="s">
        <v>64</v>
      </c>
      <c r="D36" s="33" t="s">
        <v>65</v>
      </c>
      <c r="E36" s="33" t="s">
        <v>137</v>
      </c>
      <c r="F36" s="33" t="s">
        <v>141</v>
      </c>
      <c r="G36">
        <v>35000</v>
      </c>
      <c r="H36">
        <v>105000</v>
      </c>
      <c r="I36">
        <v>44980</v>
      </c>
      <c r="K36">
        <v>16800</v>
      </c>
      <c r="L36">
        <v>121800</v>
      </c>
      <c r="M36" s="33"/>
    </row>
    <row r="37" spans="1:13" x14ac:dyDescent="0.25">
      <c r="A37">
        <v>34</v>
      </c>
      <c r="B37" s="33" t="s">
        <v>66</v>
      </c>
      <c r="D37" s="33" t="s">
        <v>67</v>
      </c>
      <c r="E37" s="33" t="s">
        <v>136</v>
      </c>
      <c r="F37" s="33" t="s">
        <v>154</v>
      </c>
      <c r="G37">
        <v>82500</v>
      </c>
      <c r="H37">
        <v>247500</v>
      </c>
      <c r="I37">
        <v>44980</v>
      </c>
      <c r="K37">
        <v>39600</v>
      </c>
      <c r="L37">
        <v>287100</v>
      </c>
      <c r="M37" s="33"/>
    </row>
    <row r="38" spans="1:13" x14ac:dyDescent="0.25">
      <c r="A38">
        <v>35</v>
      </c>
      <c r="B38" s="33" t="s">
        <v>68</v>
      </c>
      <c r="D38" s="33" t="s">
        <v>69</v>
      </c>
      <c r="E38" s="33" t="s">
        <v>136</v>
      </c>
      <c r="F38" s="33" t="s">
        <v>145</v>
      </c>
      <c r="G38">
        <v>50000</v>
      </c>
      <c r="H38">
        <v>150000</v>
      </c>
      <c r="I38">
        <v>44980</v>
      </c>
      <c r="K38">
        <v>24000</v>
      </c>
      <c r="L38">
        <v>174000</v>
      </c>
      <c r="M38" s="33"/>
    </row>
    <row r="39" spans="1:13" x14ac:dyDescent="0.25">
      <c r="A39">
        <v>36</v>
      </c>
      <c r="B39" s="33" t="s">
        <v>70</v>
      </c>
      <c r="D39" s="33" t="s">
        <v>71</v>
      </c>
      <c r="E39" s="33" t="s">
        <v>136</v>
      </c>
      <c r="F39" s="33" t="s">
        <v>150</v>
      </c>
      <c r="G39">
        <v>82500</v>
      </c>
      <c r="H39">
        <v>247500</v>
      </c>
      <c r="I39">
        <v>44980</v>
      </c>
      <c r="K39">
        <v>39600</v>
      </c>
      <c r="L39">
        <v>287100</v>
      </c>
      <c r="M39" s="33"/>
    </row>
    <row r="40" spans="1:13" x14ac:dyDescent="0.25">
      <c r="A40">
        <v>37</v>
      </c>
      <c r="B40" s="33" t="s">
        <v>72</v>
      </c>
      <c r="D40" s="33" t="s">
        <v>73</v>
      </c>
      <c r="E40" s="33" t="s">
        <v>136</v>
      </c>
      <c r="F40" s="33" t="s">
        <v>150</v>
      </c>
      <c r="G40">
        <v>82500</v>
      </c>
      <c r="H40">
        <v>247500</v>
      </c>
      <c r="I40">
        <v>44980</v>
      </c>
      <c r="K40">
        <v>39600</v>
      </c>
      <c r="L40">
        <v>287100</v>
      </c>
      <c r="M40" s="33"/>
    </row>
    <row r="41" spans="1:13" x14ac:dyDescent="0.25">
      <c r="A41">
        <v>38</v>
      </c>
      <c r="B41" s="33" t="s">
        <v>74</v>
      </c>
      <c r="D41" s="33" t="s">
        <v>75</v>
      </c>
      <c r="E41" s="33" t="s">
        <v>136</v>
      </c>
      <c r="F41" s="33" t="s">
        <v>143</v>
      </c>
      <c r="G41">
        <v>57000</v>
      </c>
      <c r="H41">
        <v>171000</v>
      </c>
      <c r="I41">
        <v>44980</v>
      </c>
      <c r="K41">
        <v>27360</v>
      </c>
      <c r="L41">
        <v>198360</v>
      </c>
      <c r="M41" s="33"/>
    </row>
    <row r="42" spans="1:13" x14ac:dyDescent="0.25">
      <c r="A42">
        <v>39</v>
      </c>
      <c r="B42" s="33" t="s">
        <v>76</v>
      </c>
      <c r="D42" s="33" t="s">
        <v>77</v>
      </c>
      <c r="E42" s="33" t="s">
        <v>136</v>
      </c>
      <c r="F42" s="33" t="s">
        <v>149</v>
      </c>
      <c r="G42">
        <v>20000</v>
      </c>
      <c r="H42">
        <v>60000</v>
      </c>
      <c r="I42">
        <v>44980</v>
      </c>
      <c r="K42">
        <v>9600</v>
      </c>
      <c r="L42">
        <v>69600</v>
      </c>
      <c r="M42" s="33"/>
    </row>
    <row r="43" spans="1:13" x14ac:dyDescent="0.25">
      <c r="A43">
        <v>40</v>
      </c>
      <c r="B43" s="33" t="s">
        <v>78</v>
      </c>
      <c r="D43" s="33" t="s">
        <v>79</v>
      </c>
      <c r="E43" s="33" t="s">
        <v>136</v>
      </c>
      <c r="F43" s="33" t="s">
        <v>144</v>
      </c>
      <c r="G43">
        <v>40000</v>
      </c>
      <c r="H43">
        <v>207000</v>
      </c>
      <c r="I43">
        <v>44980</v>
      </c>
      <c r="K43">
        <v>33120</v>
      </c>
      <c r="L43">
        <v>240120</v>
      </c>
      <c r="M43" s="33" t="s">
        <v>162</v>
      </c>
    </row>
    <row r="44" spans="1:13" x14ac:dyDescent="0.25">
      <c r="A44">
        <v>41</v>
      </c>
      <c r="B44" s="33" t="s">
        <v>80</v>
      </c>
      <c r="D44" s="33" t="s">
        <v>81</v>
      </c>
      <c r="E44" s="33" t="s">
        <v>136</v>
      </c>
      <c r="F44" s="33" t="s">
        <v>153</v>
      </c>
      <c r="G44">
        <v>45000</v>
      </c>
      <c r="H44">
        <v>135000</v>
      </c>
      <c r="I44">
        <v>44980</v>
      </c>
      <c r="K44">
        <v>21600</v>
      </c>
      <c r="L44">
        <v>156600</v>
      </c>
      <c r="M44" s="33"/>
    </row>
    <row r="45" spans="1:13" x14ac:dyDescent="0.25">
      <c r="A45">
        <v>42</v>
      </c>
      <c r="B45" s="33" t="s">
        <v>82</v>
      </c>
      <c r="D45" s="33" t="s">
        <v>83</v>
      </c>
      <c r="E45" s="33" t="s">
        <v>137</v>
      </c>
      <c r="F45" s="33" t="s">
        <v>141</v>
      </c>
      <c r="G45">
        <v>35000</v>
      </c>
      <c r="H45">
        <v>105000</v>
      </c>
      <c r="I45">
        <v>44980</v>
      </c>
      <c r="K45">
        <v>16800</v>
      </c>
      <c r="L45">
        <v>121800</v>
      </c>
      <c r="M45" s="33"/>
    </row>
    <row r="46" spans="1:13" x14ac:dyDescent="0.25">
      <c r="A46">
        <v>43</v>
      </c>
      <c r="B46" s="33" t="s">
        <v>84</v>
      </c>
      <c r="D46" s="33" t="s">
        <v>85</v>
      </c>
      <c r="E46" s="33" t="s">
        <v>136</v>
      </c>
      <c r="F46" s="33" t="s">
        <v>146</v>
      </c>
      <c r="G46">
        <v>140000</v>
      </c>
      <c r="H46">
        <v>420000</v>
      </c>
      <c r="I46">
        <v>44980</v>
      </c>
      <c r="K46">
        <v>67200</v>
      </c>
      <c r="L46">
        <v>487200</v>
      </c>
      <c r="M46" s="33"/>
    </row>
    <row r="47" spans="1:13" x14ac:dyDescent="0.25">
      <c r="A47">
        <v>44</v>
      </c>
      <c r="B47" s="33" t="s">
        <v>86</v>
      </c>
      <c r="D47" s="33" t="s">
        <v>87</v>
      </c>
      <c r="E47" s="33" t="s">
        <v>136</v>
      </c>
      <c r="F47" s="33" t="s">
        <v>153</v>
      </c>
      <c r="G47">
        <v>45000</v>
      </c>
      <c r="H47">
        <v>135000</v>
      </c>
      <c r="I47">
        <v>44980</v>
      </c>
      <c r="K47">
        <v>21600</v>
      </c>
      <c r="L47">
        <v>156600</v>
      </c>
      <c r="M47" s="33"/>
    </row>
    <row r="48" spans="1:13" x14ac:dyDescent="0.25">
      <c r="A48">
        <v>45</v>
      </c>
      <c r="B48" s="33" t="s">
        <v>88</v>
      </c>
      <c r="D48" s="33" t="s">
        <v>89</v>
      </c>
      <c r="E48" s="33" t="s">
        <v>136</v>
      </c>
      <c r="F48" s="33" t="s">
        <v>146</v>
      </c>
      <c r="G48">
        <v>140000</v>
      </c>
      <c r="H48">
        <v>420000</v>
      </c>
      <c r="I48">
        <v>44980</v>
      </c>
      <c r="K48">
        <v>67200</v>
      </c>
      <c r="L48">
        <v>487200</v>
      </c>
      <c r="M48" s="33"/>
    </row>
    <row r="49" spans="1:13" x14ac:dyDescent="0.25">
      <c r="A49">
        <v>46</v>
      </c>
      <c r="B49" s="33" t="s">
        <v>90</v>
      </c>
      <c r="D49" s="33" t="s">
        <v>91</v>
      </c>
      <c r="E49" s="33" t="s">
        <v>137</v>
      </c>
      <c r="F49" s="33" t="s">
        <v>141</v>
      </c>
      <c r="G49">
        <v>35000</v>
      </c>
      <c r="H49">
        <v>105000</v>
      </c>
      <c r="I49">
        <v>44980</v>
      </c>
      <c r="K49">
        <v>16800</v>
      </c>
      <c r="L49">
        <v>121800</v>
      </c>
      <c r="M49" s="33"/>
    </row>
    <row r="50" spans="1:13" x14ac:dyDescent="0.25">
      <c r="A50">
        <v>47</v>
      </c>
      <c r="B50" s="33" t="s">
        <v>92</v>
      </c>
      <c r="D50" s="33" t="s">
        <v>93</v>
      </c>
      <c r="E50" s="33" t="s">
        <v>136</v>
      </c>
      <c r="F50" s="33" t="s">
        <v>144</v>
      </c>
      <c r="G50">
        <v>70000</v>
      </c>
      <c r="H50">
        <v>210000</v>
      </c>
      <c r="I50">
        <v>44980</v>
      </c>
      <c r="K50">
        <v>33600</v>
      </c>
      <c r="L50">
        <v>243600</v>
      </c>
      <c r="M50" s="33"/>
    </row>
    <row r="51" spans="1:13" x14ac:dyDescent="0.25">
      <c r="A51">
        <v>48</v>
      </c>
      <c r="B51" s="33" t="s">
        <v>94</v>
      </c>
      <c r="D51" s="33" t="s">
        <v>95</v>
      </c>
      <c r="E51" s="33" t="s">
        <v>136</v>
      </c>
      <c r="F51" s="33" t="s">
        <v>145</v>
      </c>
      <c r="G51">
        <v>30000</v>
      </c>
      <c r="H51">
        <v>90000</v>
      </c>
      <c r="I51">
        <v>44980</v>
      </c>
      <c r="K51">
        <v>14400</v>
      </c>
      <c r="L51">
        <v>104400</v>
      </c>
      <c r="M51" s="33"/>
    </row>
    <row r="52" spans="1:13" x14ac:dyDescent="0.25">
      <c r="A52">
        <v>49</v>
      </c>
      <c r="B52" s="33" t="s">
        <v>96</v>
      </c>
      <c r="D52" s="33" t="s">
        <v>97</v>
      </c>
      <c r="E52" s="33" t="s">
        <v>136</v>
      </c>
      <c r="F52" s="33" t="s">
        <v>143</v>
      </c>
      <c r="G52">
        <v>57000</v>
      </c>
      <c r="H52">
        <v>171000</v>
      </c>
      <c r="I52">
        <v>44980</v>
      </c>
      <c r="K52">
        <v>27360</v>
      </c>
      <c r="L52">
        <v>198360</v>
      </c>
      <c r="M52" s="33"/>
    </row>
    <row r="53" spans="1:13" x14ac:dyDescent="0.25">
      <c r="A53">
        <v>50</v>
      </c>
      <c r="B53" s="33" t="s">
        <v>98</v>
      </c>
      <c r="D53" s="33" t="s">
        <v>99</v>
      </c>
      <c r="E53" s="33" t="s">
        <v>136</v>
      </c>
      <c r="F53" s="33" t="s">
        <v>140</v>
      </c>
      <c r="G53">
        <v>95000</v>
      </c>
      <c r="H53">
        <v>285000</v>
      </c>
      <c r="I53">
        <v>44980</v>
      </c>
      <c r="K53">
        <v>45600</v>
      </c>
      <c r="L53">
        <v>330600</v>
      </c>
      <c r="M53" s="33"/>
    </row>
    <row r="54" spans="1:13" x14ac:dyDescent="0.25">
      <c r="A54">
        <v>51</v>
      </c>
      <c r="B54" s="33" t="s">
        <v>100</v>
      </c>
      <c r="D54" s="33" t="s">
        <v>101</v>
      </c>
      <c r="E54" s="33" t="s">
        <v>136</v>
      </c>
      <c r="F54" s="33" t="s">
        <v>141</v>
      </c>
      <c r="G54">
        <v>0</v>
      </c>
      <c r="H54">
        <v>0</v>
      </c>
      <c r="I54">
        <v>44980</v>
      </c>
      <c r="K54">
        <v>0</v>
      </c>
      <c r="L54">
        <v>0</v>
      </c>
      <c r="M54" s="33"/>
    </row>
    <row r="55" spans="1:13" x14ac:dyDescent="0.25">
      <c r="A55">
        <v>52</v>
      </c>
      <c r="B55" s="33" t="s">
        <v>102</v>
      </c>
      <c r="D55" s="33" t="s">
        <v>103</v>
      </c>
      <c r="E55" s="33" t="s">
        <v>136</v>
      </c>
      <c r="F55" s="33" t="s">
        <v>141</v>
      </c>
      <c r="G55">
        <v>35000</v>
      </c>
      <c r="H55">
        <v>105000</v>
      </c>
      <c r="I55">
        <v>44980</v>
      </c>
      <c r="K55">
        <v>16800</v>
      </c>
      <c r="L55">
        <v>121800</v>
      </c>
      <c r="M55" s="33"/>
    </row>
    <row r="56" spans="1:13" x14ac:dyDescent="0.25">
      <c r="A56">
        <v>55</v>
      </c>
      <c r="B56" s="33" t="s">
        <v>107</v>
      </c>
      <c r="D56" s="33" t="s">
        <v>163</v>
      </c>
      <c r="E56" s="33" t="s">
        <v>136</v>
      </c>
      <c r="F56" s="33" t="s">
        <v>141</v>
      </c>
      <c r="G56">
        <v>40000</v>
      </c>
      <c r="H56">
        <v>120000</v>
      </c>
      <c r="I56">
        <v>44980</v>
      </c>
      <c r="K56">
        <v>19200</v>
      </c>
      <c r="L56">
        <v>139200</v>
      </c>
      <c r="M56" s="33"/>
    </row>
    <row r="57" spans="1:13" x14ac:dyDescent="0.25">
      <c r="A57">
        <v>56</v>
      </c>
      <c r="B57" s="33" t="s">
        <v>109</v>
      </c>
      <c r="D57" s="33" t="s">
        <v>110</v>
      </c>
      <c r="E57" s="33" t="s">
        <v>136</v>
      </c>
      <c r="F57" s="33" t="s">
        <v>141</v>
      </c>
      <c r="G57">
        <v>40000</v>
      </c>
      <c r="H57">
        <v>120000</v>
      </c>
      <c r="I57">
        <v>44980</v>
      </c>
      <c r="K57">
        <v>19200</v>
      </c>
      <c r="L57">
        <v>139200</v>
      </c>
      <c r="M57" s="33"/>
    </row>
    <row r="58" spans="1:13" x14ac:dyDescent="0.25">
      <c r="A58">
        <v>57</v>
      </c>
      <c r="B58" s="33" t="s">
        <v>112</v>
      </c>
      <c r="D58" s="33" t="s">
        <v>123</v>
      </c>
      <c r="E58" s="33" t="s">
        <v>136</v>
      </c>
      <c r="F58" s="33" t="s">
        <v>145</v>
      </c>
      <c r="G58">
        <v>20000</v>
      </c>
      <c r="H58">
        <v>60000</v>
      </c>
      <c r="I58">
        <v>45153</v>
      </c>
      <c r="K58">
        <v>9600</v>
      </c>
      <c r="L58">
        <v>69600</v>
      </c>
      <c r="M58" s="33"/>
    </row>
    <row r="59" spans="1:13" x14ac:dyDescent="0.25">
      <c r="A59">
        <v>58</v>
      </c>
      <c r="B59" s="33" t="s">
        <v>113</v>
      </c>
      <c r="D59" s="33" t="s">
        <v>124</v>
      </c>
      <c r="E59" s="33" t="s">
        <v>136</v>
      </c>
      <c r="F59" s="33" t="s">
        <v>141</v>
      </c>
      <c r="G59">
        <v>40000</v>
      </c>
      <c r="H59">
        <v>120000</v>
      </c>
      <c r="I59">
        <v>45153</v>
      </c>
      <c r="K59">
        <v>19200</v>
      </c>
      <c r="L59">
        <v>139200</v>
      </c>
      <c r="M59" s="33"/>
    </row>
    <row r="60" spans="1:13" x14ac:dyDescent="0.25">
      <c r="A60">
        <v>59</v>
      </c>
      <c r="B60" s="33" t="s">
        <v>114</v>
      </c>
      <c r="D60" s="33" t="s">
        <v>125</v>
      </c>
      <c r="E60" s="33" t="s">
        <v>136</v>
      </c>
      <c r="F60" s="33" t="s">
        <v>145</v>
      </c>
      <c r="G60">
        <v>20000</v>
      </c>
      <c r="H60">
        <v>60000</v>
      </c>
      <c r="I60">
        <v>45153</v>
      </c>
      <c r="K60">
        <v>9600</v>
      </c>
      <c r="L60">
        <v>69600</v>
      </c>
      <c r="M60" s="33"/>
    </row>
    <row r="61" spans="1:13" x14ac:dyDescent="0.25">
      <c r="A61">
        <v>60</v>
      </c>
      <c r="B61" s="33" t="s">
        <v>115</v>
      </c>
      <c r="D61" s="33" t="s">
        <v>126</v>
      </c>
      <c r="E61" s="33" t="s">
        <v>136</v>
      </c>
      <c r="F61" s="33" t="s">
        <v>145</v>
      </c>
      <c r="G61">
        <v>20000</v>
      </c>
      <c r="H61">
        <v>60000</v>
      </c>
      <c r="I61">
        <v>45153</v>
      </c>
      <c r="K61">
        <v>9600</v>
      </c>
      <c r="L61">
        <v>69600</v>
      </c>
      <c r="M61" s="33"/>
    </row>
    <row r="62" spans="1:13" x14ac:dyDescent="0.25">
      <c r="A62">
        <v>61</v>
      </c>
      <c r="B62" s="33" t="s">
        <v>116</v>
      </c>
      <c r="D62" s="33" t="s">
        <v>127</v>
      </c>
      <c r="E62" s="33" t="s">
        <v>136</v>
      </c>
      <c r="F62" s="33" t="s">
        <v>141</v>
      </c>
      <c r="G62">
        <v>40000</v>
      </c>
      <c r="H62">
        <v>120000</v>
      </c>
      <c r="I62">
        <v>45153</v>
      </c>
      <c r="K62">
        <v>19200</v>
      </c>
      <c r="L62">
        <v>139200</v>
      </c>
      <c r="M62" s="33"/>
    </row>
    <row r="63" spans="1:13" x14ac:dyDescent="0.25">
      <c r="A63">
        <v>62</v>
      </c>
      <c r="B63" s="33" t="s">
        <v>117</v>
      </c>
      <c r="D63" s="33" t="s">
        <v>128</v>
      </c>
      <c r="E63" s="33" t="s">
        <v>136</v>
      </c>
      <c r="F63" s="33" t="s">
        <v>145</v>
      </c>
      <c r="G63">
        <v>20000</v>
      </c>
      <c r="H63">
        <v>60000</v>
      </c>
      <c r="I63">
        <v>45153</v>
      </c>
      <c r="K63">
        <v>9600</v>
      </c>
      <c r="L63">
        <v>69600</v>
      </c>
      <c r="M63" s="33"/>
    </row>
    <row r="64" spans="1:13" x14ac:dyDescent="0.25">
      <c r="A64">
        <v>63</v>
      </c>
      <c r="B64" s="33" t="s">
        <v>118</v>
      </c>
      <c r="D64" s="33" t="s">
        <v>129</v>
      </c>
      <c r="E64" s="33" t="s">
        <v>136</v>
      </c>
      <c r="F64" s="33" t="s">
        <v>145</v>
      </c>
      <c r="G64">
        <v>20000</v>
      </c>
      <c r="H64">
        <v>60000</v>
      </c>
      <c r="I64">
        <v>45153</v>
      </c>
      <c r="K64">
        <v>9600</v>
      </c>
      <c r="L64">
        <v>69600</v>
      </c>
      <c r="M64" s="3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"/>
  <sheetViews>
    <sheetView workbookViewId="0">
      <selection activeCell="B18" sqref="B18"/>
    </sheetView>
  </sheetViews>
  <sheetFormatPr defaultRowHeight="15.75" x14ac:dyDescent="0.25"/>
  <cols>
    <col min="1" max="1" width="5.75" customWidth="1"/>
    <col min="2" max="2" width="42.625" bestFit="1" customWidth="1"/>
    <col min="3" max="3" width="11.125" bestFit="1" customWidth="1"/>
    <col min="4" max="4" width="15.75" customWidth="1"/>
    <col min="5" max="5" width="10" customWidth="1"/>
    <col min="6" max="6" width="10.375" customWidth="1"/>
    <col min="7" max="7" width="12.875" customWidth="1"/>
    <col min="8" max="8" width="13.625" customWidth="1"/>
    <col min="9" max="9" width="10.75" customWidth="1"/>
    <col min="10" max="10" width="12.375" bestFit="1" customWidth="1"/>
    <col min="11" max="11" width="12.75" bestFit="1" customWidth="1"/>
    <col min="12" max="12" width="12.625" bestFit="1" customWidth="1"/>
  </cols>
  <sheetData>
    <row r="1" spans="1:12" s="1" customFormat="1" x14ac:dyDescent="0.25">
      <c r="A1" s="2" t="s">
        <v>111</v>
      </c>
      <c r="B1" s="2" t="s">
        <v>121</v>
      </c>
      <c r="C1" s="2" t="s">
        <v>120</v>
      </c>
      <c r="D1" s="2" t="s">
        <v>122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10" t="s">
        <v>155</v>
      </c>
      <c r="K1" s="10" t="s">
        <v>156</v>
      </c>
      <c r="L1" s="10" t="s">
        <v>158</v>
      </c>
    </row>
    <row r="2" spans="1:12" ht="28.5" x14ac:dyDescent="0.25">
      <c r="A2" s="3">
        <v>53</v>
      </c>
      <c r="B2" s="4" t="s">
        <v>104</v>
      </c>
      <c r="C2" s="4"/>
      <c r="D2" s="5" t="s">
        <v>105</v>
      </c>
      <c r="E2" s="5" t="s">
        <v>138</v>
      </c>
      <c r="F2" s="5" t="s">
        <v>139</v>
      </c>
      <c r="G2" s="6">
        <v>710000</v>
      </c>
      <c r="H2" s="6">
        <v>2130000</v>
      </c>
      <c r="I2" s="9">
        <v>44980</v>
      </c>
      <c r="J2" s="11">
        <f>+Table4[[#This Row],[Quaterly EX]]*0.15</f>
        <v>319500</v>
      </c>
      <c r="K2" s="11">
        <f>+(Table4[[#This Row],[Quaterly EX]]+Table4[[#This Row],[Excise]])*0.16</f>
        <v>391920</v>
      </c>
      <c r="L2" s="13">
        <f>+Table4[[#This Row],[Quaterly EX]]+Table4[[#This Row],[Excise]]+Table4[[#This Row],[VAT]]</f>
        <v>2841420</v>
      </c>
    </row>
    <row r="3" spans="1:12" ht="28.5" x14ac:dyDescent="0.25">
      <c r="A3" s="3">
        <v>54</v>
      </c>
      <c r="B3" s="4" t="s">
        <v>104</v>
      </c>
      <c r="C3" s="4"/>
      <c r="D3" s="5" t="s">
        <v>106</v>
      </c>
      <c r="E3" s="5" t="s">
        <v>138</v>
      </c>
      <c r="F3" s="5" t="s">
        <v>159</v>
      </c>
      <c r="G3" s="6">
        <v>204786.67</v>
      </c>
      <c r="H3" s="6">
        <v>614360.4</v>
      </c>
      <c r="I3" s="9">
        <v>44980</v>
      </c>
      <c r="J3" s="11">
        <f>+Table4[[#This Row],[Quaterly EX]]*0.15</f>
        <v>92154.06</v>
      </c>
      <c r="K3" s="11">
        <f>+(Table4[[#This Row],[Quaterly EX]]+Table4[[#This Row],[Excise]])*0.16</f>
        <v>113042.31359999999</v>
      </c>
      <c r="L3" s="13">
        <f>+Table4[[#This Row],[Quaterly EX]]+Table4[[#This Row],[Excise]]+Table4[[#This Row],[VAT]]</f>
        <v>819556.77359999996</v>
      </c>
    </row>
    <row r="4" spans="1:12" x14ac:dyDescent="0.25">
      <c r="A4" s="3" t="s">
        <v>157</v>
      </c>
      <c r="B4" s="4"/>
      <c r="C4" s="4"/>
      <c r="D4" s="5"/>
      <c r="E4" s="5"/>
      <c r="F4" s="5"/>
      <c r="G4" s="5"/>
      <c r="H4" s="6">
        <f>SUBTOTAL(109,Table4[Quaterly EX])</f>
        <v>2744360.4</v>
      </c>
      <c r="I4" s="5"/>
      <c r="J4" s="15">
        <f>SUBTOTAL(109,Table4[Excise])</f>
        <v>411654.06</v>
      </c>
      <c r="K4" s="15">
        <f>SUBTOTAL(109,Table4[VAT])</f>
        <v>504962.31359999999</v>
      </c>
      <c r="L4" s="17">
        <f>SUBTOTAL(109,Table4[TOTAL])</f>
        <v>3660976.7736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6"/>
  <sheetViews>
    <sheetView view="pageBreakPreview" zoomScale="60" zoomScaleNormal="70" workbookViewId="0">
      <selection activeCell="B6" sqref="B6"/>
    </sheetView>
  </sheetViews>
  <sheetFormatPr defaultColWidth="8.75" defaultRowHeight="14.25" x14ac:dyDescent="0.2"/>
  <cols>
    <col min="1" max="1" width="5.75" style="25" customWidth="1"/>
    <col min="2" max="2" width="50.25" style="25" customWidth="1"/>
    <col min="3" max="3" width="28.375" style="25" customWidth="1"/>
    <col min="4" max="4" width="11.125" style="25" customWidth="1"/>
    <col min="5" max="5" width="13.5" style="25" bestFit="1" customWidth="1"/>
    <col min="6" max="6" width="13" style="25" customWidth="1"/>
    <col min="7" max="7" width="14.75" style="25" customWidth="1"/>
    <col min="8" max="8" width="16.75" style="25" bestFit="1" customWidth="1"/>
    <col min="9" max="9" width="14" style="25" bestFit="1" customWidth="1"/>
    <col min="10" max="10" width="17.125" style="24" customWidth="1"/>
    <col min="11" max="11" width="17.75" style="24" bestFit="1" customWidth="1"/>
    <col min="12" max="12" width="34.875" style="30" customWidth="1"/>
    <col min="13" max="16384" width="8.75" style="25"/>
  </cols>
  <sheetData>
    <row r="1" spans="1:12" s="23" customFormat="1" ht="34.9" customHeight="1" x14ac:dyDescent="0.2">
      <c r="A1" s="20" t="s">
        <v>111</v>
      </c>
      <c r="B1" s="20" t="s">
        <v>121</v>
      </c>
      <c r="C1" s="20" t="s">
        <v>120</v>
      </c>
      <c r="D1" s="20" t="s">
        <v>122</v>
      </c>
      <c r="E1" s="20" t="s">
        <v>131</v>
      </c>
      <c r="F1" s="20" t="s">
        <v>132</v>
      </c>
      <c r="G1" s="20" t="s">
        <v>133</v>
      </c>
      <c r="H1" s="20" t="s">
        <v>134</v>
      </c>
      <c r="I1" s="20" t="s">
        <v>135</v>
      </c>
      <c r="J1" s="21" t="s">
        <v>156</v>
      </c>
      <c r="K1" s="21" t="s">
        <v>158</v>
      </c>
      <c r="L1" s="20" t="s">
        <v>161</v>
      </c>
    </row>
    <row r="2" spans="1:12" ht="15.75" x14ac:dyDescent="0.25">
      <c r="A2">
        <v>1</v>
      </c>
      <c r="B2" t="s">
        <v>0</v>
      </c>
      <c r="C2"/>
      <c r="D2" t="s">
        <v>1</v>
      </c>
      <c r="E2" t="s">
        <v>136</v>
      </c>
      <c r="F2" t="s">
        <v>143</v>
      </c>
      <c r="G2" s="31">
        <v>57000</v>
      </c>
      <c r="H2" s="31">
        <v>171000</v>
      </c>
      <c r="I2" s="31">
        <v>44980</v>
      </c>
      <c r="J2" s="31">
        <f>+Table14[[#This Row],[Quaterly EX]]*0.16</f>
        <v>27360</v>
      </c>
      <c r="K2" s="31">
        <f>+Table14[[#This Row],[Quaterly EX]]+Table14[[#This Row],[VAT]]</f>
        <v>198360</v>
      </c>
      <c r="L2" s="32" t="s">
        <v>160</v>
      </c>
    </row>
    <row r="3" spans="1:12" ht="15.75" x14ac:dyDescent="0.25">
      <c r="A3">
        <v>2</v>
      </c>
      <c r="B3" t="s">
        <v>2</v>
      </c>
      <c r="C3"/>
      <c r="D3" t="s">
        <v>3</v>
      </c>
      <c r="E3" t="s">
        <v>136</v>
      </c>
      <c r="F3" t="s">
        <v>143</v>
      </c>
      <c r="G3" s="31">
        <v>57000</v>
      </c>
      <c r="H3" s="31">
        <v>171000</v>
      </c>
      <c r="I3" s="31">
        <v>44980</v>
      </c>
      <c r="J3" s="31">
        <f>+Table14[[#This Row],[Quaterly EX]]*0.16</f>
        <v>27360</v>
      </c>
      <c r="K3" s="31">
        <f>+Table14[[#This Row],[Quaterly EX]]+Table14[[#This Row],[VAT]]</f>
        <v>198360</v>
      </c>
      <c r="L3"/>
    </row>
    <row r="4" spans="1:12" ht="15.75" x14ac:dyDescent="0.25">
      <c r="A4">
        <v>3</v>
      </c>
      <c r="B4" t="s">
        <v>4</v>
      </c>
      <c r="C4"/>
      <c r="D4" t="s">
        <v>5</v>
      </c>
      <c r="E4" t="s">
        <v>137</v>
      </c>
      <c r="F4" t="s">
        <v>141</v>
      </c>
      <c r="G4" s="31">
        <v>40000</v>
      </c>
      <c r="H4" s="31">
        <v>120000</v>
      </c>
      <c r="I4" s="31">
        <v>44980</v>
      </c>
      <c r="J4" s="31">
        <f>+Table14[[#This Row],[Quaterly EX]]*0.16</f>
        <v>19200</v>
      </c>
      <c r="K4" s="31">
        <f>+Table14[[#This Row],[Quaterly EX]]+Table14[[#This Row],[VAT]]</f>
        <v>139200</v>
      </c>
      <c r="L4"/>
    </row>
    <row r="5" spans="1:12" ht="15.75" x14ac:dyDescent="0.25">
      <c r="A5">
        <v>4</v>
      </c>
      <c r="B5" t="s">
        <v>6</v>
      </c>
      <c r="C5"/>
      <c r="D5" t="s">
        <v>7</v>
      </c>
      <c r="E5" t="s">
        <v>136</v>
      </c>
      <c r="F5" t="s">
        <v>145</v>
      </c>
      <c r="G5" s="31">
        <v>30000</v>
      </c>
      <c r="H5" s="31">
        <v>90000</v>
      </c>
      <c r="I5" s="31">
        <v>44980</v>
      </c>
      <c r="J5" s="31">
        <f>+Table14[[#This Row],[Quaterly EX]]*0.16</f>
        <v>14400</v>
      </c>
      <c r="K5" s="31">
        <f>+Table14[[#This Row],[Quaterly EX]]+Table14[[#This Row],[VAT]]</f>
        <v>104400</v>
      </c>
      <c r="L5"/>
    </row>
    <row r="6" spans="1:12" ht="15.75" x14ac:dyDescent="0.25">
      <c r="A6">
        <v>5</v>
      </c>
      <c r="B6" t="s">
        <v>8</v>
      </c>
      <c r="C6"/>
      <c r="D6" t="s">
        <v>9</v>
      </c>
      <c r="E6" t="s">
        <v>136</v>
      </c>
      <c r="F6" t="s">
        <v>142</v>
      </c>
      <c r="G6" s="31">
        <v>275000</v>
      </c>
      <c r="H6" s="31">
        <v>825000</v>
      </c>
      <c r="I6" s="31">
        <v>44980</v>
      </c>
      <c r="J6" s="31">
        <f>+Table14[[#This Row],[Quaterly EX]]*0.16</f>
        <v>132000</v>
      </c>
      <c r="K6" s="31">
        <f>+Table14[[#This Row],[Quaterly EX]]+Table14[[#This Row],[VAT]]</f>
        <v>957000</v>
      </c>
      <c r="L6"/>
    </row>
    <row r="7" spans="1:12" ht="15.75" x14ac:dyDescent="0.25">
      <c r="A7">
        <v>6</v>
      </c>
      <c r="B7" t="s">
        <v>10</v>
      </c>
      <c r="C7"/>
      <c r="D7" t="s">
        <v>11</v>
      </c>
      <c r="E7" t="s">
        <v>136</v>
      </c>
      <c r="F7" t="s">
        <v>146</v>
      </c>
      <c r="G7" s="31">
        <v>140000</v>
      </c>
      <c r="H7" s="31">
        <v>420000</v>
      </c>
      <c r="I7" s="31">
        <v>44980</v>
      </c>
      <c r="J7" s="31">
        <f>+Table14[[#This Row],[Quaterly EX]]*0.16</f>
        <v>67200</v>
      </c>
      <c r="K7" s="31">
        <f>+Table14[[#This Row],[Quaterly EX]]+Table14[[#This Row],[VAT]]</f>
        <v>487200</v>
      </c>
      <c r="L7"/>
    </row>
    <row r="8" spans="1:12" ht="15.75" x14ac:dyDescent="0.25">
      <c r="A8">
        <v>7</v>
      </c>
      <c r="B8" t="s">
        <v>12</v>
      </c>
      <c r="C8"/>
      <c r="D8" t="s">
        <v>13</v>
      </c>
      <c r="E8" t="s">
        <v>136</v>
      </c>
      <c r="F8" t="s">
        <v>146</v>
      </c>
      <c r="G8" s="31">
        <v>150000</v>
      </c>
      <c r="H8" s="31">
        <v>450000</v>
      </c>
      <c r="I8" s="31">
        <v>44980</v>
      </c>
      <c r="J8" s="31">
        <f>+Table14[[#This Row],[Quaterly EX]]*0.16</f>
        <v>72000</v>
      </c>
      <c r="K8" s="31">
        <f>+Table14[[#This Row],[Quaterly EX]]+Table14[[#This Row],[VAT]]</f>
        <v>522000</v>
      </c>
      <c r="L8"/>
    </row>
    <row r="9" spans="1:12" ht="15.75" x14ac:dyDescent="0.25">
      <c r="A9">
        <v>8</v>
      </c>
      <c r="B9" t="s">
        <v>14</v>
      </c>
      <c r="C9"/>
      <c r="D9" t="s">
        <v>15</v>
      </c>
      <c r="E9" t="s">
        <v>136</v>
      </c>
      <c r="F9" t="s">
        <v>146</v>
      </c>
      <c r="G9" s="31">
        <v>140000</v>
      </c>
      <c r="H9" s="31">
        <v>420000</v>
      </c>
      <c r="I9" s="31">
        <v>44980</v>
      </c>
      <c r="J9" s="31">
        <f>+Table14[[#This Row],[Quaterly EX]]*0.16</f>
        <v>67200</v>
      </c>
      <c r="K9" s="31">
        <f>+Table14[[#This Row],[Quaterly EX]]+Table14[[#This Row],[VAT]]</f>
        <v>487200</v>
      </c>
      <c r="L9"/>
    </row>
    <row r="10" spans="1:12" ht="15.75" x14ac:dyDescent="0.25">
      <c r="A10">
        <v>9</v>
      </c>
      <c r="B10" t="s">
        <v>16</v>
      </c>
      <c r="C10"/>
      <c r="D10" t="s">
        <v>17</v>
      </c>
      <c r="E10" t="s">
        <v>136</v>
      </c>
      <c r="F10" t="s">
        <v>145</v>
      </c>
      <c r="G10" s="31">
        <v>30000</v>
      </c>
      <c r="H10" s="31">
        <v>90000</v>
      </c>
      <c r="I10" s="31">
        <v>44980</v>
      </c>
      <c r="J10" s="31">
        <f>+Table14[[#This Row],[Quaterly EX]]*0.16</f>
        <v>14400</v>
      </c>
      <c r="K10" s="31">
        <f>+Table14[[#This Row],[Quaterly EX]]+Table14[[#This Row],[VAT]]</f>
        <v>104400</v>
      </c>
      <c r="L10"/>
    </row>
    <row r="11" spans="1:12" ht="15.75" x14ac:dyDescent="0.25">
      <c r="A11">
        <v>10</v>
      </c>
      <c r="B11" t="s">
        <v>18</v>
      </c>
      <c r="C11"/>
      <c r="D11" t="s">
        <v>19</v>
      </c>
      <c r="E11" t="s">
        <v>136</v>
      </c>
      <c r="F11" t="s">
        <v>147</v>
      </c>
      <c r="G11" s="31">
        <v>100000</v>
      </c>
      <c r="H11" s="31">
        <v>300000</v>
      </c>
      <c r="I11" s="31">
        <v>44980</v>
      </c>
      <c r="J11" s="31">
        <f>+Table14[[#This Row],[Quaterly EX]]*0.16</f>
        <v>48000</v>
      </c>
      <c r="K11" s="31">
        <f>+Table14[[#This Row],[Quaterly EX]]+Table14[[#This Row],[VAT]]</f>
        <v>348000</v>
      </c>
      <c r="L11"/>
    </row>
    <row r="12" spans="1:12" ht="15.75" x14ac:dyDescent="0.25">
      <c r="A12">
        <v>11</v>
      </c>
      <c r="B12" t="s">
        <v>20</v>
      </c>
      <c r="C12"/>
      <c r="D12" t="s">
        <v>21</v>
      </c>
      <c r="E12" t="s">
        <v>136</v>
      </c>
      <c r="F12" t="s">
        <v>141</v>
      </c>
      <c r="G12" s="31">
        <v>49500</v>
      </c>
      <c r="H12" s="31">
        <v>148500</v>
      </c>
      <c r="I12" s="31">
        <v>44980</v>
      </c>
      <c r="J12" s="31">
        <f>+Table14[[#This Row],[Quaterly EX]]*0.16</f>
        <v>23760</v>
      </c>
      <c r="K12" s="31">
        <f>+Table14[[#This Row],[Quaterly EX]]+Table14[[#This Row],[VAT]]</f>
        <v>172260</v>
      </c>
      <c r="L12"/>
    </row>
    <row r="13" spans="1:12" ht="15.75" x14ac:dyDescent="0.25">
      <c r="A13">
        <v>12</v>
      </c>
      <c r="B13" t="s">
        <v>22</v>
      </c>
      <c r="C13"/>
      <c r="D13" t="s">
        <v>23</v>
      </c>
      <c r="E13" t="s">
        <v>136</v>
      </c>
      <c r="F13" t="s">
        <v>145</v>
      </c>
      <c r="G13" s="31">
        <v>40000</v>
      </c>
      <c r="H13" s="31">
        <v>120000</v>
      </c>
      <c r="I13" s="31">
        <v>44980</v>
      </c>
      <c r="J13" s="31">
        <f>+Table14[[#This Row],[Quaterly EX]]*0.16</f>
        <v>19200</v>
      </c>
      <c r="K13" s="31">
        <f>+Table14[[#This Row],[Quaterly EX]]+Table14[[#This Row],[VAT]]</f>
        <v>139200</v>
      </c>
      <c r="L13"/>
    </row>
    <row r="14" spans="1:12" ht="15.75" x14ac:dyDescent="0.25">
      <c r="A14">
        <v>13</v>
      </c>
      <c r="B14" t="s">
        <v>24</v>
      </c>
      <c r="C14"/>
      <c r="D14" t="s">
        <v>25</v>
      </c>
      <c r="E14" t="s">
        <v>136</v>
      </c>
      <c r="F14" t="s">
        <v>145</v>
      </c>
      <c r="G14" s="31">
        <v>20000</v>
      </c>
      <c r="H14" s="31">
        <v>60000</v>
      </c>
      <c r="I14" s="31">
        <v>44980</v>
      </c>
      <c r="J14" s="31">
        <f>+Table14[[#This Row],[Quaterly EX]]*0.16</f>
        <v>9600</v>
      </c>
      <c r="K14" s="31">
        <f>+Table14[[#This Row],[Quaterly EX]]+Table14[[#This Row],[VAT]]</f>
        <v>69600</v>
      </c>
      <c r="L14"/>
    </row>
    <row r="15" spans="1:12" ht="15.75" x14ac:dyDescent="0.25">
      <c r="A15">
        <v>14</v>
      </c>
      <c r="B15" t="s">
        <v>26</v>
      </c>
      <c r="C15"/>
      <c r="D15" t="s">
        <v>27</v>
      </c>
      <c r="E15" t="s">
        <v>136</v>
      </c>
      <c r="F15" t="s">
        <v>148</v>
      </c>
      <c r="G15" s="31">
        <v>620000</v>
      </c>
      <c r="H15" s="31">
        <v>1860000</v>
      </c>
      <c r="I15" s="31">
        <v>44980</v>
      </c>
      <c r="J15" s="31">
        <f>+Table14[[#This Row],[Quaterly EX]]*0.16</f>
        <v>297600</v>
      </c>
      <c r="K15" s="31">
        <f>+Table14[[#This Row],[Quaterly EX]]+Table14[[#This Row],[VAT]]</f>
        <v>2157600</v>
      </c>
      <c r="L15"/>
    </row>
    <row r="16" spans="1:12" ht="15.75" x14ac:dyDescent="0.25">
      <c r="A16">
        <v>15</v>
      </c>
      <c r="B16" t="s">
        <v>28</v>
      </c>
      <c r="C16"/>
      <c r="D16" t="s">
        <v>29</v>
      </c>
      <c r="E16" t="s">
        <v>136</v>
      </c>
      <c r="F16" t="s">
        <v>149</v>
      </c>
      <c r="G16" s="31">
        <v>20000</v>
      </c>
      <c r="H16" s="31">
        <v>60000</v>
      </c>
      <c r="I16" s="31">
        <v>44980</v>
      </c>
      <c r="J16" s="31">
        <f>+Table14[[#This Row],[Quaterly EX]]*0.16</f>
        <v>9600</v>
      </c>
      <c r="K16" s="31">
        <f>+Table14[[#This Row],[Quaterly EX]]+Table14[[#This Row],[VAT]]</f>
        <v>69600</v>
      </c>
      <c r="L16"/>
    </row>
    <row r="17" spans="1:12" ht="15.75" x14ac:dyDescent="0.25">
      <c r="A17">
        <v>16</v>
      </c>
      <c r="B17" t="s">
        <v>30</v>
      </c>
      <c r="C17"/>
      <c r="D17" t="s">
        <v>31</v>
      </c>
      <c r="E17" t="s">
        <v>136</v>
      </c>
      <c r="F17" t="s">
        <v>144</v>
      </c>
      <c r="G17" s="31">
        <v>60000</v>
      </c>
      <c r="H17" s="31">
        <v>180000</v>
      </c>
      <c r="I17" s="31">
        <v>44980</v>
      </c>
      <c r="J17" s="31">
        <f>+Table14[[#This Row],[Quaterly EX]]*0.16</f>
        <v>28800</v>
      </c>
      <c r="K17" s="31">
        <f>+Table14[[#This Row],[Quaterly EX]]+Table14[[#This Row],[VAT]]</f>
        <v>208800</v>
      </c>
      <c r="L17"/>
    </row>
    <row r="18" spans="1:12" ht="15.75" x14ac:dyDescent="0.25">
      <c r="A18">
        <v>17</v>
      </c>
      <c r="B18" t="s">
        <v>32</v>
      </c>
      <c r="C18"/>
      <c r="D18" t="s">
        <v>33</v>
      </c>
      <c r="E18" t="s">
        <v>136</v>
      </c>
      <c r="F18" t="s">
        <v>150</v>
      </c>
      <c r="G18" s="31">
        <v>82500</v>
      </c>
      <c r="H18" s="31">
        <v>247500</v>
      </c>
      <c r="I18" s="31">
        <v>44980</v>
      </c>
      <c r="J18" s="31">
        <f>+Table14[[#This Row],[Quaterly EX]]*0.16</f>
        <v>39600</v>
      </c>
      <c r="K18" s="31">
        <f>+Table14[[#This Row],[Quaterly EX]]+Table14[[#This Row],[VAT]]</f>
        <v>287100</v>
      </c>
      <c r="L18"/>
    </row>
    <row r="19" spans="1:12" ht="15.75" x14ac:dyDescent="0.25">
      <c r="A19">
        <v>18</v>
      </c>
      <c r="B19" t="s">
        <v>34</v>
      </c>
      <c r="C19"/>
      <c r="D19" t="s">
        <v>35</v>
      </c>
      <c r="E19" t="s">
        <v>136</v>
      </c>
      <c r="F19" t="s">
        <v>149</v>
      </c>
      <c r="G19" s="31">
        <v>20000</v>
      </c>
      <c r="H19" s="31">
        <v>60000</v>
      </c>
      <c r="I19" s="31">
        <v>44980</v>
      </c>
      <c r="J19" s="31">
        <f>+Table14[[#This Row],[Quaterly EX]]*0.16</f>
        <v>9600</v>
      </c>
      <c r="K19" s="31">
        <f>+Table14[[#This Row],[Quaterly EX]]+Table14[[#This Row],[VAT]]</f>
        <v>69600</v>
      </c>
      <c r="L19"/>
    </row>
    <row r="20" spans="1:12" ht="15.75" x14ac:dyDescent="0.25">
      <c r="A20">
        <v>19</v>
      </c>
      <c r="B20" t="s">
        <v>36</v>
      </c>
      <c r="C20"/>
      <c r="D20" t="s">
        <v>37</v>
      </c>
      <c r="E20" t="s">
        <v>136</v>
      </c>
      <c r="F20" t="s">
        <v>150</v>
      </c>
      <c r="G20" s="31">
        <v>90000</v>
      </c>
      <c r="H20" s="31">
        <v>270000</v>
      </c>
      <c r="I20" s="31">
        <v>44980</v>
      </c>
      <c r="J20" s="31">
        <f>+Table14[[#This Row],[Quaterly EX]]*0.16</f>
        <v>43200</v>
      </c>
      <c r="K20" s="31">
        <f>+Table14[[#This Row],[Quaterly EX]]+Table14[[#This Row],[VAT]]</f>
        <v>313200</v>
      </c>
      <c r="L20"/>
    </row>
    <row r="21" spans="1:12" ht="15.75" x14ac:dyDescent="0.25">
      <c r="A21">
        <v>20</v>
      </c>
      <c r="B21" t="s">
        <v>38</v>
      </c>
      <c r="C21"/>
      <c r="D21" t="s">
        <v>39</v>
      </c>
      <c r="E21" t="s">
        <v>136</v>
      </c>
      <c r="F21" t="s">
        <v>147</v>
      </c>
      <c r="G21" s="31">
        <v>100000</v>
      </c>
      <c r="H21" s="31">
        <v>300000</v>
      </c>
      <c r="I21" s="31">
        <v>44980</v>
      </c>
      <c r="J21" s="31">
        <f>+Table14[[#This Row],[Quaterly EX]]*0.16</f>
        <v>48000</v>
      </c>
      <c r="K21" s="31">
        <f>+Table14[[#This Row],[Quaterly EX]]+Table14[[#This Row],[VAT]]</f>
        <v>348000</v>
      </c>
      <c r="L21"/>
    </row>
    <row r="22" spans="1:12" ht="15.75" x14ac:dyDescent="0.25">
      <c r="A22">
        <v>21</v>
      </c>
      <c r="B22" t="s">
        <v>40</v>
      </c>
      <c r="C22"/>
      <c r="D22" t="s">
        <v>41</v>
      </c>
      <c r="E22" t="s">
        <v>136</v>
      </c>
      <c r="F22" t="s">
        <v>144</v>
      </c>
      <c r="G22" s="31">
        <v>70000</v>
      </c>
      <c r="H22" s="31">
        <v>210000</v>
      </c>
      <c r="I22" s="31">
        <v>44980</v>
      </c>
      <c r="J22" s="31">
        <f>+Table14[[#This Row],[Quaterly EX]]*0.16</f>
        <v>33600</v>
      </c>
      <c r="K22" s="31">
        <f>+Table14[[#This Row],[Quaterly EX]]+Table14[[#This Row],[VAT]]</f>
        <v>243600</v>
      </c>
      <c r="L22"/>
    </row>
    <row r="23" spans="1:12" s="28" customFormat="1" ht="15.75" x14ac:dyDescent="0.25">
      <c r="A23">
        <v>22</v>
      </c>
      <c r="B23" t="s">
        <v>42</v>
      </c>
      <c r="C23"/>
      <c r="D23" t="s">
        <v>43</v>
      </c>
      <c r="E23" t="s">
        <v>136</v>
      </c>
      <c r="F23" t="s">
        <v>143</v>
      </c>
      <c r="G23" s="31">
        <v>57000</v>
      </c>
      <c r="H23" s="31">
        <v>171000</v>
      </c>
      <c r="I23" s="31">
        <v>44980</v>
      </c>
      <c r="J23" s="31">
        <f>+Table14[[#This Row],[Quaterly EX]]*0.16</f>
        <v>27360</v>
      </c>
      <c r="K23" s="31">
        <f>+Table14[[#This Row],[Quaterly EX]]+Table14[[#This Row],[VAT]]</f>
        <v>198360</v>
      </c>
      <c r="L23"/>
    </row>
    <row r="24" spans="1:12" ht="15.75" x14ac:dyDescent="0.25">
      <c r="A24">
        <v>23</v>
      </c>
      <c r="B24" t="s">
        <v>44</v>
      </c>
      <c r="C24"/>
      <c r="D24" t="s">
        <v>45</v>
      </c>
      <c r="E24" t="s">
        <v>136</v>
      </c>
      <c r="F24" t="s">
        <v>144</v>
      </c>
      <c r="G24" s="31">
        <v>70000</v>
      </c>
      <c r="H24" s="31">
        <v>210000</v>
      </c>
      <c r="I24" s="31">
        <v>44980</v>
      </c>
      <c r="J24" s="31">
        <f>+Table14[[#This Row],[Quaterly EX]]*0.16</f>
        <v>33600</v>
      </c>
      <c r="K24" s="31">
        <f>+Table14[[#This Row],[Quaterly EX]]+Table14[[#This Row],[VAT]]</f>
        <v>243600</v>
      </c>
      <c r="L24"/>
    </row>
    <row r="25" spans="1:12" ht="15.75" x14ac:dyDescent="0.25">
      <c r="A25">
        <v>24</v>
      </c>
      <c r="B25" t="s">
        <v>46</v>
      </c>
      <c r="C25"/>
      <c r="D25" t="s">
        <v>47</v>
      </c>
      <c r="E25" t="s">
        <v>137</v>
      </c>
      <c r="F25" t="s">
        <v>141</v>
      </c>
      <c r="G25" s="31">
        <v>35000</v>
      </c>
      <c r="H25" s="31">
        <v>105000</v>
      </c>
      <c r="I25" s="31">
        <v>44980</v>
      </c>
      <c r="J25" s="31">
        <f>+Table14[[#This Row],[Quaterly EX]]*0.16</f>
        <v>16800</v>
      </c>
      <c r="K25" s="31">
        <f>+Table14[[#This Row],[Quaterly EX]]+Table14[[#This Row],[VAT]]</f>
        <v>121800</v>
      </c>
      <c r="L25"/>
    </row>
    <row r="26" spans="1:12" ht="15.75" x14ac:dyDescent="0.25">
      <c r="A26">
        <v>25</v>
      </c>
      <c r="B26" t="s">
        <v>48</v>
      </c>
      <c r="C26"/>
      <c r="D26" t="s">
        <v>49</v>
      </c>
      <c r="E26" t="s">
        <v>136</v>
      </c>
      <c r="F26" t="s">
        <v>145</v>
      </c>
      <c r="G26" s="31">
        <v>40000</v>
      </c>
      <c r="H26" s="31">
        <v>120000</v>
      </c>
      <c r="I26" s="31">
        <v>44980</v>
      </c>
      <c r="J26" s="31">
        <f>+Table14[[#This Row],[Quaterly EX]]*0.16</f>
        <v>19200</v>
      </c>
      <c r="K26" s="31">
        <f>+Table14[[#This Row],[Quaterly EX]]+Table14[[#This Row],[VAT]]</f>
        <v>139200</v>
      </c>
      <c r="L26"/>
    </row>
    <row r="27" spans="1:12" ht="15.75" x14ac:dyDescent="0.25">
      <c r="A27">
        <v>26</v>
      </c>
      <c r="B27" t="s">
        <v>50</v>
      </c>
      <c r="C27"/>
      <c r="D27" t="s">
        <v>51</v>
      </c>
      <c r="E27" t="s">
        <v>136</v>
      </c>
      <c r="F27" t="s">
        <v>143</v>
      </c>
      <c r="G27" s="31">
        <v>57000</v>
      </c>
      <c r="H27" s="31">
        <v>171000</v>
      </c>
      <c r="I27" s="31">
        <v>44980</v>
      </c>
      <c r="J27" s="31">
        <f>+Table14[[#This Row],[Quaterly EX]]*0.16</f>
        <v>27360</v>
      </c>
      <c r="K27" s="31">
        <f>+Table14[[#This Row],[Quaterly EX]]+Table14[[#This Row],[VAT]]</f>
        <v>198360</v>
      </c>
      <c r="L27"/>
    </row>
    <row r="28" spans="1:12" ht="15.75" x14ac:dyDescent="0.25">
      <c r="A28">
        <v>27</v>
      </c>
      <c r="B28" t="s">
        <v>52</v>
      </c>
      <c r="C28"/>
      <c r="D28" t="s">
        <v>53</v>
      </c>
      <c r="E28" t="s">
        <v>137</v>
      </c>
      <c r="F28" t="s">
        <v>141</v>
      </c>
      <c r="G28" s="31">
        <v>40000</v>
      </c>
      <c r="H28" s="31">
        <v>120000</v>
      </c>
      <c r="I28" s="31">
        <v>44980</v>
      </c>
      <c r="J28" s="31">
        <f>+Table14[[#This Row],[Quaterly EX]]*0.16</f>
        <v>19200</v>
      </c>
      <c r="K28" s="31">
        <f>+Table14[[#This Row],[Quaterly EX]]+Table14[[#This Row],[VAT]]</f>
        <v>139200</v>
      </c>
      <c r="L28"/>
    </row>
    <row r="29" spans="1:12" ht="15.75" x14ac:dyDescent="0.25">
      <c r="A29">
        <v>28</v>
      </c>
      <c r="B29" t="s">
        <v>54</v>
      </c>
      <c r="C29"/>
      <c r="D29" t="s">
        <v>55</v>
      </c>
      <c r="E29" t="s">
        <v>136</v>
      </c>
      <c r="F29" t="s">
        <v>145</v>
      </c>
      <c r="G29" s="31">
        <v>32000</v>
      </c>
      <c r="H29" s="31">
        <v>96000</v>
      </c>
      <c r="I29" s="31">
        <v>44980</v>
      </c>
      <c r="J29" s="31">
        <f>+Table14[[#This Row],[Quaterly EX]]*0.16</f>
        <v>15360</v>
      </c>
      <c r="K29" s="31">
        <f>+Table14[[#This Row],[Quaterly EX]]+Table14[[#This Row],[VAT]]</f>
        <v>111360</v>
      </c>
      <c r="L29"/>
    </row>
    <row r="30" spans="1:12" ht="15.75" x14ac:dyDescent="0.25">
      <c r="A30">
        <v>29</v>
      </c>
      <c r="B30" t="s">
        <v>56</v>
      </c>
      <c r="C30"/>
      <c r="D30" t="s">
        <v>57</v>
      </c>
      <c r="E30" t="s">
        <v>136</v>
      </c>
      <c r="F30" t="s">
        <v>151</v>
      </c>
      <c r="G30" s="31">
        <v>45000</v>
      </c>
      <c r="H30" s="31">
        <v>135000</v>
      </c>
      <c r="I30" s="31">
        <v>44980</v>
      </c>
      <c r="J30" s="31">
        <f>+Table14[[#This Row],[Quaterly EX]]*0.16</f>
        <v>21600</v>
      </c>
      <c r="K30" s="31">
        <f>+Table14[[#This Row],[Quaterly EX]]+Table14[[#This Row],[VAT]]</f>
        <v>156600</v>
      </c>
      <c r="L30"/>
    </row>
    <row r="31" spans="1:12" ht="15.75" x14ac:dyDescent="0.25">
      <c r="A31">
        <v>30</v>
      </c>
      <c r="B31" t="s">
        <v>58</v>
      </c>
      <c r="C31"/>
      <c r="D31" t="s">
        <v>59</v>
      </c>
      <c r="E31" t="s">
        <v>137</v>
      </c>
      <c r="F31" t="s">
        <v>141</v>
      </c>
      <c r="G31" s="31">
        <v>35000</v>
      </c>
      <c r="H31" s="31">
        <v>105000</v>
      </c>
      <c r="I31" s="31">
        <v>44980</v>
      </c>
      <c r="J31" s="31">
        <f>+Table14[[#This Row],[Quaterly EX]]*0.16</f>
        <v>16800</v>
      </c>
      <c r="K31" s="31">
        <f>+Table14[[#This Row],[Quaterly EX]]+Table14[[#This Row],[VAT]]</f>
        <v>121800</v>
      </c>
      <c r="L31"/>
    </row>
    <row r="32" spans="1:12" ht="15.75" x14ac:dyDescent="0.25">
      <c r="A32">
        <v>31</v>
      </c>
      <c r="B32" t="s">
        <v>60</v>
      </c>
      <c r="C32"/>
      <c r="D32" t="s">
        <v>61</v>
      </c>
      <c r="E32" t="s">
        <v>136</v>
      </c>
      <c r="F32" t="s">
        <v>143</v>
      </c>
      <c r="G32" s="31">
        <v>65000</v>
      </c>
      <c r="H32" s="31">
        <v>195000</v>
      </c>
      <c r="I32" s="31">
        <v>44980</v>
      </c>
      <c r="J32" s="31">
        <f>+Table14[[#This Row],[Quaterly EX]]*0.16</f>
        <v>31200</v>
      </c>
      <c r="K32" s="31">
        <f>+Table14[[#This Row],[Quaterly EX]]+Table14[[#This Row],[VAT]]</f>
        <v>226200</v>
      </c>
      <c r="L32"/>
    </row>
    <row r="33" spans="1:12" ht="15.75" x14ac:dyDescent="0.25">
      <c r="A33">
        <v>32</v>
      </c>
      <c r="B33" t="s">
        <v>62</v>
      </c>
      <c r="C33"/>
      <c r="D33" t="s">
        <v>63</v>
      </c>
      <c r="E33" t="s">
        <v>136</v>
      </c>
      <c r="F33" t="s">
        <v>150</v>
      </c>
      <c r="G33" s="31">
        <v>82500</v>
      </c>
      <c r="H33" s="31">
        <v>247500</v>
      </c>
      <c r="I33" s="31">
        <v>44980</v>
      </c>
      <c r="J33" s="31">
        <f>+Table14[[#This Row],[Quaterly EX]]*0.16</f>
        <v>39600</v>
      </c>
      <c r="K33" s="31">
        <f>+Table14[[#This Row],[Quaterly EX]]+Table14[[#This Row],[VAT]]</f>
        <v>287100</v>
      </c>
      <c r="L33"/>
    </row>
    <row r="34" spans="1:12" ht="15.75" x14ac:dyDescent="0.25">
      <c r="A34">
        <v>33</v>
      </c>
      <c r="B34" t="s">
        <v>64</v>
      </c>
      <c r="C34"/>
      <c r="D34" t="s">
        <v>65</v>
      </c>
      <c r="E34" t="s">
        <v>137</v>
      </c>
      <c r="F34" t="s">
        <v>141</v>
      </c>
      <c r="G34" s="31">
        <v>35000</v>
      </c>
      <c r="H34" s="31">
        <v>105000</v>
      </c>
      <c r="I34" s="31">
        <v>44980</v>
      </c>
      <c r="J34" s="31">
        <f>+Table14[[#This Row],[Quaterly EX]]*0.16</f>
        <v>16800</v>
      </c>
      <c r="K34" s="31">
        <f>+Table14[[#This Row],[Quaterly EX]]+Table14[[#This Row],[VAT]]</f>
        <v>121800</v>
      </c>
      <c r="L34"/>
    </row>
    <row r="35" spans="1:12" s="28" customFormat="1" ht="15.75" x14ac:dyDescent="0.25">
      <c r="A35">
        <v>34</v>
      </c>
      <c r="B35" t="s">
        <v>66</v>
      </c>
      <c r="C35"/>
      <c r="D35" t="s">
        <v>67</v>
      </c>
      <c r="E35" t="s">
        <v>136</v>
      </c>
      <c r="F35" t="s">
        <v>154</v>
      </c>
      <c r="G35" s="31">
        <v>82500</v>
      </c>
      <c r="H35" s="31">
        <v>247500</v>
      </c>
      <c r="I35" s="31">
        <v>44980</v>
      </c>
      <c r="J35" s="31">
        <f>+Table14[[#This Row],[Quaterly EX]]*0.16</f>
        <v>39600</v>
      </c>
      <c r="K35" s="31">
        <f>+Table14[[#This Row],[Quaterly EX]]+Table14[[#This Row],[VAT]]</f>
        <v>287100</v>
      </c>
      <c r="L35"/>
    </row>
    <row r="36" spans="1:12" ht="15.75" x14ac:dyDescent="0.25">
      <c r="A36">
        <v>35</v>
      </c>
      <c r="B36" t="s">
        <v>68</v>
      </c>
      <c r="C36"/>
      <c r="D36" t="s">
        <v>69</v>
      </c>
      <c r="E36" t="s">
        <v>136</v>
      </c>
      <c r="F36" t="s">
        <v>145</v>
      </c>
      <c r="G36" s="31">
        <v>50000</v>
      </c>
      <c r="H36" s="31">
        <v>150000</v>
      </c>
      <c r="I36" s="31">
        <v>44980</v>
      </c>
      <c r="J36" s="31">
        <f>+Table14[[#This Row],[Quaterly EX]]*0.16</f>
        <v>24000</v>
      </c>
      <c r="K36" s="31">
        <f>+Table14[[#This Row],[Quaterly EX]]+Table14[[#This Row],[VAT]]</f>
        <v>174000</v>
      </c>
      <c r="L36"/>
    </row>
    <row r="37" spans="1:12" ht="15.75" x14ac:dyDescent="0.25">
      <c r="A37">
        <v>36</v>
      </c>
      <c r="B37" t="s">
        <v>70</v>
      </c>
      <c r="C37"/>
      <c r="D37" t="s">
        <v>71</v>
      </c>
      <c r="E37" t="s">
        <v>136</v>
      </c>
      <c r="F37" t="s">
        <v>150</v>
      </c>
      <c r="G37" s="31">
        <v>82500</v>
      </c>
      <c r="H37" s="31">
        <v>247500</v>
      </c>
      <c r="I37" s="31">
        <v>44980</v>
      </c>
      <c r="J37" s="31">
        <f>+Table14[[#This Row],[Quaterly EX]]*0.16</f>
        <v>39600</v>
      </c>
      <c r="K37" s="31">
        <f>+Table14[[#This Row],[Quaterly EX]]+Table14[[#This Row],[VAT]]</f>
        <v>287100</v>
      </c>
      <c r="L37"/>
    </row>
    <row r="38" spans="1:12" ht="15.75" x14ac:dyDescent="0.25">
      <c r="A38">
        <v>37</v>
      </c>
      <c r="B38" t="s">
        <v>72</v>
      </c>
      <c r="C38"/>
      <c r="D38" t="s">
        <v>73</v>
      </c>
      <c r="E38" t="s">
        <v>136</v>
      </c>
      <c r="F38" t="s">
        <v>150</v>
      </c>
      <c r="G38" s="31">
        <v>82500</v>
      </c>
      <c r="H38" s="31">
        <v>247500</v>
      </c>
      <c r="I38" s="31">
        <v>44980</v>
      </c>
      <c r="J38" s="31">
        <f>+Table14[[#This Row],[Quaterly EX]]*0.16</f>
        <v>39600</v>
      </c>
      <c r="K38" s="31">
        <f>+Table14[[#This Row],[Quaterly EX]]+Table14[[#This Row],[VAT]]</f>
        <v>287100</v>
      </c>
      <c r="L38"/>
    </row>
    <row r="39" spans="1:12" ht="15.75" x14ac:dyDescent="0.25">
      <c r="A39">
        <v>38</v>
      </c>
      <c r="B39" t="s">
        <v>74</v>
      </c>
      <c r="C39"/>
      <c r="D39" t="s">
        <v>75</v>
      </c>
      <c r="E39" t="s">
        <v>136</v>
      </c>
      <c r="F39" t="s">
        <v>143</v>
      </c>
      <c r="G39" s="31">
        <v>57000</v>
      </c>
      <c r="H39" s="31">
        <v>171000</v>
      </c>
      <c r="I39" s="31">
        <v>44980</v>
      </c>
      <c r="J39" s="31">
        <f>+Table14[[#This Row],[Quaterly EX]]*0.16</f>
        <v>27360</v>
      </c>
      <c r="K39" s="31">
        <f>+Table14[[#This Row],[Quaterly EX]]+Table14[[#This Row],[VAT]]</f>
        <v>198360</v>
      </c>
      <c r="L39"/>
    </row>
    <row r="40" spans="1:12" ht="15.75" x14ac:dyDescent="0.25">
      <c r="A40">
        <v>39</v>
      </c>
      <c r="B40" t="s">
        <v>76</v>
      </c>
      <c r="C40"/>
      <c r="D40" t="s">
        <v>77</v>
      </c>
      <c r="E40" t="s">
        <v>136</v>
      </c>
      <c r="F40" t="s">
        <v>149</v>
      </c>
      <c r="G40" s="31">
        <v>20000</v>
      </c>
      <c r="H40" s="31">
        <v>60000</v>
      </c>
      <c r="I40" s="31">
        <v>44980</v>
      </c>
      <c r="J40" s="31">
        <f>+Table14[[#This Row],[Quaterly EX]]*0.16</f>
        <v>9600</v>
      </c>
      <c r="K40" s="31">
        <f>+Table14[[#This Row],[Quaterly EX]]+Table14[[#This Row],[VAT]]</f>
        <v>69600</v>
      </c>
      <c r="L40"/>
    </row>
    <row r="41" spans="1:12" ht="31.5" x14ac:dyDescent="0.25">
      <c r="A41">
        <v>40</v>
      </c>
      <c r="B41" t="s">
        <v>78</v>
      </c>
      <c r="C41"/>
      <c r="D41" t="s">
        <v>79</v>
      </c>
      <c r="E41" t="s">
        <v>136</v>
      </c>
      <c r="F41" t="s">
        <v>144</v>
      </c>
      <c r="G41" s="31">
        <v>40000</v>
      </c>
      <c r="H41" s="31">
        <v>207000</v>
      </c>
      <c r="I41" s="31">
        <v>44980</v>
      </c>
      <c r="J41" s="31">
        <f>+Table14[[#This Row],[Quaterly EX]]*0.16</f>
        <v>33120</v>
      </c>
      <c r="K41" s="31">
        <f>+Table14[[#This Row],[Quaterly EX]]+Table14[[#This Row],[VAT]]</f>
        <v>240120</v>
      </c>
      <c r="L41" s="32" t="s">
        <v>162</v>
      </c>
    </row>
    <row r="42" spans="1:12" ht="15.75" x14ac:dyDescent="0.25">
      <c r="A42">
        <v>41</v>
      </c>
      <c r="B42" t="s">
        <v>80</v>
      </c>
      <c r="C42"/>
      <c r="D42" t="s">
        <v>81</v>
      </c>
      <c r="E42" t="s">
        <v>136</v>
      </c>
      <c r="F42" t="s">
        <v>153</v>
      </c>
      <c r="G42" s="31">
        <v>45000</v>
      </c>
      <c r="H42" s="31">
        <v>135000</v>
      </c>
      <c r="I42" s="31">
        <v>44980</v>
      </c>
      <c r="J42" s="31">
        <f>+Table14[[#This Row],[Quaterly EX]]*0.16</f>
        <v>21600</v>
      </c>
      <c r="K42" s="31">
        <f>+Table14[[#This Row],[Quaterly EX]]+Table14[[#This Row],[VAT]]</f>
        <v>156600</v>
      </c>
      <c r="L42"/>
    </row>
    <row r="43" spans="1:12" ht="15.75" x14ac:dyDescent="0.25">
      <c r="A43">
        <v>42</v>
      </c>
      <c r="B43" t="s">
        <v>82</v>
      </c>
      <c r="C43"/>
      <c r="D43" t="s">
        <v>83</v>
      </c>
      <c r="E43" t="s">
        <v>137</v>
      </c>
      <c r="F43" t="s">
        <v>141</v>
      </c>
      <c r="G43" s="31">
        <v>35000</v>
      </c>
      <c r="H43" s="31">
        <v>105000</v>
      </c>
      <c r="I43" s="31">
        <v>44980</v>
      </c>
      <c r="J43" s="31">
        <f>+Table14[[#This Row],[Quaterly EX]]*0.16</f>
        <v>16800</v>
      </c>
      <c r="K43" s="31">
        <f>+Table14[[#This Row],[Quaterly EX]]+Table14[[#This Row],[VAT]]</f>
        <v>121800</v>
      </c>
      <c r="L43"/>
    </row>
    <row r="44" spans="1:12" ht="15.75" x14ac:dyDescent="0.25">
      <c r="A44">
        <v>43</v>
      </c>
      <c r="B44" t="s">
        <v>84</v>
      </c>
      <c r="C44"/>
      <c r="D44" t="s">
        <v>85</v>
      </c>
      <c r="E44" t="s">
        <v>136</v>
      </c>
      <c r="F44" t="s">
        <v>146</v>
      </c>
      <c r="G44" s="31">
        <v>140000</v>
      </c>
      <c r="H44" s="31">
        <v>420000</v>
      </c>
      <c r="I44" s="31">
        <v>44980</v>
      </c>
      <c r="J44" s="31">
        <f>+Table14[[#This Row],[Quaterly EX]]*0.16</f>
        <v>67200</v>
      </c>
      <c r="K44" s="31">
        <f>+Table14[[#This Row],[Quaterly EX]]+Table14[[#This Row],[VAT]]</f>
        <v>487200</v>
      </c>
      <c r="L44"/>
    </row>
    <row r="45" spans="1:12" ht="15.75" x14ac:dyDescent="0.25">
      <c r="A45">
        <v>44</v>
      </c>
      <c r="B45" t="s">
        <v>86</v>
      </c>
      <c r="C45"/>
      <c r="D45" t="s">
        <v>87</v>
      </c>
      <c r="E45" t="s">
        <v>136</v>
      </c>
      <c r="F45" t="s">
        <v>153</v>
      </c>
      <c r="G45" s="31">
        <v>45000</v>
      </c>
      <c r="H45" s="31">
        <v>135000</v>
      </c>
      <c r="I45" s="31">
        <v>44980</v>
      </c>
      <c r="J45" s="31">
        <f>+Table14[[#This Row],[Quaterly EX]]*0.16</f>
        <v>21600</v>
      </c>
      <c r="K45" s="31">
        <f>+Table14[[#This Row],[Quaterly EX]]+Table14[[#This Row],[VAT]]</f>
        <v>156600</v>
      </c>
      <c r="L45"/>
    </row>
    <row r="46" spans="1:12" ht="15.75" x14ac:dyDescent="0.25">
      <c r="A46">
        <v>45</v>
      </c>
      <c r="B46" t="s">
        <v>88</v>
      </c>
      <c r="C46"/>
      <c r="D46" t="s">
        <v>89</v>
      </c>
      <c r="E46" t="s">
        <v>136</v>
      </c>
      <c r="F46" t="s">
        <v>146</v>
      </c>
      <c r="G46" s="31">
        <v>140000</v>
      </c>
      <c r="H46" s="31">
        <v>420000</v>
      </c>
      <c r="I46" s="31">
        <v>44980</v>
      </c>
      <c r="J46" s="31">
        <f>+Table14[[#This Row],[Quaterly EX]]*0.16</f>
        <v>67200</v>
      </c>
      <c r="K46" s="31">
        <f>+Table14[[#This Row],[Quaterly EX]]+Table14[[#This Row],[VAT]]</f>
        <v>487200</v>
      </c>
      <c r="L46"/>
    </row>
    <row r="47" spans="1:12" ht="15.75" x14ac:dyDescent="0.25">
      <c r="A47">
        <v>46</v>
      </c>
      <c r="B47" t="s">
        <v>90</v>
      </c>
      <c r="C47"/>
      <c r="D47" t="s">
        <v>91</v>
      </c>
      <c r="E47" t="s">
        <v>137</v>
      </c>
      <c r="F47" t="s">
        <v>141</v>
      </c>
      <c r="G47" s="31">
        <v>35000</v>
      </c>
      <c r="H47" s="31">
        <v>105000</v>
      </c>
      <c r="I47" s="31">
        <v>44980</v>
      </c>
      <c r="J47" s="31">
        <f>+Table14[[#This Row],[Quaterly EX]]*0.16</f>
        <v>16800</v>
      </c>
      <c r="K47" s="31">
        <f>+Table14[[#This Row],[Quaterly EX]]+Table14[[#This Row],[VAT]]</f>
        <v>121800</v>
      </c>
      <c r="L47"/>
    </row>
    <row r="48" spans="1:12" ht="15.75" x14ac:dyDescent="0.25">
      <c r="A48">
        <v>47</v>
      </c>
      <c r="B48" t="s">
        <v>92</v>
      </c>
      <c r="C48"/>
      <c r="D48" t="s">
        <v>93</v>
      </c>
      <c r="E48" t="s">
        <v>136</v>
      </c>
      <c r="F48" t="s">
        <v>144</v>
      </c>
      <c r="G48" s="31">
        <v>70000</v>
      </c>
      <c r="H48" s="31">
        <v>210000</v>
      </c>
      <c r="I48" s="31">
        <v>44980</v>
      </c>
      <c r="J48" s="31">
        <f>+Table14[[#This Row],[Quaterly EX]]*0.16</f>
        <v>33600</v>
      </c>
      <c r="K48" s="31">
        <f>+Table14[[#This Row],[Quaterly EX]]+Table14[[#This Row],[VAT]]</f>
        <v>243600</v>
      </c>
      <c r="L48"/>
    </row>
    <row r="49" spans="1:12" ht="15.75" x14ac:dyDescent="0.25">
      <c r="A49">
        <v>48</v>
      </c>
      <c r="B49" t="s">
        <v>94</v>
      </c>
      <c r="C49"/>
      <c r="D49" t="s">
        <v>95</v>
      </c>
      <c r="E49" t="s">
        <v>136</v>
      </c>
      <c r="F49" t="s">
        <v>145</v>
      </c>
      <c r="G49" s="31">
        <v>30000</v>
      </c>
      <c r="H49" s="31">
        <v>90000</v>
      </c>
      <c r="I49" s="31">
        <v>44980</v>
      </c>
      <c r="J49" s="31">
        <f>+Table14[[#This Row],[Quaterly EX]]*0.16</f>
        <v>14400</v>
      </c>
      <c r="K49" s="31">
        <f>+Table14[[#This Row],[Quaterly EX]]+Table14[[#This Row],[VAT]]</f>
        <v>104400</v>
      </c>
      <c r="L49"/>
    </row>
    <row r="50" spans="1:12" ht="15.75" x14ac:dyDescent="0.25">
      <c r="A50">
        <v>49</v>
      </c>
      <c r="B50" t="s">
        <v>96</v>
      </c>
      <c r="C50"/>
      <c r="D50" t="s">
        <v>97</v>
      </c>
      <c r="E50" t="s">
        <v>136</v>
      </c>
      <c r="F50" t="s">
        <v>143</v>
      </c>
      <c r="G50" s="31">
        <v>57000</v>
      </c>
      <c r="H50" s="31">
        <v>171000</v>
      </c>
      <c r="I50" s="31">
        <v>44980</v>
      </c>
      <c r="J50" s="31">
        <f>+Table14[[#This Row],[Quaterly EX]]*0.16</f>
        <v>27360</v>
      </c>
      <c r="K50" s="31">
        <f>+Table14[[#This Row],[Quaterly EX]]+Table14[[#This Row],[VAT]]</f>
        <v>198360</v>
      </c>
      <c r="L50"/>
    </row>
    <row r="51" spans="1:12" ht="15.75" x14ac:dyDescent="0.25">
      <c r="A51">
        <v>50</v>
      </c>
      <c r="B51" t="s">
        <v>98</v>
      </c>
      <c r="C51"/>
      <c r="D51" t="s">
        <v>99</v>
      </c>
      <c r="E51" t="s">
        <v>136</v>
      </c>
      <c r="F51" t="s">
        <v>140</v>
      </c>
      <c r="G51" s="31">
        <v>95000</v>
      </c>
      <c r="H51" s="31">
        <v>285000</v>
      </c>
      <c r="I51" s="31">
        <v>44980</v>
      </c>
      <c r="J51" s="31">
        <f>+Table14[[#This Row],[Quaterly EX]]*0.16</f>
        <v>45600</v>
      </c>
      <c r="K51" s="31">
        <f>+Table14[[#This Row],[Quaterly EX]]+Table14[[#This Row],[VAT]]</f>
        <v>330600</v>
      </c>
      <c r="L51"/>
    </row>
    <row r="52" spans="1:12" ht="15.75" x14ac:dyDescent="0.25">
      <c r="A52">
        <v>51</v>
      </c>
      <c r="B52" t="s">
        <v>100</v>
      </c>
      <c r="C52"/>
      <c r="D52" t="s">
        <v>101</v>
      </c>
      <c r="E52" t="s">
        <v>136</v>
      </c>
      <c r="F52" t="s">
        <v>141</v>
      </c>
      <c r="G52" s="31">
        <v>0</v>
      </c>
      <c r="H52" s="31">
        <v>0</v>
      </c>
      <c r="I52" s="31">
        <v>44980</v>
      </c>
      <c r="J52" s="31">
        <f>+Table14[[#This Row],[Quaterly EX]]*0.16</f>
        <v>0</v>
      </c>
      <c r="K52" s="31">
        <f>+Table14[[#This Row],[Quaterly EX]]+Table14[[#This Row],[VAT]]</f>
        <v>0</v>
      </c>
      <c r="L52"/>
    </row>
    <row r="53" spans="1:12" ht="15.75" x14ac:dyDescent="0.25">
      <c r="A53">
        <v>52</v>
      </c>
      <c r="B53" t="s">
        <v>102</v>
      </c>
      <c r="C53"/>
      <c r="D53" t="s">
        <v>103</v>
      </c>
      <c r="E53" t="s">
        <v>136</v>
      </c>
      <c r="F53" t="s">
        <v>141</v>
      </c>
      <c r="G53" s="31">
        <v>35000</v>
      </c>
      <c r="H53" s="31">
        <v>105000</v>
      </c>
      <c r="I53" s="31">
        <v>44980</v>
      </c>
      <c r="J53" s="31">
        <f>+Table14[[#This Row],[Quaterly EX]]*0.16</f>
        <v>16800</v>
      </c>
      <c r="K53" s="31">
        <f>+Table14[[#This Row],[Quaterly EX]]+Table14[[#This Row],[VAT]]</f>
        <v>121800</v>
      </c>
      <c r="L53"/>
    </row>
    <row r="54" spans="1:12" ht="15.75" x14ac:dyDescent="0.25">
      <c r="A54">
        <v>55</v>
      </c>
      <c r="B54" t="s">
        <v>107</v>
      </c>
      <c r="C54"/>
      <c r="D54" t="s">
        <v>163</v>
      </c>
      <c r="E54" t="s">
        <v>136</v>
      </c>
      <c r="F54" t="s">
        <v>141</v>
      </c>
      <c r="G54" s="31">
        <v>40000</v>
      </c>
      <c r="H54" s="31">
        <v>120000</v>
      </c>
      <c r="I54" s="31">
        <v>44980</v>
      </c>
      <c r="J54" s="31">
        <f>+Table14[[#This Row],[Quaterly EX]]*0.16</f>
        <v>19200</v>
      </c>
      <c r="K54" s="31">
        <f>+Table14[[#This Row],[Quaterly EX]]+Table14[[#This Row],[VAT]]</f>
        <v>139200</v>
      </c>
      <c r="L54"/>
    </row>
    <row r="55" spans="1:12" ht="15.75" x14ac:dyDescent="0.25">
      <c r="A55">
        <v>56</v>
      </c>
      <c r="B55" t="s">
        <v>109</v>
      </c>
      <c r="C55"/>
      <c r="D55" t="s">
        <v>110</v>
      </c>
      <c r="E55" t="s">
        <v>136</v>
      </c>
      <c r="F55" t="s">
        <v>141</v>
      </c>
      <c r="G55" s="31">
        <v>40000</v>
      </c>
      <c r="H55" s="31">
        <v>120000</v>
      </c>
      <c r="I55" s="31">
        <v>44980</v>
      </c>
      <c r="J55" s="31">
        <f>+Table14[[#This Row],[Quaterly EX]]*0.16</f>
        <v>19200</v>
      </c>
      <c r="K55" s="31">
        <f>+Table14[[#This Row],[Quaterly EX]]+Table14[[#This Row],[VAT]]</f>
        <v>139200</v>
      </c>
      <c r="L55"/>
    </row>
    <row r="56" spans="1:12" ht="15.75" x14ac:dyDescent="0.25">
      <c r="A56">
        <v>57</v>
      </c>
      <c r="B56" t="s">
        <v>112</v>
      </c>
      <c r="C56"/>
      <c r="D56" t="s">
        <v>123</v>
      </c>
      <c r="E56" t="s">
        <v>136</v>
      </c>
      <c r="F56" t="s">
        <v>145</v>
      </c>
      <c r="G56" s="31">
        <v>20000</v>
      </c>
      <c r="H56" s="31">
        <v>60000</v>
      </c>
      <c r="I56" s="31">
        <v>45153</v>
      </c>
      <c r="J56" s="31">
        <f>+Table14[[#This Row],[Quaterly EX]]*0.16</f>
        <v>9600</v>
      </c>
      <c r="K56" s="31">
        <f>+Table14[[#This Row],[Quaterly EX]]+Table14[[#This Row],[VAT]]</f>
        <v>69600</v>
      </c>
      <c r="L56"/>
    </row>
    <row r="57" spans="1:12" ht="15.75" x14ac:dyDescent="0.25">
      <c r="A57">
        <v>58</v>
      </c>
      <c r="B57" t="s">
        <v>113</v>
      </c>
      <c r="C57"/>
      <c r="D57" t="s">
        <v>124</v>
      </c>
      <c r="E57" t="s">
        <v>136</v>
      </c>
      <c r="F57" t="s">
        <v>141</v>
      </c>
      <c r="G57" s="31">
        <v>40000</v>
      </c>
      <c r="H57" s="31">
        <v>120000</v>
      </c>
      <c r="I57" s="31">
        <v>45153</v>
      </c>
      <c r="J57" s="31">
        <f>+Table14[[#This Row],[Quaterly EX]]*0.16</f>
        <v>19200</v>
      </c>
      <c r="K57" s="31">
        <f>+Table14[[#This Row],[Quaterly EX]]+Table14[[#This Row],[VAT]]</f>
        <v>139200</v>
      </c>
      <c r="L57"/>
    </row>
    <row r="58" spans="1:12" ht="15.75" x14ac:dyDescent="0.25">
      <c r="A58">
        <v>59</v>
      </c>
      <c r="B58" t="s">
        <v>114</v>
      </c>
      <c r="C58"/>
      <c r="D58" t="s">
        <v>125</v>
      </c>
      <c r="E58" t="s">
        <v>136</v>
      </c>
      <c r="F58" t="s">
        <v>145</v>
      </c>
      <c r="G58" s="31">
        <v>20000</v>
      </c>
      <c r="H58" s="31">
        <v>60000</v>
      </c>
      <c r="I58" s="31">
        <v>45153</v>
      </c>
      <c r="J58" s="31">
        <f>+Table14[[#This Row],[Quaterly EX]]*0.16</f>
        <v>9600</v>
      </c>
      <c r="K58" s="31">
        <f>+Table14[[#This Row],[Quaterly EX]]+Table14[[#This Row],[VAT]]</f>
        <v>69600</v>
      </c>
      <c r="L58"/>
    </row>
    <row r="59" spans="1:12" ht="15.75" x14ac:dyDescent="0.25">
      <c r="A59">
        <v>60</v>
      </c>
      <c r="B59" t="s">
        <v>115</v>
      </c>
      <c r="C59"/>
      <c r="D59" t="s">
        <v>126</v>
      </c>
      <c r="E59" t="s">
        <v>136</v>
      </c>
      <c r="F59" t="s">
        <v>145</v>
      </c>
      <c r="G59" s="31">
        <v>20000</v>
      </c>
      <c r="H59" s="31">
        <v>60000</v>
      </c>
      <c r="I59" s="31">
        <v>45153</v>
      </c>
      <c r="J59" s="31">
        <f>+Table14[[#This Row],[Quaterly EX]]*0.16</f>
        <v>9600</v>
      </c>
      <c r="K59" s="31">
        <f>+Table14[[#This Row],[Quaterly EX]]+Table14[[#This Row],[VAT]]</f>
        <v>69600</v>
      </c>
      <c r="L59"/>
    </row>
    <row r="60" spans="1:12" ht="15.75" x14ac:dyDescent="0.25">
      <c r="A60">
        <v>61</v>
      </c>
      <c r="B60" t="s">
        <v>116</v>
      </c>
      <c r="C60"/>
      <c r="D60" t="s">
        <v>127</v>
      </c>
      <c r="E60" t="s">
        <v>136</v>
      </c>
      <c r="F60" t="s">
        <v>141</v>
      </c>
      <c r="G60" s="31">
        <v>40000</v>
      </c>
      <c r="H60" s="31">
        <v>120000</v>
      </c>
      <c r="I60" s="31">
        <v>45153</v>
      </c>
      <c r="J60" s="31">
        <f>+Table14[[#This Row],[Quaterly EX]]*0.16</f>
        <v>19200</v>
      </c>
      <c r="K60" s="31">
        <f>+Table14[[#This Row],[Quaterly EX]]+Table14[[#This Row],[VAT]]</f>
        <v>139200</v>
      </c>
      <c r="L60"/>
    </row>
    <row r="61" spans="1:12" ht="15.75" x14ac:dyDescent="0.25">
      <c r="A61">
        <v>62</v>
      </c>
      <c r="B61" t="s">
        <v>117</v>
      </c>
      <c r="C61"/>
      <c r="D61" t="s">
        <v>128</v>
      </c>
      <c r="E61" t="s">
        <v>136</v>
      </c>
      <c r="F61" t="s">
        <v>145</v>
      </c>
      <c r="G61" s="31">
        <v>20000</v>
      </c>
      <c r="H61" s="31">
        <v>60000</v>
      </c>
      <c r="I61" s="31">
        <v>45153</v>
      </c>
      <c r="J61" s="31">
        <f>+Table14[[#This Row],[Quaterly EX]]*0.16</f>
        <v>9600</v>
      </c>
      <c r="K61" s="31">
        <f>+Table14[[#This Row],[Quaterly EX]]+Table14[[#This Row],[VAT]]</f>
        <v>69600</v>
      </c>
      <c r="L61"/>
    </row>
    <row r="62" spans="1:12" ht="15.75" x14ac:dyDescent="0.25">
      <c r="A62">
        <v>63</v>
      </c>
      <c r="B62" t="s">
        <v>118</v>
      </c>
      <c r="C62"/>
      <c r="D62" t="s">
        <v>129</v>
      </c>
      <c r="E62" t="s">
        <v>136</v>
      </c>
      <c r="F62" t="s">
        <v>145</v>
      </c>
      <c r="G62" s="31">
        <v>20000</v>
      </c>
      <c r="H62" s="31">
        <v>60000</v>
      </c>
      <c r="I62" s="31">
        <v>45153</v>
      </c>
      <c r="J62" s="31">
        <f>+Table14[[#This Row],[Quaterly EX]]*0.16</f>
        <v>9600</v>
      </c>
      <c r="K62" s="31">
        <f>+Table14[[#This Row],[Quaterly EX]]+Table14[[#This Row],[VAT]]</f>
        <v>69600</v>
      </c>
      <c r="L62"/>
    </row>
    <row r="63" spans="1:12" x14ac:dyDescent="0.2">
      <c r="A63" s="3" t="s">
        <v>157</v>
      </c>
      <c r="B63" s="22"/>
      <c r="C63" s="22"/>
      <c r="D63" s="14"/>
      <c r="E63" s="5"/>
      <c r="F63" s="5"/>
      <c r="G63" s="6">
        <f>SUBTOTAL(109,Table14[Monthly Ex])</f>
        <v>4186000</v>
      </c>
      <c r="H63" s="6">
        <f>SUBTOTAL(109,Table14[Quaterly EX])</f>
        <v>12645000</v>
      </c>
      <c r="I63" s="5"/>
      <c r="J63" s="15">
        <f>SUBTOTAL(109,Table14[VAT])</f>
        <v>2023200</v>
      </c>
      <c r="K63" s="26">
        <f>SUBTOTAL(109,Table14[TOTAL])</f>
        <v>14668200</v>
      </c>
      <c r="L63" s="29"/>
    </row>
    <row r="67" spans="7:9" x14ac:dyDescent="0.2">
      <c r="I67" s="24"/>
    </row>
    <row r="69" spans="7:9" x14ac:dyDescent="0.2">
      <c r="G69" s="27"/>
    </row>
    <row r="70" spans="7:9" x14ac:dyDescent="0.2">
      <c r="G70" s="27"/>
    </row>
    <row r="71" spans="7:9" x14ac:dyDescent="0.2">
      <c r="G71" s="27"/>
    </row>
    <row r="74" spans="7:9" x14ac:dyDescent="0.2">
      <c r="G74" s="27"/>
    </row>
    <row r="76" spans="7:9" x14ac:dyDescent="0.2">
      <c r="G76" s="26"/>
    </row>
  </sheetData>
  <pageMargins left="0.7" right="0.7" top="0.75" bottom="0.75" header="0.3" footer="0.3"/>
  <pageSetup paperSize="9" scale="33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2 7 5 0 9 3 - 7 6 c d - 4 f 7 1 - 8 2 7 3 - e 1 b e 8 7 d 0 d e c 9 "   x m l n s = " h t t p : / / s c h e m a s . m i c r o s o f t . c o m / D a t a M a s h u p " > A A A A A J U E A A B Q S w M E F A A C A A g A J 1 F h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J 1 F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R Y V h J s h H 6 j w E A A K U E A A A T A B w A R m 9 y b X V s Y X M v U 2 V j d G l v b j E u b S C i G A A o o B Q A A A A A A A A A A A A A A A A A A A A A A A A A A A D l l N 9 r w j A Q g N 8 F / 4 c j v r R Q B G H s x W 0 g d Q N B 9 8 u y D U R G j L c Z T J O R p p t S / N 9 3 b d W p 7 c P Y 6 / q S c l 9 y S e 4 7 k q B w 0 m g Y l 2 O n 2 2 w 0 G 8 m C W 5 z D Q H 8 a K b A D l 6 D Q N R t A 3 9 i k V i B F r l c C V T t M r U X t n o 1 d z o x Z e n 4 2 u e U x X r K I z x R 2 z t h 0 M w m N d j R n G p Q Z W i x c c P 1 O + a P 1 B z J K V c x t R 5 b r 5 M 3 Y O D Q q j X U O E 6 / c L s g y d m v a L A B H U e B 6 v Q k g Y 0 O p l z A 0 g u c n 3 0 G H K 1 d S n j g Y S Y W 1 y w b 9 y o J 7 L p b 8 H S v x k H 9 w I d 2 6 A k Z 0 s Y V a U y k I D b Q 7 P 2 v n p y 7 Y Q 8 o d 2 h y + V O F 4 2 I M + 8 S p 5 6 k X V Y H Q X 9 Y Z 1 W U Y Q m j i m 2 i Z H Z 9 v 4 z Y b U t d U + 1 N t i W 8 H g U W a 0 G p 3 P / u z 6 H 6 k u k E 7 j G d o a 1 6 f 0 Q H a B 5 v T v Z F w 6 p M r K B G t W l Y 1 w G t 1 1 w m H 8 l 7 a 3 r l 8 j V M L E t Z p L O d R S M 6 n R y 2 r 7 I 9 i / C h t / b / l G K u K 0 y a P 5 S n 4 0 j 1 H R q 5 L H d n I B u V i A N 2 k V j q d w c Q U s M o 4 r 5 h / d 4 j h h 9 x t Q S w E C L Q A U A A I A C A A n U W F Y 9 H Q P d q Q A A A D 2 A A A A E g A A A A A A A A A A A A A A A A A A A A A A Q 2 9 u Z m l n L 1 B h Y 2 t h Z 2 U u e G 1 s U E s B A i 0 A F A A C A A g A J 1 F h W A / K 6 a u k A A A A 6 Q A A A B M A A A A A A A A A A A A A A A A A 8 A A A A F t D b 2 5 0 Z W 5 0 X 1 R 5 c G V z X S 5 4 b W x Q S w E C L Q A U A A I A C A A n U W F Y S b I R + o 8 B A A C l B A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I g A A A A A A A I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Z v a W N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Z T B h M D U 5 L W V k O W Y t N D F k O S 0 4 Y m U 4 L T F k Z W Z k N G Q 4 Y 2 Y y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x V D A 3 O j A 1 O j I 1 L j I z N T c w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u d m 9 p Y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S U y M C h J b n R l c m 5 l d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c 4 N T N i M S 0 w Y m E 2 L T R h M z c t O T V h M C 0 1 M T c w N m N k Y W F i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F U M D c 6 M D c 6 M j Q u M z Q 1 M T Y 0 O V o i I C 8 + P E V u d H J 5 I F R 5 c G U 9 I k Z p b G x D b 2 x 1 b W 5 U e X B l c y I g V m F s d W U 9 I n N B Q V l B Q m d Z R 0 J R V U h C U V V G I i A v P j x F b n R y e S B U e X B l P S J G a W x s Q 2 9 s d W 1 u T m F t Z X M i I F Z h b H V l P S J z W y Z x d W 9 0 O 0 5 v L i Z x d W 9 0 O y w m c X V v d D t M a W 5 r I E x v Y 2 F 0 a W 9 u J n F 1 b 3 Q 7 L C Z x d W 9 0 O 0 x h c 3 Q g T W l s Z S Z x d W 9 0 O y w m c X V v d D t M a W 5 r I E l E J n F 1 b 3 Q 7 L C Z x d W 9 0 O 1 B h Y 2 t h Z 2 U m c X V v d D s s J n F 1 b 3 Q 7 Q 2 F w Y W N p d H k m c X V v d D s s J n F 1 b 3 Q 7 T W 9 u d G h s e S B F e C Z x d W 9 0 O y w m c X V v d D t R d W F 0 Z X J s e S B F W C Z x d W 9 0 O y w m c X V v d D t T T E E g R G F 0 Z S Z x d W 9 0 O y w m c X V v d D t F e G N p c 2 U m c X V v d D s s J n F 1 b 3 Q 7 V k F U J n F 1 b 3 Q 7 L C Z x d W 9 0 O 1 R P V E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p Y 2 U g K E l u d G V y b m V 0 K S 9 B d X R v U m V t b 3 Z l Z E N v b H V t b n M x L n t O b y 4 s M H 0 m c X V v d D s s J n F 1 b 3 Q 7 U 2 V j d G l v b j E v S W 5 2 b 2 l j Z S A o S W 5 0 Z X J u Z X Q p L 0 F 1 d G 9 S Z W 1 v d m V k Q 2 9 s d W 1 u c z E u e 0 x p b m s g T G 9 j Y X R p b 2 4 s M X 0 m c X V v d D s s J n F 1 b 3 Q 7 U 2 V j d G l v b j E v S W 5 2 b 2 l j Z S A o S W 5 0 Z X J u Z X Q p L 0 F 1 d G 9 S Z W 1 v d m V k Q 2 9 s d W 1 u c z E u e 0 x h c 3 Q g T W l s Z S w y f S Z x d W 9 0 O y w m c X V v d D t T Z W N 0 a W 9 u M S 9 J b n Z v a W N l I C h J b n R l c m 5 l d C k v Q X V 0 b 1 J l b W 9 2 Z W R D b 2 x 1 b W 5 z M S 5 7 T G l u a y B J R C w z f S Z x d W 9 0 O y w m c X V v d D t T Z W N 0 a W 9 u M S 9 J b n Z v a W N l I C h J b n R l c m 5 l d C k v Q X V 0 b 1 J l b W 9 2 Z W R D b 2 x 1 b W 5 z M S 5 7 U G F j a 2 F n Z S w 0 f S Z x d W 9 0 O y w m c X V v d D t T Z W N 0 a W 9 u M S 9 J b n Z v a W N l I C h J b n R l c m 5 l d C k v Q X V 0 b 1 J l b W 9 2 Z W R D b 2 x 1 b W 5 z M S 5 7 Q 2 F w Y W N p d H k s N X 0 m c X V v d D s s J n F 1 b 3 Q 7 U 2 V j d G l v b j E v S W 5 2 b 2 l j Z S A o S W 5 0 Z X J u Z X Q p L 0 F 1 d G 9 S Z W 1 v d m V k Q 2 9 s d W 1 u c z E u e 0 1 v b n R o b H k g R X g s N n 0 m c X V v d D s s J n F 1 b 3 Q 7 U 2 V j d G l v b j E v S W 5 2 b 2 l j Z S A o S W 5 0 Z X J u Z X Q p L 0 F 1 d G 9 S Z W 1 v d m V k Q 2 9 s d W 1 u c z E u e 1 F 1 Y X R l c m x 5 I E V Y L D d 9 J n F 1 b 3 Q 7 L C Z x d W 9 0 O 1 N l Y 3 R p b 2 4 x L 0 l u d m 9 p Y 2 U g K E l u d G V y b m V 0 K S 9 B d X R v U m V t b 3 Z l Z E N v b H V t b n M x L n t T T E E g R G F 0 Z S w 4 f S Z x d W 9 0 O y w m c X V v d D t T Z W N 0 a W 9 u M S 9 J b n Z v a W N l I C h J b n R l c m 5 l d C k v Q X V 0 b 1 J l b W 9 2 Z W R D b 2 x 1 b W 5 z M S 5 7 R X h j a X N l L D l 9 J n F 1 b 3 Q 7 L C Z x d W 9 0 O 1 N l Y 3 R p b 2 4 x L 0 l u d m 9 p Y 2 U g K E l u d G V y b m V 0 K S 9 B d X R v U m V t b 3 Z l Z E N v b H V t b n M x L n t W Q V Q s M T B 9 J n F 1 b 3 Q 7 L C Z x d W 9 0 O 1 N l Y 3 R p b 2 4 x L 0 l u d m 9 p Y 2 U g K E l u d G V y b m V 0 K S 9 B d X R v U m V t b 3 Z l Z E N v b H V t b n M x L n t U T 1 R B T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l u d m 9 p Y 2 U g K E l u d G V y b m V 0 K S 9 B d X R v U m V t b 3 Z l Z E N v b H V t b n M x L n t O b y 4 s M H 0 m c X V v d D s s J n F 1 b 3 Q 7 U 2 V j d G l v b j E v S W 5 2 b 2 l j Z S A o S W 5 0 Z X J u Z X Q p L 0 F 1 d G 9 S Z W 1 v d m V k Q 2 9 s d W 1 u c z E u e 0 x p b m s g T G 9 j Y X R p b 2 4 s M X 0 m c X V v d D s s J n F 1 b 3 Q 7 U 2 V j d G l v b j E v S W 5 2 b 2 l j Z S A o S W 5 0 Z X J u Z X Q p L 0 F 1 d G 9 S Z W 1 v d m V k Q 2 9 s d W 1 u c z E u e 0 x h c 3 Q g T W l s Z S w y f S Z x d W 9 0 O y w m c X V v d D t T Z W N 0 a W 9 u M S 9 J b n Z v a W N l I C h J b n R l c m 5 l d C k v Q X V 0 b 1 J l b W 9 2 Z W R D b 2 x 1 b W 5 z M S 5 7 T G l u a y B J R C w z f S Z x d W 9 0 O y w m c X V v d D t T Z W N 0 a W 9 u M S 9 J b n Z v a W N l I C h J b n R l c m 5 l d C k v Q X V 0 b 1 J l b W 9 2 Z W R D b 2 x 1 b W 5 z M S 5 7 U G F j a 2 F n Z S w 0 f S Z x d W 9 0 O y w m c X V v d D t T Z W N 0 a W 9 u M S 9 J b n Z v a W N l I C h J b n R l c m 5 l d C k v Q X V 0 b 1 J l b W 9 2 Z W R D b 2 x 1 b W 5 z M S 5 7 Q 2 F w Y W N p d H k s N X 0 m c X V v d D s s J n F 1 b 3 Q 7 U 2 V j d G l v b j E v S W 5 2 b 2 l j Z S A o S W 5 0 Z X J u Z X Q p L 0 F 1 d G 9 S Z W 1 v d m V k Q 2 9 s d W 1 u c z E u e 0 1 v b n R o b H k g R X g s N n 0 m c X V v d D s s J n F 1 b 3 Q 7 U 2 V j d G l v b j E v S W 5 2 b 2 l j Z S A o S W 5 0 Z X J u Z X Q p L 0 F 1 d G 9 S Z W 1 v d m V k Q 2 9 s d W 1 u c z E u e 1 F 1 Y X R l c m x 5 I E V Y L D d 9 J n F 1 b 3 Q 7 L C Z x d W 9 0 O 1 N l Y 3 R p b 2 4 x L 0 l u d m 9 p Y 2 U g K E l u d G V y b m V 0 K S 9 B d X R v U m V t b 3 Z l Z E N v b H V t b n M x L n t T T E E g R G F 0 Z S w 4 f S Z x d W 9 0 O y w m c X V v d D t T Z W N 0 a W 9 u M S 9 J b n Z v a W N l I C h J b n R l c m 5 l d C k v Q X V 0 b 1 J l b W 9 2 Z W R D b 2 x 1 b W 5 z M S 5 7 R X h j a X N l L D l 9 J n F 1 b 3 Q 7 L C Z x d W 9 0 O 1 N l Y 3 R p b 2 4 x L 0 l u d m 9 p Y 2 U g K E l u d G V y b m V 0 K S 9 B d X R v U m V t b 3 Z l Z E N v b H V t b n M x L n t W Q V Q s M T B 9 J n F 1 b 3 Q 7 L C Z x d W 9 0 O 1 N l Y 3 R p b 2 4 x L 0 l u d m 9 p Y 2 U g K E l u d G V y b m V 0 K S 9 B d X R v U m V t b 3 Z l Z E N v b H V t b n M x L n t U T 1 R B T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p Y 2 U l M j A o S W 5 0 Z X J u Z X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l M j A o S W 5 0 Z X J u Z X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V 9 U Z W x j b 2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G Z j M z Q 1 O C 0 y O G E w L T R j M 2 M t Y T N k Z C 0 0 Y 2 R k Z W Y z N D h l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d m 9 p Y 2 V f V G V s Y 2 9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X 1 R l b G N v b S 9 B d X R v U m V t b 3 Z l Z E N v b H V t b n M x L n t O b y 4 s M H 0 m c X V v d D s s J n F 1 b 3 Q 7 U 2 V j d G l v b j E v S W 5 2 b 2 l j Z V 9 U Z W x j b 2 0 v Q X V 0 b 1 J l b W 9 2 Z W R D b 2 x 1 b W 5 z M S 5 7 T G l u a y B M b 2 N h d G l v b i w x f S Z x d W 9 0 O y w m c X V v d D t T Z W N 0 a W 9 u M S 9 J b n Z v a W N l X 1 R l b G N v b S 9 B d X R v U m V t b 3 Z l Z E N v b H V t b n M x L n t M Y X N 0 I E 1 p b G U s M n 0 m c X V v d D s s J n F 1 b 3 Q 7 U 2 V j d G l v b j E v S W 5 2 b 2 l j Z V 9 U Z W x j b 2 0 v Q X V 0 b 1 J l b W 9 2 Z W R D b 2 x 1 b W 5 z M S 5 7 T G l u a y B J R C w z f S Z x d W 9 0 O y w m c X V v d D t T Z W N 0 a W 9 u M S 9 J b n Z v a W N l X 1 R l b G N v b S 9 B d X R v U m V t b 3 Z l Z E N v b H V t b n M x L n t Q Y W N r Y W d l L D R 9 J n F 1 b 3 Q 7 L C Z x d W 9 0 O 1 N l Y 3 R p b 2 4 x L 0 l u d m 9 p Y 2 V f V G V s Y 2 9 t L 0 F 1 d G 9 S Z W 1 v d m V k Q 2 9 s d W 1 u c z E u e 0 N h c G F j a X R 5 L D V 9 J n F 1 b 3 Q 7 L C Z x d W 9 0 O 1 N l Y 3 R p b 2 4 x L 0 l u d m 9 p Y 2 V f V G V s Y 2 9 t L 0 F 1 d G 9 S Z W 1 v d m V k Q 2 9 s d W 1 u c z E u e 0 1 v b n R o b H k g R X g s N n 0 m c X V v d D s s J n F 1 b 3 Q 7 U 2 V j d G l v b j E v S W 5 2 b 2 l j Z V 9 U Z W x j b 2 0 v Q X V 0 b 1 J l b W 9 2 Z W R D b 2 x 1 b W 5 z M S 5 7 U X V h d G V y b H k g R V g s N 3 0 m c X V v d D s s J n F 1 b 3 Q 7 U 2 V j d G l v b j E v S W 5 2 b 2 l j Z V 9 U Z W x j b 2 0 v Q X V 0 b 1 J l b W 9 2 Z W R D b 2 x 1 b W 5 z M S 5 7 U 0 x B I E R h d G U s O H 0 m c X V v d D s s J n F 1 b 3 Q 7 U 2 V j d G l v b j E v S W 5 2 b 2 l j Z V 9 U Z W x j b 2 0 v Q X V 0 b 1 J l b W 9 2 Z W R D b 2 x 1 b W 5 z M S 5 7 R X h j a X N l L D l 9 J n F 1 b 3 Q 7 L C Z x d W 9 0 O 1 N l Y 3 R p b 2 4 x L 0 l u d m 9 p Y 2 V f V G V s Y 2 9 t L 0 F 1 d G 9 S Z W 1 v d m V k Q 2 9 s d W 1 u c z E u e 1 Z B V C w x M H 0 m c X V v d D s s J n F 1 b 3 Q 7 U 2 V j d G l v b j E v S W 5 2 b 2 l j Z V 9 U Z W x j b 2 0 v Q X V 0 b 1 J l b W 9 2 Z W R D b 2 x 1 b W 5 z M S 5 7 V E 9 U Q U w s M T F 9 J n F 1 b 3 Q 7 L C Z x d W 9 0 O 1 N l Y 3 R p b 2 4 x L 0 l u d m 9 p Y 2 V f V G V s Y 2 9 t L 0 F 1 d G 9 S Z W 1 v d m V k Q 2 9 s d W 1 u c z E u e 1 N M T S B D b 2 1 t Z W 5 0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l u d m 9 p Y 2 V f V G V s Y 2 9 t L 0 F 1 d G 9 S Z W 1 v d m V k Q 2 9 s d W 1 u c z E u e 0 5 v L i w w f S Z x d W 9 0 O y w m c X V v d D t T Z W N 0 a W 9 u M S 9 J b n Z v a W N l X 1 R l b G N v b S 9 B d X R v U m V t b 3 Z l Z E N v b H V t b n M x L n t M a W 5 r I E x v Y 2 F 0 a W 9 u L D F 9 J n F 1 b 3 Q 7 L C Z x d W 9 0 O 1 N l Y 3 R p b 2 4 x L 0 l u d m 9 p Y 2 V f V G V s Y 2 9 t L 0 F 1 d G 9 S Z W 1 v d m V k Q 2 9 s d W 1 u c z E u e 0 x h c 3 Q g T W l s Z S w y f S Z x d W 9 0 O y w m c X V v d D t T Z W N 0 a W 9 u M S 9 J b n Z v a W N l X 1 R l b G N v b S 9 B d X R v U m V t b 3 Z l Z E N v b H V t b n M x L n t M a W 5 r I E l E L D N 9 J n F 1 b 3 Q 7 L C Z x d W 9 0 O 1 N l Y 3 R p b 2 4 x L 0 l u d m 9 p Y 2 V f V G V s Y 2 9 t L 0 F 1 d G 9 S Z W 1 v d m V k Q 2 9 s d W 1 u c z E u e 1 B h Y 2 t h Z 2 U s N H 0 m c X V v d D s s J n F 1 b 3 Q 7 U 2 V j d G l v b j E v S W 5 2 b 2 l j Z V 9 U Z W x j b 2 0 v Q X V 0 b 1 J l b W 9 2 Z W R D b 2 x 1 b W 5 z M S 5 7 Q 2 F w Y W N p d H k s N X 0 m c X V v d D s s J n F 1 b 3 Q 7 U 2 V j d G l v b j E v S W 5 2 b 2 l j Z V 9 U Z W x j b 2 0 v Q X V 0 b 1 J l b W 9 2 Z W R D b 2 x 1 b W 5 z M S 5 7 T W 9 u d G h s e S B F e C w 2 f S Z x d W 9 0 O y w m c X V v d D t T Z W N 0 a W 9 u M S 9 J b n Z v a W N l X 1 R l b G N v b S 9 B d X R v U m V t b 3 Z l Z E N v b H V t b n M x L n t R d W F 0 Z X J s e S B F W C w 3 f S Z x d W 9 0 O y w m c X V v d D t T Z W N 0 a W 9 u M S 9 J b n Z v a W N l X 1 R l b G N v b S 9 B d X R v U m V t b 3 Z l Z E N v b H V t b n M x L n t T T E E g R G F 0 Z S w 4 f S Z x d W 9 0 O y w m c X V v d D t T Z W N 0 a W 9 u M S 9 J b n Z v a W N l X 1 R l b G N v b S 9 B d X R v U m V t b 3 Z l Z E N v b H V t b n M x L n t F e G N p c 2 U s O X 0 m c X V v d D s s J n F 1 b 3 Q 7 U 2 V j d G l v b j E v S W 5 2 b 2 l j Z V 9 U Z W x j b 2 0 v Q X V 0 b 1 J l b W 9 2 Z W R D b 2 x 1 b W 5 z M S 5 7 V k F U L D E w f S Z x d W 9 0 O y w m c X V v d D t T Z W N 0 a W 9 u M S 9 J b n Z v a W N l X 1 R l b G N v b S 9 B d X R v U m V t b 3 Z l Z E N v b H V t b n M x L n t U T 1 R B T C w x M X 0 m c X V v d D s s J n F 1 b 3 Q 7 U 2 V j d G l v b j E v S W 5 2 b 2 l j Z V 9 U Z W x j b 2 0 v Q X V 0 b 1 J l b W 9 2 Z W R D b 2 x 1 b W 5 z M S 5 7 U 0 x N I E N v b W 1 l b n R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0 x p b m s g T G 9 j Y X R p b 2 4 m c X V v d D s s J n F 1 b 3 Q 7 T G F z d C B N a W x l J n F 1 b 3 Q 7 L C Z x d W 9 0 O 0 x p b m s g S U Q m c X V v d D s s J n F 1 b 3 Q 7 U G F j a 2 F n Z S Z x d W 9 0 O y w m c X V v d D t D Y X B h Y 2 l 0 e S Z x d W 9 0 O y w m c X V v d D t N b 2 5 0 a G x 5 I E V 4 J n F 1 b 3 Q 7 L C Z x d W 9 0 O 1 F 1 Y X R l c m x 5 I E V Y J n F 1 b 3 Q 7 L C Z x d W 9 0 O 1 N M Q S B E Y X R l J n F 1 b 3 Q 7 L C Z x d W 9 0 O 0 V 4 Y 2 l z Z S Z x d W 9 0 O y w m c X V v d D t W Q V Q m c X V v d D s s J n F 1 b 3 Q 7 V E 9 U Q U w m c X V v d D s s J n F 1 b 3 Q 7 U 0 x N I E N v b W 1 l b n R z J n F 1 b 3 Q 7 X S I g L z 4 8 R W 5 0 c n k g V H l w Z T 0 i R m l s b E N v b H V t b l R 5 c G V z I i B W Y W x 1 Z T 0 i c 0 F B W U F C Z 1 l H Q l F V Q U J R V U Z C Z z 0 9 I i A v P j x F b n R y e S B U e X B l P S J G a W x s T G F z d F V w Z G F 0 Z W Q i I F Z h b H V l P S J k M j A y N C 0 w M y 0 w M V Q w N z o w O T o w N C 4 4 O T E y N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Z v a W N l X 1 R l b G N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X 1 R l b G N v b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u o X 0 E y n R U i O 0 K j / P 6 n W / w A A A A A C A A A A A A A Q Z g A A A A E A A C A A A A D M I 5 P v A H A Q 6 a N 4 7 v O d D j e z 5 i 8 g 6 i u + 6 8 p Z T U D 7 R o o i + Q A A A A A O g A A A A A I A A C A A A A D 6 6 g l t 6 0 Y / H u a V M b G p v p E I E R t X Z l K 6 T 0 m V t I X r 7 1 2 n j V A A A A A m x H U E 8 U u B P P z A t l Z m H K w 3 y w G 8 E F q A C 9 Z Z f t H Q K v H F i I d 7 f N U Z E J d t M U m p t S a Y H X i d R p q T a x Z 1 O n S 2 6 T b D 6 t / Q q W T e r q 0 F 2 I e + b T H G R S 2 A e 0 A A A A B 9 U x 9 X J M 4 u l S f 7 5 c U Y G e a k 2 D E w / A l P x O n V Y p J a 1 g W s w y 0 l o w I x w u v + + X D r g v 4 t e T f Q V w o r p Y 9 l J U Z v K v q P P 5 Y A < / D a t a M a s h u p > 
</file>

<file path=customXml/itemProps1.xml><?xml version="1.0" encoding="utf-8"?>
<ds:datastoreItem xmlns:ds="http://schemas.openxmlformats.org/officeDocument/2006/customXml" ds:itemID="{0AF88D49-6604-40F9-ABE0-2DCD8DBCE8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SLA</vt:lpstr>
      <vt:lpstr>Invoice_Telcom</vt:lpstr>
      <vt:lpstr>Invoice (Internet)</vt:lpstr>
      <vt:lpstr>Invoice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WANZA MBALUKA</dc:creator>
  <cp:lastModifiedBy>Jackrony karani</cp:lastModifiedBy>
  <dcterms:created xsi:type="dcterms:W3CDTF">2023-11-22T08:38:59Z</dcterms:created>
  <dcterms:modified xsi:type="dcterms:W3CDTF">2024-03-01T07:10:10Z</dcterms:modified>
</cp:coreProperties>
</file>