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19e03d3618181c/KRA WORK/2024 WS/SLA EDA/SLA_ETL/Data/"/>
    </mc:Choice>
  </mc:AlternateContent>
  <xr:revisionPtr revIDLastSave="26" documentId="13_ncr:1_{4E5B4721-1528-47B7-9BE9-1268E4D3433A}" xr6:coauthVersionLast="47" xr6:coauthVersionMax="47" xr10:uidLastSave="{ED1FC318-8AAC-4085-BECB-3F03E703D41B}"/>
  <bookViews>
    <workbookView xWindow="-120" yWindow="-120" windowWidth="20730" windowHeight="11160" tabRatio="725" xr2:uid="{00000000-000D-0000-FFFF-FFFF00000000}"/>
  </bookViews>
  <sheets>
    <sheet name="Safcom SLA 2023" sheetId="8" r:id="rId1"/>
    <sheet name="Invoice Oct to Dec 23" sheetId="5" r:id="rId2"/>
  </sheets>
  <definedNames>
    <definedName name="_xlnm._FilterDatabase" localSheetId="0" hidden="1">'Safcom SLA 2023'!$A$1:$H$1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8" l="1"/>
  <c r="H57" i="8"/>
  <c r="I57" i="8" s="1"/>
  <c r="J57" i="8" s="1"/>
  <c r="H58" i="8"/>
  <c r="I58" i="8" s="1"/>
  <c r="J58" i="8" s="1"/>
  <c r="H59" i="8"/>
  <c r="I59" i="8" s="1"/>
  <c r="J59" i="8" s="1"/>
  <c r="K59" i="8" s="1"/>
  <c r="H60" i="8"/>
  <c r="I60" i="8" s="1"/>
  <c r="F61" i="8"/>
  <c r="H55" i="8"/>
  <c r="H54" i="8"/>
  <c r="I54" i="8" s="1"/>
  <c r="H53" i="8"/>
  <c r="H52" i="8"/>
  <c r="I52" i="8" s="1"/>
  <c r="H51" i="8"/>
  <c r="H50" i="8"/>
  <c r="I50" i="8" s="1"/>
  <c r="H49" i="8"/>
  <c r="H48" i="8"/>
  <c r="I48" i="8" s="1"/>
  <c r="H47" i="8"/>
  <c r="H46" i="8"/>
  <c r="I46" i="8" s="1"/>
  <c r="H45" i="8"/>
  <c r="H44" i="8"/>
  <c r="I44" i="8" s="1"/>
  <c r="H43" i="8"/>
  <c r="H42" i="8"/>
  <c r="I42" i="8" s="1"/>
  <c r="H41" i="8"/>
  <c r="H40" i="8"/>
  <c r="I40" i="8" s="1"/>
  <c r="H39" i="8"/>
  <c r="H38" i="8"/>
  <c r="I38" i="8" s="1"/>
  <c r="H37" i="8"/>
  <c r="H36" i="8"/>
  <c r="I36" i="8" s="1"/>
  <c r="H35" i="8"/>
  <c r="H34" i="8"/>
  <c r="I34" i="8" s="1"/>
  <c r="H33" i="8"/>
  <c r="H32" i="8"/>
  <c r="I32" i="8" s="1"/>
  <c r="H31" i="8"/>
  <c r="H30" i="8"/>
  <c r="I30" i="8" s="1"/>
  <c r="H29" i="8"/>
  <c r="H28" i="8"/>
  <c r="I28" i="8" s="1"/>
  <c r="H27" i="8"/>
  <c r="H26" i="8"/>
  <c r="I26" i="8" s="1"/>
  <c r="H25" i="8"/>
  <c r="H24" i="8"/>
  <c r="I24" i="8" s="1"/>
  <c r="H23" i="8"/>
  <c r="H22" i="8"/>
  <c r="I22" i="8" s="1"/>
  <c r="H21" i="8"/>
  <c r="H20" i="8"/>
  <c r="I20" i="8" s="1"/>
  <c r="H19" i="8"/>
  <c r="H18" i="8"/>
  <c r="I18" i="8" s="1"/>
  <c r="H17" i="8"/>
  <c r="H16" i="8"/>
  <c r="I16" i="8" s="1"/>
  <c r="H15" i="8"/>
  <c r="H14" i="8"/>
  <c r="I14" i="8" s="1"/>
  <c r="H13" i="8"/>
  <c r="H12" i="8"/>
  <c r="I12" i="8" s="1"/>
  <c r="H11" i="8"/>
  <c r="H10" i="8"/>
  <c r="I10" i="8" s="1"/>
  <c r="H9" i="8"/>
  <c r="H8" i="8"/>
  <c r="I8" i="8" s="1"/>
  <c r="H7" i="8"/>
  <c r="H6" i="8"/>
  <c r="I6" i="8" s="1"/>
  <c r="H5" i="8"/>
  <c r="H4" i="8"/>
  <c r="I4" i="8" s="1"/>
  <c r="H3" i="8"/>
  <c r="H2" i="8"/>
  <c r="H61" i="8" l="1"/>
  <c r="K57" i="8"/>
  <c r="K58" i="8"/>
  <c r="I56" i="8"/>
  <c r="J56" i="8" s="1"/>
  <c r="J60" i="8"/>
  <c r="K60" i="8" s="1"/>
  <c r="J14" i="8"/>
  <c r="K14" i="8" s="1"/>
  <c r="J30" i="8"/>
  <c r="K30" i="8" s="1"/>
  <c r="J10" i="8"/>
  <c r="K10" i="8" s="1"/>
  <c r="J18" i="8"/>
  <c r="K18" i="8" s="1"/>
  <c r="J26" i="8"/>
  <c r="K26" i="8" s="1"/>
  <c r="J34" i="8"/>
  <c r="K34" i="8" s="1"/>
  <c r="J42" i="8"/>
  <c r="K42" i="8" s="1"/>
  <c r="J50" i="8"/>
  <c r="K50" i="8" s="1"/>
  <c r="J6" i="8"/>
  <c r="K6" i="8" s="1"/>
  <c r="J22" i="8"/>
  <c r="K22" i="8" s="1"/>
  <c r="J38" i="8"/>
  <c r="K38" i="8" s="1"/>
  <c r="J46" i="8"/>
  <c r="K46" i="8" s="1"/>
  <c r="J54" i="8"/>
  <c r="K54" i="8" s="1"/>
  <c r="J8" i="8"/>
  <c r="K8" i="8" s="1"/>
  <c r="J16" i="8"/>
  <c r="K16" i="8" s="1"/>
  <c r="J24" i="8"/>
  <c r="K24" i="8" s="1"/>
  <c r="J32" i="8"/>
  <c r="K32" i="8" s="1"/>
  <c r="J40" i="8"/>
  <c r="K40" i="8" s="1"/>
  <c r="J48" i="8"/>
  <c r="K48" i="8" s="1"/>
  <c r="J4" i="8"/>
  <c r="K4" i="8" s="1"/>
  <c r="J12" i="8"/>
  <c r="K12" i="8" s="1"/>
  <c r="J20" i="8"/>
  <c r="K20" i="8"/>
  <c r="J28" i="8"/>
  <c r="K28" i="8" s="1"/>
  <c r="J36" i="8"/>
  <c r="K36" i="8" s="1"/>
  <c r="J44" i="8"/>
  <c r="K44" i="8" s="1"/>
  <c r="J52" i="8"/>
  <c r="K52" i="8" s="1"/>
  <c r="I3" i="8"/>
  <c r="J3" i="8" s="1"/>
  <c r="I5" i="8"/>
  <c r="J5" i="8" s="1"/>
  <c r="I7" i="8"/>
  <c r="J7" i="8" s="1"/>
  <c r="I9" i="8"/>
  <c r="J9" i="8" s="1"/>
  <c r="K9" i="8" s="1"/>
  <c r="I11" i="8"/>
  <c r="J11" i="8" s="1"/>
  <c r="I13" i="8"/>
  <c r="J13" i="8" s="1"/>
  <c r="I15" i="8"/>
  <c r="J15" i="8" s="1"/>
  <c r="I17" i="8"/>
  <c r="I19" i="8"/>
  <c r="J19" i="8" s="1"/>
  <c r="I21" i="8"/>
  <c r="J21" i="8" s="1"/>
  <c r="K21" i="8" s="1"/>
  <c r="I23" i="8"/>
  <c r="J23" i="8" s="1"/>
  <c r="K23" i="8" s="1"/>
  <c r="I25" i="8"/>
  <c r="I27" i="8"/>
  <c r="J27" i="8" s="1"/>
  <c r="K27" i="8" s="1"/>
  <c r="I29" i="8"/>
  <c r="J29" i="8" s="1"/>
  <c r="I31" i="8"/>
  <c r="J31" i="8" s="1"/>
  <c r="I33" i="8"/>
  <c r="I35" i="8"/>
  <c r="J35" i="8" s="1"/>
  <c r="I37" i="8"/>
  <c r="J37" i="8" s="1"/>
  <c r="K37" i="8" s="1"/>
  <c r="I39" i="8"/>
  <c r="I41" i="8"/>
  <c r="J41" i="8" s="1"/>
  <c r="I43" i="8"/>
  <c r="J43" i="8" s="1"/>
  <c r="I45" i="8"/>
  <c r="J45" i="8" s="1"/>
  <c r="K45" i="8" s="1"/>
  <c r="I47" i="8"/>
  <c r="J47" i="8" s="1"/>
  <c r="K47" i="8" s="1"/>
  <c r="I49" i="8"/>
  <c r="J49" i="8" s="1"/>
  <c r="I51" i="8"/>
  <c r="I53" i="8"/>
  <c r="I55" i="8"/>
  <c r="J55" i="8" s="1"/>
  <c r="I2" i="8"/>
  <c r="J53" i="8" l="1"/>
  <c r="K53" i="8" s="1"/>
  <c r="J25" i="8"/>
  <c r="K25" i="8" s="1"/>
  <c r="J39" i="8"/>
  <c r="K39" i="8" s="1"/>
  <c r="K56" i="8"/>
  <c r="K29" i="8"/>
  <c r="K13" i="8"/>
  <c r="K43" i="8"/>
  <c r="K11" i="8"/>
  <c r="K41" i="8"/>
  <c r="K55" i="8"/>
  <c r="K7" i="8"/>
  <c r="K5" i="8"/>
  <c r="K35" i="8"/>
  <c r="K19" i="8"/>
  <c r="K3" i="8"/>
  <c r="K15" i="8"/>
  <c r="K31" i="8"/>
  <c r="J51" i="8"/>
  <c r="K51" i="8" s="1"/>
  <c r="K49" i="8"/>
  <c r="J33" i="8"/>
  <c r="K33" i="8" s="1"/>
  <c r="J17" i="8"/>
  <c r="K17" i="8" s="1"/>
  <c r="I61" i="8"/>
  <c r="J2" i="8"/>
  <c r="J61" i="8" l="1"/>
  <c r="K2" i="8"/>
  <c r="K61" i="8" s="1"/>
  <c r="G60" i="5" l="1"/>
  <c r="I59" i="5" l="1"/>
  <c r="M59" i="5" s="1"/>
  <c r="H59" i="5" s="1"/>
  <c r="I58" i="5"/>
  <c r="M58" i="5" s="1"/>
  <c r="H58" i="5" s="1"/>
  <c r="I57" i="5"/>
  <c r="M57" i="5" s="1"/>
  <c r="I56" i="5"/>
  <c r="M56" i="5" s="1"/>
  <c r="H56" i="5" s="1"/>
  <c r="I55" i="5"/>
  <c r="M55" i="5" s="1"/>
  <c r="I54" i="5"/>
  <c r="M54" i="5" s="1"/>
  <c r="I53" i="5"/>
  <c r="M53" i="5" s="1"/>
  <c r="H53" i="5" s="1"/>
  <c r="I52" i="5"/>
  <c r="M52" i="5" s="1"/>
  <c r="H52" i="5" s="1"/>
  <c r="I51" i="5"/>
  <c r="M51" i="5" s="1"/>
  <c r="H51" i="5" s="1"/>
  <c r="I50" i="5"/>
  <c r="M50" i="5" s="1"/>
  <c r="H50" i="5" s="1"/>
  <c r="I49" i="5"/>
  <c r="M49" i="5" s="1"/>
  <c r="H49" i="5" s="1"/>
  <c r="I48" i="5"/>
  <c r="M48" i="5" s="1"/>
  <c r="H48" i="5" s="1"/>
  <c r="J48" i="5" s="1"/>
  <c r="L48" i="5" s="1"/>
  <c r="I47" i="5"/>
  <c r="M47" i="5" s="1"/>
  <c r="I46" i="5"/>
  <c r="M46" i="5" s="1"/>
  <c r="I45" i="5"/>
  <c r="M45" i="5" s="1"/>
  <c r="H45" i="5" s="1"/>
  <c r="I44" i="5"/>
  <c r="M44" i="5" s="1"/>
  <c r="H44" i="5" s="1"/>
  <c r="I43" i="5"/>
  <c r="M43" i="5" s="1"/>
  <c r="H43" i="5" s="1"/>
  <c r="I42" i="5"/>
  <c r="M42" i="5" s="1"/>
  <c r="H42" i="5" s="1"/>
  <c r="I41" i="5"/>
  <c r="M41" i="5" s="1"/>
  <c r="I40" i="5"/>
  <c r="M40" i="5" s="1"/>
  <c r="H40" i="5" s="1"/>
  <c r="I39" i="5"/>
  <c r="M39" i="5" s="1"/>
  <c r="I38" i="5"/>
  <c r="M38" i="5" s="1"/>
  <c r="I37" i="5"/>
  <c r="M37" i="5" s="1"/>
  <c r="H37" i="5" s="1"/>
  <c r="I36" i="5"/>
  <c r="M36" i="5" s="1"/>
  <c r="I35" i="5"/>
  <c r="M35" i="5" s="1"/>
  <c r="H35" i="5" s="1"/>
  <c r="I34" i="5"/>
  <c r="M34" i="5" s="1"/>
  <c r="H34" i="5" s="1"/>
  <c r="I33" i="5"/>
  <c r="M33" i="5" s="1"/>
  <c r="H33" i="5" s="1"/>
  <c r="I32" i="5"/>
  <c r="M32" i="5" s="1"/>
  <c r="H32" i="5" s="1"/>
  <c r="J32" i="5" s="1"/>
  <c r="L32" i="5" s="1"/>
  <c r="I31" i="5"/>
  <c r="M31" i="5" s="1"/>
  <c r="I30" i="5"/>
  <c r="M30" i="5" s="1"/>
  <c r="I29" i="5"/>
  <c r="M29" i="5" s="1"/>
  <c r="H29" i="5" s="1"/>
  <c r="I28" i="5"/>
  <c r="M28" i="5" s="1"/>
  <c r="H28" i="5" s="1"/>
  <c r="I27" i="5"/>
  <c r="M27" i="5" s="1"/>
  <c r="H27" i="5" s="1"/>
  <c r="I26" i="5"/>
  <c r="M26" i="5" s="1"/>
  <c r="H26" i="5" s="1"/>
  <c r="I25" i="5"/>
  <c r="M25" i="5" s="1"/>
  <c r="I24" i="5"/>
  <c r="M24" i="5" s="1"/>
  <c r="H24" i="5" s="1"/>
  <c r="J24" i="5" s="1"/>
  <c r="L24" i="5" s="1"/>
  <c r="I23" i="5"/>
  <c r="I22" i="5"/>
  <c r="M22" i="5" s="1"/>
  <c r="I21" i="5"/>
  <c r="M21" i="5" s="1"/>
  <c r="H21" i="5" s="1"/>
  <c r="I20" i="5"/>
  <c r="M20" i="5" s="1"/>
  <c r="I19" i="5"/>
  <c r="M19" i="5" s="1"/>
  <c r="H19" i="5" s="1"/>
  <c r="I18" i="5"/>
  <c r="M18" i="5" s="1"/>
  <c r="H18" i="5" s="1"/>
  <c r="I17" i="5"/>
  <c r="M17" i="5" s="1"/>
  <c r="H17" i="5" s="1"/>
  <c r="I16" i="5"/>
  <c r="M16" i="5" s="1"/>
  <c r="H16" i="5" s="1"/>
  <c r="J16" i="5" s="1"/>
  <c r="L16" i="5" s="1"/>
  <c r="I15" i="5"/>
  <c r="M15" i="5" s="1"/>
  <c r="I14" i="5"/>
  <c r="M14" i="5" s="1"/>
  <c r="I13" i="5"/>
  <c r="M13" i="5" s="1"/>
  <c r="H13" i="5" s="1"/>
  <c r="I12" i="5"/>
  <c r="M12" i="5" s="1"/>
  <c r="H12" i="5" s="1"/>
  <c r="I11" i="5"/>
  <c r="M11" i="5" s="1"/>
  <c r="H11" i="5" s="1"/>
  <c r="I10" i="5"/>
  <c r="M10" i="5" s="1"/>
  <c r="I9" i="5"/>
  <c r="M9" i="5" s="1"/>
  <c r="I8" i="5"/>
  <c r="M8" i="5" s="1"/>
  <c r="I7" i="5"/>
  <c r="M7" i="5" s="1"/>
  <c r="H7" i="5" s="1"/>
  <c r="I6" i="5"/>
  <c r="M6" i="5" s="1"/>
  <c r="I5" i="5"/>
  <c r="M5" i="5" s="1"/>
  <c r="H5" i="5" s="1"/>
  <c r="I4" i="5"/>
  <c r="M4" i="5" s="1"/>
  <c r="H4" i="5" s="1"/>
  <c r="I3" i="5"/>
  <c r="M3" i="5" s="1"/>
  <c r="I2" i="5"/>
  <c r="M2" i="5" s="1"/>
  <c r="M23" i="5" l="1"/>
  <c r="H23" i="5" s="1"/>
  <c r="I60" i="5"/>
  <c r="M60" i="5"/>
  <c r="H8" i="5"/>
  <c r="J8" i="5" s="1"/>
  <c r="L8" i="5" s="1"/>
  <c r="H20" i="5"/>
  <c r="J20" i="5" s="1"/>
  <c r="L20" i="5" s="1"/>
  <c r="H36" i="5"/>
  <c r="J36" i="5" s="1"/>
  <c r="L36" i="5" s="1"/>
  <c r="J59" i="5"/>
  <c r="L59" i="5" s="1"/>
  <c r="J5" i="5"/>
  <c r="L5" i="5" s="1"/>
  <c r="J43" i="5"/>
  <c r="L43" i="5" s="1"/>
  <c r="J51" i="5"/>
  <c r="L51" i="5" s="1"/>
  <c r="J27" i="5"/>
  <c r="L27" i="5" s="1"/>
  <c r="J35" i="5"/>
  <c r="L35" i="5" s="1"/>
  <c r="J52" i="5"/>
  <c r="L52" i="5" s="1"/>
  <c r="J19" i="5"/>
  <c r="L19" i="5" s="1"/>
  <c r="J11" i="5"/>
  <c r="L11" i="5" s="1"/>
  <c r="H25" i="5"/>
  <c r="J25" i="5" s="1"/>
  <c r="L25" i="5" s="1"/>
  <c r="H9" i="5"/>
  <c r="J9" i="5" s="1"/>
  <c r="L9" i="5" s="1"/>
  <c r="H14" i="5"/>
  <c r="J14" i="5" s="1"/>
  <c r="L14" i="5" s="1"/>
  <c r="H54" i="5"/>
  <c r="J54" i="5" s="1"/>
  <c r="L54" i="5" s="1"/>
  <c r="H38" i="5"/>
  <c r="J38" i="5" s="1"/>
  <c r="L38" i="5" s="1"/>
  <c r="H22" i="5"/>
  <c r="J22" i="5" s="1"/>
  <c r="L22" i="5" s="1"/>
  <c r="H57" i="5"/>
  <c r="J57" i="5" s="1"/>
  <c r="L57" i="5" s="1"/>
  <c r="H3" i="5"/>
  <c r="J3" i="5" s="1"/>
  <c r="L3" i="5" s="1"/>
  <c r="H46" i="5"/>
  <c r="J46" i="5" s="1"/>
  <c r="L46" i="5" s="1"/>
  <c r="H30" i="5"/>
  <c r="J30" i="5" s="1"/>
  <c r="L30" i="5" s="1"/>
  <c r="H41" i="5"/>
  <c r="J41" i="5" s="1"/>
  <c r="L41" i="5" s="1"/>
  <c r="J40" i="5"/>
  <c r="L40" i="5" s="1"/>
  <c r="J13" i="5"/>
  <c r="L13" i="5" s="1"/>
  <c r="J29" i="5"/>
  <c r="L29" i="5" s="1"/>
  <c r="H47" i="5"/>
  <c r="J47" i="5" s="1"/>
  <c r="L47" i="5" s="1"/>
  <c r="J18" i="5"/>
  <c r="L18" i="5" s="1"/>
  <c r="J34" i="5"/>
  <c r="L34" i="5" s="1"/>
  <c r="J50" i="5"/>
  <c r="L50" i="5" s="1"/>
  <c r="J56" i="5"/>
  <c r="L56" i="5" s="1"/>
  <c r="H31" i="5"/>
  <c r="J31" i="5" s="1"/>
  <c r="L31" i="5" s="1"/>
  <c r="J7" i="5"/>
  <c r="L7" i="5" s="1"/>
  <c r="J21" i="5"/>
  <c r="L21" i="5" s="1"/>
  <c r="J37" i="5"/>
  <c r="L37" i="5" s="1"/>
  <c r="H39" i="5"/>
  <c r="J39" i="5" s="1"/>
  <c r="L39" i="5" s="1"/>
  <c r="J44" i="5"/>
  <c r="L44" i="5" s="1"/>
  <c r="J53" i="5"/>
  <c r="L53" i="5" s="1"/>
  <c r="H55" i="5"/>
  <c r="J55" i="5" s="1"/>
  <c r="L55" i="5" s="1"/>
  <c r="J26" i="5"/>
  <c r="L26" i="5" s="1"/>
  <c r="J42" i="5"/>
  <c r="L42" i="5" s="1"/>
  <c r="J58" i="5"/>
  <c r="L58" i="5" s="1"/>
  <c r="H15" i="5"/>
  <c r="J15" i="5" s="1"/>
  <c r="L15" i="5" s="1"/>
  <c r="J45" i="5"/>
  <c r="L45" i="5" s="1"/>
  <c r="H6" i="5"/>
  <c r="J6" i="5" s="1"/>
  <c r="L6" i="5" s="1"/>
  <c r="H2" i="5"/>
  <c r="J2" i="5" s="1"/>
  <c r="H10" i="5"/>
  <c r="J10" i="5" s="1"/>
  <c r="L10" i="5" s="1"/>
  <c r="J12" i="5"/>
  <c r="L12" i="5" s="1"/>
  <c r="J28" i="5"/>
  <c r="L28" i="5" s="1"/>
  <c r="J4" i="5"/>
  <c r="L4" i="5" s="1"/>
  <c r="J17" i="5"/>
  <c r="L17" i="5" s="1"/>
  <c r="J33" i="5"/>
  <c r="L33" i="5" s="1"/>
  <c r="J49" i="5"/>
  <c r="L49" i="5" s="1"/>
  <c r="J23" i="5" l="1"/>
  <c r="H60" i="5"/>
  <c r="L2" i="5"/>
  <c r="L23" i="5" l="1"/>
  <c r="J60" i="5"/>
</calcChain>
</file>

<file path=xl/sharedStrings.xml><?xml version="1.0" encoding="utf-8"?>
<sst xmlns="http://schemas.openxmlformats.org/spreadsheetml/2006/main" count="399" uniqueCount="170">
  <si>
    <t>No.</t>
  </si>
  <si>
    <t>KRA SITES</t>
  </si>
  <si>
    <t>SLA Date</t>
  </si>
  <si>
    <t>MPLS</t>
  </si>
  <si>
    <t>10 Mbps</t>
  </si>
  <si>
    <t>4 Mbps</t>
  </si>
  <si>
    <t>25 Mbps</t>
  </si>
  <si>
    <t>5 Mbps</t>
  </si>
  <si>
    <t>20 Mbps</t>
  </si>
  <si>
    <t>6 Mbps</t>
  </si>
  <si>
    <t>12 Mbps</t>
  </si>
  <si>
    <t>60 Mbps</t>
  </si>
  <si>
    <t>30 Mbps</t>
  </si>
  <si>
    <t xml:space="preserve">Internet </t>
  </si>
  <si>
    <t>15 Mbps</t>
  </si>
  <si>
    <t>35 Mbps</t>
  </si>
  <si>
    <t>180 Mbps</t>
  </si>
  <si>
    <t>80 Mbps</t>
  </si>
  <si>
    <t>Last Mile</t>
  </si>
  <si>
    <t>Capacity</t>
  </si>
  <si>
    <t>Link ID</t>
  </si>
  <si>
    <t>KITUI CERAGON</t>
  </si>
  <si>
    <t>BUNGOMA MICROWAVE</t>
  </si>
  <si>
    <t>GARISSA LOOP MICROWAVE</t>
  </si>
  <si>
    <t>KRATI MOMBASA WIMAX</t>
  </si>
  <si>
    <t>MALABA-WIMAX</t>
  </si>
  <si>
    <t>NYERI CERAGON</t>
  </si>
  <si>
    <t>ELDORET KIPTAGICH MPLS FIBER</t>
  </si>
  <si>
    <t>MACHAKOS LOOP FIBER</t>
  </si>
  <si>
    <t>NAKURU KPC MICROWAVE</t>
  </si>
  <si>
    <t>THIKA-WIMAX</t>
  </si>
  <si>
    <t>FORTIS-WESTLANDS LOOP FIBER</t>
  </si>
  <si>
    <t>VOI CERAGON</t>
  </si>
  <si>
    <t>NANYUKI LOOP FIBER</t>
  </si>
  <si>
    <t>KISII LOOP CERAGON</t>
  </si>
  <si>
    <t>LUNGA LUNGA WIMAX</t>
  </si>
  <si>
    <t>SHIMONI- WIMAX</t>
  </si>
  <si>
    <t>NAIVASHA LOOP FIBER</t>
  </si>
  <si>
    <t>FORODHA JKIA LOOP FIBER</t>
  </si>
  <si>
    <t>ISIOLO LOOP MICROWAVE</t>
  </si>
  <si>
    <t>MBITA CERAGON</t>
  </si>
  <si>
    <t>JKIA ACHIL SHED LOOP FIBER</t>
  </si>
  <si>
    <t>LOITOKTOK BORDER WIMAX</t>
  </si>
  <si>
    <t>MURANGA - 15  Mbps MPLS</t>
  </si>
  <si>
    <t>ISEBANIA-WIMAX</t>
  </si>
  <si>
    <t>ELDORET KPC LOOP MICROWAVE</t>
  </si>
  <si>
    <t>JKIA SWISSPORT</t>
  </si>
  <si>
    <t>KAKAMEGA LOOP CERAGON</t>
  </si>
  <si>
    <t>USENGE 10  Mbps MPLS</t>
  </si>
  <si>
    <t>NAKURU GENERATION LOOP FIBER</t>
  </si>
  <si>
    <t>MOI AIRPORT MSA LOOP MICROWAVE</t>
  </si>
  <si>
    <t>MERU LOOP CERAGON</t>
  </si>
  <si>
    <t>PODO PARK-KESRA LOOP FIBER</t>
  </si>
  <si>
    <t>BUSIA-WIMAX</t>
  </si>
  <si>
    <t>KISUMU-LOOP-MICROWAVE</t>
  </si>
  <si>
    <t>MANDERA</t>
  </si>
  <si>
    <t>KILINDINI 20  Mbps MPLS</t>
  </si>
  <si>
    <t>NAROK-LOOP-CERAGON</t>
  </si>
  <si>
    <t>NAIVASHA ICD-MICROWAVE MPLS</t>
  </si>
  <si>
    <t>NAMANGA WIMAX</t>
  </si>
  <si>
    <t>MALINDI-WIMAX</t>
  </si>
  <si>
    <t>TAVETA CERAGON</t>
  </si>
  <si>
    <t>KILIFI MICROWAVE</t>
  </si>
  <si>
    <t>HQ-INTERNET</t>
  </si>
  <si>
    <t>KAJIADO-LOOP-FIBER</t>
  </si>
  <si>
    <t>KERICHO FIBER</t>
  </si>
  <si>
    <t>DR BACKHAUL FIBRE</t>
  </si>
  <si>
    <t>WAJIR TOWN</t>
  </si>
  <si>
    <t>VAT</t>
  </si>
  <si>
    <t>Total Quarterly Inc</t>
  </si>
  <si>
    <t>Total</t>
  </si>
  <si>
    <t>Monthly Ex</t>
  </si>
  <si>
    <t>Quarterly Exc</t>
  </si>
  <si>
    <t>Excise</t>
  </si>
  <si>
    <t>B1-10096515502</t>
  </si>
  <si>
    <t>Invoice Ref.</t>
  </si>
  <si>
    <t>Net billed(Exc. Taxes)</t>
  </si>
  <si>
    <t>Period(Months)</t>
  </si>
  <si>
    <t>Amount Including Excise</t>
  </si>
  <si>
    <t>KENYA  SCHOOL OF REVENUE  -FIBER</t>
  </si>
  <si>
    <t>1st Oct to 31st Dec 2023</t>
  </si>
  <si>
    <t>Invoice Date</t>
  </si>
  <si>
    <t>Invoice Period</t>
  </si>
  <si>
    <t>Invoice Description</t>
  </si>
  <si>
    <t xml:space="preserve"> CUSTOMS OFFICE MALINDI-WIMAX</t>
  </si>
  <si>
    <t>KRA LOITOKTOK BORDER WIMAX</t>
  </si>
  <si>
    <t>KRA KRATI MOMBASA WIMAX</t>
  </si>
  <si>
    <t>KRA WIMAX-WAJIR TOWN</t>
  </si>
  <si>
    <t>KRA FIXED DATA ACCOUNTS</t>
  </si>
  <si>
    <t>KRA-  KERICHO FIBER</t>
  </si>
  <si>
    <t>KRA-HQ-INTERNET</t>
  </si>
  <si>
    <t>KRA-KISUMU-LOOP-MICROWAVE</t>
  </si>
  <si>
    <t>KRA-KILIFI MICROWAVE</t>
  </si>
  <si>
    <t>KRA-TAVETA CERAGON</t>
  </si>
  <si>
    <t>KRA- DR BACKHAUL FIBRE</t>
  </si>
  <si>
    <t>KRA-MARALAL</t>
  </si>
  <si>
    <t>KRA-SIO PORT</t>
  </si>
  <si>
    <t>KRA-KOPANGA</t>
  </si>
  <si>
    <t>KRA-LWAKHAKHA</t>
  </si>
  <si>
    <t>KRA-KITUI CERAGON</t>
  </si>
  <si>
    <t>KRA BUNGOMA MICROWAVE</t>
  </si>
  <si>
    <t>KRA ELDORET KIPTAGICH MPLS FIBER</t>
  </si>
  <si>
    <t>KRA ELDORET KPC LOOP MICROWAVE</t>
  </si>
  <si>
    <t>KRA MOI AIRPORT MSA LOOP MICROWAVE</t>
  </si>
  <si>
    <t>KRA FORODHA JKIA LOOP FIBER</t>
  </si>
  <si>
    <t>KRA FORTIS-WESTLANDS LOOP FIBER</t>
  </si>
  <si>
    <t>KRA GARISSA LOOP MICROWAVE</t>
  </si>
  <si>
    <t>KRA ISIOLO LOOP  MICROWAVE</t>
  </si>
  <si>
    <t>KRA JKIA ACHIL SHED LOOP FIBER</t>
  </si>
  <si>
    <t>KRA JKIA SWISSPORT</t>
  </si>
  <si>
    <t>KRA KAKAMEGA LOOP CERAGON</t>
  </si>
  <si>
    <t>KRA-KIAMBU</t>
  </si>
  <si>
    <t>KRA KISII LOOP CERAGON</t>
  </si>
  <si>
    <t>KRA MACHAKOS LOOP FIBER</t>
  </si>
  <si>
    <t>KRA MERU LOOP CERAGON</t>
  </si>
  <si>
    <t>KRA NAIVASHA LOOP FIBER</t>
  </si>
  <si>
    <t>KRA NAKURU GENERATION LOOP FIBER</t>
  </si>
  <si>
    <t>KRA NAKURU KPC MICROWAVE</t>
  </si>
  <si>
    <t>KRA NANYUKI LOOP FIBER</t>
  </si>
  <si>
    <t>KRA NYERI CERAGON</t>
  </si>
  <si>
    <t>KRA PODO PARK-KESRA LOOP FIBER</t>
  </si>
  <si>
    <t>KRA-CITY SQUARE PPO</t>
  </si>
  <si>
    <t>KRA VOI CERAGON</t>
  </si>
  <si>
    <t>KRA -KAJIADO-LOOP-FIBER</t>
  </si>
  <si>
    <t>KRA-NAROK-LOOP-CERAGON</t>
  </si>
  <si>
    <t>KRA MBITA CERAGON</t>
  </si>
  <si>
    <t>KRA-NAIVASHA ICD-MICROWAVE MPLS</t>
  </si>
  <si>
    <t>KRA SHIMONI- WIMAX</t>
  </si>
  <si>
    <t>KRA MALABA-WIMAX</t>
  </si>
  <si>
    <t>KRA THIKA-WIMAX</t>
  </si>
  <si>
    <t>KRA BUSIA-WIMAX</t>
  </si>
  <si>
    <t>KRA ISEBANIA-WIMAX</t>
  </si>
  <si>
    <t>KRA LUNGA LUNGA WIMAX</t>
  </si>
  <si>
    <t>KRA -  MANDERA</t>
  </si>
  <si>
    <t>KRA -  Moyale</t>
  </si>
  <si>
    <t xml:space="preserve"> KRA  - KILINDINI 20 MBPS MPLS</t>
  </si>
  <si>
    <t>KRA MURANGA - 15 MBPS MPLS</t>
  </si>
  <si>
    <t>KRA CUSTOMS OFFICE-  NAIROBI-NAMANGA WIMAX</t>
  </si>
  <si>
    <t>KRA -USENGE 10 MBPS MPLS</t>
  </si>
  <si>
    <t>Comments</t>
  </si>
  <si>
    <r>
      <t xml:space="preserve">Former Kilindini Shed 5 to KRA Kiambu. Price down from </t>
    </r>
    <r>
      <rPr>
        <b/>
        <sz val="11"/>
        <color theme="1"/>
        <rFont val="Georgia"/>
        <family val="1"/>
      </rPr>
      <t>KES348,000</t>
    </r>
  </si>
  <si>
    <t>KRA - KIAMBU</t>
  </si>
  <si>
    <t xml:space="preserve">Former Kilindini Gate 9 </t>
  </si>
  <si>
    <t>Former Kilindini Gate 18</t>
  </si>
  <si>
    <t>Former Kilindini Gate 20</t>
  </si>
  <si>
    <r>
      <t>Upgrade 12&gt;30 Mbps Billed KES</t>
    </r>
    <r>
      <rPr>
        <b/>
        <sz val="11"/>
        <color rgb="FF000000"/>
        <rFont val="Georgia"/>
        <family val="1"/>
      </rPr>
      <t xml:space="preserve"> 19,997.45</t>
    </r>
  </si>
  <si>
    <t>KRA - Moyale</t>
  </si>
  <si>
    <t>Upgrade 6&gt;25 Mbps. Check Upgrade Docs. KES 25432.4</t>
  </si>
  <si>
    <t>Upgrade 10&gt;20 Mbps. Check Docs of Upgarade. KES 60006.4</t>
  </si>
  <si>
    <t>Upgrade 5&gt;25 Mbps. Check Upgrade Docs. KES 44997.2</t>
  </si>
  <si>
    <t>Upgrade 6&gt;30 Mbps. Check Upgrade Docs. KES 20352.8</t>
  </si>
  <si>
    <t xml:space="preserve">Upgrade 5&gt;30 Mbps. Check Upgrade Docs. KES  60,006.40 </t>
  </si>
  <si>
    <t xml:space="preserve">Upgrade 10&gt;20 Mbps. Check Upgrade Docs. KES 73,685.10 </t>
  </si>
  <si>
    <t xml:space="preserve">Upgrade 10&gt;35 Mbps. Check Upgrade Docs. KES 20,352.80 </t>
  </si>
  <si>
    <t>Upgrade 10&gt;20 Mbps. Check Upgrade Docs. KES 44,997.20</t>
  </si>
  <si>
    <t>Upgrade 10&gt;60 Mbps. Check Upgrade Docs. KES 69997.5</t>
  </si>
  <si>
    <t>Upgrade 6&gt;60 Mbps. Check Upgrade Docs. KES 21366</t>
  </si>
  <si>
    <t xml:space="preserve">Former Kilindini Gate 22 down to KES 22,500. Upgrade 5&gt;20 Mbps. Check Upgrade Docs. KES 22,500.00 </t>
  </si>
  <si>
    <t>Upgrade 4&gt;20 Mbps. Check Upgrade Docs. KES 20357.4</t>
  </si>
  <si>
    <t>Upgrade 6&gt;20 Mbps. Check Upgrade Docs. KES 69997.5</t>
  </si>
  <si>
    <t>Upgrade 6&gt;20 Mbps. Check Upgrade Docs. KES 20352.8</t>
  </si>
  <si>
    <t>Former Railway Club</t>
  </si>
  <si>
    <t xml:space="preserve">Upgrade 4&gt;30 Mbps. Check Upgrade Docs. KES 30,003.20 </t>
  </si>
  <si>
    <t>KRA - BUSIA-FIBRE</t>
  </si>
  <si>
    <t>KRA - FIXED 30th Floor 3001</t>
  </si>
  <si>
    <t>KRA - FIXED 25th Floor 2575</t>
  </si>
  <si>
    <t>KENYA SCHOOL OF REVENUE  -FIBER</t>
  </si>
  <si>
    <t>KRA -SIAYA</t>
  </si>
  <si>
    <t>Monthly Total Billed</t>
  </si>
  <si>
    <t>Total Billed for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</si>
</sst>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1"/>
      <color theme="1"/>
      <name val="Georgia"/>
      <family val="1"/>
    </font>
    <font>
      <sz val="9"/>
      <color theme="1"/>
      <name val="Century Gothic"/>
      <family val="2"/>
    </font>
    <font>
      <sz val="11"/>
      <name val="Georgia"/>
      <family val="1"/>
    </font>
    <font>
      <sz val="11"/>
      <color rgb="FF000000"/>
      <name val="Calibri"/>
      <family val="2"/>
      <charset val="204"/>
    </font>
    <font>
      <b/>
      <sz val="11"/>
      <color rgb="FF000000"/>
      <name val="Georgia"/>
      <family val="1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rgb="FF00000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4" fontId="2" fillId="0" borderId="0" xfId="1" applyFont="1" applyBorder="1"/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wrapText="1"/>
    </xf>
    <xf numFmtId="164" fontId="4" fillId="0" borderId="0" xfId="1" applyFont="1" applyBorder="1" applyAlignment="1">
      <alignment wrapText="1"/>
    </xf>
    <xf numFmtId="164" fontId="2" fillId="0" borderId="0" xfId="0" applyNumberFormat="1" applyFont="1"/>
    <xf numFmtId="0" fontId="3" fillId="0" borderId="0" xfId="0" applyFont="1" applyAlignment="1">
      <alignment vertical="center"/>
    </xf>
    <xf numFmtId="43" fontId="2" fillId="0" borderId="2" xfId="3" applyFont="1" applyBorder="1"/>
    <xf numFmtId="0" fontId="2" fillId="0" borderId="0" xfId="2" applyFont="1"/>
    <xf numFmtId="0" fontId="2" fillId="0" borderId="2" xfId="2" applyFont="1" applyBorder="1"/>
    <xf numFmtId="43" fontId="2" fillId="0" borderId="2" xfId="2" applyNumberFormat="1" applyFont="1" applyBorder="1"/>
    <xf numFmtId="0" fontId="6" fillId="0" borderId="2" xfId="2" applyFont="1" applyBorder="1"/>
    <xf numFmtId="43" fontId="6" fillId="0" borderId="2" xfId="3" applyFont="1" applyBorder="1"/>
    <xf numFmtId="43" fontId="2" fillId="0" borderId="0" xfId="2" applyNumberFormat="1" applyFont="1"/>
    <xf numFmtId="14" fontId="2" fillId="0" borderId="2" xfId="2" applyNumberFormat="1" applyFont="1" applyBorder="1"/>
    <xf numFmtId="0" fontId="4" fillId="0" borderId="1" xfId="2" applyFont="1" applyBorder="1" applyAlignment="1">
      <alignment wrapText="1"/>
    </xf>
    <xf numFmtId="3" fontId="4" fillId="0" borderId="1" xfId="2" applyNumberFormat="1" applyFont="1" applyBorder="1" applyAlignment="1">
      <alignment wrapText="1"/>
    </xf>
    <xf numFmtId="4" fontId="4" fillId="0" borderId="1" xfId="2" applyNumberFormat="1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2" xfId="2" applyFont="1" applyBorder="1" applyAlignment="1">
      <alignment wrapText="1"/>
    </xf>
    <xf numFmtId="0" fontId="6" fillId="0" borderId="2" xfId="2" applyFont="1" applyBorder="1" applyAlignment="1">
      <alignment wrapText="1"/>
    </xf>
    <xf numFmtId="0" fontId="9" fillId="0" borderId="0" xfId="0" applyFont="1"/>
    <xf numFmtId="0" fontId="9" fillId="0" borderId="3" xfId="0" applyFont="1" applyBorder="1"/>
    <xf numFmtId="0" fontId="9" fillId="0" borderId="0" xfId="0" applyFont="1" applyAlignment="1">
      <alignment wrapText="1"/>
    </xf>
    <xf numFmtId="43" fontId="9" fillId="0" borderId="0" xfId="0" applyNumberFormat="1" applyFont="1"/>
    <xf numFmtId="0" fontId="10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3" fillId="0" borderId="0" xfId="1" applyFont="1" applyBorder="1" applyAlignment="1">
      <alignment wrapText="1"/>
    </xf>
    <xf numFmtId="164" fontId="11" fillId="0" borderId="0" xfId="1" applyFont="1" applyBorder="1" applyAlignment="1">
      <alignment wrapText="1"/>
    </xf>
    <xf numFmtId="164" fontId="9" fillId="0" borderId="0" xfId="1" applyFont="1" applyBorder="1"/>
    <xf numFmtId="14" fontId="11" fillId="0" borderId="0" xfId="0" applyNumberFormat="1" applyFont="1" applyAlignment="1">
      <alignment vertical="center"/>
    </xf>
    <xf numFmtId="164" fontId="9" fillId="0" borderId="0" xfId="0" applyNumberFormat="1" applyFont="1"/>
    <xf numFmtId="0" fontId="2" fillId="2" borderId="0" xfId="0" applyFont="1" applyFill="1"/>
    <xf numFmtId="164" fontId="2" fillId="2" borderId="0" xfId="1" applyFont="1" applyFill="1" applyBorder="1"/>
    <xf numFmtId="14" fontId="3" fillId="2" borderId="0" xfId="0" applyNumberFormat="1" applyFont="1" applyFill="1" applyAlignment="1">
      <alignment vertical="center"/>
    </xf>
    <xf numFmtId="164" fontId="2" fillId="2" borderId="0" xfId="0" applyNumberFormat="1" applyFont="1" applyFill="1"/>
    <xf numFmtId="164" fontId="11" fillId="2" borderId="0" xfId="1" applyFont="1" applyFill="1" applyBorder="1" applyAlignment="1">
      <alignment wrapText="1"/>
    </xf>
    <xf numFmtId="0" fontId="2" fillId="2" borderId="2" xfId="2" applyFont="1" applyFill="1" applyBorder="1"/>
    <xf numFmtId="14" fontId="2" fillId="2" borderId="2" xfId="2" applyNumberFormat="1" applyFont="1" applyFill="1" applyBorder="1"/>
    <xf numFmtId="0" fontId="2" fillId="2" borderId="2" xfId="2" applyFont="1" applyFill="1" applyBorder="1" applyAlignment="1">
      <alignment wrapText="1"/>
    </xf>
    <xf numFmtId="43" fontId="2" fillId="2" borderId="2" xfId="3" applyFont="1" applyFill="1" applyBorder="1"/>
    <xf numFmtId="43" fontId="2" fillId="2" borderId="2" xfId="2" applyNumberFormat="1" applyFont="1" applyFill="1" applyBorder="1"/>
    <xf numFmtId="0" fontId="2" fillId="2" borderId="0" xfId="2" applyFont="1" applyFill="1"/>
    <xf numFmtId="164" fontId="2" fillId="0" borderId="0" xfId="1" applyFont="1" applyFill="1" applyBorder="1"/>
    <xf numFmtId="164" fontId="3" fillId="0" borderId="0" xfId="1" applyFont="1" applyFill="1" applyBorder="1" applyAlignment="1">
      <alignment wrapText="1"/>
    </xf>
    <xf numFmtId="43" fontId="2" fillId="0" borderId="2" xfId="3" applyFont="1" applyFill="1" applyBorder="1"/>
    <xf numFmtId="0" fontId="2" fillId="3" borderId="0" xfId="0" applyFont="1" applyFill="1"/>
    <xf numFmtId="0" fontId="9" fillId="3" borderId="0" xfId="0" applyFont="1" applyFill="1"/>
    <xf numFmtId="164" fontId="9" fillId="3" borderId="0" xfId="1" applyFont="1" applyFill="1" applyBorder="1"/>
    <xf numFmtId="14" fontId="11" fillId="3" borderId="0" xfId="0" applyNumberFormat="1" applyFont="1" applyFill="1" applyAlignment="1">
      <alignment vertical="center"/>
    </xf>
    <xf numFmtId="164" fontId="9" fillId="3" borderId="0" xfId="0" applyNumberFormat="1" applyFont="1" applyFill="1"/>
    <xf numFmtId="164" fontId="11" fillId="3" borderId="0" xfId="1" applyFont="1" applyFill="1" applyBorder="1" applyAlignment="1">
      <alignment wrapText="1"/>
    </xf>
    <xf numFmtId="164" fontId="2" fillId="3" borderId="0" xfId="1" applyFont="1" applyFill="1" applyBorder="1"/>
    <xf numFmtId="1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</cellXfs>
  <cellStyles count="6">
    <cellStyle name="Comma" xfId="1" builtinId="3"/>
    <cellStyle name="Comma 2" xfId="3" xr:uid="{00000000-0005-0000-0000-000001000000}"/>
    <cellStyle name="Comma 3" xfId="5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5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numFmt numFmtId="165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.xml"/><Relationship Id="rId3" Type="http://schemas.openxmlformats.org/officeDocument/2006/relationships/theme" Target="theme/theme1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46" displayName="Table246" ref="A1:L61" totalsRowCount="1" headerRowDxfId="55" dataDxfId="54" dataCellStyle="Comma">
  <autoFilter ref="A1:L60" xr:uid="{00000000-0009-0000-0100-000005000000}"/>
  <tableColumns count="12">
    <tableColumn id="1" xr3:uid="{00000000-0010-0000-0200-000001000000}" name="No." totalsRowLabel="Total" dataDxfId="53" totalsRowDxfId="52"/>
    <tableColumn id="2" xr3:uid="{00000000-0010-0000-0200-000002000000}" name="KRA SITES" dataDxfId="51" totalsRowDxfId="50"/>
    <tableColumn id="3" xr3:uid="{00000000-0010-0000-0200-000003000000}" name="Last Mile" dataDxfId="49" totalsRowDxfId="48"/>
    <tableColumn id="4" xr3:uid="{00000000-0010-0000-0200-000004000000}" name="Link ID" dataDxfId="47" totalsRowDxfId="46"/>
    <tableColumn id="5" xr3:uid="{00000000-0010-0000-0200-000005000000}" name="Capacity" dataDxfId="45" totalsRowDxfId="44"/>
    <tableColumn id="6" xr3:uid="{00000000-0010-0000-0200-000006000000}" name="Monthly Ex" totalsRowFunction="sum" dataDxfId="43" totalsRowDxfId="42" dataCellStyle="Comma"/>
    <tableColumn id="7" xr3:uid="{00000000-0010-0000-0200-000007000000}" name="SLA Date" dataDxfId="41" totalsRowDxfId="40"/>
    <tableColumn id="8" xr3:uid="{00000000-0010-0000-0200-000008000000}" name="Quarterly Exc" totalsRowFunction="sum" dataDxfId="39" totalsRowDxfId="38" dataCellStyle="Comma">
      <calculatedColumnFormula>+F2*3</calculatedColumnFormula>
    </tableColumn>
    <tableColumn id="9" xr3:uid="{00000000-0010-0000-0200-000009000000}" name="Excise" totalsRowFunction="sum" dataDxfId="37" totalsRowDxfId="36" dataCellStyle="Comma">
      <calculatedColumnFormula>+H2*0.2</calculatedColumnFormula>
    </tableColumn>
    <tableColumn id="10" xr3:uid="{00000000-0010-0000-0200-00000A000000}" name="VAT" totalsRowFunction="sum" dataDxfId="35" totalsRowDxfId="34" dataCellStyle="Comma">
      <calculatedColumnFormula>+(H2+I2)*0.16</calculatedColumnFormula>
    </tableColumn>
    <tableColumn id="11" xr3:uid="{00000000-0010-0000-0200-00000B000000}" name="Total Quarterly Inc" totalsRowFunction="sum" dataDxfId="33" totalsRowDxfId="32">
      <calculatedColumnFormula>+H2+I2+J2</calculatedColumnFormula>
    </tableColumn>
    <tableColumn id="12" xr3:uid="{00000000-0010-0000-0200-00000C000000}" name="Comments" dataDxfId="31" totalsRowDxfId="3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M60" totalsRowCount="1" headerRowDxfId="29" dataDxfId="27" headerRowBorderDxfId="28" tableBorderDxfId="26" headerRowCellStyle="Normal 2" dataCellStyle="Normal 2">
  <autoFilter ref="A1:M59" xr:uid="{00000000-0009-0000-0100-000001000000}"/>
  <tableColumns count="13">
    <tableColumn id="1" xr3:uid="{00000000-0010-0000-0400-000001000000}" name="No." totalsRowLabel="Total" dataDxfId="25" totalsRowDxfId="24" dataCellStyle="Normal 2"/>
    <tableColumn id="2" xr3:uid="{00000000-0010-0000-0400-000002000000}" name="Invoice Date" dataDxfId="23" totalsRowDxfId="22" dataCellStyle="Normal 2"/>
    <tableColumn id="3" xr3:uid="{00000000-0010-0000-0400-000003000000}" name="Invoice Ref." dataDxfId="21" totalsRowDxfId="20" dataCellStyle="Normal 2"/>
    <tableColumn id="4" xr3:uid="{00000000-0010-0000-0400-000004000000}" name="Invoice Period" dataDxfId="19" totalsRowDxfId="18" dataCellStyle="Normal 2"/>
    <tableColumn id="5" xr3:uid="{00000000-0010-0000-0400-000005000000}" name="Link ID" dataDxfId="17" totalsRowDxfId="16" dataCellStyle="Normal 2"/>
    <tableColumn id="6" xr3:uid="{00000000-0010-0000-0400-000006000000}" name="Invoice Description" dataDxfId="15" totalsRowDxfId="14" dataCellStyle="Normal 2"/>
    <tableColumn id="7" xr3:uid="{00000000-0010-0000-0400-000007000000}" name="Net billed(Exc. Taxes)" totalsRowFunction="sum" dataDxfId="13" totalsRowDxfId="12" dataCellStyle="Normal 2"/>
    <tableColumn id="8" xr3:uid="{00000000-0010-0000-0400-000008000000}" name="VAT" totalsRowFunction="sum" dataDxfId="11" totalsRowDxfId="10" dataCellStyle="Normal 2"/>
    <tableColumn id="9" xr3:uid="{00000000-0010-0000-0400-000009000000}" name="Excise" totalsRowFunction="sum" dataDxfId="9" totalsRowDxfId="8" dataCellStyle="Normal 2"/>
    <tableColumn id="10" xr3:uid="{00000000-0010-0000-0400-00000A000000}" name="Monthly Total Billed" totalsRowFunction="sum" dataDxfId="7" totalsRowDxfId="6" dataCellStyle="Normal 2"/>
    <tableColumn id="11" xr3:uid="{00000000-0010-0000-0400-00000B000000}" name="Period(Months)" dataDxfId="5" totalsRowDxfId="4" dataCellStyle="Normal 2"/>
    <tableColumn id="12" xr3:uid="{00000000-0010-0000-0400-00000C000000}" name="Total Billed for the Period" dataDxfId="3" totalsRowDxfId="2" dataCellStyle="Normal 2"/>
    <tableColumn id="13" xr3:uid="{00000000-0010-0000-0400-00000D000000}" name="Amount Including Excise" totalsRowFunction="sum" dataDxfId="1" totalsRow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75"/>
  <sheetViews>
    <sheetView tabSelected="1" view="pageBreakPreview" zoomScale="70" zoomScaleNormal="85" zoomScaleSheetLayoutView="70" workbookViewId="0">
      <selection activeCell="G13" sqref="G13"/>
    </sheetView>
  </sheetViews>
  <sheetFormatPr defaultColWidth="8.85546875" defaultRowHeight="14.25" x14ac:dyDescent="0.2"/>
  <cols>
    <col min="1" max="1" width="6.7109375" style="1" customWidth="1"/>
    <col min="2" max="2" width="38.42578125" style="1" customWidth="1"/>
    <col min="3" max="3" width="19.42578125" style="1" customWidth="1"/>
    <col min="4" max="4" width="11.85546875" style="1" bestFit="1" customWidth="1"/>
    <col min="5" max="5" width="11.85546875" style="1" customWidth="1"/>
    <col min="6" max="6" width="24.42578125" style="2" customWidth="1"/>
    <col min="7" max="7" width="14.85546875" style="1" bestFit="1" customWidth="1"/>
    <col min="8" max="8" width="20.7109375" style="1" bestFit="1" customWidth="1"/>
    <col min="9" max="9" width="36.85546875" style="2" customWidth="1"/>
    <col min="10" max="10" width="30.7109375" style="1" customWidth="1"/>
    <col min="11" max="11" width="25.28515625" style="1" bestFit="1" customWidth="1"/>
    <col min="12" max="12" width="35.7109375" style="27" customWidth="1"/>
    <col min="13" max="15" width="8.85546875" style="1"/>
    <col min="16" max="16" width="17.28515625" style="1" bestFit="1" customWidth="1"/>
    <col min="17" max="16384" width="8.85546875" style="1"/>
  </cols>
  <sheetData>
    <row r="1" spans="1:12" s="4" customFormat="1" ht="28.5" x14ac:dyDescent="0.2">
      <c r="A1" s="4" t="s">
        <v>0</v>
      </c>
      <c r="B1" s="4" t="s">
        <v>1</v>
      </c>
      <c r="C1" s="4" t="s">
        <v>18</v>
      </c>
      <c r="D1" s="4" t="s">
        <v>20</v>
      </c>
      <c r="E1" s="4" t="s">
        <v>19</v>
      </c>
      <c r="F1" s="5" t="s">
        <v>71</v>
      </c>
      <c r="G1" s="4" t="s">
        <v>2</v>
      </c>
      <c r="H1" s="4" t="s">
        <v>72</v>
      </c>
      <c r="I1" s="5" t="s">
        <v>73</v>
      </c>
      <c r="J1" s="4" t="s">
        <v>68</v>
      </c>
      <c r="K1" s="4" t="s">
        <v>69</v>
      </c>
      <c r="L1" s="26" t="s">
        <v>139</v>
      </c>
    </row>
    <row r="2" spans="1:12" ht="28.5" x14ac:dyDescent="0.2">
      <c r="A2" s="1">
        <v>1</v>
      </c>
      <c r="B2" s="1" t="s">
        <v>22</v>
      </c>
      <c r="C2" s="1" t="s">
        <v>3</v>
      </c>
      <c r="D2" s="1">
        <v>95054463</v>
      </c>
      <c r="E2" s="1" t="s">
        <v>6</v>
      </c>
      <c r="F2" s="2">
        <v>20352.8</v>
      </c>
      <c r="G2" s="3">
        <v>44181</v>
      </c>
      <c r="H2" s="2">
        <f>+F2*3</f>
        <v>61058.399999999994</v>
      </c>
      <c r="I2" s="2">
        <f>+H2*0.2</f>
        <v>12211.68</v>
      </c>
      <c r="J2" s="2">
        <f>+(H2+I2)*0.16</f>
        <v>11723.212799999998</v>
      </c>
      <c r="K2" s="6">
        <f>+H2+I2+J2</f>
        <v>84993.292799999981</v>
      </c>
      <c r="L2" s="29" t="s">
        <v>149</v>
      </c>
    </row>
    <row r="3" spans="1:12" x14ac:dyDescent="0.2">
      <c r="A3" s="1">
        <v>2</v>
      </c>
      <c r="B3" s="1" t="s">
        <v>53</v>
      </c>
      <c r="C3" s="1" t="s">
        <v>3</v>
      </c>
      <c r="D3" s="1">
        <v>95096538</v>
      </c>
      <c r="E3" s="1" t="s">
        <v>10</v>
      </c>
      <c r="F3" s="2">
        <v>70008.3</v>
      </c>
      <c r="G3" s="3">
        <v>44181</v>
      </c>
      <c r="H3" s="2">
        <f t="shared" ref="H3:H55" si="0">+F3*3</f>
        <v>210024.90000000002</v>
      </c>
      <c r="I3" s="2">
        <f t="shared" ref="I3:I55" si="1">+H3*0.2</f>
        <v>42004.98000000001</v>
      </c>
      <c r="J3" s="2">
        <f t="shared" ref="J3:J55" si="2">+(H3+I3)*0.16</f>
        <v>40324.780800000008</v>
      </c>
      <c r="K3" s="6">
        <f t="shared" ref="K3:K55" si="3">+H3+I3+J3</f>
        <v>292354.66080000007</v>
      </c>
      <c r="L3" s="29"/>
    </row>
    <row r="4" spans="1:12" s="47" customFormat="1" x14ac:dyDescent="0.2">
      <c r="A4" s="47">
        <v>3</v>
      </c>
      <c r="B4" s="47" t="s">
        <v>66</v>
      </c>
      <c r="C4" s="47" t="s">
        <v>3</v>
      </c>
      <c r="D4" s="47">
        <v>95038953</v>
      </c>
      <c r="E4" s="47" t="s">
        <v>17</v>
      </c>
      <c r="F4" s="53">
        <v>93504.6</v>
      </c>
      <c r="G4" s="54">
        <v>44181</v>
      </c>
      <c r="H4" s="53">
        <f t="shared" si="0"/>
        <v>280513.80000000005</v>
      </c>
      <c r="I4" s="53">
        <f t="shared" si="1"/>
        <v>56102.760000000009</v>
      </c>
      <c r="J4" s="53">
        <f t="shared" si="2"/>
        <v>53858.649600000012</v>
      </c>
      <c r="K4" s="55">
        <f t="shared" si="3"/>
        <v>390475.20960000006</v>
      </c>
      <c r="L4" s="52"/>
    </row>
    <row r="5" spans="1:12" ht="28.5" x14ac:dyDescent="0.2">
      <c r="A5" s="1">
        <v>4</v>
      </c>
      <c r="B5" s="1" t="s">
        <v>27</v>
      </c>
      <c r="C5" s="1" t="s">
        <v>3</v>
      </c>
      <c r="D5" s="1">
        <v>95054464</v>
      </c>
      <c r="E5" s="1" t="s">
        <v>11</v>
      </c>
      <c r="F5" s="2">
        <v>25439.4</v>
      </c>
      <c r="G5" s="3">
        <v>44181</v>
      </c>
      <c r="H5" s="2">
        <f t="shared" si="0"/>
        <v>76318.200000000012</v>
      </c>
      <c r="I5" s="2">
        <f t="shared" si="1"/>
        <v>15263.640000000003</v>
      </c>
      <c r="J5" s="2">
        <f t="shared" si="2"/>
        <v>14653.094400000002</v>
      </c>
      <c r="K5" s="6">
        <f t="shared" si="3"/>
        <v>106234.93440000001</v>
      </c>
      <c r="L5" s="29" t="s">
        <v>155</v>
      </c>
    </row>
    <row r="6" spans="1:12" x14ac:dyDescent="0.2">
      <c r="A6" s="1">
        <v>5</v>
      </c>
      <c r="B6" s="1" t="s">
        <v>45</v>
      </c>
      <c r="C6" s="1" t="s">
        <v>3</v>
      </c>
      <c r="D6" s="1">
        <v>95054465</v>
      </c>
      <c r="E6" s="1" t="s">
        <v>7</v>
      </c>
      <c r="F6" s="2">
        <v>20357.400000000001</v>
      </c>
      <c r="G6" s="3">
        <v>44181</v>
      </c>
      <c r="H6" s="2">
        <f t="shared" si="0"/>
        <v>61072.200000000004</v>
      </c>
      <c r="I6" s="2">
        <f t="shared" si="1"/>
        <v>12214.440000000002</v>
      </c>
      <c r="J6" s="2">
        <f t="shared" si="2"/>
        <v>11725.862400000002</v>
      </c>
      <c r="K6" s="6">
        <f t="shared" si="3"/>
        <v>85012.502400000012</v>
      </c>
      <c r="L6" s="29"/>
    </row>
    <row r="7" spans="1:12" x14ac:dyDescent="0.2">
      <c r="A7" s="1">
        <v>6</v>
      </c>
      <c r="B7" s="1" t="s">
        <v>63</v>
      </c>
      <c r="C7" s="1" t="s">
        <v>13</v>
      </c>
      <c r="D7" s="1">
        <v>95034216</v>
      </c>
      <c r="E7" s="1" t="s">
        <v>16</v>
      </c>
      <c r="F7" s="2">
        <v>222299.85</v>
      </c>
      <c r="G7" s="3">
        <v>44181</v>
      </c>
      <c r="H7" s="2">
        <f t="shared" si="0"/>
        <v>666899.55000000005</v>
      </c>
      <c r="I7" s="2">
        <f t="shared" si="1"/>
        <v>133379.91</v>
      </c>
      <c r="J7" s="2">
        <f t="shared" si="2"/>
        <v>128044.71360000002</v>
      </c>
      <c r="K7" s="6">
        <f t="shared" si="3"/>
        <v>928324.1736000001</v>
      </c>
      <c r="L7" s="29"/>
    </row>
    <row r="8" spans="1:12" x14ac:dyDescent="0.2">
      <c r="A8" s="1">
        <v>7</v>
      </c>
      <c r="B8" s="1" t="s">
        <v>38</v>
      </c>
      <c r="C8" s="1" t="s">
        <v>3</v>
      </c>
      <c r="D8" s="1">
        <v>95054467</v>
      </c>
      <c r="E8" s="1" t="s">
        <v>4</v>
      </c>
      <c r="F8" s="2">
        <v>25439.4</v>
      </c>
      <c r="G8" s="3">
        <v>44181</v>
      </c>
      <c r="H8" s="2">
        <f t="shared" si="0"/>
        <v>76318.200000000012</v>
      </c>
      <c r="I8" s="2">
        <f t="shared" si="1"/>
        <v>15263.640000000003</v>
      </c>
      <c r="J8" s="2">
        <f t="shared" si="2"/>
        <v>14653.094400000002</v>
      </c>
      <c r="K8" s="6">
        <f t="shared" si="3"/>
        <v>106234.93440000001</v>
      </c>
      <c r="L8" s="29"/>
    </row>
    <row r="9" spans="1:12" ht="28.5" x14ac:dyDescent="0.2">
      <c r="A9" s="1">
        <v>8</v>
      </c>
      <c r="B9" s="1" t="s">
        <v>31</v>
      </c>
      <c r="C9" s="1" t="s">
        <v>3</v>
      </c>
      <c r="D9" s="1">
        <v>95054468</v>
      </c>
      <c r="E9" s="1" t="s">
        <v>12</v>
      </c>
      <c r="F9" s="2">
        <v>20352.8</v>
      </c>
      <c r="G9" s="3">
        <v>44181</v>
      </c>
      <c r="H9" s="2">
        <f t="shared" si="0"/>
        <v>61058.399999999994</v>
      </c>
      <c r="I9" s="2">
        <f t="shared" si="1"/>
        <v>12211.68</v>
      </c>
      <c r="J9" s="2">
        <f t="shared" si="2"/>
        <v>11723.212799999998</v>
      </c>
      <c r="K9" s="6">
        <f t="shared" si="3"/>
        <v>84993.292799999981</v>
      </c>
      <c r="L9" s="29" t="s">
        <v>151</v>
      </c>
    </row>
    <row r="10" spans="1:12" ht="28.5" x14ac:dyDescent="0.2">
      <c r="A10" s="1">
        <v>9</v>
      </c>
      <c r="B10" s="1" t="s">
        <v>23</v>
      </c>
      <c r="C10" s="1" t="s">
        <v>3</v>
      </c>
      <c r="D10" s="1">
        <v>95054469</v>
      </c>
      <c r="E10" s="1" t="s">
        <v>8</v>
      </c>
      <c r="F10" s="2">
        <v>21373</v>
      </c>
      <c r="G10" s="3">
        <v>44181</v>
      </c>
      <c r="H10" s="2">
        <f t="shared" si="0"/>
        <v>64119</v>
      </c>
      <c r="I10" s="2">
        <f t="shared" si="1"/>
        <v>12823.800000000001</v>
      </c>
      <c r="J10" s="2">
        <f t="shared" si="2"/>
        <v>12310.848</v>
      </c>
      <c r="K10" s="6">
        <f t="shared" si="3"/>
        <v>89253.648000000001</v>
      </c>
      <c r="L10" s="29" t="s">
        <v>159</v>
      </c>
    </row>
    <row r="11" spans="1:12" ht="28.5" x14ac:dyDescent="0.2">
      <c r="A11" s="1">
        <v>10</v>
      </c>
      <c r="B11" s="1" t="s">
        <v>39</v>
      </c>
      <c r="C11" s="1" t="s">
        <v>3</v>
      </c>
      <c r="D11" s="1">
        <v>95054470</v>
      </c>
      <c r="E11" s="1" t="s">
        <v>8</v>
      </c>
      <c r="F11" s="2">
        <v>20357.400000000001</v>
      </c>
      <c r="G11" s="3">
        <v>44181</v>
      </c>
      <c r="H11" s="2">
        <f t="shared" si="0"/>
        <v>61072.200000000004</v>
      </c>
      <c r="I11" s="2">
        <f t="shared" si="1"/>
        <v>12214.440000000002</v>
      </c>
      <c r="J11" s="2">
        <f t="shared" si="2"/>
        <v>11725.862400000002</v>
      </c>
      <c r="K11" s="6">
        <f t="shared" si="3"/>
        <v>85012.502400000012</v>
      </c>
      <c r="L11" s="29" t="s">
        <v>160</v>
      </c>
    </row>
    <row r="12" spans="1:12" ht="28.5" x14ac:dyDescent="0.2">
      <c r="A12" s="1">
        <v>11</v>
      </c>
      <c r="B12" s="1" t="s">
        <v>44</v>
      </c>
      <c r="C12" s="1" t="s">
        <v>3</v>
      </c>
      <c r="D12" s="1">
        <v>95096716</v>
      </c>
      <c r="E12" s="1" t="s">
        <v>8</v>
      </c>
      <c r="F12" s="2">
        <v>60006.400000000001</v>
      </c>
      <c r="G12" s="3">
        <v>44181</v>
      </c>
      <c r="H12" s="2">
        <f t="shared" si="0"/>
        <v>180019.20000000001</v>
      </c>
      <c r="I12" s="2">
        <f t="shared" si="1"/>
        <v>36003.840000000004</v>
      </c>
      <c r="J12" s="2">
        <f t="shared" si="2"/>
        <v>34563.686399999999</v>
      </c>
      <c r="K12" s="6">
        <f t="shared" si="3"/>
        <v>250586.72640000001</v>
      </c>
      <c r="L12" s="29" t="s">
        <v>152</v>
      </c>
    </row>
    <row r="13" spans="1:12" x14ac:dyDescent="0.2">
      <c r="A13" s="1">
        <v>12</v>
      </c>
      <c r="B13" s="1" t="s">
        <v>41</v>
      </c>
      <c r="C13" s="1" t="s">
        <v>3</v>
      </c>
      <c r="D13" s="1">
        <v>95054471</v>
      </c>
      <c r="E13" s="1" t="s">
        <v>7</v>
      </c>
      <c r="F13" s="2">
        <v>20352.8</v>
      </c>
      <c r="G13" s="3">
        <v>44181</v>
      </c>
      <c r="H13" s="2">
        <f t="shared" si="0"/>
        <v>61058.399999999994</v>
      </c>
      <c r="I13" s="2">
        <f t="shared" si="1"/>
        <v>12211.68</v>
      </c>
      <c r="J13" s="2">
        <f t="shared" si="2"/>
        <v>11723.212799999998</v>
      </c>
      <c r="K13" s="6">
        <f t="shared" si="3"/>
        <v>84993.292799999981</v>
      </c>
      <c r="L13" s="29"/>
    </row>
    <row r="14" spans="1:12" x14ac:dyDescent="0.2">
      <c r="A14" s="1">
        <v>13</v>
      </c>
      <c r="B14" s="1" t="s">
        <v>46</v>
      </c>
      <c r="C14" s="1" t="s">
        <v>3</v>
      </c>
      <c r="D14" s="1">
        <v>95054472</v>
      </c>
      <c r="E14" s="1" t="s">
        <v>7</v>
      </c>
      <c r="F14" s="2">
        <v>20352.8</v>
      </c>
      <c r="G14" s="3">
        <v>44181</v>
      </c>
      <c r="H14" s="2">
        <f t="shared" si="0"/>
        <v>61058.399999999994</v>
      </c>
      <c r="I14" s="2">
        <f t="shared" si="1"/>
        <v>12211.68</v>
      </c>
      <c r="J14" s="2">
        <f t="shared" si="2"/>
        <v>11723.212799999998</v>
      </c>
      <c r="K14" s="6">
        <f t="shared" si="3"/>
        <v>84993.292799999981</v>
      </c>
      <c r="L14" s="29"/>
    </row>
    <row r="15" spans="1:12" ht="28.5" x14ac:dyDescent="0.2">
      <c r="A15" s="1">
        <v>14</v>
      </c>
      <c r="B15" s="1" t="s">
        <v>47</v>
      </c>
      <c r="C15" s="1" t="s">
        <v>3</v>
      </c>
      <c r="D15" s="1">
        <v>95054473</v>
      </c>
      <c r="E15" s="1" t="s">
        <v>6</v>
      </c>
      <c r="F15" s="2">
        <v>21366</v>
      </c>
      <c r="G15" s="3">
        <v>44181</v>
      </c>
      <c r="H15" s="2">
        <f t="shared" si="0"/>
        <v>64098</v>
      </c>
      <c r="I15" s="2">
        <f t="shared" si="1"/>
        <v>12819.6</v>
      </c>
      <c r="J15" s="2">
        <f t="shared" si="2"/>
        <v>12306.816000000001</v>
      </c>
      <c r="K15" s="6">
        <f t="shared" si="3"/>
        <v>89224.416000000012</v>
      </c>
      <c r="L15" s="29" t="s">
        <v>147</v>
      </c>
    </row>
    <row r="16" spans="1:12" x14ac:dyDescent="0.2">
      <c r="A16" s="1">
        <v>15</v>
      </c>
      <c r="B16" s="1" t="s">
        <v>64</v>
      </c>
      <c r="C16" s="1" t="s">
        <v>3</v>
      </c>
      <c r="D16" s="1">
        <v>95059101</v>
      </c>
      <c r="E16" s="1" t="s">
        <v>5</v>
      </c>
      <c r="F16" s="2">
        <v>16998.400000000001</v>
      </c>
      <c r="G16" s="3">
        <v>44181</v>
      </c>
      <c r="H16" s="2">
        <f t="shared" si="0"/>
        <v>50995.200000000004</v>
      </c>
      <c r="I16" s="2">
        <f t="shared" si="1"/>
        <v>10199.040000000001</v>
      </c>
      <c r="J16" s="2">
        <f t="shared" si="2"/>
        <v>9791.0784000000003</v>
      </c>
      <c r="K16" s="6">
        <f t="shared" si="3"/>
        <v>70985.318400000004</v>
      </c>
      <c r="L16" s="29"/>
    </row>
    <row r="17" spans="1:12" x14ac:dyDescent="0.2">
      <c r="A17" s="1">
        <v>16</v>
      </c>
      <c r="B17" s="1" t="s">
        <v>65</v>
      </c>
      <c r="C17" s="1" t="s">
        <v>3</v>
      </c>
      <c r="D17" s="1">
        <v>95022778</v>
      </c>
      <c r="E17" s="1" t="s">
        <v>4</v>
      </c>
      <c r="F17" s="2">
        <v>60006.400000000001</v>
      </c>
      <c r="G17" s="3">
        <v>44181</v>
      </c>
      <c r="H17" s="2">
        <f t="shared" si="0"/>
        <v>180019.20000000001</v>
      </c>
      <c r="I17" s="2">
        <f t="shared" si="1"/>
        <v>36003.840000000004</v>
      </c>
      <c r="J17" s="2">
        <f t="shared" si="2"/>
        <v>34563.686399999999</v>
      </c>
      <c r="K17" s="6">
        <f t="shared" si="3"/>
        <v>250586.72640000001</v>
      </c>
      <c r="L17" s="29"/>
    </row>
    <row r="18" spans="1:12" x14ac:dyDescent="0.2">
      <c r="A18" s="1">
        <v>17</v>
      </c>
      <c r="B18" s="1" t="s">
        <v>62</v>
      </c>
      <c r="C18" s="1" t="s">
        <v>3</v>
      </c>
      <c r="D18" s="1">
        <v>95035537</v>
      </c>
      <c r="E18" s="1" t="s">
        <v>4</v>
      </c>
      <c r="F18" s="2">
        <v>60006.400000000001</v>
      </c>
      <c r="G18" s="3">
        <v>44181</v>
      </c>
      <c r="H18" s="2">
        <f t="shared" si="0"/>
        <v>180019.20000000001</v>
      </c>
      <c r="I18" s="2">
        <f t="shared" si="1"/>
        <v>36003.840000000004</v>
      </c>
      <c r="J18" s="2">
        <f t="shared" si="2"/>
        <v>34563.686399999999</v>
      </c>
      <c r="K18" s="6">
        <f t="shared" si="3"/>
        <v>250586.72640000001</v>
      </c>
      <c r="L18" s="29"/>
    </row>
    <row r="19" spans="1:12" x14ac:dyDescent="0.2">
      <c r="A19" s="1">
        <v>18</v>
      </c>
      <c r="B19" s="1" t="s">
        <v>56</v>
      </c>
      <c r="C19" s="1" t="s">
        <v>3</v>
      </c>
      <c r="D19" s="1">
        <v>95065396</v>
      </c>
      <c r="E19" s="1" t="s">
        <v>8</v>
      </c>
      <c r="F19" s="2">
        <v>72414</v>
      </c>
      <c r="G19" s="3">
        <v>44181</v>
      </c>
      <c r="H19" s="2">
        <f t="shared" si="0"/>
        <v>217242</v>
      </c>
      <c r="I19" s="2">
        <f t="shared" si="1"/>
        <v>43448.4</v>
      </c>
      <c r="J19" s="2">
        <f t="shared" si="2"/>
        <v>41710.464</v>
      </c>
      <c r="K19" s="6">
        <f t="shared" si="3"/>
        <v>302400.864</v>
      </c>
      <c r="L19" s="29"/>
    </row>
    <row r="20" spans="1:12" x14ac:dyDescent="0.2">
      <c r="A20" s="1">
        <v>19</v>
      </c>
      <c r="B20" s="1" t="s">
        <v>98</v>
      </c>
      <c r="C20" s="1" t="s">
        <v>3</v>
      </c>
      <c r="D20" s="1">
        <v>95044903</v>
      </c>
      <c r="E20" s="1" t="s">
        <v>7</v>
      </c>
      <c r="F20" s="2">
        <v>22500</v>
      </c>
      <c r="G20" s="3">
        <v>44181</v>
      </c>
      <c r="H20" s="2">
        <f t="shared" si="0"/>
        <v>67500</v>
      </c>
      <c r="I20" s="2">
        <f t="shared" si="1"/>
        <v>13500</v>
      </c>
      <c r="J20" s="2">
        <f t="shared" si="2"/>
        <v>12960</v>
      </c>
      <c r="K20" s="6">
        <f t="shared" si="3"/>
        <v>93960</v>
      </c>
      <c r="L20" s="28" t="s">
        <v>142</v>
      </c>
    </row>
    <row r="21" spans="1:12" x14ac:dyDescent="0.2">
      <c r="A21" s="1">
        <v>20</v>
      </c>
      <c r="B21" s="20" t="s">
        <v>97</v>
      </c>
      <c r="C21" s="1" t="s">
        <v>3</v>
      </c>
      <c r="D21" s="1">
        <v>95044902</v>
      </c>
      <c r="E21" s="1" t="s">
        <v>7</v>
      </c>
      <c r="F21" s="2">
        <v>29304.400000000001</v>
      </c>
      <c r="G21" s="3">
        <v>44181</v>
      </c>
      <c r="H21" s="2">
        <f t="shared" si="0"/>
        <v>87913.200000000012</v>
      </c>
      <c r="I21" s="2">
        <f t="shared" si="1"/>
        <v>17582.640000000003</v>
      </c>
      <c r="J21" s="2">
        <f t="shared" si="2"/>
        <v>16879.334400000003</v>
      </c>
      <c r="K21" s="6">
        <f t="shared" si="3"/>
        <v>122375.17440000002</v>
      </c>
      <c r="L21" s="28" t="s">
        <v>143</v>
      </c>
    </row>
    <row r="22" spans="1:12" x14ac:dyDescent="0.2">
      <c r="A22" s="1">
        <v>21</v>
      </c>
      <c r="B22" s="20" t="s">
        <v>96</v>
      </c>
      <c r="C22" s="1" t="s">
        <v>3</v>
      </c>
      <c r="D22" s="1">
        <v>95044901</v>
      </c>
      <c r="E22" s="1" t="s">
        <v>7</v>
      </c>
      <c r="F22" s="2">
        <v>29304.400000000001</v>
      </c>
      <c r="G22" s="3">
        <v>44181</v>
      </c>
      <c r="H22" s="2">
        <f t="shared" si="0"/>
        <v>87913.200000000012</v>
      </c>
      <c r="I22" s="2">
        <f t="shared" si="1"/>
        <v>17582.640000000003</v>
      </c>
      <c r="J22" s="2">
        <f t="shared" si="2"/>
        <v>16879.334400000003</v>
      </c>
      <c r="K22" s="6">
        <f t="shared" si="3"/>
        <v>122375.17440000002</v>
      </c>
      <c r="L22" s="28" t="s">
        <v>144</v>
      </c>
    </row>
    <row r="23" spans="1:12" ht="57" x14ac:dyDescent="0.2">
      <c r="A23" s="1">
        <v>22</v>
      </c>
      <c r="B23" s="20" t="s">
        <v>95</v>
      </c>
      <c r="C23" s="1" t="s">
        <v>3</v>
      </c>
      <c r="D23" s="1">
        <v>95044900</v>
      </c>
      <c r="E23" s="1" t="s">
        <v>8</v>
      </c>
      <c r="F23" s="2">
        <v>29304.400000000001</v>
      </c>
      <c r="G23" s="3">
        <v>44181</v>
      </c>
      <c r="H23" s="2">
        <f t="shared" si="0"/>
        <v>87913.200000000012</v>
      </c>
      <c r="I23" s="2">
        <f t="shared" si="1"/>
        <v>17582.640000000003</v>
      </c>
      <c r="J23" s="2">
        <f t="shared" si="2"/>
        <v>16879.334400000003</v>
      </c>
      <c r="K23" s="6">
        <f t="shared" si="3"/>
        <v>122375.17440000002</v>
      </c>
      <c r="L23" s="28" t="s">
        <v>157</v>
      </c>
    </row>
    <row r="24" spans="1:12" ht="42.75" x14ac:dyDescent="0.2">
      <c r="A24" s="1">
        <v>23</v>
      </c>
      <c r="B24" s="1" t="s">
        <v>141</v>
      </c>
      <c r="C24" s="1" t="s">
        <v>3</v>
      </c>
      <c r="D24" s="1">
        <v>95054474</v>
      </c>
      <c r="E24" s="1" t="s">
        <v>4</v>
      </c>
      <c r="F24" s="2">
        <v>25439.4</v>
      </c>
      <c r="G24" s="3">
        <v>44181</v>
      </c>
      <c r="H24" s="2">
        <f t="shared" si="0"/>
        <v>76318.200000000012</v>
      </c>
      <c r="I24" s="2">
        <f t="shared" si="1"/>
        <v>15263.640000000003</v>
      </c>
      <c r="J24" s="2">
        <f t="shared" si="2"/>
        <v>14653.094400000002</v>
      </c>
      <c r="K24" s="6">
        <f t="shared" si="3"/>
        <v>106234.93440000001</v>
      </c>
      <c r="L24" s="28" t="s">
        <v>140</v>
      </c>
    </row>
    <row r="25" spans="1:12" ht="28.5" x14ac:dyDescent="0.2">
      <c r="A25" s="1">
        <v>24</v>
      </c>
      <c r="B25" s="1" t="s">
        <v>34</v>
      </c>
      <c r="C25" s="1" t="s">
        <v>3</v>
      </c>
      <c r="D25" s="1">
        <v>95054475</v>
      </c>
      <c r="E25" s="1" t="s">
        <v>12</v>
      </c>
      <c r="F25" s="2">
        <v>21366</v>
      </c>
      <c r="G25" s="3">
        <v>44181</v>
      </c>
      <c r="H25" s="2">
        <f t="shared" si="0"/>
        <v>64098</v>
      </c>
      <c r="I25" s="2">
        <f t="shared" si="1"/>
        <v>12819.6</v>
      </c>
      <c r="J25" s="2">
        <f t="shared" si="2"/>
        <v>12306.816000000001</v>
      </c>
      <c r="K25" s="6">
        <f t="shared" si="3"/>
        <v>89224.416000000012</v>
      </c>
      <c r="L25" s="29" t="s">
        <v>150</v>
      </c>
    </row>
    <row r="26" spans="1:12" x14ac:dyDescent="0.2">
      <c r="A26" s="1">
        <v>25</v>
      </c>
      <c r="B26" s="1" t="s">
        <v>54</v>
      </c>
      <c r="C26" s="1" t="s">
        <v>3</v>
      </c>
      <c r="D26" s="1">
        <v>95034612</v>
      </c>
      <c r="E26" s="1" t="s">
        <v>4</v>
      </c>
      <c r="F26" s="2">
        <v>44997.2</v>
      </c>
      <c r="G26" s="3">
        <v>44181</v>
      </c>
      <c r="H26" s="2">
        <f t="shared" si="0"/>
        <v>134991.59999999998</v>
      </c>
      <c r="I26" s="2">
        <f t="shared" si="1"/>
        <v>26998.319999999996</v>
      </c>
      <c r="J26" s="2">
        <f t="shared" si="2"/>
        <v>25918.387199999997</v>
      </c>
      <c r="K26" s="6">
        <f t="shared" si="3"/>
        <v>187908.30719999998</v>
      </c>
      <c r="L26" s="29"/>
    </row>
    <row r="27" spans="1:12" ht="28.5" x14ac:dyDescent="0.2">
      <c r="A27" s="1">
        <v>26</v>
      </c>
      <c r="B27" s="1" t="s">
        <v>21</v>
      </c>
      <c r="C27" s="1" t="s">
        <v>3</v>
      </c>
      <c r="D27" s="1">
        <v>95045429</v>
      </c>
      <c r="E27" s="1" t="s">
        <v>12</v>
      </c>
      <c r="F27" s="2">
        <v>30003.200000000001</v>
      </c>
      <c r="G27" s="3">
        <v>44181</v>
      </c>
      <c r="H27" s="2">
        <f t="shared" si="0"/>
        <v>90009.600000000006</v>
      </c>
      <c r="I27" s="2">
        <f t="shared" si="1"/>
        <v>18001.920000000002</v>
      </c>
      <c r="J27" s="2">
        <f t="shared" si="2"/>
        <v>17281.843199999999</v>
      </c>
      <c r="K27" s="6">
        <f t="shared" si="3"/>
        <v>125293.36320000001</v>
      </c>
      <c r="L27" s="29" t="s">
        <v>162</v>
      </c>
    </row>
    <row r="28" spans="1:12" x14ac:dyDescent="0.2">
      <c r="A28" s="1">
        <v>27</v>
      </c>
      <c r="B28" s="1" t="s">
        <v>24</v>
      </c>
      <c r="C28" s="1" t="s">
        <v>3</v>
      </c>
      <c r="D28" s="1">
        <v>95001628</v>
      </c>
      <c r="E28" s="1" t="s">
        <v>4</v>
      </c>
      <c r="F28" s="2">
        <v>60006.400000000001</v>
      </c>
      <c r="G28" s="3">
        <v>44181</v>
      </c>
      <c r="H28" s="2">
        <f t="shared" si="0"/>
        <v>180019.20000000001</v>
      </c>
      <c r="I28" s="2">
        <f t="shared" si="1"/>
        <v>36003.840000000004</v>
      </c>
      <c r="J28" s="2">
        <f t="shared" si="2"/>
        <v>34563.686399999999</v>
      </c>
      <c r="K28" s="6">
        <f t="shared" si="3"/>
        <v>250586.72640000001</v>
      </c>
      <c r="L28" s="29"/>
    </row>
    <row r="29" spans="1:12" x14ac:dyDescent="0.2">
      <c r="A29" s="1">
        <v>28</v>
      </c>
      <c r="B29" s="1" t="s">
        <v>42</v>
      </c>
      <c r="C29" s="1" t="s">
        <v>3</v>
      </c>
      <c r="D29" s="1">
        <v>95001574</v>
      </c>
      <c r="E29" s="1" t="s">
        <v>4</v>
      </c>
      <c r="F29" s="2">
        <v>60006.400000000001</v>
      </c>
      <c r="G29" s="3">
        <v>44181</v>
      </c>
      <c r="H29" s="2">
        <f t="shared" si="0"/>
        <v>180019.20000000001</v>
      </c>
      <c r="I29" s="2">
        <f t="shared" si="1"/>
        <v>36003.840000000004</v>
      </c>
      <c r="J29" s="2">
        <f t="shared" si="2"/>
        <v>34563.686399999999</v>
      </c>
      <c r="K29" s="6">
        <f t="shared" si="3"/>
        <v>250586.72640000001</v>
      </c>
      <c r="L29" s="29"/>
    </row>
    <row r="30" spans="1:12" x14ac:dyDescent="0.2">
      <c r="A30" s="1">
        <v>29</v>
      </c>
      <c r="B30" s="1" t="s">
        <v>35</v>
      </c>
      <c r="C30" s="1" t="s">
        <v>3</v>
      </c>
      <c r="D30" s="1">
        <v>95096873</v>
      </c>
      <c r="E30" s="1" t="s">
        <v>10</v>
      </c>
      <c r="F30" s="2">
        <v>69997.5</v>
      </c>
      <c r="G30" s="3">
        <v>44181</v>
      </c>
      <c r="H30" s="2">
        <f t="shared" si="0"/>
        <v>209992.5</v>
      </c>
      <c r="I30" s="2">
        <f t="shared" si="1"/>
        <v>41998.5</v>
      </c>
      <c r="J30" s="2">
        <f t="shared" si="2"/>
        <v>40318.559999999998</v>
      </c>
      <c r="K30" s="6">
        <f t="shared" si="3"/>
        <v>292309.56</v>
      </c>
      <c r="L30" s="29"/>
    </row>
    <row r="31" spans="1:12" x14ac:dyDescent="0.2">
      <c r="A31" s="1">
        <v>30</v>
      </c>
      <c r="B31" s="1" t="s">
        <v>28</v>
      </c>
      <c r="C31" s="1" t="s">
        <v>3</v>
      </c>
      <c r="D31" s="1">
        <v>95054476</v>
      </c>
      <c r="E31" s="1" t="s">
        <v>9</v>
      </c>
      <c r="F31" s="2">
        <v>21366</v>
      </c>
      <c r="G31" s="3">
        <v>44181</v>
      </c>
      <c r="H31" s="2">
        <f t="shared" si="0"/>
        <v>64098</v>
      </c>
      <c r="I31" s="2">
        <f t="shared" si="1"/>
        <v>12819.6</v>
      </c>
      <c r="J31" s="2">
        <f t="shared" si="2"/>
        <v>12306.816000000001</v>
      </c>
      <c r="K31" s="6">
        <f t="shared" si="3"/>
        <v>89224.416000000012</v>
      </c>
      <c r="L31" s="29"/>
    </row>
    <row r="32" spans="1:12" x14ac:dyDescent="0.2">
      <c r="A32" s="1">
        <v>31</v>
      </c>
      <c r="B32" s="1" t="s">
        <v>25</v>
      </c>
      <c r="C32" s="1" t="s">
        <v>3</v>
      </c>
      <c r="D32" s="1">
        <v>95096536</v>
      </c>
      <c r="E32" s="1" t="s">
        <v>10</v>
      </c>
      <c r="F32" s="2">
        <v>69997.5</v>
      </c>
      <c r="G32" s="3">
        <v>44181</v>
      </c>
      <c r="H32" s="2">
        <f t="shared" si="0"/>
        <v>209992.5</v>
      </c>
      <c r="I32" s="2">
        <f t="shared" si="1"/>
        <v>41998.5</v>
      </c>
      <c r="J32" s="2">
        <f t="shared" si="2"/>
        <v>40318.559999999998</v>
      </c>
      <c r="K32" s="6">
        <f t="shared" si="3"/>
        <v>292309.56</v>
      </c>
      <c r="L32" s="29"/>
    </row>
    <row r="33" spans="1:12" x14ac:dyDescent="0.2">
      <c r="A33" s="1">
        <v>32</v>
      </c>
      <c r="B33" s="1" t="s">
        <v>60</v>
      </c>
      <c r="C33" s="1" t="s">
        <v>3</v>
      </c>
      <c r="D33" s="1">
        <v>95001135</v>
      </c>
      <c r="E33" s="1" t="s">
        <v>4</v>
      </c>
      <c r="F33" s="2">
        <v>60006.400000000001</v>
      </c>
      <c r="G33" s="3">
        <v>44181</v>
      </c>
      <c r="H33" s="2">
        <f t="shared" si="0"/>
        <v>180019.20000000001</v>
      </c>
      <c r="I33" s="2">
        <f t="shared" si="1"/>
        <v>36003.840000000004</v>
      </c>
      <c r="J33" s="2">
        <f t="shared" si="2"/>
        <v>34563.686399999999</v>
      </c>
      <c r="K33" s="6">
        <f t="shared" si="3"/>
        <v>250586.72640000001</v>
      </c>
      <c r="L33" s="29"/>
    </row>
    <row r="34" spans="1:12" x14ac:dyDescent="0.2">
      <c r="A34" s="1">
        <v>33</v>
      </c>
      <c r="B34" s="1" t="s">
        <v>55</v>
      </c>
      <c r="C34" s="1" t="s">
        <v>3</v>
      </c>
      <c r="D34" s="1">
        <v>95004139</v>
      </c>
      <c r="E34" s="1" t="s">
        <v>4</v>
      </c>
      <c r="F34" s="2">
        <v>44997.2</v>
      </c>
      <c r="G34" s="3">
        <v>44181</v>
      </c>
      <c r="H34" s="2">
        <f t="shared" si="0"/>
        <v>134991.59999999998</v>
      </c>
      <c r="I34" s="2">
        <f t="shared" si="1"/>
        <v>26998.319999999996</v>
      </c>
      <c r="J34" s="2">
        <f t="shared" si="2"/>
        <v>25918.387199999997</v>
      </c>
      <c r="K34" s="6">
        <f t="shared" si="3"/>
        <v>187908.30719999998</v>
      </c>
      <c r="L34" s="29"/>
    </row>
    <row r="35" spans="1:12" s="33" customFormat="1" ht="45.75" customHeight="1" x14ac:dyDescent="0.2">
      <c r="A35" s="33">
        <v>34</v>
      </c>
      <c r="B35" s="33" t="s">
        <v>51</v>
      </c>
      <c r="C35" s="33" t="s">
        <v>3</v>
      </c>
      <c r="D35" s="33">
        <v>95054477</v>
      </c>
      <c r="E35" s="33" t="s">
        <v>9</v>
      </c>
      <c r="F35" s="34">
        <v>21366.400000000001</v>
      </c>
      <c r="G35" s="35">
        <v>44181</v>
      </c>
      <c r="H35" s="34">
        <f t="shared" si="0"/>
        <v>64099.200000000004</v>
      </c>
      <c r="I35" s="34">
        <f t="shared" si="1"/>
        <v>12819.840000000002</v>
      </c>
      <c r="J35" s="34">
        <f t="shared" si="2"/>
        <v>12307.046400000001</v>
      </c>
      <c r="K35" s="36">
        <f t="shared" si="3"/>
        <v>89226.086400000015</v>
      </c>
      <c r="L35" s="37"/>
    </row>
    <row r="36" spans="1:12" x14ac:dyDescent="0.2">
      <c r="A36" s="1">
        <v>35</v>
      </c>
      <c r="B36" s="1" t="s">
        <v>50</v>
      </c>
      <c r="C36" s="1" t="s">
        <v>3</v>
      </c>
      <c r="D36" s="1">
        <v>95054466</v>
      </c>
      <c r="E36" s="1" t="s">
        <v>4</v>
      </c>
      <c r="F36" s="2">
        <v>25432.400000000001</v>
      </c>
      <c r="G36" s="3">
        <v>44181</v>
      </c>
      <c r="H36" s="2">
        <f t="shared" si="0"/>
        <v>76297.200000000012</v>
      </c>
      <c r="I36" s="2">
        <f t="shared" si="1"/>
        <v>15259.440000000002</v>
      </c>
      <c r="J36" s="2">
        <f t="shared" si="2"/>
        <v>14649.062400000003</v>
      </c>
      <c r="K36" s="6">
        <f t="shared" si="3"/>
        <v>106205.70240000001</v>
      </c>
      <c r="L36" s="29"/>
    </row>
    <row r="37" spans="1:12" ht="28.5" x14ac:dyDescent="0.2">
      <c r="A37" s="1">
        <v>36</v>
      </c>
      <c r="B37" s="1" t="s">
        <v>146</v>
      </c>
      <c r="C37" s="1" t="s">
        <v>3</v>
      </c>
      <c r="D37" s="1">
        <v>95004140</v>
      </c>
      <c r="E37" s="1" t="s">
        <v>8</v>
      </c>
      <c r="F37" s="2">
        <v>60006.400000000001</v>
      </c>
      <c r="G37" s="3">
        <v>44181</v>
      </c>
      <c r="H37" s="2">
        <f t="shared" si="0"/>
        <v>180019.20000000001</v>
      </c>
      <c r="I37" s="2">
        <f t="shared" si="1"/>
        <v>36003.840000000004</v>
      </c>
      <c r="J37" s="2">
        <f t="shared" si="2"/>
        <v>34563.686399999999</v>
      </c>
      <c r="K37" s="6">
        <f t="shared" si="3"/>
        <v>250586.72640000001</v>
      </c>
      <c r="L37" s="28" t="s">
        <v>148</v>
      </c>
    </row>
    <row r="38" spans="1:12" x14ac:dyDescent="0.2">
      <c r="A38" s="1">
        <v>37</v>
      </c>
      <c r="B38" s="1" t="s">
        <v>43</v>
      </c>
      <c r="C38" s="1" t="s">
        <v>3</v>
      </c>
      <c r="D38" s="1">
        <v>95061438</v>
      </c>
      <c r="E38" s="1" t="s">
        <v>14</v>
      </c>
      <c r="F38" s="2">
        <v>18504</v>
      </c>
      <c r="G38" s="3">
        <v>44181</v>
      </c>
      <c r="H38" s="2">
        <f t="shared" si="0"/>
        <v>55512</v>
      </c>
      <c r="I38" s="2">
        <f t="shared" si="1"/>
        <v>11102.400000000001</v>
      </c>
      <c r="J38" s="2">
        <f t="shared" si="2"/>
        <v>10658.304</v>
      </c>
      <c r="K38" s="6">
        <f t="shared" si="3"/>
        <v>77272.703999999998</v>
      </c>
      <c r="L38" s="29"/>
    </row>
    <row r="39" spans="1:12" x14ac:dyDescent="0.2">
      <c r="A39" s="1">
        <v>38</v>
      </c>
      <c r="B39" s="1" t="s">
        <v>37</v>
      </c>
      <c r="C39" s="1" t="s">
        <v>3</v>
      </c>
      <c r="D39" s="1">
        <v>95054478</v>
      </c>
      <c r="E39" s="1" t="s">
        <v>7</v>
      </c>
      <c r="F39" s="2">
        <v>20352.8</v>
      </c>
      <c r="G39" s="3">
        <v>44181</v>
      </c>
      <c r="H39" s="2">
        <f t="shared" si="0"/>
        <v>61058.399999999994</v>
      </c>
      <c r="I39" s="2">
        <f t="shared" si="1"/>
        <v>12211.68</v>
      </c>
      <c r="J39" s="2">
        <f t="shared" si="2"/>
        <v>11723.212799999998</v>
      </c>
      <c r="K39" s="6">
        <f t="shared" si="3"/>
        <v>84993.292799999981</v>
      </c>
      <c r="L39" s="29"/>
    </row>
    <row r="40" spans="1:12" x14ac:dyDescent="0.2">
      <c r="A40" s="1">
        <v>39</v>
      </c>
      <c r="B40" s="1" t="s">
        <v>58</v>
      </c>
      <c r="C40" s="1" t="s">
        <v>3</v>
      </c>
      <c r="D40" s="1">
        <v>95062310</v>
      </c>
      <c r="E40" s="1" t="s">
        <v>4</v>
      </c>
      <c r="F40" s="2">
        <v>50000.45</v>
      </c>
      <c r="G40" s="3">
        <v>44181</v>
      </c>
      <c r="H40" s="2">
        <f t="shared" si="0"/>
        <v>150001.34999999998</v>
      </c>
      <c r="I40" s="2">
        <f t="shared" si="1"/>
        <v>30000.269999999997</v>
      </c>
      <c r="J40" s="2">
        <f t="shared" si="2"/>
        <v>28800.259199999997</v>
      </c>
      <c r="K40" s="6">
        <f t="shared" si="3"/>
        <v>208801.87919999997</v>
      </c>
      <c r="L40" s="29"/>
    </row>
    <row r="41" spans="1:12" ht="28.5" x14ac:dyDescent="0.2">
      <c r="A41" s="1">
        <v>40</v>
      </c>
      <c r="B41" s="1" t="s">
        <v>49</v>
      </c>
      <c r="C41" s="1" t="s">
        <v>3</v>
      </c>
      <c r="D41" s="1">
        <v>95054479</v>
      </c>
      <c r="E41" s="1" t="s">
        <v>15</v>
      </c>
      <c r="F41" s="44">
        <v>25439.4</v>
      </c>
      <c r="G41" s="3">
        <v>44181</v>
      </c>
      <c r="H41" s="44">
        <f t="shared" si="0"/>
        <v>76318.200000000012</v>
      </c>
      <c r="I41" s="44">
        <f t="shared" si="1"/>
        <v>15263.640000000003</v>
      </c>
      <c r="J41" s="44">
        <f t="shared" si="2"/>
        <v>14653.094400000002</v>
      </c>
      <c r="K41" s="6">
        <f t="shared" si="3"/>
        <v>106234.93440000001</v>
      </c>
      <c r="L41" s="45" t="s">
        <v>153</v>
      </c>
    </row>
    <row r="42" spans="1:12" x14ac:dyDescent="0.2">
      <c r="A42" s="1">
        <v>41</v>
      </c>
      <c r="B42" s="1" t="s">
        <v>29</v>
      </c>
      <c r="C42" s="1" t="s">
        <v>3</v>
      </c>
      <c r="D42" s="1">
        <v>95054480</v>
      </c>
      <c r="E42" s="1" t="s">
        <v>7</v>
      </c>
      <c r="F42" s="2">
        <v>20357.400000000001</v>
      </c>
      <c r="G42" s="3">
        <v>44181</v>
      </c>
      <c r="H42" s="2">
        <f t="shared" si="0"/>
        <v>61072.200000000004</v>
      </c>
      <c r="I42" s="2">
        <f t="shared" si="1"/>
        <v>12214.440000000002</v>
      </c>
      <c r="J42" s="2">
        <f t="shared" si="2"/>
        <v>11725.862400000002</v>
      </c>
      <c r="K42" s="6">
        <f t="shared" si="3"/>
        <v>85012.502400000012</v>
      </c>
      <c r="L42" s="29"/>
    </row>
    <row r="43" spans="1:12" x14ac:dyDescent="0.2">
      <c r="A43" s="1">
        <v>42</v>
      </c>
      <c r="B43" s="1" t="s">
        <v>59</v>
      </c>
      <c r="C43" s="1" t="s">
        <v>3</v>
      </c>
      <c r="D43" s="1">
        <v>95096687</v>
      </c>
      <c r="E43" s="1" t="s">
        <v>10</v>
      </c>
      <c r="F43" s="2">
        <v>69997.5</v>
      </c>
      <c r="G43" s="3">
        <v>44181</v>
      </c>
      <c r="H43" s="2">
        <f t="shared" si="0"/>
        <v>209992.5</v>
      </c>
      <c r="I43" s="2">
        <f t="shared" si="1"/>
        <v>41998.5</v>
      </c>
      <c r="J43" s="2">
        <f t="shared" si="2"/>
        <v>40318.559999999998</v>
      </c>
      <c r="K43" s="6">
        <f t="shared" si="3"/>
        <v>292309.56</v>
      </c>
      <c r="L43" s="29"/>
    </row>
    <row r="44" spans="1:12" x14ac:dyDescent="0.2">
      <c r="A44" s="1">
        <v>43</v>
      </c>
      <c r="B44" s="1" t="s">
        <v>33</v>
      </c>
      <c r="C44" s="1" t="s">
        <v>3</v>
      </c>
      <c r="D44" s="1">
        <v>95054481</v>
      </c>
      <c r="E44" s="1" t="s">
        <v>7</v>
      </c>
      <c r="F44" s="2">
        <v>20352.8</v>
      </c>
      <c r="G44" s="3">
        <v>44181</v>
      </c>
      <c r="H44" s="2">
        <f t="shared" si="0"/>
        <v>61058.399999999994</v>
      </c>
      <c r="I44" s="2">
        <f t="shared" si="1"/>
        <v>12211.68</v>
      </c>
      <c r="J44" s="2">
        <f t="shared" si="2"/>
        <v>11723.212799999998</v>
      </c>
      <c r="K44" s="6">
        <f t="shared" si="3"/>
        <v>84993.292799999981</v>
      </c>
      <c r="L44" s="29"/>
    </row>
    <row r="45" spans="1:12" ht="28.5" x14ac:dyDescent="0.2">
      <c r="A45" s="1">
        <v>44</v>
      </c>
      <c r="B45" s="1" t="s">
        <v>57</v>
      </c>
      <c r="C45" s="1" t="s">
        <v>3</v>
      </c>
      <c r="D45" s="1">
        <v>95059102</v>
      </c>
      <c r="E45" s="1" t="s">
        <v>8</v>
      </c>
      <c r="F45" s="2">
        <v>16998.400000000001</v>
      </c>
      <c r="G45" s="3">
        <v>44181</v>
      </c>
      <c r="H45" s="2">
        <f t="shared" si="0"/>
        <v>50995.200000000004</v>
      </c>
      <c r="I45" s="2">
        <f t="shared" si="1"/>
        <v>10199.040000000001</v>
      </c>
      <c r="J45" s="2">
        <f t="shared" si="2"/>
        <v>9791.0784000000003</v>
      </c>
      <c r="K45" s="6">
        <f t="shared" si="3"/>
        <v>70985.318400000004</v>
      </c>
      <c r="L45" s="29" t="s">
        <v>158</v>
      </c>
    </row>
    <row r="46" spans="1:12" ht="28.5" x14ac:dyDescent="0.2">
      <c r="A46" s="1">
        <v>45</v>
      </c>
      <c r="B46" s="1" t="s">
        <v>26</v>
      </c>
      <c r="C46" s="1" t="s">
        <v>3</v>
      </c>
      <c r="D46" s="1">
        <v>95054482</v>
      </c>
      <c r="E46" s="1" t="s">
        <v>11</v>
      </c>
      <c r="F46" s="2">
        <v>21366</v>
      </c>
      <c r="G46" s="3">
        <v>44181</v>
      </c>
      <c r="H46" s="2">
        <f t="shared" si="0"/>
        <v>64098</v>
      </c>
      <c r="I46" s="2">
        <f t="shared" si="1"/>
        <v>12819.6</v>
      </c>
      <c r="J46" s="2">
        <f t="shared" si="2"/>
        <v>12306.816000000001</v>
      </c>
      <c r="K46" s="6">
        <f t="shared" si="3"/>
        <v>89224.416000000012</v>
      </c>
      <c r="L46" s="29" t="s">
        <v>156</v>
      </c>
    </row>
    <row r="47" spans="1:12" x14ac:dyDescent="0.2">
      <c r="A47" s="1">
        <v>46</v>
      </c>
      <c r="B47" s="1" t="s">
        <v>40</v>
      </c>
      <c r="C47" s="1" t="s">
        <v>3</v>
      </c>
      <c r="D47" s="1">
        <v>95060864</v>
      </c>
      <c r="E47" s="1" t="s">
        <v>7</v>
      </c>
      <c r="F47" s="2">
        <v>19997.45</v>
      </c>
      <c r="G47" s="3">
        <v>44181</v>
      </c>
      <c r="H47" s="2">
        <f t="shared" si="0"/>
        <v>59992.350000000006</v>
      </c>
      <c r="I47" s="2">
        <f t="shared" si="1"/>
        <v>11998.470000000001</v>
      </c>
      <c r="J47" s="2">
        <f t="shared" si="2"/>
        <v>11518.531200000001</v>
      </c>
      <c r="K47" s="6">
        <f t="shared" si="3"/>
        <v>83509.351200000005</v>
      </c>
      <c r="L47" s="29"/>
    </row>
    <row r="48" spans="1:12" x14ac:dyDescent="0.2">
      <c r="A48" s="1">
        <v>47</v>
      </c>
      <c r="B48" s="1" t="s">
        <v>52</v>
      </c>
      <c r="C48" s="1" t="s">
        <v>3</v>
      </c>
      <c r="D48" s="1">
        <v>95054484</v>
      </c>
      <c r="E48" s="1" t="s">
        <v>12</v>
      </c>
      <c r="F48" s="2">
        <v>30040.7</v>
      </c>
      <c r="G48" s="3">
        <v>44181</v>
      </c>
      <c r="H48" s="2">
        <f t="shared" si="0"/>
        <v>90122.1</v>
      </c>
      <c r="I48" s="2">
        <f t="shared" si="1"/>
        <v>18024.420000000002</v>
      </c>
      <c r="J48" s="2">
        <f t="shared" si="2"/>
        <v>17303.443200000002</v>
      </c>
      <c r="K48" s="6">
        <f t="shared" si="3"/>
        <v>125449.9632</v>
      </c>
      <c r="L48" s="29"/>
    </row>
    <row r="49" spans="1:16" x14ac:dyDescent="0.2">
      <c r="A49" s="1">
        <v>48</v>
      </c>
      <c r="B49" s="20" t="s">
        <v>121</v>
      </c>
      <c r="C49" s="1" t="s">
        <v>3</v>
      </c>
      <c r="D49" s="1">
        <v>95054485</v>
      </c>
      <c r="E49" s="1" t="s">
        <v>4</v>
      </c>
      <c r="F49" s="2">
        <v>25439.4</v>
      </c>
      <c r="G49" s="3">
        <v>44181</v>
      </c>
      <c r="H49" s="2">
        <f t="shared" si="0"/>
        <v>76318.200000000012</v>
      </c>
      <c r="I49" s="2">
        <f t="shared" si="1"/>
        <v>15263.640000000003</v>
      </c>
      <c r="J49" s="2">
        <f t="shared" si="2"/>
        <v>14653.094400000002</v>
      </c>
      <c r="K49" s="6">
        <f t="shared" si="3"/>
        <v>106234.93440000001</v>
      </c>
      <c r="L49" s="27" t="s">
        <v>161</v>
      </c>
    </row>
    <row r="50" spans="1:16" x14ac:dyDescent="0.2">
      <c r="A50" s="1">
        <v>49</v>
      </c>
      <c r="B50" s="1" t="s">
        <v>36</v>
      </c>
      <c r="C50" s="1" t="s">
        <v>3</v>
      </c>
      <c r="D50" s="1">
        <v>95096132</v>
      </c>
      <c r="E50" s="1" t="s">
        <v>4</v>
      </c>
      <c r="F50" s="2">
        <v>44997.2</v>
      </c>
      <c r="G50" s="3">
        <v>44181</v>
      </c>
      <c r="H50" s="2">
        <f t="shared" si="0"/>
        <v>134991.59999999998</v>
      </c>
      <c r="I50" s="2">
        <f t="shared" si="1"/>
        <v>26998.319999999996</v>
      </c>
      <c r="J50" s="2">
        <f t="shared" si="2"/>
        <v>25918.387199999997</v>
      </c>
      <c r="K50" s="6">
        <f t="shared" si="3"/>
        <v>187908.30719999998</v>
      </c>
      <c r="L50" s="29"/>
    </row>
    <row r="51" spans="1:16" x14ac:dyDescent="0.2">
      <c r="A51" s="1">
        <v>50</v>
      </c>
      <c r="B51" s="1" t="s">
        <v>61</v>
      </c>
      <c r="C51" s="1" t="s">
        <v>3</v>
      </c>
      <c r="D51" s="1">
        <v>95035538</v>
      </c>
      <c r="E51" s="1" t="s">
        <v>10</v>
      </c>
      <c r="F51" s="2">
        <v>69997.5</v>
      </c>
      <c r="G51" s="3">
        <v>44181</v>
      </c>
      <c r="H51" s="2">
        <f t="shared" si="0"/>
        <v>209992.5</v>
      </c>
      <c r="I51" s="2">
        <f t="shared" si="1"/>
        <v>41998.5</v>
      </c>
      <c r="J51" s="2">
        <f t="shared" si="2"/>
        <v>40318.559999999998</v>
      </c>
      <c r="K51" s="6">
        <f t="shared" si="3"/>
        <v>292309.56</v>
      </c>
      <c r="L51" s="29"/>
    </row>
    <row r="52" spans="1:16" ht="28.5" x14ac:dyDescent="0.2">
      <c r="A52" s="1">
        <v>51</v>
      </c>
      <c r="B52" s="1" t="s">
        <v>30</v>
      </c>
      <c r="C52" s="1" t="s">
        <v>3</v>
      </c>
      <c r="D52" s="1">
        <v>95096537</v>
      </c>
      <c r="E52" s="1" t="s">
        <v>12</v>
      </c>
      <c r="F52" s="2">
        <v>69997.5</v>
      </c>
      <c r="G52" s="3">
        <v>44181</v>
      </c>
      <c r="H52" s="2">
        <f t="shared" si="0"/>
        <v>209992.5</v>
      </c>
      <c r="I52" s="2">
        <f t="shared" si="1"/>
        <v>41998.5</v>
      </c>
      <c r="J52" s="2">
        <f t="shared" si="2"/>
        <v>40318.559999999998</v>
      </c>
      <c r="K52" s="6">
        <f t="shared" si="3"/>
        <v>292309.56</v>
      </c>
      <c r="L52" s="28" t="s">
        <v>145</v>
      </c>
    </row>
    <row r="53" spans="1:16" x14ac:dyDescent="0.2">
      <c r="A53" s="1">
        <v>52</v>
      </c>
      <c r="B53" s="1" t="s">
        <v>32</v>
      </c>
      <c r="C53" s="1" t="s">
        <v>3</v>
      </c>
      <c r="D53" s="1">
        <v>95054486</v>
      </c>
      <c r="E53" s="1" t="s">
        <v>7</v>
      </c>
      <c r="F53" s="2">
        <v>20352.8</v>
      </c>
      <c r="G53" s="3">
        <v>44181</v>
      </c>
      <c r="H53" s="2">
        <f t="shared" si="0"/>
        <v>61058.399999999994</v>
      </c>
      <c r="I53" s="2">
        <f t="shared" si="1"/>
        <v>12211.68</v>
      </c>
      <c r="J53" s="2">
        <f t="shared" si="2"/>
        <v>11723.212799999998</v>
      </c>
      <c r="K53" s="6">
        <f t="shared" si="3"/>
        <v>84993.292799999981</v>
      </c>
      <c r="L53" s="29"/>
    </row>
    <row r="54" spans="1:16" ht="28.5" x14ac:dyDescent="0.2">
      <c r="A54" s="1">
        <v>53</v>
      </c>
      <c r="B54" s="1" t="s">
        <v>67</v>
      </c>
      <c r="C54" s="1" t="s">
        <v>3</v>
      </c>
      <c r="D54" s="1">
        <v>95004141</v>
      </c>
      <c r="E54" s="1" t="s">
        <v>8</v>
      </c>
      <c r="F54" s="2">
        <v>44997.2</v>
      </c>
      <c r="G54" s="3">
        <v>44181</v>
      </c>
      <c r="H54" s="2">
        <f t="shared" si="0"/>
        <v>134991.59999999998</v>
      </c>
      <c r="I54" s="2">
        <f t="shared" si="1"/>
        <v>26998.319999999996</v>
      </c>
      <c r="J54" s="2">
        <f t="shared" si="2"/>
        <v>25918.387199999997</v>
      </c>
      <c r="K54" s="6">
        <f t="shared" si="3"/>
        <v>187908.30719999998</v>
      </c>
      <c r="L54" s="29" t="s">
        <v>154</v>
      </c>
    </row>
    <row r="55" spans="1:16" x14ac:dyDescent="0.2">
      <c r="A55" s="1">
        <v>54</v>
      </c>
      <c r="B55" s="1" t="s">
        <v>48</v>
      </c>
      <c r="C55" s="1" t="s">
        <v>3</v>
      </c>
      <c r="D55" s="1">
        <v>95065397</v>
      </c>
      <c r="E55" s="1" t="s">
        <v>4</v>
      </c>
      <c r="F55" s="2">
        <v>43500</v>
      </c>
      <c r="G55" s="3">
        <v>44181</v>
      </c>
      <c r="H55" s="2">
        <f t="shared" si="0"/>
        <v>130500</v>
      </c>
      <c r="I55" s="2">
        <f t="shared" si="1"/>
        <v>26100</v>
      </c>
      <c r="J55" s="2">
        <f t="shared" si="2"/>
        <v>25056</v>
      </c>
      <c r="K55" s="6">
        <f t="shared" si="3"/>
        <v>181656</v>
      </c>
      <c r="L55" s="29"/>
    </row>
    <row r="56" spans="1:16" s="47" customFormat="1" x14ac:dyDescent="0.2">
      <c r="A56" s="47">
        <v>55</v>
      </c>
      <c r="B56" s="47" t="s">
        <v>163</v>
      </c>
      <c r="C56" s="1" t="s">
        <v>3</v>
      </c>
      <c r="D56" s="48">
        <v>95096538</v>
      </c>
      <c r="E56" s="48" t="s">
        <v>8</v>
      </c>
      <c r="F56" s="49">
        <v>82200</v>
      </c>
      <c r="G56" s="50">
        <v>45200</v>
      </c>
      <c r="H56" s="49">
        <f t="shared" ref="H56:H59" si="4">+F56*3</f>
        <v>246600</v>
      </c>
      <c r="I56" s="49">
        <f t="shared" ref="I56:I59" si="5">+H56*0.2</f>
        <v>49320</v>
      </c>
      <c r="J56" s="49">
        <f t="shared" ref="J56:J59" si="6">+(H56+I56)*0.16</f>
        <v>47347.200000000004</v>
      </c>
      <c r="K56" s="51">
        <f t="shared" ref="K56:K59" si="7">+H56+I56+J56</f>
        <v>343267.2</v>
      </c>
      <c r="L56" s="52"/>
    </row>
    <row r="57" spans="1:16" x14ac:dyDescent="0.2">
      <c r="A57" s="1">
        <v>56</v>
      </c>
      <c r="B57" s="1" t="s">
        <v>164</v>
      </c>
      <c r="C57" s="1" t="s">
        <v>3</v>
      </c>
      <c r="D57" s="22">
        <v>95006961</v>
      </c>
      <c r="E57" s="22" t="s">
        <v>14</v>
      </c>
      <c r="F57" s="30">
        <v>11274.36</v>
      </c>
      <c r="G57" s="31">
        <v>45200</v>
      </c>
      <c r="H57" s="30">
        <f t="shared" si="4"/>
        <v>33823.08</v>
      </c>
      <c r="I57" s="30">
        <f t="shared" si="5"/>
        <v>6764.6160000000009</v>
      </c>
      <c r="J57" s="30">
        <f t="shared" si="6"/>
        <v>6494.0313600000009</v>
      </c>
      <c r="K57" s="32">
        <f t="shared" si="7"/>
        <v>47081.727360000004</v>
      </c>
      <c r="L57" s="29"/>
    </row>
    <row r="58" spans="1:16" x14ac:dyDescent="0.2">
      <c r="A58" s="1">
        <v>57</v>
      </c>
      <c r="B58" s="1" t="s">
        <v>165</v>
      </c>
      <c r="C58" s="1" t="s">
        <v>13</v>
      </c>
      <c r="D58" s="22">
        <v>95006963</v>
      </c>
      <c r="E58" s="22" t="s">
        <v>14</v>
      </c>
      <c r="F58" s="30">
        <v>11274.36</v>
      </c>
      <c r="G58" s="31">
        <v>45200</v>
      </c>
      <c r="H58" s="30">
        <f t="shared" si="4"/>
        <v>33823.08</v>
      </c>
      <c r="I58" s="30">
        <f t="shared" si="5"/>
        <v>6764.6160000000009</v>
      </c>
      <c r="J58" s="30">
        <f t="shared" si="6"/>
        <v>6494.0313600000009</v>
      </c>
      <c r="K58" s="32">
        <f t="shared" si="7"/>
        <v>47081.727360000004</v>
      </c>
      <c r="L58" s="29"/>
    </row>
    <row r="59" spans="1:16" x14ac:dyDescent="0.2">
      <c r="A59" s="1">
        <v>58</v>
      </c>
      <c r="B59" s="1" t="s">
        <v>166</v>
      </c>
      <c r="C59" s="1" t="s">
        <v>13</v>
      </c>
      <c r="D59" s="22">
        <v>95021939</v>
      </c>
      <c r="E59" s="1" t="s">
        <v>4</v>
      </c>
      <c r="F59" s="30">
        <v>15300</v>
      </c>
      <c r="G59" s="31">
        <v>45200</v>
      </c>
      <c r="H59" s="30">
        <f t="shared" si="4"/>
        <v>45900</v>
      </c>
      <c r="I59" s="30">
        <f t="shared" si="5"/>
        <v>9180</v>
      </c>
      <c r="J59" s="30">
        <f t="shared" si="6"/>
        <v>8812.8000000000011</v>
      </c>
      <c r="K59" s="32">
        <f t="shared" si="7"/>
        <v>63892.800000000003</v>
      </c>
      <c r="L59" s="29"/>
    </row>
    <row r="60" spans="1:16" x14ac:dyDescent="0.2">
      <c r="A60" s="22">
        <v>59</v>
      </c>
      <c r="B60" s="1" t="s">
        <v>167</v>
      </c>
      <c r="C60" s="1" t="s">
        <v>3</v>
      </c>
      <c r="D60" s="22">
        <v>95018756</v>
      </c>
      <c r="E60" s="1" t="s">
        <v>4</v>
      </c>
      <c r="F60" s="30">
        <v>38000</v>
      </c>
      <c r="G60" s="31">
        <v>45200</v>
      </c>
      <c r="H60" s="30">
        <f>+F60*3</f>
        <v>114000</v>
      </c>
      <c r="I60" s="30">
        <f>+H60*0.2</f>
        <v>22800</v>
      </c>
      <c r="J60" s="30">
        <f>+(H60+I60)*0.16</f>
        <v>21888</v>
      </c>
      <c r="K60" s="32">
        <f>+H60+I60+J60</f>
        <v>158688</v>
      </c>
      <c r="L60" s="29"/>
    </row>
    <row r="61" spans="1:16" x14ac:dyDescent="0.2">
      <c r="A61" s="1" t="s">
        <v>70</v>
      </c>
      <c r="F61" s="6">
        <f>SUBTOTAL(109,Table246[Monthly Ex])</f>
        <v>2387126.9699999988</v>
      </c>
      <c r="G61" s="7"/>
      <c r="H61" s="6">
        <f>SUBTOTAL(109,Table246[Quarterly Exc])</f>
        <v>7161380.9100000011</v>
      </c>
      <c r="I61" s="6">
        <f>SUBTOTAL(109,Table246[Excise])</f>
        <v>1432276.1819999998</v>
      </c>
      <c r="J61" s="6">
        <f>SUBTOTAL(109,Table246[VAT])</f>
        <v>1374985.1347200004</v>
      </c>
      <c r="K61" s="6">
        <f>SUBTOTAL(109,Table246[Total Quarterly Inc])</f>
        <v>9968642.2267199997</v>
      </c>
    </row>
    <row r="63" spans="1:16" x14ac:dyDescent="0.2">
      <c r="P63" s="2"/>
    </row>
    <row r="75" spans="1:16" s="27" customFormat="1" x14ac:dyDescent="0.2">
      <c r="A75" s="1"/>
      <c r="B75" s="1"/>
      <c r="C75" s="1"/>
      <c r="D75" s="1"/>
      <c r="E75" s="1"/>
      <c r="F75" s="2"/>
      <c r="G75" s="1"/>
      <c r="H75" s="1"/>
      <c r="I75" s="2"/>
      <c r="J75" s="1"/>
      <c r="K75" s="6"/>
      <c r="M75" s="1"/>
      <c r="N75" s="1"/>
      <c r="O75" s="1"/>
      <c r="P75" s="1"/>
    </row>
  </sheetData>
  <pageMargins left="0.7" right="0.7" top="0.75" bottom="0.75" header="0.3" footer="0.3"/>
  <pageSetup paperSize="9" scale="27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63"/>
  <sheetViews>
    <sheetView view="pageBreakPreview" zoomScale="60" zoomScaleNormal="80" workbookViewId="0">
      <selection activeCell="E3" sqref="E3"/>
    </sheetView>
  </sheetViews>
  <sheetFormatPr defaultColWidth="8.85546875" defaultRowHeight="14.25" x14ac:dyDescent="0.2"/>
  <cols>
    <col min="1" max="1" width="6.7109375" style="9" customWidth="1"/>
    <col min="2" max="2" width="15.85546875" style="9" customWidth="1"/>
    <col min="3" max="3" width="18.85546875" style="9" bestFit="1" customWidth="1"/>
    <col min="4" max="4" width="24.140625" style="9" bestFit="1" customWidth="1"/>
    <col min="5" max="5" width="22.5703125" style="9" customWidth="1"/>
    <col min="6" max="6" width="29.5703125" style="19" customWidth="1"/>
    <col min="7" max="7" width="34.85546875" style="9" customWidth="1"/>
    <col min="8" max="8" width="15.28515625" style="9" bestFit="1" customWidth="1"/>
    <col min="9" max="9" width="16.140625" style="9" bestFit="1" customWidth="1"/>
    <col min="10" max="10" width="18.28515625" style="9" bestFit="1" customWidth="1"/>
    <col min="11" max="11" width="22.28515625" style="9" bestFit="1" customWidth="1"/>
    <col min="12" max="12" width="17.7109375" style="9" customWidth="1"/>
    <col min="13" max="13" width="32.5703125" style="9" customWidth="1"/>
    <col min="14" max="15" width="8.85546875" style="9"/>
    <col min="16" max="17" width="11.28515625" style="9" bestFit="1" customWidth="1"/>
    <col min="18" max="16384" width="8.85546875" style="9"/>
  </cols>
  <sheetData>
    <row r="1" spans="1:13" s="19" customFormat="1" ht="28.5" x14ac:dyDescent="0.2">
      <c r="A1" s="16" t="s">
        <v>0</v>
      </c>
      <c r="B1" s="16" t="s">
        <v>81</v>
      </c>
      <c r="C1" s="16" t="s">
        <v>75</v>
      </c>
      <c r="D1" s="16" t="s">
        <v>82</v>
      </c>
      <c r="E1" s="16" t="s">
        <v>20</v>
      </c>
      <c r="F1" s="16" t="s">
        <v>83</v>
      </c>
      <c r="G1" s="16" t="s">
        <v>76</v>
      </c>
      <c r="H1" s="16" t="s">
        <v>68</v>
      </c>
      <c r="I1" s="16" t="s">
        <v>73</v>
      </c>
      <c r="J1" s="16" t="s">
        <v>168</v>
      </c>
      <c r="K1" s="17" t="s">
        <v>77</v>
      </c>
      <c r="L1" s="18" t="s">
        <v>169</v>
      </c>
      <c r="M1" s="16" t="s">
        <v>78</v>
      </c>
    </row>
    <row r="2" spans="1:13" ht="28.5" x14ac:dyDescent="0.2">
      <c r="A2" s="10">
        <v>1</v>
      </c>
      <c r="B2" s="15">
        <v>45200</v>
      </c>
      <c r="C2" s="10" t="s">
        <v>74</v>
      </c>
      <c r="D2" s="10" t="s">
        <v>80</v>
      </c>
      <c r="E2" s="10">
        <v>95001135</v>
      </c>
      <c r="F2" s="20" t="s">
        <v>84</v>
      </c>
      <c r="G2" s="8">
        <v>60006.400000000001</v>
      </c>
      <c r="H2" s="8">
        <f>M2*0.16</f>
        <v>11041.177600000001</v>
      </c>
      <c r="I2" s="8">
        <f>G2*0.15</f>
        <v>9000.9599999999991</v>
      </c>
      <c r="J2" s="8">
        <f>M2+H2</f>
        <v>80048.537599999996</v>
      </c>
      <c r="K2" s="8">
        <v>3</v>
      </c>
      <c r="L2" s="11">
        <f>K2*J2</f>
        <v>240145.6128</v>
      </c>
      <c r="M2" s="11">
        <f>I2+G2</f>
        <v>69007.360000000001</v>
      </c>
    </row>
    <row r="3" spans="1:13" ht="28.5" x14ac:dyDescent="0.2">
      <c r="A3" s="10">
        <v>2</v>
      </c>
      <c r="B3" s="15">
        <v>45200</v>
      </c>
      <c r="C3" s="10" t="s">
        <v>74</v>
      </c>
      <c r="D3" s="10" t="s">
        <v>80</v>
      </c>
      <c r="E3" s="10">
        <v>95001574</v>
      </c>
      <c r="F3" s="20" t="s">
        <v>85</v>
      </c>
      <c r="G3" s="8">
        <v>60006.400000000001</v>
      </c>
      <c r="H3" s="8">
        <f t="shared" ref="H3:H59" si="0">M3*0.16</f>
        <v>11041.177600000001</v>
      </c>
      <c r="I3" s="8">
        <f t="shared" ref="I3:I59" si="1">G3*0.15</f>
        <v>9000.9599999999991</v>
      </c>
      <c r="J3" s="8">
        <f t="shared" ref="J3:J59" si="2">M3+H3</f>
        <v>80048.537599999996</v>
      </c>
      <c r="K3" s="8">
        <v>3</v>
      </c>
      <c r="L3" s="11">
        <f t="shared" ref="L3:L59" si="3">K3*J3</f>
        <v>240145.6128</v>
      </c>
      <c r="M3" s="11">
        <f t="shared" ref="M3:M59" si="4">I3+G3</f>
        <v>69007.360000000001</v>
      </c>
    </row>
    <row r="4" spans="1:13" ht="28.5" x14ac:dyDescent="0.2">
      <c r="A4" s="10">
        <v>3</v>
      </c>
      <c r="B4" s="15">
        <v>45200</v>
      </c>
      <c r="C4" s="10" t="s">
        <v>74</v>
      </c>
      <c r="D4" s="10" t="s">
        <v>80</v>
      </c>
      <c r="E4" s="10">
        <v>95001628</v>
      </c>
      <c r="F4" s="20" t="s">
        <v>86</v>
      </c>
      <c r="G4" s="8">
        <v>60006.400000000001</v>
      </c>
      <c r="H4" s="8">
        <f t="shared" si="0"/>
        <v>11041.177600000001</v>
      </c>
      <c r="I4" s="8">
        <f t="shared" si="1"/>
        <v>9000.9599999999991</v>
      </c>
      <c r="J4" s="8">
        <f t="shared" si="2"/>
        <v>80048.537599999996</v>
      </c>
      <c r="K4" s="8">
        <v>3</v>
      </c>
      <c r="L4" s="11">
        <f t="shared" si="3"/>
        <v>240145.6128</v>
      </c>
      <c r="M4" s="11">
        <f t="shared" si="4"/>
        <v>69007.360000000001</v>
      </c>
    </row>
    <row r="5" spans="1:13" x14ac:dyDescent="0.2">
      <c r="A5" s="10">
        <v>4</v>
      </c>
      <c r="B5" s="15">
        <v>45200</v>
      </c>
      <c r="C5" s="10" t="s">
        <v>74</v>
      </c>
      <c r="D5" s="10" t="s">
        <v>80</v>
      </c>
      <c r="E5" s="10">
        <v>95004139</v>
      </c>
      <c r="F5" s="20" t="s">
        <v>133</v>
      </c>
      <c r="G5" s="8">
        <v>44997.2</v>
      </c>
      <c r="H5" s="8">
        <f t="shared" si="0"/>
        <v>8279.4848000000002</v>
      </c>
      <c r="I5" s="8">
        <f t="shared" si="1"/>
        <v>6749.579999999999</v>
      </c>
      <c r="J5" s="8">
        <f t="shared" si="2"/>
        <v>60026.264799999997</v>
      </c>
      <c r="K5" s="8">
        <v>3</v>
      </c>
      <c r="L5" s="11">
        <f t="shared" si="3"/>
        <v>180078.79439999998</v>
      </c>
      <c r="M5" s="11">
        <f t="shared" si="4"/>
        <v>51746.78</v>
      </c>
    </row>
    <row r="6" spans="1:13" x14ac:dyDescent="0.2">
      <c r="A6" s="10">
        <v>5</v>
      </c>
      <c r="B6" s="15">
        <v>45200</v>
      </c>
      <c r="C6" s="10" t="s">
        <v>74</v>
      </c>
      <c r="D6" s="10" t="s">
        <v>80</v>
      </c>
      <c r="E6" s="10">
        <v>95004140</v>
      </c>
      <c r="F6" s="20" t="s">
        <v>134</v>
      </c>
      <c r="G6" s="8">
        <v>60006.400000000001</v>
      </c>
      <c r="H6" s="8">
        <f t="shared" si="0"/>
        <v>11041.177600000001</v>
      </c>
      <c r="I6" s="8">
        <f t="shared" si="1"/>
        <v>9000.9599999999991</v>
      </c>
      <c r="J6" s="8">
        <f t="shared" si="2"/>
        <v>80048.537599999996</v>
      </c>
      <c r="K6" s="8">
        <v>3</v>
      </c>
      <c r="L6" s="11">
        <f t="shared" si="3"/>
        <v>240145.6128</v>
      </c>
      <c r="M6" s="11">
        <f t="shared" si="4"/>
        <v>69007.360000000001</v>
      </c>
    </row>
    <row r="7" spans="1:13" ht="28.5" x14ac:dyDescent="0.2">
      <c r="A7" s="10">
        <v>6</v>
      </c>
      <c r="B7" s="15">
        <v>45200</v>
      </c>
      <c r="C7" s="10" t="s">
        <v>74</v>
      </c>
      <c r="D7" s="10" t="s">
        <v>80</v>
      </c>
      <c r="E7" s="12">
        <v>95004141</v>
      </c>
      <c r="F7" s="21" t="s">
        <v>87</v>
      </c>
      <c r="G7" s="13">
        <v>44997.2</v>
      </c>
      <c r="H7" s="8">
        <f t="shared" si="0"/>
        <v>8279.4848000000002</v>
      </c>
      <c r="I7" s="8">
        <f t="shared" si="1"/>
        <v>6749.579999999999</v>
      </c>
      <c r="J7" s="8">
        <f t="shared" si="2"/>
        <v>60026.264799999997</v>
      </c>
      <c r="K7" s="13">
        <v>3</v>
      </c>
      <c r="L7" s="11">
        <f t="shared" si="3"/>
        <v>180078.79439999998</v>
      </c>
      <c r="M7" s="11">
        <f t="shared" si="4"/>
        <v>51746.78</v>
      </c>
    </row>
    <row r="8" spans="1:13" ht="28.5" x14ac:dyDescent="0.2">
      <c r="A8" s="10">
        <v>7</v>
      </c>
      <c r="B8" s="15">
        <v>45200</v>
      </c>
      <c r="C8" s="10" t="s">
        <v>74</v>
      </c>
      <c r="D8" s="10" t="s">
        <v>80</v>
      </c>
      <c r="E8" s="12">
        <v>95006961</v>
      </c>
      <c r="F8" s="21" t="s">
        <v>88</v>
      </c>
      <c r="G8" s="13">
        <v>11278.0173</v>
      </c>
      <c r="H8" s="8">
        <f t="shared" si="0"/>
        <v>2075.1551832</v>
      </c>
      <c r="I8" s="8">
        <f t="shared" si="1"/>
        <v>1691.702595</v>
      </c>
      <c r="J8" s="8">
        <f t="shared" si="2"/>
        <v>15044.875078200001</v>
      </c>
      <c r="K8" s="13">
        <v>3</v>
      </c>
      <c r="L8" s="11">
        <f t="shared" si="3"/>
        <v>45134.625234600004</v>
      </c>
      <c r="M8" s="11">
        <f t="shared" si="4"/>
        <v>12969.719895</v>
      </c>
    </row>
    <row r="9" spans="1:13" ht="28.5" x14ac:dyDescent="0.2">
      <c r="A9" s="10">
        <v>8</v>
      </c>
      <c r="B9" s="15">
        <v>45200</v>
      </c>
      <c r="C9" s="10" t="s">
        <v>74</v>
      </c>
      <c r="D9" s="10" t="s">
        <v>80</v>
      </c>
      <c r="E9" s="12">
        <v>95006963</v>
      </c>
      <c r="F9" s="21" t="s">
        <v>88</v>
      </c>
      <c r="G9" s="13">
        <v>11278.0173</v>
      </c>
      <c r="H9" s="8">
        <f t="shared" si="0"/>
        <v>2075.1551832</v>
      </c>
      <c r="I9" s="8">
        <f t="shared" si="1"/>
        <v>1691.702595</v>
      </c>
      <c r="J9" s="8">
        <f t="shared" si="2"/>
        <v>15044.875078200001</v>
      </c>
      <c r="K9" s="13">
        <v>3</v>
      </c>
      <c r="L9" s="11">
        <f t="shared" si="3"/>
        <v>45134.625234600004</v>
      </c>
      <c r="M9" s="11">
        <f t="shared" si="4"/>
        <v>12969.719895</v>
      </c>
    </row>
    <row r="10" spans="1:13" ht="28.5" x14ac:dyDescent="0.2">
      <c r="A10" s="10">
        <v>9</v>
      </c>
      <c r="B10" s="15">
        <v>45200</v>
      </c>
      <c r="C10" s="10" t="s">
        <v>74</v>
      </c>
      <c r="D10" s="10" t="s">
        <v>80</v>
      </c>
      <c r="E10" s="12">
        <v>95009016</v>
      </c>
      <c r="F10" s="21" t="s">
        <v>88</v>
      </c>
      <c r="G10" s="13">
        <v>110000</v>
      </c>
      <c r="H10" s="8">
        <f t="shared" si="0"/>
        <v>20240</v>
      </c>
      <c r="I10" s="8">
        <f t="shared" si="1"/>
        <v>16500</v>
      </c>
      <c r="J10" s="8">
        <f t="shared" si="2"/>
        <v>146740</v>
      </c>
      <c r="K10" s="13">
        <v>3</v>
      </c>
      <c r="L10" s="11">
        <f t="shared" si="3"/>
        <v>440220</v>
      </c>
      <c r="M10" s="11">
        <f t="shared" si="4"/>
        <v>126500</v>
      </c>
    </row>
    <row r="11" spans="1:13" ht="28.5" x14ac:dyDescent="0.2">
      <c r="A11" s="10">
        <v>10</v>
      </c>
      <c r="B11" s="15">
        <v>45200</v>
      </c>
      <c r="C11" s="10" t="s">
        <v>74</v>
      </c>
      <c r="D11" s="10" t="s">
        <v>80</v>
      </c>
      <c r="E11" s="12">
        <v>95021939</v>
      </c>
      <c r="F11" s="21" t="s">
        <v>79</v>
      </c>
      <c r="G11" s="13">
        <v>15300</v>
      </c>
      <c r="H11" s="8">
        <f t="shared" si="0"/>
        <v>2815.2000000000003</v>
      </c>
      <c r="I11" s="8">
        <f t="shared" si="1"/>
        <v>2295</v>
      </c>
      <c r="J11" s="8">
        <f t="shared" si="2"/>
        <v>20410.2</v>
      </c>
      <c r="K11" s="13">
        <v>3</v>
      </c>
      <c r="L11" s="11">
        <f t="shared" si="3"/>
        <v>61230.600000000006</v>
      </c>
      <c r="M11" s="11">
        <f t="shared" si="4"/>
        <v>17595</v>
      </c>
    </row>
    <row r="12" spans="1:13" x14ac:dyDescent="0.2">
      <c r="A12" s="10">
        <v>11</v>
      </c>
      <c r="B12" s="15">
        <v>45200</v>
      </c>
      <c r="C12" s="10" t="s">
        <v>74</v>
      </c>
      <c r="D12" s="10" t="s">
        <v>80</v>
      </c>
      <c r="E12" s="10">
        <v>95022778</v>
      </c>
      <c r="F12" s="20" t="s">
        <v>89</v>
      </c>
      <c r="G12" s="8">
        <v>60006.400000000001</v>
      </c>
      <c r="H12" s="8">
        <f t="shared" si="0"/>
        <v>11041.177600000001</v>
      </c>
      <c r="I12" s="8">
        <f t="shared" si="1"/>
        <v>9000.9599999999991</v>
      </c>
      <c r="J12" s="8">
        <f t="shared" si="2"/>
        <v>80048.537599999996</v>
      </c>
      <c r="K12" s="8">
        <v>3</v>
      </c>
      <c r="L12" s="11">
        <f t="shared" si="3"/>
        <v>240145.6128</v>
      </c>
      <c r="M12" s="11">
        <f t="shared" si="4"/>
        <v>69007.360000000001</v>
      </c>
    </row>
    <row r="13" spans="1:13" x14ac:dyDescent="0.2">
      <c r="A13" s="10">
        <v>12</v>
      </c>
      <c r="B13" s="15">
        <v>45200</v>
      </c>
      <c r="C13" s="10" t="s">
        <v>74</v>
      </c>
      <c r="D13" s="10" t="s">
        <v>80</v>
      </c>
      <c r="E13" s="10">
        <v>95034216</v>
      </c>
      <c r="F13" s="20" t="s">
        <v>90</v>
      </c>
      <c r="G13" s="8">
        <v>222299.85</v>
      </c>
      <c r="H13" s="8">
        <f t="shared" si="0"/>
        <v>40903.172400000003</v>
      </c>
      <c r="I13" s="8">
        <f t="shared" si="1"/>
        <v>33344.977500000001</v>
      </c>
      <c r="J13" s="8">
        <f t="shared" si="2"/>
        <v>296547.9999</v>
      </c>
      <c r="K13" s="8">
        <v>3</v>
      </c>
      <c r="L13" s="11">
        <f t="shared" si="3"/>
        <v>889643.99970000004</v>
      </c>
      <c r="M13" s="11">
        <f t="shared" si="4"/>
        <v>255644.82750000001</v>
      </c>
    </row>
    <row r="14" spans="1:13" ht="28.5" x14ac:dyDescent="0.2">
      <c r="A14" s="10">
        <v>13</v>
      </c>
      <c r="B14" s="15">
        <v>45200</v>
      </c>
      <c r="C14" s="10" t="s">
        <v>74</v>
      </c>
      <c r="D14" s="10" t="s">
        <v>80</v>
      </c>
      <c r="E14" s="10">
        <v>95034612</v>
      </c>
      <c r="F14" s="20" t="s">
        <v>91</v>
      </c>
      <c r="G14" s="8">
        <v>44997.2</v>
      </c>
      <c r="H14" s="8">
        <f t="shared" si="0"/>
        <v>8279.4848000000002</v>
      </c>
      <c r="I14" s="8">
        <f t="shared" si="1"/>
        <v>6749.579999999999</v>
      </c>
      <c r="J14" s="8">
        <f t="shared" si="2"/>
        <v>60026.264799999997</v>
      </c>
      <c r="K14" s="8">
        <v>3</v>
      </c>
      <c r="L14" s="11">
        <f t="shared" si="3"/>
        <v>180078.79439999998</v>
      </c>
      <c r="M14" s="11">
        <f t="shared" si="4"/>
        <v>51746.78</v>
      </c>
    </row>
    <row r="15" spans="1:13" x14ac:dyDescent="0.2">
      <c r="A15" s="10">
        <v>14</v>
      </c>
      <c r="B15" s="15">
        <v>45200</v>
      </c>
      <c r="C15" s="10" t="s">
        <v>74</v>
      </c>
      <c r="D15" s="10" t="s">
        <v>80</v>
      </c>
      <c r="E15" s="10">
        <v>95035537</v>
      </c>
      <c r="F15" s="20" t="s">
        <v>92</v>
      </c>
      <c r="G15" s="8">
        <v>60006.400000000001</v>
      </c>
      <c r="H15" s="8">
        <f t="shared" si="0"/>
        <v>11041.177600000001</v>
      </c>
      <c r="I15" s="8">
        <f t="shared" si="1"/>
        <v>9000.9599999999991</v>
      </c>
      <c r="J15" s="8">
        <f t="shared" si="2"/>
        <v>80048.537599999996</v>
      </c>
      <c r="K15" s="8">
        <v>3</v>
      </c>
      <c r="L15" s="11">
        <f t="shared" si="3"/>
        <v>240145.6128</v>
      </c>
      <c r="M15" s="11">
        <f t="shared" si="4"/>
        <v>69007.360000000001</v>
      </c>
    </row>
    <row r="16" spans="1:13" x14ac:dyDescent="0.2">
      <c r="A16" s="10">
        <v>15</v>
      </c>
      <c r="B16" s="15">
        <v>45200</v>
      </c>
      <c r="C16" s="10" t="s">
        <v>74</v>
      </c>
      <c r="D16" s="10" t="s">
        <v>80</v>
      </c>
      <c r="E16" s="10">
        <v>95035538</v>
      </c>
      <c r="F16" s="20" t="s">
        <v>93</v>
      </c>
      <c r="G16" s="8">
        <v>69997.5</v>
      </c>
      <c r="H16" s="8">
        <f t="shared" si="0"/>
        <v>12879.54</v>
      </c>
      <c r="I16" s="8">
        <f t="shared" si="1"/>
        <v>10499.625</v>
      </c>
      <c r="J16" s="8">
        <f t="shared" si="2"/>
        <v>93376.665000000008</v>
      </c>
      <c r="K16" s="8">
        <v>3</v>
      </c>
      <c r="L16" s="11">
        <f t="shared" si="3"/>
        <v>280129.995</v>
      </c>
      <c r="M16" s="11">
        <f t="shared" si="4"/>
        <v>80497.125</v>
      </c>
    </row>
    <row r="17" spans="1:13" ht="28.5" x14ac:dyDescent="0.2">
      <c r="A17" s="10">
        <v>16</v>
      </c>
      <c r="B17" s="15">
        <v>45200</v>
      </c>
      <c r="C17" s="10" t="s">
        <v>74</v>
      </c>
      <c r="D17" s="10" t="s">
        <v>80</v>
      </c>
      <c r="E17" s="10">
        <v>95038953</v>
      </c>
      <c r="F17" s="20" t="s">
        <v>94</v>
      </c>
      <c r="G17" s="8">
        <v>93504.6</v>
      </c>
      <c r="H17" s="8">
        <f t="shared" si="0"/>
        <v>17204.846400000002</v>
      </c>
      <c r="I17" s="8">
        <f t="shared" si="1"/>
        <v>14025.69</v>
      </c>
      <c r="J17" s="8">
        <f t="shared" si="2"/>
        <v>124735.13640000002</v>
      </c>
      <c r="K17" s="8">
        <v>3</v>
      </c>
      <c r="L17" s="11">
        <f t="shared" si="3"/>
        <v>374205.40920000005</v>
      </c>
      <c r="M17" s="11">
        <f t="shared" si="4"/>
        <v>107530.29000000001</v>
      </c>
    </row>
    <row r="18" spans="1:13" x14ac:dyDescent="0.2">
      <c r="A18" s="10">
        <v>17</v>
      </c>
      <c r="B18" s="15">
        <v>45200</v>
      </c>
      <c r="C18" s="10" t="s">
        <v>74</v>
      </c>
      <c r="D18" s="10" t="s">
        <v>80</v>
      </c>
      <c r="E18" s="10">
        <v>95044900</v>
      </c>
      <c r="F18" s="20" t="s">
        <v>95</v>
      </c>
      <c r="G18" s="8">
        <v>22500</v>
      </c>
      <c r="H18" s="8">
        <f t="shared" si="0"/>
        <v>4140</v>
      </c>
      <c r="I18" s="8">
        <f t="shared" si="1"/>
        <v>3375</v>
      </c>
      <c r="J18" s="8">
        <f t="shared" si="2"/>
        <v>30015</v>
      </c>
      <c r="K18" s="8">
        <v>3</v>
      </c>
      <c r="L18" s="11">
        <f t="shared" si="3"/>
        <v>90045</v>
      </c>
      <c r="M18" s="11">
        <f t="shared" si="4"/>
        <v>25875</v>
      </c>
    </row>
    <row r="19" spans="1:13" x14ac:dyDescent="0.2">
      <c r="A19" s="10">
        <v>18</v>
      </c>
      <c r="B19" s="15">
        <v>45200</v>
      </c>
      <c r="C19" s="10" t="s">
        <v>74</v>
      </c>
      <c r="D19" s="10" t="s">
        <v>80</v>
      </c>
      <c r="E19" s="10">
        <v>95044901</v>
      </c>
      <c r="F19" s="20" t="s">
        <v>96</v>
      </c>
      <c r="G19" s="8">
        <v>29304.400000000001</v>
      </c>
      <c r="H19" s="8">
        <f t="shared" si="0"/>
        <v>5392.0095999999994</v>
      </c>
      <c r="I19" s="8">
        <f t="shared" si="1"/>
        <v>4395.66</v>
      </c>
      <c r="J19" s="8">
        <f t="shared" si="2"/>
        <v>39092.069599999995</v>
      </c>
      <c r="K19" s="8">
        <v>3</v>
      </c>
      <c r="L19" s="11">
        <f t="shared" si="3"/>
        <v>117276.20879999999</v>
      </c>
      <c r="M19" s="11">
        <f t="shared" si="4"/>
        <v>33700.06</v>
      </c>
    </row>
    <row r="20" spans="1:13" x14ac:dyDescent="0.2">
      <c r="A20" s="10">
        <v>19</v>
      </c>
      <c r="B20" s="15">
        <v>45200</v>
      </c>
      <c r="C20" s="10" t="s">
        <v>74</v>
      </c>
      <c r="D20" s="10" t="s">
        <v>80</v>
      </c>
      <c r="E20" s="10">
        <v>95044902</v>
      </c>
      <c r="F20" s="20" t="s">
        <v>97</v>
      </c>
      <c r="G20" s="8">
        <v>29304.400000000001</v>
      </c>
      <c r="H20" s="8">
        <f t="shared" si="0"/>
        <v>5392.0095999999994</v>
      </c>
      <c r="I20" s="8">
        <f t="shared" si="1"/>
        <v>4395.66</v>
      </c>
      <c r="J20" s="8">
        <f t="shared" si="2"/>
        <v>39092.069599999995</v>
      </c>
      <c r="K20" s="8">
        <v>3</v>
      </c>
      <c r="L20" s="11">
        <f t="shared" si="3"/>
        <v>117276.20879999999</v>
      </c>
      <c r="M20" s="11">
        <f t="shared" si="4"/>
        <v>33700.06</v>
      </c>
    </row>
    <row r="21" spans="1:13" x14ac:dyDescent="0.2">
      <c r="A21" s="10">
        <v>20</v>
      </c>
      <c r="B21" s="15">
        <v>45200</v>
      </c>
      <c r="C21" s="10" t="s">
        <v>74</v>
      </c>
      <c r="D21" s="10" t="s">
        <v>80</v>
      </c>
      <c r="E21" s="10">
        <v>95044903</v>
      </c>
      <c r="F21" s="20" t="s">
        <v>98</v>
      </c>
      <c r="G21" s="8">
        <v>22500</v>
      </c>
      <c r="H21" s="8">
        <f t="shared" si="0"/>
        <v>4140</v>
      </c>
      <c r="I21" s="8">
        <f t="shared" si="1"/>
        <v>3375</v>
      </c>
      <c r="J21" s="8">
        <f t="shared" si="2"/>
        <v>30015</v>
      </c>
      <c r="K21" s="8">
        <v>3</v>
      </c>
      <c r="L21" s="11">
        <f t="shared" si="3"/>
        <v>90045</v>
      </c>
      <c r="M21" s="11">
        <f t="shared" si="4"/>
        <v>25875</v>
      </c>
    </row>
    <row r="22" spans="1:13" x14ac:dyDescent="0.2">
      <c r="A22" s="10">
        <v>21</v>
      </c>
      <c r="B22" s="15">
        <v>45200</v>
      </c>
      <c r="C22" s="10" t="s">
        <v>74</v>
      </c>
      <c r="D22" s="10" t="s">
        <v>80</v>
      </c>
      <c r="E22" s="10">
        <v>95045429</v>
      </c>
      <c r="F22" s="20" t="s">
        <v>99</v>
      </c>
      <c r="G22" s="8">
        <v>30003.200000000001</v>
      </c>
      <c r="H22" s="8">
        <f t="shared" si="0"/>
        <v>5520.5888000000004</v>
      </c>
      <c r="I22" s="8">
        <f t="shared" si="1"/>
        <v>4500.4799999999996</v>
      </c>
      <c r="J22" s="8">
        <f t="shared" si="2"/>
        <v>40024.268799999998</v>
      </c>
      <c r="K22" s="8">
        <v>3</v>
      </c>
      <c r="L22" s="11">
        <f t="shared" si="3"/>
        <v>120072.8064</v>
      </c>
      <c r="M22" s="11">
        <f t="shared" si="4"/>
        <v>34503.68</v>
      </c>
    </row>
    <row r="23" spans="1:13" ht="28.5" x14ac:dyDescent="0.2">
      <c r="A23" s="10">
        <v>22</v>
      </c>
      <c r="B23" s="15">
        <v>45200</v>
      </c>
      <c r="C23" s="10" t="s">
        <v>74</v>
      </c>
      <c r="D23" s="10" t="s">
        <v>80</v>
      </c>
      <c r="E23" s="10">
        <v>95054463</v>
      </c>
      <c r="F23" s="20" t="s">
        <v>100</v>
      </c>
      <c r="G23" s="8">
        <v>44997.2</v>
      </c>
      <c r="H23" s="8">
        <f t="shared" si="0"/>
        <v>8279.4848000000002</v>
      </c>
      <c r="I23" s="8">
        <f t="shared" si="1"/>
        <v>6749.579999999999</v>
      </c>
      <c r="J23" s="8">
        <f t="shared" si="2"/>
        <v>60026.264799999997</v>
      </c>
      <c r="K23" s="8">
        <v>3</v>
      </c>
      <c r="L23" s="11">
        <f t="shared" si="3"/>
        <v>180078.79439999998</v>
      </c>
      <c r="M23" s="11">
        <f t="shared" si="4"/>
        <v>51746.78</v>
      </c>
    </row>
    <row r="24" spans="1:13" ht="28.5" x14ac:dyDescent="0.2">
      <c r="A24" s="10">
        <v>23</v>
      </c>
      <c r="B24" s="15">
        <v>45200</v>
      </c>
      <c r="C24" s="10" t="s">
        <v>74</v>
      </c>
      <c r="D24" s="10" t="s">
        <v>80</v>
      </c>
      <c r="E24" s="10">
        <v>95054464</v>
      </c>
      <c r="F24" s="20" t="s">
        <v>101</v>
      </c>
      <c r="G24" s="8">
        <v>69997.5</v>
      </c>
      <c r="H24" s="8">
        <f t="shared" si="0"/>
        <v>12879.54</v>
      </c>
      <c r="I24" s="8">
        <f t="shared" si="1"/>
        <v>10499.625</v>
      </c>
      <c r="J24" s="8">
        <f t="shared" si="2"/>
        <v>93376.665000000008</v>
      </c>
      <c r="K24" s="8">
        <v>3</v>
      </c>
      <c r="L24" s="11">
        <f t="shared" si="3"/>
        <v>280129.995</v>
      </c>
      <c r="M24" s="11">
        <f t="shared" si="4"/>
        <v>80497.125</v>
      </c>
    </row>
    <row r="25" spans="1:13" ht="28.5" x14ac:dyDescent="0.2">
      <c r="A25" s="10">
        <v>24</v>
      </c>
      <c r="B25" s="15">
        <v>45200</v>
      </c>
      <c r="C25" s="10" t="s">
        <v>74</v>
      </c>
      <c r="D25" s="10" t="s">
        <v>80</v>
      </c>
      <c r="E25" s="10">
        <v>95054465</v>
      </c>
      <c r="F25" s="20" t="s">
        <v>102</v>
      </c>
      <c r="G25" s="8">
        <v>20357.400000000001</v>
      </c>
      <c r="H25" s="8">
        <f t="shared" si="0"/>
        <v>3745.7616000000003</v>
      </c>
      <c r="I25" s="8">
        <f t="shared" si="1"/>
        <v>3053.61</v>
      </c>
      <c r="J25" s="8">
        <f t="shared" si="2"/>
        <v>27156.771600000004</v>
      </c>
      <c r="K25" s="8">
        <v>3</v>
      </c>
      <c r="L25" s="11">
        <f t="shared" si="3"/>
        <v>81470.314800000007</v>
      </c>
      <c r="M25" s="11">
        <f t="shared" si="4"/>
        <v>23411.010000000002</v>
      </c>
    </row>
    <row r="26" spans="1:13" ht="28.5" x14ac:dyDescent="0.2">
      <c r="A26" s="10">
        <v>25</v>
      </c>
      <c r="B26" s="15">
        <v>45200</v>
      </c>
      <c r="C26" s="10" t="s">
        <v>74</v>
      </c>
      <c r="D26" s="10" t="s">
        <v>80</v>
      </c>
      <c r="E26" s="10">
        <v>95054466</v>
      </c>
      <c r="F26" s="20" t="s">
        <v>103</v>
      </c>
      <c r="G26" s="8">
        <v>25432.400000000001</v>
      </c>
      <c r="H26" s="8">
        <f t="shared" si="0"/>
        <v>4679.5616</v>
      </c>
      <c r="I26" s="8">
        <f t="shared" si="1"/>
        <v>3814.86</v>
      </c>
      <c r="J26" s="8">
        <f t="shared" si="2"/>
        <v>33926.821600000003</v>
      </c>
      <c r="K26" s="8">
        <v>3</v>
      </c>
      <c r="L26" s="11">
        <f t="shared" si="3"/>
        <v>101780.46480000002</v>
      </c>
      <c r="M26" s="11">
        <f t="shared" si="4"/>
        <v>29247.260000000002</v>
      </c>
    </row>
    <row r="27" spans="1:13" ht="28.5" x14ac:dyDescent="0.2">
      <c r="A27" s="10">
        <v>26</v>
      </c>
      <c r="B27" s="15">
        <v>45200</v>
      </c>
      <c r="C27" s="10" t="s">
        <v>74</v>
      </c>
      <c r="D27" s="10" t="s">
        <v>80</v>
      </c>
      <c r="E27" s="10">
        <v>95054467</v>
      </c>
      <c r="F27" s="20" t="s">
        <v>104</v>
      </c>
      <c r="G27" s="8">
        <v>25439.4</v>
      </c>
      <c r="H27" s="8">
        <f t="shared" si="0"/>
        <v>4680.8496000000005</v>
      </c>
      <c r="I27" s="8">
        <f t="shared" si="1"/>
        <v>3815.91</v>
      </c>
      <c r="J27" s="8">
        <f t="shared" si="2"/>
        <v>33936.159599999999</v>
      </c>
      <c r="K27" s="8">
        <v>3</v>
      </c>
      <c r="L27" s="11">
        <f t="shared" si="3"/>
        <v>101808.4788</v>
      </c>
      <c r="M27" s="11">
        <f t="shared" si="4"/>
        <v>29255.31</v>
      </c>
    </row>
    <row r="28" spans="1:13" ht="28.5" x14ac:dyDescent="0.2">
      <c r="A28" s="10">
        <v>27</v>
      </c>
      <c r="B28" s="15">
        <v>45200</v>
      </c>
      <c r="C28" s="10" t="s">
        <v>74</v>
      </c>
      <c r="D28" s="10" t="s">
        <v>80</v>
      </c>
      <c r="E28" s="10">
        <v>95054468</v>
      </c>
      <c r="F28" s="20" t="s">
        <v>105</v>
      </c>
      <c r="G28" s="8">
        <v>60006.400000000001</v>
      </c>
      <c r="H28" s="8">
        <f t="shared" si="0"/>
        <v>11041.177600000001</v>
      </c>
      <c r="I28" s="8">
        <f t="shared" si="1"/>
        <v>9000.9599999999991</v>
      </c>
      <c r="J28" s="8">
        <f t="shared" si="2"/>
        <v>80048.537599999996</v>
      </c>
      <c r="K28" s="8">
        <v>3</v>
      </c>
      <c r="L28" s="11">
        <f t="shared" si="3"/>
        <v>240145.6128</v>
      </c>
      <c r="M28" s="11">
        <f t="shared" si="4"/>
        <v>69007.360000000001</v>
      </c>
    </row>
    <row r="29" spans="1:13" ht="28.5" x14ac:dyDescent="0.2">
      <c r="A29" s="10">
        <v>28</v>
      </c>
      <c r="B29" s="15">
        <v>45200</v>
      </c>
      <c r="C29" s="10" t="s">
        <v>74</v>
      </c>
      <c r="D29" s="10" t="s">
        <v>80</v>
      </c>
      <c r="E29" s="10">
        <v>95054469</v>
      </c>
      <c r="F29" s="20" t="s">
        <v>106</v>
      </c>
      <c r="G29" s="8">
        <v>69997.5</v>
      </c>
      <c r="H29" s="8">
        <f t="shared" si="0"/>
        <v>12879.54</v>
      </c>
      <c r="I29" s="8">
        <f t="shared" si="1"/>
        <v>10499.625</v>
      </c>
      <c r="J29" s="8">
        <f t="shared" si="2"/>
        <v>93376.665000000008</v>
      </c>
      <c r="K29" s="8">
        <v>3</v>
      </c>
      <c r="L29" s="11">
        <f t="shared" si="3"/>
        <v>280129.995</v>
      </c>
      <c r="M29" s="11">
        <f t="shared" si="4"/>
        <v>80497.125</v>
      </c>
    </row>
    <row r="30" spans="1:13" ht="28.5" x14ac:dyDescent="0.2">
      <c r="A30" s="10">
        <v>29</v>
      </c>
      <c r="B30" s="15">
        <v>45200</v>
      </c>
      <c r="C30" s="10" t="s">
        <v>74</v>
      </c>
      <c r="D30" s="10" t="s">
        <v>80</v>
      </c>
      <c r="E30" s="10">
        <v>95054470</v>
      </c>
      <c r="F30" s="20" t="s">
        <v>107</v>
      </c>
      <c r="G30" s="8">
        <v>20352.8</v>
      </c>
      <c r="H30" s="8">
        <f t="shared" si="0"/>
        <v>3744.9151999999995</v>
      </c>
      <c r="I30" s="8">
        <f t="shared" si="1"/>
        <v>3052.9199999999996</v>
      </c>
      <c r="J30" s="8">
        <f t="shared" si="2"/>
        <v>27150.635199999997</v>
      </c>
      <c r="K30" s="8">
        <v>3</v>
      </c>
      <c r="L30" s="11">
        <f t="shared" si="3"/>
        <v>81451.905599999998</v>
      </c>
      <c r="M30" s="11">
        <f t="shared" si="4"/>
        <v>23405.719999999998</v>
      </c>
    </row>
    <row r="31" spans="1:13" ht="28.5" x14ac:dyDescent="0.2">
      <c r="A31" s="10">
        <v>30</v>
      </c>
      <c r="B31" s="15">
        <v>45200</v>
      </c>
      <c r="C31" s="10" t="s">
        <v>74</v>
      </c>
      <c r="D31" s="10" t="s">
        <v>80</v>
      </c>
      <c r="E31" s="10">
        <v>95054471</v>
      </c>
      <c r="F31" s="20" t="s">
        <v>108</v>
      </c>
      <c r="G31" s="8">
        <v>20352.8</v>
      </c>
      <c r="H31" s="8">
        <f t="shared" si="0"/>
        <v>3744.9151999999995</v>
      </c>
      <c r="I31" s="8">
        <f t="shared" si="1"/>
        <v>3052.9199999999996</v>
      </c>
      <c r="J31" s="8">
        <f t="shared" si="2"/>
        <v>27150.635199999997</v>
      </c>
      <c r="K31" s="8">
        <v>3</v>
      </c>
      <c r="L31" s="11">
        <f t="shared" si="3"/>
        <v>81451.905599999998</v>
      </c>
      <c r="M31" s="11">
        <f t="shared" si="4"/>
        <v>23405.719999999998</v>
      </c>
    </row>
    <row r="32" spans="1:13" x14ac:dyDescent="0.2">
      <c r="A32" s="10">
        <v>31</v>
      </c>
      <c r="B32" s="15">
        <v>45200</v>
      </c>
      <c r="C32" s="10" t="s">
        <v>74</v>
      </c>
      <c r="D32" s="10" t="s">
        <v>80</v>
      </c>
      <c r="E32" s="10">
        <v>95054472</v>
      </c>
      <c r="F32" s="20" t="s">
        <v>109</v>
      </c>
      <c r="G32" s="8">
        <v>20352.8</v>
      </c>
      <c r="H32" s="8">
        <f t="shared" si="0"/>
        <v>3744.9151999999995</v>
      </c>
      <c r="I32" s="8">
        <f t="shared" si="1"/>
        <v>3052.9199999999996</v>
      </c>
      <c r="J32" s="8">
        <f t="shared" si="2"/>
        <v>27150.635199999997</v>
      </c>
      <c r="K32" s="8">
        <v>3</v>
      </c>
      <c r="L32" s="11">
        <f t="shared" si="3"/>
        <v>81451.905599999998</v>
      </c>
      <c r="M32" s="11">
        <f t="shared" si="4"/>
        <v>23405.719999999998</v>
      </c>
    </row>
    <row r="33" spans="1:13" ht="28.5" x14ac:dyDescent="0.2">
      <c r="A33" s="10">
        <v>32</v>
      </c>
      <c r="B33" s="15">
        <v>45200</v>
      </c>
      <c r="C33" s="10" t="s">
        <v>74</v>
      </c>
      <c r="D33" s="10" t="s">
        <v>80</v>
      </c>
      <c r="E33" s="10">
        <v>95054473</v>
      </c>
      <c r="F33" s="20" t="s">
        <v>110</v>
      </c>
      <c r="G33" s="8">
        <v>25432.400000000001</v>
      </c>
      <c r="H33" s="8">
        <f t="shared" si="0"/>
        <v>4679.5616</v>
      </c>
      <c r="I33" s="8">
        <f t="shared" si="1"/>
        <v>3814.86</v>
      </c>
      <c r="J33" s="8">
        <f t="shared" si="2"/>
        <v>33926.821600000003</v>
      </c>
      <c r="K33" s="8">
        <v>3</v>
      </c>
      <c r="L33" s="11">
        <f t="shared" si="3"/>
        <v>101780.46480000002</v>
      </c>
      <c r="M33" s="11">
        <f t="shared" si="4"/>
        <v>29247.260000000002</v>
      </c>
    </row>
    <row r="34" spans="1:13" x14ac:dyDescent="0.2">
      <c r="A34" s="10">
        <v>33</v>
      </c>
      <c r="B34" s="15">
        <v>45200</v>
      </c>
      <c r="C34" s="10" t="s">
        <v>74</v>
      </c>
      <c r="D34" s="10" t="s">
        <v>80</v>
      </c>
      <c r="E34" s="10">
        <v>95054474</v>
      </c>
      <c r="F34" s="20" t="s">
        <v>111</v>
      </c>
      <c r="G34" s="8">
        <v>348000</v>
      </c>
      <c r="H34" s="8">
        <f t="shared" si="0"/>
        <v>64032</v>
      </c>
      <c r="I34" s="8">
        <f t="shared" si="1"/>
        <v>52200</v>
      </c>
      <c r="J34" s="8">
        <f t="shared" si="2"/>
        <v>464232</v>
      </c>
      <c r="K34" s="8">
        <v>3</v>
      </c>
      <c r="L34" s="11">
        <f t="shared" si="3"/>
        <v>1392696</v>
      </c>
      <c r="M34" s="11">
        <f t="shared" si="4"/>
        <v>400200</v>
      </c>
    </row>
    <row r="35" spans="1:13" ht="28.5" x14ac:dyDescent="0.2">
      <c r="A35" s="10">
        <v>34</v>
      </c>
      <c r="B35" s="15">
        <v>45200</v>
      </c>
      <c r="C35" s="10" t="s">
        <v>74</v>
      </c>
      <c r="D35" s="10" t="s">
        <v>80</v>
      </c>
      <c r="E35" s="10">
        <v>95054475</v>
      </c>
      <c r="F35" s="20" t="s">
        <v>112</v>
      </c>
      <c r="G35" s="8">
        <v>20352.8</v>
      </c>
      <c r="H35" s="8">
        <f t="shared" si="0"/>
        <v>3744.9151999999995</v>
      </c>
      <c r="I35" s="8">
        <f t="shared" si="1"/>
        <v>3052.9199999999996</v>
      </c>
      <c r="J35" s="8">
        <f t="shared" si="2"/>
        <v>27150.635199999997</v>
      </c>
      <c r="K35" s="8">
        <v>3</v>
      </c>
      <c r="L35" s="11">
        <f t="shared" si="3"/>
        <v>81451.905599999998</v>
      </c>
      <c r="M35" s="11">
        <f t="shared" si="4"/>
        <v>23405.719999999998</v>
      </c>
    </row>
    <row r="36" spans="1:13" ht="28.5" x14ac:dyDescent="0.2">
      <c r="A36" s="10">
        <v>35</v>
      </c>
      <c r="B36" s="15">
        <v>45200</v>
      </c>
      <c r="C36" s="10" t="s">
        <v>74</v>
      </c>
      <c r="D36" s="10" t="s">
        <v>80</v>
      </c>
      <c r="E36" s="10">
        <v>95054476</v>
      </c>
      <c r="F36" s="20" t="s">
        <v>113</v>
      </c>
      <c r="G36" s="8">
        <v>21366</v>
      </c>
      <c r="H36" s="8">
        <f t="shared" si="0"/>
        <v>3931.3440000000005</v>
      </c>
      <c r="I36" s="8">
        <f t="shared" si="1"/>
        <v>3204.9</v>
      </c>
      <c r="J36" s="8">
        <f t="shared" si="2"/>
        <v>28502.244000000002</v>
      </c>
      <c r="K36" s="8">
        <v>3</v>
      </c>
      <c r="L36" s="11">
        <f t="shared" si="3"/>
        <v>85506.732000000004</v>
      </c>
      <c r="M36" s="11">
        <f t="shared" si="4"/>
        <v>24570.9</v>
      </c>
    </row>
    <row r="37" spans="1:13" s="43" customFormat="1" ht="28.5" x14ac:dyDescent="0.2">
      <c r="A37" s="38">
        <v>36</v>
      </c>
      <c r="B37" s="39">
        <v>45200</v>
      </c>
      <c r="C37" s="38" t="s">
        <v>74</v>
      </c>
      <c r="D37" s="38" t="s">
        <v>80</v>
      </c>
      <c r="E37" s="38">
        <v>95054477</v>
      </c>
      <c r="F37" s="40" t="s">
        <v>114</v>
      </c>
      <c r="G37" s="41">
        <v>21366</v>
      </c>
      <c r="H37" s="41">
        <f t="shared" si="0"/>
        <v>3931.3440000000005</v>
      </c>
      <c r="I37" s="41">
        <f t="shared" si="1"/>
        <v>3204.9</v>
      </c>
      <c r="J37" s="41">
        <f t="shared" si="2"/>
        <v>28502.244000000002</v>
      </c>
      <c r="K37" s="41">
        <v>3</v>
      </c>
      <c r="L37" s="42">
        <f t="shared" si="3"/>
        <v>85506.732000000004</v>
      </c>
      <c r="M37" s="42">
        <f t="shared" si="4"/>
        <v>24570.9</v>
      </c>
    </row>
    <row r="38" spans="1:13" ht="28.5" x14ac:dyDescent="0.2">
      <c r="A38" s="10">
        <v>37</v>
      </c>
      <c r="B38" s="15">
        <v>45200</v>
      </c>
      <c r="C38" s="10" t="s">
        <v>74</v>
      </c>
      <c r="D38" s="10" t="s">
        <v>80</v>
      </c>
      <c r="E38" s="10">
        <v>95054478</v>
      </c>
      <c r="F38" s="20" t="s">
        <v>115</v>
      </c>
      <c r="G38" s="8">
        <v>20352.8</v>
      </c>
      <c r="H38" s="8">
        <f t="shared" si="0"/>
        <v>3744.9151999999995</v>
      </c>
      <c r="I38" s="8">
        <f t="shared" si="1"/>
        <v>3052.9199999999996</v>
      </c>
      <c r="J38" s="8">
        <f t="shared" si="2"/>
        <v>27150.635199999997</v>
      </c>
      <c r="K38" s="8">
        <v>3</v>
      </c>
      <c r="L38" s="11">
        <f t="shared" si="3"/>
        <v>81451.905599999998</v>
      </c>
      <c r="M38" s="11">
        <f t="shared" si="4"/>
        <v>23405.719999999998</v>
      </c>
    </row>
    <row r="39" spans="1:13" ht="42.75" x14ac:dyDescent="0.2">
      <c r="A39" s="10">
        <v>38</v>
      </c>
      <c r="B39" s="15">
        <v>45200</v>
      </c>
      <c r="C39" s="10" t="s">
        <v>74</v>
      </c>
      <c r="D39" s="10" t="s">
        <v>80</v>
      </c>
      <c r="E39" s="10">
        <v>95054479</v>
      </c>
      <c r="F39" s="20" t="s">
        <v>116</v>
      </c>
      <c r="G39" s="46">
        <v>20352.8</v>
      </c>
      <c r="H39" s="46">
        <f t="shared" si="0"/>
        <v>3744.9151999999995</v>
      </c>
      <c r="I39" s="46">
        <f t="shared" si="1"/>
        <v>3052.9199999999996</v>
      </c>
      <c r="J39" s="46">
        <f t="shared" si="2"/>
        <v>27150.635199999997</v>
      </c>
      <c r="K39" s="46">
        <v>3</v>
      </c>
      <c r="L39" s="11">
        <f t="shared" si="3"/>
        <v>81451.905599999998</v>
      </c>
      <c r="M39" s="11">
        <f t="shared" si="4"/>
        <v>23405.719999999998</v>
      </c>
    </row>
    <row r="40" spans="1:13" ht="28.5" x14ac:dyDescent="0.2">
      <c r="A40" s="10">
        <v>39</v>
      </c>
      <c r="B40" s="15">
        <v>45200</v>
      </c>
      <c r="C40" s="10" t="s">
        <v>74</v>
      </c>
      <c r="D40" s="10" t="s">
        <v>80</v>
      </c>
      <c r="E40" s="10">
        <v>95054480</v>
      </c>
      <c r="F40" s="20" t="s">
        <v>117</v>
      </c>
      <c r="G40" s="8">
        <v>20357.400000000001</v>
      </c>
      <c r="H40" s="8">
        <f t="shared" si="0"/>
        <v>3745.7616000000003</v>
      </c>
      <c r="I40" s="8">
        <f t="shared" si="1"/>
        <v>3053.61</v>
      </c>
      <c r="J40" s="8">
        <f t="shared" si="2"/>
        <v>27156.771600000004</v>
      </c>
      <c r="K40" s="8">
        <v>3</v>
      </c>
      <c r="L40" s="11">
        <f t="shared" si="3"/>
        <v>81470.314800000007</v>
      </c>
      <c r="M40" s="11">
        <f t="shared" si="4"/>
        <v>23411.010000000002</v>
      </c>
    </row>
    <row r="41" spans="1:13" ht="28.5" x14ac:dyDescent="0.2">
      <c r="A41" s="10">
        <v>40</v>
      </c>
      <c r="B41" s="15">
        <v>45200</v>
      </c>
      <c r="C41" s="10" t="s">
        <v>74</v>
      </c>
      <c r="D41" s="10" t="s">
        <v>80</v>
      </c>
      <c r="E41" s="10">
        <v>95054481</v>
      </c>
      <c r="F41" s="20" t="s">
        <v>118</v>
      </c>
      <c r="G41" s="8">
        <v>20352.8</v>
      </c>
      <c r="H41" s="8">
        <f t="shared" si="0"/>
        <v>3744.9151999999995</v>
      </c>
      <c r="I41" s="8">
        <f t="shared" si="1"/>
        <v>3052.9199999999996</v>
      </c>
      <c r="J41" s="8">
        <f t="shared" si="2"/>
        <v>27150.635199999997</v>
      </c>
      <c r="K41" s="8">
        <v>3</v>
      </c>
      <c r="L41" s="11">
        <f t="shared" si="3"/>
        <v>81451.905599999998</v>
      </c>
      <c r="M41" s="11">
        <f t="shared" si="4"/>
        <v>23405.719999999998</v>
      </c>
    </row>
    <row r="42" spans="1:13" x14ac:dyDescent="0.2">
      <c r="A42" s="10">
        <v>41</v>
      </c>
      <c r="B42" s="15">
        <v>45200</v>
      </c>
      <c r="C42" s="10" t="s">
        <v>74</v>
      </c>
      <c r="D42" s="10" t="s">
        <v>80</v>
      </c>
      <c r="E42" s="10">
        <v>95054482</v>
      </c>
      <c r="F42" s="20" t="s">
        <v>119</v>
      </c>
      <c r="G42" s="8">
        <v>21366</v>
      </c>
      <c r="H42" s="8">
        <f t="shared" si="0"/>
        <v>3931.3440000000005</v>
      </c>
      <c r="I42" s="8">
        <f t="shared" si="1"/>
        <v>3204.9</v>
      </c>
      <c r="J42" s="8">
        <f t="shared" si="2"/>
        <v>28502.244000000002</v>
      </c>
      <c r="K42" s="8">
        <v>3</v>
      </c>
      <c r="L42" s="11">
        <f t="shared" si="3"/>
        <v>85506.732000000004</v>
      </c>
      <c r="M42" s="11">
        <f t="shared" si="4"/>
        <v>24570.9</v>
      </c>
    </row>
    <row r="43" spans="1:13" ht="28.5" x14ac:dyDescent="0.2">
      <c r="A43" s="10">
        <v>42</v>
      </c>
      <c r="B43" s="15">
        <v>45200</v>
      </c>
      <c r="C43" s="10" t="s">
        <v>74</v>
      </c>
      <c r="D43" s="10" t="s">
        <v>80</v>
      </c>
      <c r="E43" s="10">
        <v>95054484</v>
      </c>
      <c r="F43" s="20" t="s">
        <v>120</v>
      </c>
      <c r="G43" s="8">
        <v>30040.7</v>
      </c>
      <c r="H43" s="8">
        <f t="shared" si="0"/>
        <v>5527.4888000000001</v>
      </c>
      <c r="I43" s="8">
        <f t="shared" si="1"/>
        <v>4506.1049999999996</v>
      </c>
      <c r="J43" s="8">
        <f t="shared" si="2"/>
        <v>40074.293799999999</v>
      </c>
      <c r="K43" s="8">
        <v>3</v>
      </c>
      <c r="L43" s="11">
        <f t="shared" si="3"/>
        <v>120222.8814</v>
      </c>
      <c r="M43" s="11">
        <f t="shared" si="4"/>
        <v>34546.805</v>
      </c>
    </row>
    <row r="44" spans="1:13" x14ac:dyDescent="0.2">
      <c r="A44" s="10">
        <v>43</v>
      </c>
      <c r="B44" s="15">
        <v>45200</v>
      </c>
      <c r="C44" s="10" t="s">
        <v>74</v>
      </c>
      <c r="D44" s="10" t="s">
        <v>80</v>
      </c>
      <c r="E44" s="10">
        <v>95054485</v>
      </c>
      <c r="F44" s="20" t="s">
        <v>121</v>
      </c>
      <c r="G44" s="8">
        <v>25439.4</v>
      </c>
      <c r="H44" s="8">
        <f t="shared" si="0"/>
        <v>4680.8496000000005</v>
      </c>
      <c r="I44" s="8">
        <f t="shared" si="1"/>
        <v>3815.91</v>
      </c>
      <c r="J44" s="8">
        <f t="shared" si="2"/>
        <v>33936.159599999999</v>
      </c>
      <c r="K44" s="8">
        <v>3</v>
      </c>
      <c r="L44" s="11">
        <f t="shared" si="3"/>
        <v>101808.4788</v>
      </c>
      <c r="M44" s="11">
        <f t="shared" si="4"/>
        <v>29255.31</v>
      </c>
    </row>
    <row r="45" spans="1:13" x14ac:dyDescent="0.2">
      <c r="A45" s="10">
        <v>44</v>
      </c>
      <c r="B45" s="15">
        <v>45200</v>
      </c>
      <c r="C45" s="10" t="s">
        <v>74</v>
      </c>
      <c r="D45" s="10" t="s">
        <v>80</v>
      </c>
      <c r="E45" s="10">
        <v>95054486</v>
      </c>
      <c r="F45" s="20" t="s">
        <v>122</v>
      </c>
      <c r="G45" s="8">
        <v>20352.8</v>
      </c>
      <c r="H45" s="8">
        <f t="shared" si="0"/>
        <v>3744.9151999999995</v>
      </c>
      <c r="I45" s="8">
        <f t="shared" si="1"/>
        <v>3052.9199999999996</v>
      </c>
      <c r="J45" s="8">
        <f t="shared" si="2"/>
        <v>27150.635199999997</v>
      </c>
      <c r="K45" s="8">
        <v>3</v>
      </c>
      <c r="L45" s="11">
        <f t="shared" si="3"/>
        <v>81451.905599999998</v>
      </c>
      <c r="M45" s="11">
        <f t="shared" si="4"/>
        <v>23405.719999999998</v>
      </c>
    </row>
    <row r="46" spans="1:13" ht="28.5" x14ac:dyDescent="0.2">
      <c r="A46" s="10">
        <v>45</v>
      </c>
      <c r="B46" s="15">
        <v>45200</v>
      </c>
      <c r="C46" s="10" t="s">
        <v>74</v>
      </c>
      <c r="D46" s="10" t="s">
        <v>80</v>
      </c>
      <c r="E46" s="10">
        <v>95059101</v>
      </c>
      <c r="F46" s="20" t="s">
        <v>123</v>
      </c>
      <c r="G46" s="8">
        <v>16998.400000000001</v>
      </c>
      <c r="H46" s="8">
        <f t="shared" si="0"/>
        <v>3127.7056000000007</v>
      </c>
      <c r="I46" s="8">
        <f t="shared" si="1"/>
        <v>2549.7600000000002</v>
      </c>
      <c r="J46" s="8">
        <f t="shared" si="2"/>
        <v>22675.865600000005</v>
      </c>
      <c r="K46" s="8">
        <v>3</v>
      </c>
      <c r="L46" s="11">
        <f t="shared" si="3"/>
        <v>68027.596800000014</v>
      </c>
      <c r="M46" s="11">
        <f t="shared" si="4"/>
        <v>19548.160000000003</v>
      </c>
    </row>
    <row r="47" spans="1:13" ht="28.5" x14ac:dyDescent="0.2">
      <c r="A47" s="10">
        <v>46</v>
      </c>
      <c r="B47" s="15">
        <v>45200</v>
      </c>
      <c r="C47" s="10" t="s">
        <v>74</v>
      </c>
      <c r="D47" s="10" t="s">
        <v>80</v>
      </c>
      <c r="E47" s="10">
        <v>95059102</v>
      </c>
      <c r="F47" s="20" t="s">
        <v>124</v>
      </c>
      <c r="G47" s="8">
        <v>20357.400000000001</v>
      </c>
      <c r="H47" s="8">
        <f t="shared" si="0"/>
        <v>3745.7616000000003</v>
      </c>
      <c r="I47" s="8">
        <f t="shared" si="1"/>
        <v>3053.61</v>
      </c>
      <c r="J47" s="8">
        <f t="shared" si="2"/>
        <v>27156.771600000004</v>
      </c>
      <c r="K47" s="8">
        <v>3</v>
      </c>
      <c r="L47" s="11">
        <f t="shared" si="3"/>
        <v>81470.314800000007</v>
      </c>
      <c r="M47" s="11">
        <f t="shared" si="4"/>
        <v>23411.010000000002</v>
      </c>
    </row>
    <row r="48" spans="1:13" x14ac:dyDescent="0.2">
      <c r="A48" s="10">
        <v>47</v>
      </c>
      <c r="B48" s="15">
        <v>45200</v>
      </c>
      <c r="C48" s="10" t="s">
        <v>74</v>
      </c>
      <c r="D48" s="10" t="s">
        <v>80</v>
      </c>
      <c r="E48" s="10">
        <v>95060864</v>
      </c>
      <c r="F48" s="20" t="s">
        <v>125</v>
      </c>
      <c r="G48" s="8">
        <v>19997.45</v>
      </c>
      <c r="H48" s="8">
        <f t="shared" si="0"/>
        <v>3679.5308000000005</v>
      </c>
      <c r="I48" s="8">
        <f t="shared" si="1"/>
        <v>2999.6174999999998</v>
      </c>
      <c r="J48" s="8">
        <f t="shared" si="2"/>
        <v>26676.598300000001</v>
      </c>
      <c r="K48" s="8">
        <v>3</v>
      </c>
      <c r="L48" s="11">
        <f t="shared" si="3"/>
        <v>80029.794900000008</v>
      </c>
      <c r="M48" s="11">
        <f t="shared" si="4"/>
        <v>22997.067500000001</v>
      </c>
    </row>
    <row r="49" spans="1:17" ht="28.5" x14ac:dyDescent="0.2">
      <c r="A49" s="10">
        <v>48</v>
      </c>
      <c r="B49" s="15">
        <v>45200</v>
      </c>
      <c r="C49" s="10" t="s">
        <v>74</v>
      </c>
      <c r="D49" s="10" t="s">
        <v>80</v>
      </c>
      <c r="E49" s="10">
        <v>95061438</v>
      </c>
      <c r="F49" s="20" t="s">
        <v>136</v>
      </c>
      <c r="G49" s="8">
        <v>18504</v>
      </c>
      <c r="H49" s="8">
        <f t="shared" si="0"/>
        <v>3404.7359999999999</v>
      </c>
      <c r="I49" s="8">
        <f t="shared" si="1"/>
        <v>2775.6</v>
      </c>
      <c r="J49" s="8">
        <f t="shared" si="2"/>
        <v>24684.335999999999</v>
      </c>
      <c r="K49" s="8">
        <v>3</v>
      </c>
      <c r="L49" s="11">
        <f t="shared" si="3"/>
        <v>74053.008000000002</v>
      </c>
      <c r="M49" s="11">
        <f t="shared" si="4"/>
        <v>21279.599999999999</v>
      </c>
    </row>
    <row r="50" spans="1:17" ht="28.5" x14ac:dyDescent="0.2">
      <c r="A50" s="10">
        <v>49</v>
      </c>
      <c r="B50" s="15">
        <v>45200</v>
      </c>
      <c r="C50" s="10" t="s">
        <v>74</v>
      </c>
      <c r="D50" s="10" t="s">
        <v>80</v>
      </c>
      <c r="E50" s="10">
        <v>95062310</v>
      </c>
      <c r="F50" s="20" t="s">
        <v>126</v>
      </c>
      <c r="G50" s="8">
        <v>50000.45</v>
      </c>
      <c r="H50" s="8">
        <f t="shared" si="0"/>
        <v>9200.0828000000001</v>
      </c>
      <c r="I50" s="8">
        <f t="shared" si="1"/>
        <v>7500.0674999999992</v>
      </c>
      <c r="J50" s="8">
        <f t="shared" si="2"/>
        <v>66700.600299999991</v>
      </c>
      <c r="K50" s="8">
        <v>3</v>
      </c>
      <c r="L50" s="11">
        <f t="shared" si="3"/>
        <v>200101.80089999997</v>
      </c>
      <c r="M50" s="11">
        <f t="shared" si="4"/>
        <v>57500.517499999994</v>
      </c>
    </row>
    <row r="51" spans="1:17" ht="28.5" x14ac:dyDescent="0.2">
      <c r="A51" s="10">
        <v>50</v>
      </c>
      <c r="B51" s="15">
        <v>45200</v>
      </c>
      <c r="C51" s="10" t="s">
        <v>74</v>
      </c>
      <c r="D51" s="10" t="s">
        <v>80</v>
      </c>
      <c r="E51" s="10">
        <v>95065396</v>
      </c>
      <c r="F51" s="20" t="s">
        <v>135</v>
      </c>
      <c r="G51" s="8">
        <v>72414</v>
      </c>
      <c r="H51" s="8">
        <f t="shared" si="0"/>
        <v>13324.176000000001</v>
      </c>
      <c r="I51" s="8">
        <f t="shared" si="1"/>
        <v>10862.1</v>
      </c>
      <c r="J51" s="8">
        <f t="shared" si="2"/>
        <v>96600.276000000013</v>
      </c>
      <c r="K51" s="8">
        <v>3</v>
      </c>
      <c r="L51" s="11">
        <f t="shared" si="3"/>
        <v>289800.82800000004</v>
      </c>
      <c r="M51" s="11">
        <f t="shared" si="4"/>
        <v>83276.100000000006</v>
      </c>
    </row>
    <row r="52" spans="1:17" ht="28.5" x14ac:dyDescent="0.2">
      <c r="A52" s="10">
        <v>51</v>
      </c>
      <c r="B52" s="15">
        <v>45200</v>
      </c>
      <c r="C52" s="10" t="s">
        <v>74</v>
      </c>
      <c r="D52" s="10" t="s">
        <v>80</v>
      </c>
      <c r="E52" s="10">
        <v>95065397</v>
      </c>
      <c r="F52" s="20" t="s">
        <v>138</v>
      </c>
      <c r="G52" s="8">
        <v>43500</v>
      </c>
      <c r="H52" s="8">
        <f t="shared" si="0"/>
        <v>8004</v>
      </c>
      <c r="I52" s="8">
        <f t="shared" si="1"/>
        <v>6525</v>
      </c>
      <c r="J52" s="8">
        <f t="shared" si="2"/>
        <v>58029</v>
      </c>
      <c r="K52" s="8">
        <v>3</v>
      </c>
      <c r="L52" s="11">
        <f t="shared" si="3"/>
        <v>174087</v>
      </c>
      <c r="M52" s="11">
        <f t="shared" si="4"/>
        <v>50025</v>
      </c>
    </row>
    <row r="53" spans="1:17" x14ac:dyDescent="0.2">
      <c r="A53" s="10">
        <v>52</v>
      </c>
      <c r="B53" s="15">
        <v>45200</v>
      </c>
      <c r="C53" s="10" t="s">
        <v>74</v>
      </c>
      <c r="D53" s="10" t="s">
        <v>80</v>
      </c>
      <c r="E53" s="10">
        <v>95096132</v>
      </c>
      <c r="F53" s="20" t="s">
        <v>127</v>
      </c>
      <c r="G53" s="8">
        <v>44997.2</v>
      </c>
      <c r="H53" s="8">
        <f t="shared" si="0"/>
        <v>8279.4848000000002</v>
      </c>
      <c r="I53" s="8">
        <f t="shared" si="1"/>
        <v>6749.579999999999</v>
      </c>
      <c r="J53" s="8">
        <f t="shared" si="2"/>
        <v>60026.264799999997</v>
      </c>
      <c r="K53" s="8">
        <v>3</v>
      </c>
      <c r="L53" s="11">
        <f t="shared" si="3"/>
        <v>180078.79439999998</v>
      </c>
      <c r="M53" s="11">
        <f t="shared" si="4"/>
        <v>51746.78</v>
      </c>
    </row>
    <row r="54" spans="1:17" x14ac:dyDescent="0.2">
      <c r="A54" s="10">
        <v>53</v>
      </c>
      <c r="B54" s="15">
        <v>45200</v>
      </c>
      <c r="C54" s="10" t="s">
        <v>74</v>
      </c>
      <c r="D54" s="10" t="s">
        <v>80</v>
      </c>
      <c r="E54" s="10">
        <v>95096536</v>
      </c>
      <c r="F54" s="20" t="s">
        <v>128</v>
      </c>
      <c r="G54" s="8">
        <v>69997.5</v>
      </c>
      <c r="H54" s="8">
        <f t="shared" si="0"/>
        <v>12879.54</v>
      </c>
      <c r="I54" s="8">
        <f t="shared" si="1"/>
        <v>10499.625</v>
      </c>
      <c r="J54" s="8">
        <f t="shared" si="2"/>
        <v>93376.665000000008</v>
      </c>
      <c r="K54" s="8">
        <v>3</v>
      </c>
      <c r="L54" s="11">
        <f t="shared" si="3"/>
        <v>280129.995</v>
      </c>
      <c r="M54" s="11">
        <f t="shared" si="4"/>
        <v>80497.125</v>
      </c>
    </row>
    <row r="55" spans="1:17" x14ac:dyDescent="0.2">
      <c r="A55" s="10">
        <v>54</v>
      </c>
      <c r="B55" s="15">
        <v>45200</v>
      </c>
      <c r="C55" s="10" t="s">
        <v>74</v>
      </c>
      <c r="D55" s="10" t="s">
        <v>80</v>
      </c>
      <c r="E55" s="10">
        <v>95096537</v>
      </c>
      <c r="F55" s="20" t="s">
        <v>129</v>
      </c>
      <c r="G55" s="8">
        <v>19997.45</v>
      </c>
      <c r="H55" s="8">
        <f t="shared" si="0"/>
        <v>3679.5308000000005</v>
      </c>
      <c r="I55" s="8">
        <f t="shared" si="1"/>
        <v>2999.6174999999998</v>
      </c>
      <c r="J55" s="8">
        <f t="shared" si="2"/>
        <v>26676.598300000001</v>
      </c>
      <c r="K55" s="8">
        <v>3</v>
      </c>
      <c r="L55" s="11">
        <f t="shared" si="3"/>
        <v>80029.794900000008</v>
      </c>
      <c r="M55" s="11">
        <f t="shared" si="4"/>
        <v>22997.067500000001</v>
      </c>
    </row>
    <row r="56" spans="1:17" x14ac:dyDescent="0.2">
      <c r="A56" s="10">
        <v>55</v>
      </c>
      <c r="B56" s="15">
        <v>45200</v>
      </c>
      <c r="C56" s="10" t="s">
        <v>74</v>
      </c>
      <c r="D56" s="10" t="s">
        <v>80</v>
      </c>
      <c r="E56" s="10">
        <v>95096538</v>
      </c>
      <c r="F56" s="20" t="s">
        <v>130</v>
      </c>
      <c r="G56" s="8">
        <v>70008.3</v>
      </c>
      <c r="H56" s="8">
        <f t="shared" si="0"/>
        <v>12881.5272</v>
      </c>
      <c r="I56" s="8">
        <f t="shared" si="1"/>
        <v>10501.245000000001</v>
      </c>
      <c r="J56" s="8">
        <f t="shared" si="2"/>
        <v>93391.072199999995</v>
      </c>
      <c r="K56" s="8">
        <v>3</v>
      </c>
      <c r="L56" s="11">
        <f t="shared" si="3"/>
        <v>280173.21659999999</v>
      </c>
      <c r="M56" s="11">
        <f t="shared" si="4"/>
        <v>80509.544999999998</v>
      </c>
    </row>
    <row r="57" spans="1:17" ht="42.75" x14ac:dyDescent="0.2">
      <c r="A57" s="10">
        <v>56</v>
      </c>
      <c r="B57" s="15">
        <v>45200</v>
      </c>
      <c r="C57" s="10" t="s">
        <v>74</v>
      </c>
      <c r="D57" s="10" t="s">
        <v>80</v>
      </c>
      <c r="E57" s="10">
        <v>95096687</v>
      </c>
      <c r="F57" s="20" t="s">
        <v>137</v>
      </c>
      <c r="G57" s="13">
        <v>69997.5</v>
      </c>
      <c r="H57" s="8">
        <f t="shared" si="0"/>
        <v>12879.54</v>
      </c>
      <c r="I57" s="8">
        <f t="shared" si="1"/>
        <v>10499.625</v>
      </c>
      <c r="J57" s="8">
        <f t="shared" si="2"/>
        <v>93376.665000000008</v>
      </c>
      <c r="K57" s="13">
        <v>3</v>
      </c>
      <c r="L57" s="11">
        <f t="shared" si="3"/>
        <v>280129.995</v>
      </c>
      <c r="M57" s="11">
        <f t="shared" si="4"/>
        <v>80497.125</v>
      </c>
    </row>
    <row r="58" spans="1:17" x14ac:dyDescent="0.2">
      <c r="A58" s="10">
        <v>57</v>
      </c>
      <c r="B58" s="15">
        <v>45200</v>
      </c>
      <c r="C58" s="10" t="s">
        <v>74</v>
      </c>
      <c r="D58" s="10" t="s">
        <v>80</v>
      </c>
      <c r="E58" s="10">
        <v>95096716</v>
      </c>
      <c r="F58" s="20" t="s">
        <v>131</v>
      </c>
      <c r="G58" s="13">
        <v>73685.100000000006</v>
      </c>
      <c r="H58" s="8">
        <f t="shared" si="0"/>
        <v>13558.058400000002</v>
      </c>
      <c r="I58" s="8">
        <f t="shared" si="1"/>
        <v>11052.765000000001</v>
      </c>
      <c r="J58" s="8">
        <f t="shared" si="2"/>
        <v>98295.9234</v>
      </c>
      <c r="K58" s="13">
        <v>3</v>
      </c>
      <c r="L58" s="11">
        <f t="shared" si="3"/>
        <v>294887.77020000003</v>
      </c>
      <c r="M58" s="11">
        <f t="shared" si="4"/>
        <v>84737.865000000005</v>
      </c>
    </row>
    <row r="59" spans="1:17" ht="28.5" x14ac:dyDescent="0.2">
      <c r="A59" s="10">
        <v>58</v>
      </c>
      <c r="B59" s="15">
        <v>45200</v>
      </c>
      <c r="C59" s="10" t="s">
        <v>74</v>
      </c>
      <c r="D59" s="10" t="s">
        <v>80</v>
      </c>
      <c r="E59" s="10">
        <v>95096873</v>
      </c>
      <c r="F59" s="20" t="s">
        <v>132</v>
      </c>
      <c r="G59" s="13">
        <v>69997.5</v>
      </c>
      <c r="H59" s="8">
        <f t="shared" si="0"/>
        <v>12879.54</v>
      </c>
      <c r="I59" s="8">
        <f t="shared" si="1"/>
        <v>10499.625</v>
      </c>
      <c r="J59" s="8">
        <f t="shared" si="2"/>
        <v>93376.665000000008</v>
      </c>
      <c r="K59" s="13">
        <v>3</v>
      </c>
      <c r="L59" s="11">
        <f t="shared" si="3"/>
        <v>280129.995</v>
      </c>
      <c r="M59" s="11">
        <f t="shared" si="4"/>
        <v>80497.125</v>
      </c>
    </row>
    <row r="60" spans="1:17" x14ac:dyDescent="0.2">
      <c r="A60" s="22" t="s">
        <v>70</v>
      </c>
      <c r="B60" s="23"/>
      <c r="C60" s="22"/>
      <c r="D60" s="23"/>
      <c r="E60" s="22"/>
      <c r="F60" s="24"/>
      <c r="G60" s="25">
        <f>SUBTOTAL(109,Table1[Net billed(Exc. Taxes)])</f>
        <v>2815170.3345999997</v>
      </c>
      <c r="H60" s="25">
        <f>SUBTOTAL(109,Table1[VAT])</f>
        <v>517991.34156639973</v>
      </c>
      <c r="I60" s="25">
        <f>SUBTOTAL(109,Table1[Excise])</f>
        <v>422275.55018999992</v>
      </c>
      <c r="J60" s="25">
        <f>SUBTOTAL(109,Table1[Monthly Total Billed])</f>
        <v>3755437.2263564002</v>
      </c>
      <c r="K60" s="22"/>
      <c r="L60" s="22"/>
      <c r="M60" s="25">
        <f>SUBTOTAL(109,Table1[Amount Including Excise])</f>
        <v>3237445.884790001</v>
      </c>
      <c r="P60" s="14"/>
      <c r="Q60" s="14"/>
    </row>
    <row r="61" spans="1:17" x14ac:dyDescent="0.2">
      <c r="P61" s="14"/>
      <c r="Q61" s="14"/>
    </row>
    <row r="62" spans="1:17" x14ac:dyDescent="0.2">
      <c r="P62" s="14"/>
      <c r="Q62" s="14"/>
    </row>
    <row r="63" spans="1:17" x14ac:dyDescent="0.2">
      <c r="P63" s="14"/>
      <c r="Q63" s="14"/>
    </row>
  </sheetData>
  <pageMargins left="0.7" right="0.7" top="0.75" bottom="0.75" header="0.3" footer="0.3"/>
  <pageSetup scale="32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Safcom SLA 2023</vt:lpstr>
      <vt:lpstr>Invoice Oct to Dec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WANZA MBALUKA</dc:creator>
  <cp:lastModifiedBy>Jackrony karani</cp:lastModifiedBy>
  <dcterms:created xsi:type="dcterms:W3CDTF">2023-11-21T08:29:25Z</dcterms:created>
  <dcterms:modified xsi:type="dcterms:W3CDTF">2024-03-11T07:34:48Z</dcterms:modified>
</cp:coreProperties>
</file>