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parker/Desktop/EXCEL (data analyst)/"/>
    </mc:Choice>
  </mc:AlternateContent>
  <xr:revisionPtr revIDLastSave="0" documentId="8_{67547638-4EE1-9A42-9B17-7C30544F9F05}" xr6:coauthVersionLast="47" xr6:coauthVersionMax="47" xr10:uidLastSave="{00000000-0000-0000-0000-000000000000}"/>
  <bookViews>
    <workbookView xWindow="0" yWindow="500" windowWidth="28800" windowHeight="17500" firstSheet="14" activeTab="14" xr2:uid="{4562A2DB-D9A0-45B1-B1EB-1B468CF339AA}"/>
  </bookViews>
  <sheets>
    <sheet name="Percent Change" sheetId="1" r:id="rId1"/>
    <sheet name="Sales Trend" sheetId="2" r:id="rId2"/>
    <sheet name="Calculate Sales Increase" sheetId="3" r:id="rId3"/>
    <sheet name="Calculate Sales Decrease" sheetId="4" r:id="rId4"/>
    <sheet name="Percent to Total" sheetId="5" r:id="rId5"/>
    <sheet name="Dollar Distributions" sheetId="6" r:id="rId6"/>
    <sheet name="Percent_Dollar Plan" sheetId="7" r:id="rId7"/>
    <sheet name="Sales Plan" sheetId="8" r:id="rId8"/>
    <sheet name="purchases ch 7" sheetId="10" r:id="rId9"/>
    <sheet name="OTB Beg mobth" sheetId="14" r:id="rId10"/>
    <sheet name="OTB Balances " sheetId="15" r:id="rId11"/>
    <sheet name="OTB BAL EOM" sheetId="16" r:id="rId12"/>
    <sheet name="INVENTORY PLAN" sheetId="9" r:id="rId13"/>
    <sheet name="oct 31 Merch book" sheetId="17" r:id="rId14"/>
    <sheet name="for DEC 6" sheetId="19" r:id="rId15"/>
    <sheet name="merch book Nov 3" sheetId="18" r:id="rId16"/>
    <sheet name="Sheet2" sheetId="13" r:id="rId17"/>
    <sheet name="UPDATED Merch" sheetId="12" r:id="rId18"/>
    <sheet name="OTB Beg month" sheetId="11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9" l="1"/>
  <c r="C35" i="19"/>
  <c r="C31" i="19"/>
  <c r="C27" i="19"/>
  <c r="C19" i="19"/>
  <c r="C5" i="19" s="1"/>
  <c r="C18" i="19"/>
  <c r="C15" i="19"/>
  <c r="C37" i="17"/>
  <c r="D53" i="17"/>
  <c r="D51" i="17"/>
  <c r="E51" i="17"/>
  <c r="D37" i="17"/>
  <c r="F53" i="17"/>
  <c r="E53" i="17"/>
  <c r="I53" i="17"/>
  <c r="H53" i="17"/>
  <c r="G53" i="17"/>
  <c r="I51" i="17"/>
  <c r="H51" i="17"/>
  <c r="G51" i="17"/>
  <c r="F51" i="17"/>
  <c r="I37" i="17"/>
  <c r="H37" i="17"/>
  <c r="G37" i="17"/>
  <c r="F37" i="17"/>
  <c r="E37" i="17"/>
  <c r="C15" i="17"/>
  <c r="C5" i="17"/>
  <c r="C19" i="17"/>
  <c r="C18" i="8"/>
  <c r="I18" i="8"/>
  <c r="H18" i="8"/>
  <c r="G18" i="8"/>
  <c r="F18" i="8"/>
  <c r="E18" i="8"/>
  <c r="D18" i="8"/>
  <c r="C19" i="8"/>
  <c r="C12" i="7"/>
  <c r="C17" i="7"/>
  <c r="C24" i="7"/>
  <c r="C29" i="7"/>
  <c r="D32" i="7"/>
  <c r="H30" i="7"/>
  <c r="G30" i="7"/>
  <c r="G27" i="7"/>
  <c r="H27" i="7"/>
  <c r="H15" i="7"/>
  <c r="G15" i="7"/>
  <c r="G32" i="7" s="1"/>
  <c r="B11" i="6"/>
  <c r="B10" i="6"/>
  <c r="B9" i="6"/>
  <c r="B8" i="6"/>
  <c r="B7" i="6"/>
  <c r="C13" i="6"/>
  <c r="B13" i="5"/>
  <c r="C8" i="5"/>
  <c r="D7" i="4"/>
  <c r="C5" i="4"/>
  <c r="D5" i="4" s="1"/>
  <c r="D7" i="3"/>
  <c r="C5" i="3"/>
  <c r="D5" i="3" s="1"/>
  <c r="D12" i="2"/>
  <c r="D11" i="2"/>
  <c r="D10" i="2"/>
  <c r="D9" i="2"/>
  <c r="D8" i="2"/>
  <c r="D7" i="2"/>
  <c r="D10" i="1"/>
  <c r="E10" i="1"/>
  <c r="E9" i="1"/>
  <c r="D9" i="1"/>
  <c r="E8" i="1"/>
  <c r="D8" i="1"/>
  <c r="C33" i="19" l="1"/>
  <c r="E21" i="19"/>
  <c r="I18" i="19"/>
  <c r="I21" i="19" s="1"/>
  <c r="E18" i="19"/>
  <c r="D18" i="19"/>
  <c r="D21" i="19" s="1"/>
  <c r="H18" i="19"/>
  <c r="H21" i="19" s="1"/>
  <c r="F18" i="19"/>
  <c r="F21" i="19"/>
  <c r="G18" i="19"/>
  <c r="G21" i="19"/>
  <c r="C25" i="19"/>
  <c r="C29" i="19"/>
  <c r="C32" i="7"/>
  <c r="C9" i="5"/>
  <c r="C10" i="5"/>
  <c r="C7" i="5"/>
  <c r="C11" i="5"/>
  <c r="D22" i="19" l="1"/>
  <c r="I23" i="19"/>
  <c r="I41" i="19" s="1"/>
  <c r="I43" i="19" s="1"/>
  <c r="C41" i="19"/>
  <c r="C43" i="19" s="1"/>
  <c r="C21" i="19"/>
  <c r="D23" i="19"/>
  <c r="D41" i="19" s="1"/>
  <c r="D43" i="19" s="1"/>
  <c r="E22" i="19"/>
  <c r="H23" i="19"/>
  <c r="I22" i="19"/>
  <c r="F22" i="19"/>
  <c r="E23" i="19"/>
  <c r="E41" i="19" s="1"/>
  <c r="E43" i="19" s="1"/>
  <c r="G22" i="19"/>
  <c r="F23" i="19"/>
  <c r="F41" i="19" s="1"/>
  <c r="F43" i="19" s="1"/>
  <c r="G23" i="19"/>
  <c r="H41" i="19"/>
  <c r="H43" i="19" s="1"/>
  <c r="H22" i="19"/>
  <c r="C30" i="19"/>
  <c r="F29" i="19"/>
  <c r="F30" i="19" s="1"/>
  <c r="I29" i="19"/>
  <c r="I30" i="19" s="1"/>
  <c r="E29" i="19"/>
  <c r="E30" i="19" s="1"/>
  <c r="H29" i="19"/>
  <c r="H30" i="19" s="1"/>
  <c r="D29" i="19"/>
  <c r="D30" i="19" s="1"/>
  <c r="G29" i="19"/>
  <c r="G30" i="19" s="1"/>
  <c r="G33" i="19"/>
  <c r="G34" i="19" s="1"/>
  <c r="C34" i="19"/>
  <c r="F33" i="19"/>
  <c r="F34" i="19" s="1"/>
  <c r="I33" i="19"/>
  <c r="I34" i="19" s="1"/>
  <c r="E33" i="19"/>
  <c r="E34" i="19" s="1"/>
  <c r="H33" i="19"/>
  <c r="H34" i="19" s="1"/>
  <c r="D33" i="19"/>
  <c r="D34" i="19" s="1"/>
  <c r="I25" i="19"/>
  <c r="I26" i="19" s="1"/>
  <c r="E25" i="19"/>
  <c r="E26" i="19" s="1"/>
  <c r="H25" i="19"/>
  <c r="H26" i="19" s="1"/>
  <c r="D25" i="19"/>
  <c r="D26" i="19" s="1"/>
  <c r="F25" i="19"/>
  <c r="F26" i="19" s="1"/>
  <c r="C26" i="19"/>
  <c r="G25" i="19"/>
  <c r="G26" i="19" s="1"/>
  <c r="C13" i="5"/>
  <c r="I37" i="19" l="1"/>
  <c r="I51" i="19" s="1"/>
  <c r="I53" i="19" s="1"/>
  <c r="E37" i="19"/>
  <c r="D37" i="19"/>
  <c r="H37" i="19"/>
  <c r="F37" i="19"/>
  <c r="C23" i="19"/>
  <c r="G37" i="19"/>
  <c r="I45" i="19"/>
  <c r="G41" i="19"/>
  <c r="G43" i="19" s="1"/>
  <c r="F51" i="19" l="1"/>
  <c r="F53" i="19" s="1"/>
  <c r="F45" i="19"/>
  <c r="G51" i="19"/>
  <c r="G53" i="19" s="1"/>
  <c r="G45" i="19"/>
  <c r="H51" i="19"/>
  <c r="H53" i="19" s="1"/>
  <c r="H45" i="19"/>
  <c r="C37" i="19"/>
  <c r="D51" i="19"/>
  <c r="D45" i="19"/>
  <c r="E51" i="19"/>
  <c r="E53" i="19" s="1"/>
  <c r="E45" i="19"/>
  <c r="C45" i="19" l="1"/>
  <c r="D53" i="19"/>
  <c r="C53" i="19" s="1"/>
  <c r="C51" i="19"/>
  <c r="D59" i="19"/>
  <c r="D39" i="19" l="1"/>
  <c r="D57" i="19" s="1"/>
  <c r="E55" i="19" s="1"/>
  <c r="E59" i="19" s="1"/>
  <c r="E39" i="19" l="1"/>
  <c r="E57" i="19" s="1"/>
  <c r="F55" i="19" s="1"/>
  <c r="F59" i="19" s="1"/>
  <c r="D61" i="19"/>
  <c r="F39" i="19" l="1"/>
  <c r="F57" i="19" s="1"/>
  <c r="G55" i="19" s="1"/>
  <c r="G59" i="19" s="1"/>
  <c r="E61" i="19"/>
  <c r="E47" i="19" s="1"/>
  <c r="E48" i="19" s="1"/>
  <c r="D47" i="19"/>
  <c r="D48" i="19" s="1"/>
  <c r="G39" i="19" l="1"/>
  <c r="G57" i="19" s="1"/>
  <c r="H55" i="19" s="1"/>
  <c r="H59" i="19" s="1"/>
  <c r="F61" i="19"/>
  <c r="H39" i="19" l="1"/>
  <c r="H57" i="19" s="1"/>
  <c r="I55" i="19" s="1"/>
  <c r="I59" i="19" s="1"/>
  <c r="C59" i="19" s="1"/>
  <c r="C39" i="19" s="1"/>
  <c r="F47" i="19"/>
  <c r="F48" i="19" s="1"/>
  <c r="G61" i="19"/>
  <c r="G47" i="19" s="1"/>
  <c r="G48" i="19" s="1"/>
  <c r="I39" i="19" l="1"/>
  <c r="I57" i="19" s="1"/>
  <c r="C57" i="19" s="1"/>
  <c r="H61" i="19"/>
  <c r="H47" i="19" s="1"/>
  <c r="H48" i="19" s="1"/>
  <c r="I61" i="19" l="1"/>
  <c r="I47" i="19" s="1"/>
  <c r="I48" i="19" s="1"/>
  <c r="C61" i="19" l="1"/>
  <c r="C47" i="19" s="1"/>
  <c r="C48" i="19" s="1"/>
</calcChain>
</file>

<file path=xl/sharedStrings.xml><?xml version="1.0" encoding="utf-8"?>
<sst xmlns="http://schemas.openxmlformats.org/spreadsheetml/2006/main" count="900" uniqueCount="235">
  <si>
    <t>% Change</t>
  </si>
  <si>
    <t>Collar Styles</t>
  </si>
  <si>
    <t>Unit Sales</t>
  </si>
  <si>
    <t>Button Down</t>
  </si>
  <si>
    <t>Point Collar</t>
  </si>
  <si>
    <t>Spread Collar</t>
  </si>
  <si>
    <t>Seasons</t>
  </si>
  <si>
    <t>Current</t>
  </si>
  <si>
    <t>Previous</t>
  </si>
  <si>
    <t>Fall 2004/2005</t>
  </si>
  <si>
    <t>Fall 2005/2006</t>
  </si>
  <si>
    <t>Fall 2006/2007</t>
  </si>
  <si>
    <t>Fall 2007/2008</t>
  </si>
  <si>
    <t>Fall 2008/2009</t>
  </si>
  <si>
    <t>Fall 2009/2010</t>
  </si>
  <si>
    <t>Fall 2009 Sales (LY)</t>
  </si>
  <si>
    <t>Percent of Increase</t>
  </si>
  <si>
    <t>Dollar Amount of Increase</t>
  </si>
  <si>
    <t>Fall 2010 Sales Plan</t>
  </si>
  <si>
    <t>Percent of Decrease</t>
  </si>
  <si>
    <t>Dollar Amount of Decrease</t>
  </si>
  <si>
    <t>Fall 2009</t>
  </si>
  <si>
    <t>Percent to Total</t>
  </si>
  <si>
    <t>$</t>
  </si>
  <si>
    <t>%</t>
  </si>
  <si>
    <t xml:space="preserve">Department 1 </t>
  </si>
  <si>
    <t xml:space="preserve">Department 2 </t>
  </si>
  <si>
    <t xml:space="preserve">Department 3 </t>
  </si>
  <si>
    <t xml:space="preserve">Department 4 </t>
  </si>
  <si>
    <t xml:space="preserve">Department 5 </t>
  </si>
  <si>
    <t>Total Store</t>
  </si>
  <si>
    <t>Percent of Sales</t>
  </si>
  <si>
    <t>Department 1</t>
  </si>
  <si>
    <t>Department 2</t>
  </si>
  <si>
    <t>Department 3</t>
  </si>
  <si>
    <t>Department 4</t>
  </si>
  <si>
    <t>Department 5</t>
  </si>
  <si>
    <t>Total Sales for Shirts</t>
  </si>
  <si>
    <t>Line</t>
  </si>
  <si>
    <t>Assortment</t>
  </si>
  <si>
    <t>Ralph Lauren</t>
  </si>
  <si>
    <t>Long Sleeve Solids</t>
  </si>
  <si>
    <t>Long Sleeve Plaids</t>
  </si>
  <si>
    <t>Total</t>
  </si>
  <si>
    <t>Liz Claiborne</t>
  </si>
  <si>
    <t>Long Sleeve Stripes</t>
  </si>
  <si>
    <t>Tommy Hilfiger</t>
  </si>
  <si>
    <t>Short Sleeve Stripes</t>
  </si>
  <si>
    <t>Short Sleeve Solids</t>
  </si>
  <si>
    <t>Chaus</t>
  </si>
  <si>
    <t>Six-Month NERCHANDISE BUGET FOR A BASIC PRODUCT</t>
  </si>
  <si>
    <t>Spring 2021</t>
  </si>
  <si>
    <t>Season</t>
  </si>
  <si>
    <t>Planned</t>
  </si>
  <si>
    <t>LY</t>
  </si>
  <si>
    <t>Sales Increase/Decrease</t>
  </si>
  <si>
    <t>IMU (Initial Markup)</t>
  </si>
  <si>
    <t>Markdowns</t>
  </si>
  <si>
    <t xml:space="preserve">Sales Discounts  </t>
  </si>
  <si>
    <t>Shrinkage</t>
  </si>
  <si>
    <t>Operating Expense</t>
  </si>
  <si>
    <t>Operating Profit</t>
  </si>
  <si>
    <t>Alterations/ Workroom Expense</t>
  </si>
  <si>
    <t>Earned Cash Discounts</t>
  </si>
  <si>
    <t>Stock Turnover #</t>
  </si>
  <si>
    <t xml:space="preserve">Freight  </t>
  </si>
  <si>
    <t>Maintained Markup Projection</t>
  </si>
  <si>
    <t>GMROI $</t>
  </si>
  <si>
    <t>Retail Values</t>
  </si>
  <si>
    <t>Season/Total</t>
  </si>
  <si>
    <t>FEB</t>
  </si>
  <si>
    <t>MAR</t>
  </si>
  <si>
    <t>APR</t>
  </si>
  <si>
    <t>MAY</t>
  </si>
  <si>
    <t>JUN</t>
  </si>
  <si>
    <t>JUL</t>
  </si>
  <si>
    <t>Sales $</t>
  </si>
  <si>
    <t>Sales %</t>
  </si>
  <si>
    <t>BOM $</t>
  </si>
  <si>
    <t>Stock/Sales Ratio #</t>
  </si>
  <si>
    <t>EOM $</t>
  </si>
  <si>
    <t>Markdown $</t>
  </si>
  <si>
    <t>Markdown % of Sales</t>
  </si>
  <si>
    <t>Markdown Distribution %</t>
  </si>
  <si>
    <t>Sales Discounts $</t>
  </si>
  <si>
    <t>Discount % of Sales</t>
  </si>
  <si>
    <t>Discount Distribution of Sales</t>
  </si>
  <si>
    <t>Shrinkage $</t>
  </si>
  <si>
    <t>Shrinkage % of Sales</t>
  </si>
  <si>
    <t>Shrinkage Distribution %</t>
  </si>
  <si>
    <t>Purchase @ Retail</t>
  </si>
  <si>
    <t>Cumulative Markup %</t>
  </si>
  <si>
    <t>Average Inventory $</t>
  </si>
  <si>
    <t>Total Goods Handled @ Retail $</t>
  </si>
  <si>
    <t>Gross Margin $</t>
  </si>
  <si>
    <t>Gross Margin %</t>
  </si>
  <si>
    <t>Cost Values</t>
  </si>
  <si>
    <t>Purchase @ Cost $</t>
  </si>
  <si>
    <t>Freight Cost $</t>
  </si>
  <si>
    <t>BOM Cost $</t>
  </si>
  <si>
    <t>EOM Cost $</t>
  </si>
  <si>
    <t>Total Goods Handled @ Cost $</t>
  </si>
  <si>
    <t>Cost of Goods Sold $</t>
  </si>
  <si>
    <t>Dollars Planned for Feb.</t>
  </si>
  <si>
    <t>Sales</t>
  </si>
  <si>
    <t>EOM</t>
  </si>
  <si>
    <t>Sales Discounts</t>
  </si>
  <si>
    <t>BOM</t>
  </si>
  <si>
    <t>Planned Purchases</t>
  </si>
  <si>
    <t>Feb. on-Order</t>
  </si>
  <si>
    <t>Feb. OTB</t>
  </si>
  <si>
    <r>
      <t>Planned Sales (</t>
    </r>
    <r>
      <rPr>
        <i/>
        <sz val="14"/>
        <color rgb="FF000000"/>
        <rFont val="Arial"/>
        <family val="2"/>
      </rPr>
      <t>March 1-31</t>
    </r>
    <r>
      <rPr>
        <sz val="14"/>
        <color rgb="FF000000"/>
        <rFont val="Arial"/>
        <family val="2"/>
      </rPr>
      <t>)</t>
    </r>
  </si>
  <si>
    <t>March Inventory On-Order</t>
  </si>
  <si>
    <r>
      <t>Planned Markdown (</t>
    </r>
    <r>
      <rPr>
        <i/>
        <sz val="14"/>
        <color rgb="FF000000"/>
        <rFont val="Arial"/>
        <family val="2"/>
      </rPr>
      <t>March 1-31</t>
    </r>
    <r>
      <rPr>
        <sz val="14"/>
        <color rgb="FF000000"/>
        <rFont val="Arial"/>
        <family val="2"/>
      </rPr>
      <t>)</t>
    </r>
  </si>
  <si>
    <r>
      <t xml:space="preserve">Receipts </t>
    </r>
    <r>
      <rPr>
        <i/>
        <sz val="14"/>
        <color rgb="FF000000"/>
        <rFont val="Arial"/>
        <family val="2"/>
      </rPr>
      <t>(March 1-14</t>
    </r>
    <r>
      <rPr>
        <sz val="14"/>
        <color rgb="FF000000"/>
        <rFont val="Arial"/>
        <family val="2"/>
      </rPr>
      <t>)</t>
    </r>
  </si>
  <si>
    <r>
      <t>Planned Sales Discounts (</t>
    </r>
    <r>
      <rPr>
        <i/>
        <sz val="14"/>
        <color rgb="FF000000"/>
        <rFont val="Arial"/>
        <family val="2"/>
      </rPr>
      <t>March 1-31</t>
    </r>
    <r>
      <rPr>
        <sz val="14"/>
        <color rgb="FF000000"/>
        <rFont val="Arial"/>
        <family val="2"/>
      </rPr>
      <t>)</t>
    </r>
  </si>
  <si>
    <r>
      <t>Planned EOM (</t>
    </r>
    <r>
      <rPr>
        <i/>
        <sz val="14"/>
        <color rgb="FF000000"/>
        <rFont val="Arial"/>
        <family val="2"/>
      </rPr>
      <t>March</t>
    </r>
    <r>
      <rPr>
        <sz val="14"/>
        <color rgb="FF000000"/>
        <rFont val="Arial"/>
        <family val="2"/>
      </rPr>
      <t>)</t>
    </r>
  </si>
  <si>
    <r>
      <t>BOM (</t>
    </r>
    <r>
      <rPr>
        <i/>
        <sz val="14"/>
        <color rgb="FF000000"/>
        <rFont val="Arial"/>
        <family val="2"/>
      </rPr>
      <t>March 1</t>
    </r>
    <r>
      <rPr>
        <sz val="14"/>
        <color rgb="FF000000"/>
        <rFont val="Arial"/>
        <family val="2"/>
      </rPr>
      <t>)</t>
    </r>
  </si>
  <si>
    <t>OTB as of 3/14</t>
  </si>
  <si>
    <t>Planned Sales</t>
  </si>
  <si>
    <t>Planned EOM (April)</t>
  </si>
  <si>
    <r>
      <t xml:space="preserve">Actual Sales </t>
    </r>
    <r>
      <rPr>
        <i/>
        <sz val="14"/>
        <color rgb="FF000000"/>
        <rFont val="Arial"/>
        <family val="2"/>
      </rPr>
      <t>as of 4/11</t>
    </r>
  </si>
  <si>
    <r>
      <t xml:space="preserve">Inventory On-Hand </t>
    </r>
    <r>
      <rPr>
        <i/>
        <sz val="14"/>
        <color rgb="FF000000"/>
        <rFont val="Arial"/>
        <family val="2"/>
      </rPr>
      <t>4/11</t>
    </r>
  </si>
  <si>
    <t>Planned Mardown (April 1-30)</t>
  </si>
  <si>
    <t>April Inventory On-Order</t>
  </si>
  <si>
    <r>
      <t xml:space="preserve">Actual Markdown </t>
    </r>
    <r>
      <rPr>
        <i/>
        <sz val="14"/>
        <color rgb="FF000000"/>
        <rFont val="Arial"/>
        <family val="2"/>
      </rPr>
      <t>as of 4/11</t>
    </r>
  </si>
  <si>
    <t>Planned Sales Discounts (April 1-30)</t>
  </si>
  <si>
    <r>
      <t xml:space="preserve">Actual Sales Discounts </t>
    </r>
    <r>
      <rPr>
        <i/>
        <sz val="14"/>
        <color rgb="FF000000"/>
        <rFont val="Arial"/>
        <family val="2"/>
      </rPr>
      <t>as of 4/11</t>
    </r>
  </si>
  <si>
    <t>OTB as of 4/11</t>
  </si>
  <si>
    <t> </t>
  </si>
  <si>
    <t xml:space="preserve"> </t>
  </si>
  <si>
    <t>=C6*C18</t>
  </si>
  <si>
    <t>=D27*$C$25</t>
  </si>
  <si>
    <t>=E27*$C$25</t>
  </si>
  <si>
    <t>=F27*$C$25</t>
  </si>
  <si>
    <t>=G27*$C$25</t>
  </si>
  <si>
    <t>=H27*$C$25</t>
  </si>
  <si>
    <t>=I27*$C$25</t>
  </si>
  <si>
    <t>=(C25/C18)</t>
  </si>
  <si>
    <t>=D25/$C$18</t>
  </si>
  <si>
    <t>=E25/$C$18</t>
  </si>
  <si>
    <t>=F25/$C$18</t>
  </si>
  <si>
    <t>=G25/$C$18</t>
  </si>
  <si>
    <t>=H25/$C$18</t>
  </si>
  <si>
    <t>=I25/$C$18</t>
  </si>
  <si>
    <t>=SUM(D27:I27)</t>
  </si>
  <si>
    <t>=C7*C18</t>
  </si>
  <si>
    <t>=D31*$C$29</t>
  </si>
  <si>
    <t>=E31*$C$29</t>
  </si>
  <si>
    <t>=F31*$C$29</t>
  </si>
  <si>
    <t>=G31*$C$29</t>
  </si>
  <si>
    <t>=H31*$C$29</t>
  </si>
  <si>
    <t>=I31*$C$29</t>
  </si>
  <si>
    <t>=C29/$C$18</t>
  </si>
  <si>
    <t>=D29/$C$18</t>
  </si>
  <si>
    <t>=E29/$C$18</t>
  </si>
  <si>
    <t>=F29/$C$18</t>
  </si>
  <si>
    <t>=G29/$C$18</t>
  </si>
  <si>
    <t>=H29/$C$18</t>
  </si>
  <si>
    <t>=I29/$C$18</t>
  </si>
  <si>
    <t>=SUM(D31:I31)</t>
  </si>
  <si>
    <t>=C8*C18</t>
  </si>
  <si>
    <t>=D35*$C$33</t>
  </si>
  <si>
    <t>=E35*$C$33</t>
  </si>
  <si>
    <t>=F35*$C$33</t>
  </si>
  <si>
    <t>=G35*$C$33</t>
  </si>
  <si>
    <t>=H35*$C$33</t>
  </si>
  <si>
    <t>=I35*$C$33</t>
  </si>
  <si>
    <t>=C33/$C$18</t>
  </si>
  <si>
    <t>=D33/$C$18</t>
  </si>
  <si>
    <t>=E33/$C$18</t>
  </si>
  <si>
    <t>=F33/$C$18</t>
  </si>
  <si>
    <t>=G33/$C$18</t>
  </si>
  <si>
    <t>=H33/$C$18</t>
  </si>
  <si>
    <t>=I33/$C$18</t>
  </si>
  <si>
    <t>=SUM(D35:I35)</t>
  </si>
  <si>
    <t>Cost $</t>
  </si>
  <si>
    <t>Retail $</t>
  </si>
  <si>
    <t>Markup %</t>
  </si>
  <si>
    <t>% of Sales</t>
  </si>
  <si>
    <t>CuMu%</t>
  </si>
  <si>
    <t>Beginning Inventory</t>
  </si>
  <si>
    <t>Purchases</t>
  </si>
  <si>
    <t>Freight</t>
  </si>
  <si>
    <t>Total Merchandise Handled</t>
  </si>
  <si>
    <t>Total Retail Reductions</t>
  </si>
  <si>
    <t>Ending Inventory</t>
  </si>
  <si>
    <t>Cost of Goods Sold</t>
  </si>
  <si>
    <t>Maintained Markup</t>
  </si>
  <si>
    <t>Gross Cost of Goods Sold</t>
  </si>
  <si>
    <t>Alteration Expense</t>
  </si>
  <si>
    <t>Total Cost of Goods Sold</t>
  </si>
  <si>
    <t>Gross Margin</t>
  </si>
  <si>
    <t>=(C18-C61)/AVERAGE(C21,C23)*(1-C39)</t>
  </si>
  <si>
    <t>=D55</t>
  </si>
  <si>
    <t>=D21</t>
  </si>
  <si>
    <t>=(M3-L3)/L3</t>
  </si>
  <si>
    <t>=D51</t>
  </si>
  <si>
    <t>=D37</t>
  </si>
  <si>
    <t>=(M4-L4)/L4</t>
  </si>
  <si>
    <t>=D53</t>
  </si>
  <si>
    <t>=SUM(L3:L5)</t>
  </si>
  <si>
    <t>=SUM(M3:M4)</t>
  </si>
  <si>
    <t>=(M6-L6)/M6</t>
  </si>
  <si>
    <t>=D18</t>
  </si>
  <si>
    <t>=D25</t>
  </si>
  <si>
    <t>=D29</t>
  </si>
  <si>
    <t>=D33</t>
  </si>
  <si>
    <t>=SUM(M8:M11)</t>
  </si>
  <si>
    <t>=M14*(1-P6)</t>
  </si>
  <si>
    <t>=M6-M12</t>
  </si>
  <si>
    <t>=L6-L14</t>
  </si>
  <si>
    <t>=M8-L16</t>
  </si>
  <si>
    <t>=N18/M8</t>
  </si>
  <si>
    <t>=C12*M8</t>
  </si>
  <si>
    <t>=L20/M8</t>
  </si>
  <si>
    <t>=L16-L20</t>
  </si>
  <si>
    <t>=C11*M8</t>
  </si>
  <si>
    <t>=L24/M8</t>
  </si>
  <si>
    <t>=SUM(L22,L24)</t>
  </si>
  <si>
    <t>=M8-L26</t>
  </si>
  <si>
    <t>=N28/M8</t>
  </si>
  <si>
    <t>=O30*M8</t>
  </si>
  <si>
    <t>=$C$9</t>
  </si>
  <si>
    <t>=N28-N30</t>
  </si>
  <si>
    <t>=N32/M8</t>
  </si>
  <si>
    <t>=SUM(D37:I37)</t>
  </si>
  <si>
    <t>=(D18+D23+D33+D29+D25)-D21</t>
  </si>
  <si>
    <t>=(E18+E23+E33+E29+E25)-E21</t>
  </si>
  <si>
    <t>=(F18+F23+F33+F29+F25)-F21</t>
  </si>
  <si>
    <t>=(G18+G23+G33+G29+G25)-G21</t>
  </si>
  <si>
    <t>=(H18+H23+H33+H29+H25)-H21</t>
  </si>
  <si>
    <t>=(I18+I23+I33+I29+I25)-I21</t>
  </si>
  <si>
    <t xml:space="preserve">                                                                              Spring 2021</t>
  </si>
  <si>
    <t xml:space="preserve">                                   SIX MONTH MERCHANDISE BUDGET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</si>
</sst>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_([$$-409]* #,##0.00_);_([$$-409]* \(#,##0.00\);_([$$-409]* &quot;-&quot;??_);_(@_)"/>
    <numFmt numFmtId="167" formatCode="&quot;$&quot;#,##0.00"/>
    <numFmt numFmtId="168" formatCode="0.000"/>
    <numFmt numFmtId="169" formatCode="_(&quot;$&quot;* #,##0_);_(&quot;$&quot;* \(#,##0\);_(&quot;$&quot;* &quot;-&quot;?_);_(@_)"/>
    <numFmt numFmtId="170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16"/>
      <color rgb="FF000000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b/>
      <u/>
      <sz val="28"/>
      <color rgb="FF000000"/>
      <name val="Arial"/>
      <family val="2"/>
    </font>
    <font>
      <b/>
      <i/>
      <sz val="2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6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/>
    </xf>
    <xf numFmtId="6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166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2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5" fillId="2" borderId="0" xfId="0" applyFont="1" applyFill="1"/>
    <xf numFmtId="6" fontId="5" fillId="0" borderId="0" xfId="0" applyNumberFormat="1" applyFont="1"/>
    <xf numFmtId="0" fontId="9" fillId="2" borderId="0" xfId="0" applyFont="1" applyFill="1"/>
    <xf numFmtId="8" fontId="5" fillId="0" borderId="0" xfId="0" applyNumberFormat="1" applyFont="1"/>
    <xf numFmtId="10" fontId="5" fillId="0" borderId="0" xfId="0" applyNumberFormat="1" applyFont="1"/>
    <xf numFmtId="0" fontId="5" fillId="0" borderId="0" xfId="0" quotePrefix="1" applyFont="1"/>
    <xf numFmtId="0" fontId="11" fillId="0" borderId="0" xfId="0" applyFont="1"/>
    <xf numFmtId="6" fontId="11" fillId="0" borderId="0" xfId="0" applyNumberFormat="1" applyFont="1"/>
    <xf numFmtId="0" fontId="12" fillId="0" borderId="0" xfId="0" applyFont="1"/>
    <xf numFmtId="168" fontId="5" fillId="0" borderId="0" xfId="0" applyNumberFormat="1" applyFon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7" fillId="2" borderId="0" xfId="0" applyFont="1" applyFill="1"/>
    <xf numFmtId="6" fontId="13" fillId="0" borderId="0" xfId="0" applyNumberFormat="1" applyFont="1"/>
    <xf numFmtId="10" fontId="7" fillId="0" borderId="0" xfId="0" applyNumberFormat="1" applyFont="1"/>
    <xf numFmtId="6" fontId="7" fillId="0" borderId="0" xfId="0" applyNumberFormat="1" applyFont="1"/>
    <xf numFmtId="170" fontId="13" fillId="0" borderId="0" xfId="0" applyNumberFormat="1" applyFont="1"/>
    <xf numFmtId="164" fontId="13" fillId="0" borderId="0" xfId="0" applyNumberFormat="1" applyFont="1"/>
    <xf numFmtId="170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169" fontId="13" fillId="0" borderId="0" xfId="0" applyNumberFormat="1" applyFont="1"/>
    <xf numFmtId="10" fontId="13" fillId="0" borderId="0" xfId="0" applyNumberFormat="1" applyFont="1"/>
    <xf numFmtId="0" fontId="13" fillId="0" borderId="0" xfId="0" quotePrefix="1" applyFont="1"/>
    <xf numFmtId="0" fontId="7" fillId="0" borderId="0" xfId="0" quotePrefix="1" applyFont="1"/>
    <xf numFmtId="0" fontId="1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textRotation="90"/>
    </xf>
    <xf numFmtId="0" fontId="11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textRotation="90"/>
    </xf>
    <xf numFmtId="0" fontId="7" fillId="0" borderId="0" xfId="0" applyFont="1"/>
    <xf numFmtId="0" fontId="7" fillId="0" borderId="0" xfId="0" applyFont="1" applyFill="1"/>
    <xf numFmtId="0" fontId="15" fillId="0" borderId="0" xfId="0" applyFont="1" applyFill="1"/>
    <xf numFmtId="164" fontId="15" fillId="0" borderId="0" xfId="0" applyNumberFormat="1" applyFont="1" applyFill="1" applyAlignment="1">
      <alignment horizontal="center"/>
    </xf>
    <xf numFmtId="164" fontId="15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/>
    <xf numFmtId="169" fontId="15" fillId="0" borderId="0" xfId="0" applyNumberFormat="1" applyFont="1" applyFill="1"/>
    <xf numFmtId="170" fontId="15" fillId="0" borderId="0" xfId="0" applyNumberFormat="1" applyFont="1" applyFill="1"/>
    <xf numFmtId="9" fontId="15" fillId="0" borderId="0" xfId="0" applyNumberFormat="1" applyFont="1" applyFill="1"/>
    <xf numFmtId="164" fontId="15" fillId="0" borderId="0" xfId="0" applyNumberFormat="1" applyFont="1" applyFill="1"/>
    <xf numFmtId="170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/>
    <xf numFmtId="0" fontId="14" fillId="0" borderId="0" xfId="0" applyFont="1" applyFill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Trend'!$A$7:$A$12</c:f>
              <c:strCache>
                <c:ptCount val="6"/>
                <c:pt idx="0">
                  <c:v>Fall 2004/2005</c:v>
                </c:pt>
                <c:pt idx="1">
                  <c:v>Fall 2005/2006</c:v>
                </c:pt>
                <c:pt idx="2">
                  <c:v>Fall 2006/2007</c:v>
                </c:pt>
                <c:pt idx="3">
                  <c:v>Fall 2007/2008</c:v>
                </c:pt>
                <c:pt idx="4">
                  <c:v>Fall 2008/2009</c:v>
                </c:pt>
                <c:pt idx="5">
                  <c:v>Fall 2009/2010</c:v>
                </c:pt>
              </c:strCache>
            </c:strRef>
          </c:cat>
          <c:val>
            <c:numRef>
              <c:f>'Sales Trend'!$B$7:$B$12</c:f>
              <c:numCache>
                <c:formatCode>"$"#,##0</c:formatCode>
                <c:ptCount val="6"/>
                <c:pt idx="0">
                  <c:v>35997</c:v>
                </c:pt>
                <c:pt idx="1">
                  <c:v>36500</c:v>
                </c:pt>
                <c:pt idx="2">
                  <c:v>37000</c:v>
                </c:pt>
                <c:pt idx="3">
                  <c:v>37851</c:v>
                </c:pt>
                <c:pt idx="4">
                  <c:v>38812</c:v>
                </c:pt>
                <c:pt idx="5">
                  <c:v>39787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4B70-8E89-8CFBB675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242927"/>
        <c:axId val="1088758591"/>
      </c:lineChart>
      <c:catAx>
        <c:axId val="10902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58591"/>
        <c:crosses val="autoZero"/>
        <c:auto val="1"/>
        <c:lblAlgn val="ctr"/>
        <c:lblOffset val="100"/>
        <c:noMultiLvlLbl val="0"/>
      </c:catAx>
      <c:valAx>
        <c:axId val="10887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4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12</xdr:row>
      <xdr:rowOff>223837</xdr:rowOff>
    </xdr:from>
    <xdr:to>
      <xdr:col>6</xdr:col>
      <xdr:colOff>485774</xdr:colOff>
      <xdr:row>25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CF5C5-914C-4115-81AE-4A8A6A7B4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EB7-E004-4DDB-BE39-EFE0BB9EB6AB}">
  <dimension ref="A6:E10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9.6640625" customWidth="1"/>
    <col min="2" max="2" width="14" customWidth="1"/>
    <col min="3" max="3" width="14.33203125" customWidth="1"/>
    <col min="4" max="4" width="14.5" customWidth="1"/>
    <col min="5" max="5" width="14.33203125" customWidth="1"/>
  </cols>
  <sheetData>
    <row r="6" spans="1:5" ht="18" x14ac:dyDescent="0.2">
      <c r="A6" s="1"/>
      <c r="B6" s="8">
        <v>2008</v>
      </c>
      <c r="C6" s="7">
        <v>2007</v>
      </c>
      <c r="D6" s="8" t="s">
        <v>0</v>
      </c>
      <c r="E6" s="8" t="s">
        <v>0</v>
      </c>
    </row>
    <row r="7" spans="1:5" ht="18" x14ac:dyDescent="0.2">
      <c r="A7" s="4" t="s">
        <v>1</v>
      </c>
      <c r="B7" s="4" t="s">
        <v>2</v>
      </c>
      <c r="C7" s="4" t="s">
        <v>2</v>
      </c>
      <c r="D7" s="1"/>
      <c r="E7" s="1"/>
    </row>
    <row r="8" spans="1:5" ht="18" x14ac:dyDescent="0.2">
      <c r="A8" s="5" t="s">
        <v>3</v>
      </c>
      <c r="B8" s="2">
        <v>60201</v>
      </c>
      <c r="C8" s="2">
        <v>142131</v>
      </c>
      <c r="D8" s="9">
        <f>(B8-C8)/C8</f>
        <v>-0.57644004474745125</v>
      </c>
      <c r="E8" s="9">
        <f>(B8/C8)-1</f>
        <v>-0.57644004474745136</v>
      </c>
    </row>
    <row r="9" spans="1:5" ht="18" x14ac:dyDescent="0.2">
      <c r="A9" s="5" t="s">
        <v>4</v>
      </c>
      <c r="B9" s="2">
        <v>131000</v>
      </c>
      <c r="C9" s="2">
        <v>175606</v>
      </c>
      <c r="D9" s="9">
        <f>(B9-C9)/C9</f>
        <v>-0.25401182191952437</v>
      </c>
      <c r="E9" s="9">
        <f>(B9/C9)-1</f>
        <v>-0.25401182191952443</v>
      </c>
    </row>
    <row r="10" spans="1:5" ht="18" x14ac:dyDescent="0.2">
      <c r="A10" s="5" t="s">
        <v>5</v>
      </c>
      <c r="B10" s="2">
        <v>217907</v>
      </c>
      <c r="C10" s="2">
        <v>200000</v>
      </c>
      <c r="D10" s="9">
        <f>(B10-C10)/C10</f>
        <v>8.9535000000000003E-2</v>
      </c>
      <c r="E10" s="9">
        <f>(B10/C10)-1</f>
        <v>8.953499999999992E-2</v>
      </c>
    </row>
  </sheetData>
  <printOptions horizontalCentered="1" gridLines="1"/>
  <pageMargins left="0" right="0" top="0.75" bottom="0.75" header="0.55000000000000004" footer="0.55000000000000004"/>
  <pageSetup scale="55" orientation="portrait" horizontalDpi="1200" verticalDpi="1200" r:id="rId1"/>
  <headerFooter>
    <oddHeader>&amp;LJackson Parker&amp;C&amp;D&amp;R&amp;T</oddHeader>
    <oddFooter>&amp;C&amp;A
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E8BC-E28D-43DE-AAD9-F3045D8AA0AC}">
  <dimension ref="A1:D10"/>
  <sheetViews>
    <sheetView workbookViewId="0">
      <selection sqref="A1:D10"/>
    </sheetView>
  </sheetViews>
  <sheetFormatPr baseColWidth="10" defaultColWidth="8.83203125" defaultRowHeight="15" x14ac:dyDescent="0.2"/>
  <sheetData>
    <row r="1" spans="1:4" ht="18" x14ac:dyDescent="0.2">
      <c r="A1" s="73" t="s">
        <v>103</v>
      </c>
      <c r="B1" s="73"/>
      <c r="C1" s="73"/>
      <c r="D1" s="73"/>
    </row>
    <row r="2" spans="1:4" ht="18" x14ac:dyDescent="0.2">
      <c r="A2" s="50"/>
      <c r="B2" s="50"/>
      <c r="C2" s="50"/>
      <c r="D2" s="50"/>
    </row>
    <row r="3" spans="1:4" ht="18" x14ac:dyDescent="0.2">
      <c r="A3" s="50" t="s">
        <v>104</v>
      </c>
      <c r="B3" s="51">
        <v>122000</v>
      </c>
      <c r="C3" s="50"/>
      <c r="D3" s="50"/>
    </row>
    <row r="4" spans="1:4" ht="18" x14ac:dyDescent="0.2">
      <c r="A4" s="50" t="s">
        <v>105</v>
      </c>
      <c r="B4" s="51">
        <v>80000</v>
      </c>
      <c r="C4" s="50"/>
      <c r="D4" s="50"/>
    </row>
    <row r="5" spans="1:4" ht="18" x14ac:dyDescent="0.2">
      <c r="A5" s="50" t="s">
        <v>57</v>
      </c>
      <c r="B5" s="51">
        <v>18000</v>
      </c>
      <c r="C5" s="50"/>
      <c r="D5" s="50"/>
    </row>
    <row r="6" spans="1:4" ht="18" x14ac:dyDescent="0.2">
      <c r="A6" s="50" t="s">
        <v>106</v>
      </c>
      <c r="B6" s="51">
        <v>6000</v>
      </c>
      <c r="C6" s="50"/>
      <c r="D6" s="50"/>
    </row>
    <row r="7" spans="1:4" ht="18" x14ac:dyDescent="0.2">
      <c r="A7" s="50" t="s">
        <v>59</v>
      </c>
      <c r="B7" s="51">
        <v>2440</v>
      </c>
      <c r="C7" s="50"/>
      <c r="D7" s="50"/>
    </row>
    <row r="8" spans="1:4" ht="18" x14ac:dyDescent="0.2">
      <c r="A8" s="50" t="s">
        <v>107</v>
      </c>
      <c r="B8" s="51">
        <v>75000</v>
      </c>
      <c r="C8" s="50"/>
      <c r="D8" s="50"/>
    </row>
    <row r="9" spans="1:4" ht="18" x14ac:dyDescent="0.2">
      <c r="A9" s="52" t="s">
        <v>109</v>
      </c>
      <c r="B9" s="51">
        <v>50000</v>
      </c>
      <c r="C9" s="50"/>
      <c r="D9" s="50"/>
    </row>
    <row r="10" spans="1:4" ht="18" x14ac:dyDescent="0.2">
      <c r="A10" s="42" t="s">
        <v>110</v>
      </c>
      <c r="B10" s="45">
        <v>103440</v>
      </c>
      <c r="C10" s="50"/>
      <c r="D10" s="50"/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6C1C-6608-4BAC-8C9F-E1C69A7518D6}">
  <dimension ref="A1:E11"/>
  <sheetViews>
    <sheetView workbookViewId="0"/>
  </sheetViews>
  <sheetFormatPr baseColWidth="10" defaultColWidth="8.83203125" defaultRowHeight="15" x14ac:dyDescent="0.2"/>
  <sheetData>
    <row r="1" spans="1:5" ht="18" x14ac:dyDescent="0.2">
      <c r="A1" s="50"/>
      <c r="B1" s="50"/>
      <c r="C1" s="50"/>
      <c r="D1" s="50"/>
      <c r="E1" s="50"/>
    </row>
    <row r="2" spans="1:5" ht="18" x14ac:dyDescent="0.2">
      <c r="A2" s="50"/>
      <c r="B2" s="50"/>
      <c r="C2" s="50"/>
      <c r="D2" s="50"/>
      <c r="E2" s="50"/>
    </row>
    <row r="3" spans="1:5" ht="18" x14ac:dyDescent="0.2">
      <c r="A3" s="50"/>
      <c r="B3" s="50"/>
      <c r="C3" s="50"/>
      <c r="D3" s="50"/>
      <c r="E3" s="50"/>
    </row>
    <row r="4" spans="1:5" ht="18" x14ac:dyDescent="0.2">
      <c r="A4" s="50"/>
      <c r="B4" s="50"/>
      <c r="C4" s="50"/>
      <c r="D4" s="50"/>
      <c r="E4" s="50"/>
    </row>
    <row r="5" spans="1:5" ht="18" x14ac:dyDescent="0.2">
      <c r="A5" s="50" t="s">
        <v>111</v>
      </c>
      <c r="B5" s="51">
        <v>165000</v>
      </c>
      <c r="C5" s="50"/>
      <c r="D5" s="50" t="s">
        <v>112</v>
      </c>
      <c r="E5" s="51">
        <v>80000</v>
      </c>
    </row>
    <row r="6" spans="1:5" ht="18" x14ac:dyDescent="0.2">
      <c r="A6" s="50" t="s">
        <v>113</v>
      </c>
      <c r="B6" s="51">
        <v>26000</v>
      </c>
      <c r="C6" s="50"/>
      <c r="D6" s="50" t="s">
        <v>114</v>
      </c>
      <c r="E6" s="51">
        <v>30000</v>
      </c>
    </row>
    <row r="7" spans="1:5" ht="18" x14ac:dyDescent="0.2">
      <c r="A7" s="50" t="s">
        <v>115</v>
      </c>
      <c r="B7" s="51">
        <v>8750</v>
      </c>
      <c r="C7" s="50"/>
      <c r="D7" s="50"/>
      <c r="E7" s="50"/>
    </row>
    <row r="8" spans="1:5" ht="18" x14ac:dyDescent="0.2">
      <c r="A8" s="50" t="s">
        <v>116</v>
      </c>
      <c r="B8" s="51">
        <v>75000</v>
      </c>
      <c r="C8" s="50"/>
      <c r="D8" s="50"/>
      <c r="E8" s="50"/>
    </row>
    <row r="9" spans="1:5" ht="18" x14ac:dyDescent="0.2">
      <c r="A9" s="50" t="s">
        <v>117</v>
      </c>
      <c r="B9" s="51">
        <v>140000</v>
      </c>
      <c r="C9" s="50"/>
      <c r="D9" s="50"/>
      <c r="E9" s="50"/>
    </row>
    <row r="10" spans="1:5" ht="18" x14ac:dyDescent="0.2">
      <c r="A10" s="50"/>
      <c r="B10" s="50"/>
      <c r="C10" s="50"/>
      <c r="D10" s="50"/>
      <c r="E10" s="50"/>
    </row>
    <row r="11" spans="1:5" ht="18" x14ac:dyDescent="0.2">
      <c r="A11" s="42" t="s">
        <v>118</v>
      </c>
      <c r="B11" s="45">
        <v>24750</v>
      </c>
      <c r="C11" s="50"/>
      <c r="D11" s="50"/>
      <c r="E11" s="5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9DD2-E0DA-4EE6-8E29-19D155E9CCFC}">
  <dimension ref="A1:E14"/>
  <sheetViews>
    <sheetView workbookViewId="0"/>
  </sheetViews>
  <sheetFormatPr baseColWidth="10" defaultColWidth="8.83203125" defaultRowHeight="15" x14ac:dyDescent="0.2"/>
  <sheetData>
    <row r="1" spans="1:5" ht="18" x14ac:dyDescent="0.2">
      <c r="A1" s="50"/>
      <c r="B1" s="50"/>
      <c r="C1" s="50"/>
      <c r="D1" s="50"/>
      <c r="E1" s="50"/>
    </row>
    <row r="2" spans="1:5" ht="18" x14ac:dyDescent="0.2">
      <c r="A2" s="50"/>
      <c r="B2" s="50"/>
      <c r="C2" s="50"/>
      <c r="D2" s="50"/>
      <c r="E2" s="50"/>
    </row>
    <row r="3" spans="1:5" ht="18" x14ac:dyDescent="0.2">
      <c r="A3" s="50"/>
      <c r="B3" s="50"/>
      <c r="C3" s="50"/>
      <c r="D3" s="50"/>
      <c r="E3" s="50"/>
    </row>
    <row r="4" spans="1:5" ht="18" x14ac:dyDescent="0.2">
      <c r="A4" s="50"/>
      <c r="B4" s="50"/>
      <c r="C4" s="50"/>
      <c r="D4" s="50"/>
      <c r="E4" s="50"/>
    </row>
    <row r="5" spans="1:5" ht="18" x14ac:dyDescent="0.2">
      <c r="A5" s="50"/>
      <c r="B5" s="50"/>
      <c r="C5" s="50"/>
      <c r="D5" s="50"/>
      <c r="E5" s="50"/>
    </row>
    <row r="6" spans="1:5" ht="18" x14ac:dyDescent="0.2">
      <c r="A6" s="50"/>
      <c r="B6" s="50"/>
      <c r="C6" s="50"/>
      <c r="D6" s="50"/>
      <c r="E6" s="50"/>
    </row>
    <row r="7" spans="1:5" ht="18" x14ac:dyDescent="0.2">
      <c r="A7" s="50" t="s">
        <v>119</v>
      </c>
      <c r="B7" s="51">
        <v>92000</v>
      </c>
      <c r="C7" s="50"/>
      <c r="D7" s="50" t="s">
        <v>120</v>
      </c>
      <c r="E7" s="51">
        <v>85000</v>
      </c>
    </row>
    <row r="8" spans="1:5" ht="18" x14ac:dyDescent="0.2">
      <c r="A8" s="50" t="s">
        <v>121</v>
      </c>
      <c r="B8" s="51">
        <v>53281</v>
      </c>
      <c r="C8" s="50"/>
      <c r="D8" s="50" t="s">
        <v>122</v>
      </c>
      <c r="E8" s="51">
        <v>20000</v>
      </c>
    </row>
    <row r="9" spans="1:5" ht="18" x14ac:dyDescent="0.2">
      <c r="A9" s="50" t="s">
        <v>123</v>
      </c>
      <c r="B9" s="51">
        <v>12953</v>
      </c>
      <c r="C9" s="50"/>
      <c r="D9" s="50" t="s">
        <v>124</v>
      </c>
      <c r="E9" s="51">
        <v>60000</v>
      </c>
    </row>
    <row r="10" spans="1:5" ht="18" x14ac:dyDescent="0.2">
      <c r="A10" s="50" t="s">
        <v>125</v>
      </c>
      <c r="B10" s="51">
        <v>5000</v>
      </c>
      <c r="C10" s="50"/>
      <c r="D10" s="50"/>
      <c r="E10" s="50"/>
    </row>
    <row r="11" spans="1:5" ht="18" x14ac:dyDescent="0.2">
      <c r="A11" s="50" t="s">
        <v>126</v>
      </c>
      <c r="B11" s="51">
        <v>9000</v>
      </c>
      <c r="C11" s="50"/>
      <c r="D11" s="50"/>
      <c r="E11" s="50"/>
    </row>
    <row r="12" spans="1:5" ht="18" x14ac:dyDescent="0.2">
      <c r="A12" s="50" t="s">
        <v>127</v>
      </c>
      <c r="B12" s="51">
        <v>3000</v>
      </c>
      <c r="C12" s="50"/>
      <c r="D12" s="50"/>
      <c r="E12" s="50"/>
    </row>
    <row r="13" spans="1:5" ht="18" x14ac:dyDescent="0.2">
      <c r="A13" s="50"/>
      <c r="B13" s="50"/>
      <c r="C13" s="50"/>
      <c r="D13" s="50"/>
      <c r="E13" s="50"/>
    </row>
    <row r="14" spans="1:5" ht="18" x14ac:dyDescent="0.2">
      <c r="A14" s="42" t="s">
        <v>128</v>
      </c>
      <c r="B14" s="45">
        <v>57672</v>
      </c>
      <c r="C14" s="50"/>
      <c r="D14" s="50"/>
      <c r="E14" s="5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4770-530E-4E07-9672-E2B89583BCBF}">
  <dimension ref="A1:K123"/>
  <sheetViews>
    <sheetView topLeftCell="A63" workbookViewId="0">
      <selection activeCell="A63" sqref="A63"/>
    </sheetView>
  </sheetViews>
  <sheetFormatPr baseColWidth="10" defaultColWidth="8.83203125" defaultRowHeight="15" x14ac:dyDescent="0.2"/>
  <cols>
    <col min="2" max="2" width="28.6640625" customWidth="1"/>
    <col min="3" max="3" width="13.5" bestFit="1" customWidth="1"/>
    <col min="4" max="9" width="15.6640625" bestFit="1" customWidth="1"/>
  </cols>
  <sheetData>
    <row r="1" spans="1:11" ht="18" x14ac:dyDescent="0.2">
      <c r="A1" s="74" t="s">
        <v>50</v>
      </c>
      <c r="B1" s="74"/>
      <c r="C1" s="74"/>
      <c r="D1" s="74"/>
      <c r="E1" s="74"/>
      <c r="F1" s="74"/>
      <c r="G1" s="74"/>
      <c r="H1" s="74"/>
      <c r="I1" s="74"/>
      <c r="J1" s="43"/>
      <c r="K1" s="43"/>
    </row>
    <row r="2" spans="1:11" ht="18" x14ac:dyDescent="0.2">
      <c r="A2" s="75" t="s">
        <v>51</v>
      </c>
      <c r="B2" s="75"/>
      <c r="C2" s="75"/>
      <c r="D2" s="75"/>
      <c r="E2" s="75"/>
      <c r="F2" s="75"/>
      <c r="G2" s="75"/>
      <c r="H2" s="75"/>
      <c r="I2" s="75"/>
      <c r="J2" s="43"/>
      <c r="K2" s="43"/>
    </row>
    <row r="3" spans="1:11" ht="18" x14ac:dyDescent="0.2">
      <c r="A3" s="76" t="s">
        <v>52</v>
      </c>
      <c r="B3" s="44" t="s">
        <v>53</v>
      </c>
      <c r="C3" s="44" t="s">
        <v>24</v>
      </c>
      <c r="D3" s="44" t="s">
        <v>54</v>
      </c>
      <c r="E3" s="43"/>
      <c r="F3" s="43"/>
      <c r="G3" s="43"/>
      <c r="H3" s="43"/>
      <c r="I3" s="43"/>
      <c r="J3" s="43"/>
      <c r="K3" s="43"/>
    </row>
    <row r="4" spans="1:11" ht="18" x14ac:dyDescent="0.2">
      <c r="A4" s="76"/>
      <c r="B4" s="42" t="s">
        <v>55</v>
      </c>
      <c r="C4" s="42">
        <v>0.05</v>
      </c>
      <c r="D4" s="45">
        <v>250000</v>
      </c>
      <c r="E4" s="43"/>
      <c r="F4" s="43"/>
      <c r="G4" s="43"/>
      <c r="H4" s="43"/>
      <c r="I4" s="43"/>
      <c r="J4" s="43"/>
      <c r="K4" s="43"/>
    </row>
    <row r="5" spans="1:11" ht="18" x14ac:dyDescent="0.2">
      <c r="A5" s="76"/>
      <c r="B5" s="42" t="s">
        <v>56</v>
      </c>
      <c r="C5" s="42">
        <v>0.62</v>
      </c>
      <c r="D5" s="43"/>
      <c r="E5" s="43"/>
      <c r="F5" s="43"/>
      <c r="G5" s="43"/>
      <c r="H5" s="43"/>
      <c r="I5" s="43"/>
      <c r="J5" s="43"/>
      <c r="K5" s="43"/>
    </row>
    <row r="6" spans="1:11" ht="18" x14ac:dyDescent="0.2">
      <c r="A6" s="76"/>
      <c r="B6" s="42" t="s">
        <v>57</v>
      </c>
      <c r="C6" s="42">
        <v>0.17299999999999999</v>
      </c>
      <c r="D6" s="43"/>
      <c r="E6" s="43"/>
      <c r="F6" s="43"/>
      <c r="G6" s="43"/>
      <c r="H6" s="43"/>
      <c r="I6" s="43"/>
      <c r="J6" s="43"/>
      <c r="K6" s="43"/>
    </row>
    <row r="7" spans="1:11" ht="18" x14ac:dyDescent="0.2">
      <c r="A7" s="76"/>
      <c r="B7" s="42" t="s">
        <v>58</v>
      </c>
      <c r="C7" s="42">
        <v>0.06</v>
      </c>
      <c r="D7" s="43"/>
      <c r="E7" s="43"/>
      <c r="F7" s="43"/>
      <c r="G7" s="43"/>
      <c r="H7" s="43"/>
      <c r="I7" s="43"/>
      <c r="J7" s="43"/>
      <c r="K7" s="43"/>
    </row>
    <row r="8" spans="1:11" ht="18" x14ac:dyDescent="0.2">
      <c r="A8" s="76"/>
      <c r="B8" s="42" t="s">
        <v>59</v>
      </c>
      <c r="C8" s="42">
        <v>0.02</v>
      </c>
      <c r="D8" s="43"/>
      <c r="E8" s="43"/>
      <c r="F8" s="43"/>
      <c r="G8" s="43"/>
      <c r="H8" s="43"/>
      <c r="I8" s="43"/>
      <c r="J8" s="43"/>
      <c r="K8" s="43"/>
    </row>
    <row r="9" spans="1:11" ht="18" x14ac:dyDescent="0.2">
      <c r="A9" s="76"/>
      <c r="B9" s="42" t="s">
        <v>60</v>
      </c>
      <c r="C9" s="42">
        <v>0.46</v>
      </c>
      <c r="D9" s="43"/>
      <c r="E9" s="43"/>
      <c r="F9" s="43"/>
      <c r="G9" s="43"/>
      <c r="H9" s="43"/>
      <c r="I9" s="43"/>
      <c r="J9" s="43"/>
      <c r="K9" s="43"/>
    </row>
    <row r="10" spans="1:11" ht="18" x14ac:dyDescent="0.2">
      <c r="A10" s="76"/>
      <c r="B10" s="42" t="s">
        <v>61</v>
      </c>
      <c r="C10" s="42">
        <v>8.5999999999999993E-2</v>
      </c>
      <c r="D10" s="43"/>
      <c r="E10" s="43"/>
      <c r="F10" s="43"/>
      <c r="G10" s="43"/>
      <c r="H10" s="43"/>
      <c r="I10" s="43"/>
      <c r="J10" s="43"/>
      <c r="K10" s="43"/>
    </row>
    <row r="11" spans="1:11" ht="18" x14ac:dyDescent="0.2">
      <c r="A11" s="76"/>
      <c r="B11" s="42" t="s">
        <v>62</v>
      </c>
      <c r="C11" s="42">
        <v>1.7999999999999999E-2</v>
      </c>
      <c r="D11" s="43"/>
      <c r="E11" s="43"/>
      <c r="F11" s="43"/>
      <c r="G11" s="43"/>
      <c r="H11" s="43"/>
      <c r="I11" s="43"/>
      <c r="J11" s="43"/>
      <c r="K11" s="43"/>
    </row>
    <row r="12" spans="1:11" ht="18" x14ac:dyDescent="0.2">
      <c r="A12" s="76"/>
      <c r="B12" s="42" t="s">
        <v>63</v>
      </c>
      <c r="C12" s="42">
        <v>0.05</v>
      </c>
      <c r="D12" s="43"/>
      <c r="E12" s="43"/>
      <c r="F12" s="43"/>
      <c r="G12" s="43"/>
      <c r="H12" s="43"/>
      <c r="I12" s="43"/>
      <c r="J12" s="43"/>
      <c r="K12" s="43"/>
    </row>
    <row r="13" spans="1:11" ht="18" x14ac:dyDescent="0.2">
      <c r="A13" s="76"/>
      <c r="B13" s="42" t="s">
        <v>64</v>
      </c>
      <c r="C13" s="42">
        <v>3.5</v>
      </c>
      <c r="D13" s="43"/>
      <c r="E13" s="43"/>
      <c r="F13" s="43"/>
      <c r="G13" s="43"/>
      <c r="H13" s="43"/>
      <c r="I13" s="43"/>
      <c r="J13" s="43"/>
      <c r="K13" s="43"/>
    </row>
    <row r="14" spans="1:11" ht="18" x14ac:dyDescent="0.2">
      <c r="A14" s="76"/>
      <c r="B14" s="42" t="s">
        <v>65</v>
      </c>
      <c r="C14" s="42">
        <v>0.06</v>
      </c>
      <c r="D14" s="43"/>
      <c r="E14" s="43"/>
      <c r="F14" s="43"/>
      <c r="G14" s="43"/>
      <c r="H14" s="43"/>
      <c r="I14" s="43"/>
      <c r="J14" s="43"/>
      <c r="K14" s="43"/>
    </row>
    <row r="15" spans="1:11" ht="18" x14ac:dyDescent="0.2">
      <c r="A15" s="76"/>
      <c r="B15" s="42" t="s">
        <v>66</v>
      </c>
      <c r="C15" s="42">
        <v>0.51800000000000002</v>
      </c>
      <c r="D15" s="43"/>
      <c r="E15" s="43"/>
      <c r="F15" s="43"/>
      <c r="G15" s="43"/>
      <c r="H15" s="43"/>
      <c r="I15" s="43"/>
      <c r="J15" s="43"/>
      <c r="K15" s="43"/>
    </row>
    <row r="16" spans="1:11" ht="18" x14ac:dyDescent="0.2">
      <c r="A16" s="76"/>
      <c r="B16" s="42" t="s">
        <v>67</v>
      </c>
      <c r="C16" s="42">
        <v>3.53</v>
      </c>
      <c r="D16" s="43"/>
      <c r="E16" s="43"/>
      <c r="F16" s="43"/>
      <c r="G16" s="43"/>
      <c r="H16" s="43"/>
      <c r="I16" s="43"/>
      <c r="J16" s="43"/>
      <c r="K16" s="43"/>
    </row>
    <row r="17" spans="1:11" ht="18" x14ac:dyDescent="0.2">
      <c r="A17" s="76" t="s">
        <v>68</v>
      </c>
      <c r="B17" s="44" t="s">
        <v>129</v>
      </c>
      <c r="C17" s="46" t="s">
        <v>69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44" t="s">
        <v>75</v>
      </c>
      <c r="J17" s="43"/>
      <c r="K17" s="43"/>
    </row>
    <row r="18" spans="1:11" ht="18" x14ac:dyDescent="0.2">
      <c r="A18" s="76"/>
      <c r="B18" s="42" t="s">
        <v>76</v>
      </c>
      <c r="C18" s="45">
        <v>262500</v>
      </c>
      <c r="D18" s="47">
        <v>42262.5</v>
      </c>
      <c r="E18" s="47">
        <v>45412.5</v>
      </c>
      <c r="F18" s="47">
        <v>43050</v>
      </c>
      <c r="G18" s="47">
        <v>44625</v>
      </c>
      <c r="H18" s="47">
        <v>43837.5</v>
      </c>
      <c r="I18" s="47">
        <v>43312.5</v>
      </c>
      <c r="J18" s="43"/>
      <c r="K18" s="43"/>
    </row>
    <row r="19" spans="1:11" ht="18" x14ac:dyDescent="0.2">
      <c r="A19" s="76"/>
      <c r="B19" s="42" t="s">
        <v>77</v>
      </c>
      <c r="C19" s="48">
        <v>1</v>
      </c>
      <c r="D19" s="42">
        <v>0.161</v>
      </c>
      <c r="E19" s="42">
        <v>0.17299999999999999</v>
      </c>
      <c r="F19" s="42">
        <v>0.16400000000000001</v>
      </c>
      <c r="G19" s="42">
        <v>0.17</v>
      </c>
      <c r="H19" s="42">
        <v>0.16700000000000001</v>
      </c>
      <c r="I19" s="42">
        <v>0.16500000000000001</v>
      </c>
      <c r="J19" s="43"/>
      <c r="K19" s="43"/>
    </row>
    <row r="20" spans="1:11" ht="18" x14ac:dyDescent="0.2">
      <c r="A20" s="76"/>
      <c r="B20" s="42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8" x14ac:dyDescent="0.2">
      <c r="A21" s="76"/>
      <c r="B21" s="42" t="s">
        <v>78</v>
      </c>
      <c r="C21" s="45">
        <v>73725</v>
      </c>
      <c r="D21" s="45">
        <v>73725</v>
      </c>
      <c r="E21" s="45">
        <v>76425</v>
      </c>
      <c r="F21" s="45">
        <v>74400</v>
      </c>
      <c r="G21" s="45">
        <v>75750</v>
      </c>
      <c r="H21" s="45">
        <v>75075</v>
      </c>
      <c r="I21" s="45">
        <v>74625</v>
      </c>
      <c r="J21" s="43"/>
      <c r="K21" s="43"/>
    </row>
    <row r="22" spans="1:11" ht="18" x14ac:dyDescent="0.2">
      <c r="A22" s="76"/>
      <c r="B22" s="42" t="s">
        <v>79</v>
      </c>
      <c r="C22" s="44" t="s">
        <v>129</v>
      </c>
      <c r="D22" s="42">
        <v>1.74</v>
      </c>
      <c r="E22" s="42">
        <v>1.68</v>
      </c>
      <c r="F22" s="42">
        <v>1.73</v>
      </c>
      <c r="G22" s="42">
        <v>1.7</v>
      </c>
      <c r="H22" s="42">
        <v>1.71</v>
      </c>
      <c r="I22" s="42">
        <v>1.72</v>
      </c>
      <c r="J22" s="43"/>
      <c r="K22" s="43"/>
    </row>
    <row r="23" spans="1:11" ht="18" x14ac:dyDescent="0.2">
      <c r="A23" s="76"/>
      <c r="B23" s="42" t="s">
        <v>80</v>
      </c>
      <c r="C23" s="45">
        <v>75000</v>
      </c>
      <c r="D23" s="45">
        <v>76425</v>
      </c>
      <c r="E23" s="45">
        <v>74400</v>
      </c>
      <c r="F23" s="45">
        <v>75750</v>
      </c>
      <c r="G23" s="45">
        <v>75075</v>
      </c>
      <c r="H23" s="45">
        <v>74625</v>
      </c>
      <c r="I23" s="45">
        <v>75000</v>
      </c>
      <c r="J23" s="43"/>
      <c r="K23" s="43"/>
    </row>
    <row r="24" spans="1:11" ht="18" x14ac:dyDescent="0.2">
      <c r="A24" s="76"/>
      <c r="B24" s="42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8" x14ac:dyDescent="0.2">
      <c r="A25" s="76"/>
      <c r="B25" s="42" t="s">
        <v>81</v>
      </c>
      <c r="C25" s="45">
        <v>45413</v>
      </c>
      <c r="D25" s="45">
        <v>7221</v>
      </c>
      <c r="E25" s="45">
        <v>7357</v>
      </c>
      <c r="F25" s="45">
        <v>7448</v>
      </c>
      <c r="G25" s="45">
        <v>7584</v>
      </c>
      <c r="H25" s="45">
        <v>0</v>
      </c>
      <c r="I25" s="45">
        <v>0</v>
      </c>
      <c r="J25" s="43"/>
      <c r="K25" s="43"/>
    </row>
    <row r="26" spans="1:11" ht="18" x14ac:dyDescent="0.2">
      <c r="A26" s="76"/>
      <c r="B26" s="42" t="s">
        <v>82</v>
      </c>
      <c r="C26" s="48">
        <v>0.17299999999999999</v>
      </c>
      <c r="D26" s="48">
        <v>2.8000000000000001E-2</v>
      </c>
      <c r="E26" s="48">
        <v>2.8000000000000001E-2</v>
      </c>
      <c r="F26" s="48">
        <v>2.8000000000000001E-2</v>
      </c>
      <c r="G26" s="48">
        <v>2.9000000000000001E-2</v>
      </c>
      <c r="H26" s="48">
        <v>0</v>
      </c>
      <c r="I26" s="48">
        <v>0</v>
      </c>
      <c r="J26" s="43"/>
      <c r="K26" s="43"/>
    </row>
    <row r="27" spans="1:11" ht="18" x14ac:dyDescent="0.2">
      <c r="A27" s="76"/>
      <c r="B27" s="42" t="s">
        <v>83</v>
      </c>
      <c r="C27" s="48">
        <v>1</v>
      </c>
      <c r="D27" s="48">
        <v>0.159</v>
      </c>
      <c r="E27" s="48">
        <v>0.16200000000000001</v>
      </c>
      <c r="F27" s="48">
        <v>0.16400000000000001</v>
      </c>
      <c r="G27" s="48">
        <v>0.16700000000000001</v>
      </c>
      <c r="H27" s="42"/>
      <c r="I27" s="42"/>
      <c r="J27" s="43"/>
      <c r="K27" s="43"/>
    </row>
    <row r="28" spans="1:11" ht="18" x14ac:dyDescent="0.2">
      <c r="A28" s="76"/>
      <c r="B28" s="42"/>
      <c r="C28" s="43"/>
      <c r="D28" s="43"/>
      <c r="E28" s="43"/>
      <c r="F28" s="43"/>
      <c r="G28" s="43"/>
      <c r="H28" s="43"/>
      <c r="I28" s="43"/>
      <c r="J28" s="43"/>
      <c r="K28" s="43" t="s">
        <v>130</v>
      </c>
    </row>
    <row r="29" spans="1:11" ht="18" x14ac:dyDescent="0.2">
      <c r="A29" s="76"/>
      <c r="B29" s="42" t="s">
        <v>84</v>
      </c>
      <c r="C29" s="45">
        <v>15750</v>
      </c>
      <c r="D29" s="45">
        <v>2504</v>
      </c>
      <c r="E29" s="45">
        <v>2536</v>
      </c>
      <c r="F29" s="45">
        <v>2646</v>
      </c>
      <c r="G29" s="45">
        <v>2724</v>
      </c>
      <c r="H29" s="42"/>
      <c r="I29" s="42"/>
      <c r="J29" s="43"/>
      <c r="K29" s="43"/>
    </row>
    <row r="30" spans="1:11" ht="18" x14ac:dyDescent="0.2">
      <c r="A30" s="76"/>
      <c r="B30" s="42" t="s">
        <v>85</v>
      </c>
      <c r="C30" s="48">
        <v>0.06</v>
      </c>
      <c r="D30" s="48">
        <v>0.01</v>
      </c>
      <c r="E30" s="48">
        <v>0.01</v>
      </c>
      <c r="F30" s="48">
        <v>0.01</v>
      </c>
      <c r="G30" s="48">
        <v>0.01</v>
      </c>
      <c r="H30" s="48">
        <v>0.01</v>
      </c>
      <c r="I30" s="48">
        <v>0.01</v>
      </c>
      <c r="J30" s="43"/>
      <c r="K30" s="43"/>
    </row>
    <row r="31" spans="1:11" ht="18" x14ac:dyDescent="0.2">
      <c r="A31" s="76"/>
      <c r="B31" s="42" t="s">
        <v>86</v>
      </c>
      <c r="C31" s="42"/>
      <c r="D31" s="42"/>
      <c r="E31" s="42"/>
      <c r="F31" s="42"/>
      <c r="G31" s="42"/>
      <c r="H31" s="42"/>
      <c r="I31" s="42"/>
      <c r="J31" s="43"/>
      <c r="K31" s="43"/>
    </row>
    <row r="32" spans="1:11" ht="18" x14ac:dyDescent="0.2">
      <c r="A32" s="76"/>
      <c r="B32" s="42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8" x14ac:dyDescent="0.2">
      <c r="A33" s="76"/>
      <c r="B33" s="42" t="s">
        <v>87</v>
      </c>
      <c r="C33" s="42"/>
      <c r="D33" s="42"/>
      <c r="E33" s="42"/>
      <c r="F33" s="42"/>
      <c r="G33" s="42"/>
      <c r="H33" s="42"/>
      <c r="I33" s="42"/>
      <c r="J33" s="43"/>
      <c r="K33" s="43"/>
    </row>
    <row r="34" spans="1:11" ht="18" x14ac:dyDescent="0.2">
      <c r="A34" s="76"/>
      <c r="B34" s="42" t="s">
        <v>88</v>
      </c>
      <c r="C34" s="42"/>
      <c r="D34" s="42"/>
      <c r="E34" s="42"/>
      <c r="F34" s="42"/>
      <c r="G34" s="42"/>
      <c r="H34" s="42"/>
      <c r="I34" s="42"/>
      <c r="J34" s="43"/>
      <c r="K34" s="43"/>
    </row>
    <row r="35" spans="1:11" ht="18" x14ac:dyDescent="0.2">
      <c r="A35" s="76"/>
      <c r="B35" s="42" t="s">
        <v>89</v>
      </c>
      <c r="C35" s="42"/>
      <c r="D35" s="42"/>
      <c r="E35" s="42"/>
      <c r="F35" s="42"/>
      <c r="G35" s="42"/>
      <c r="H35" s="42"/>
      <c r="I35" s="42"/>
      <c r="J35" s="43"/>
      <c r="K35" s="43"/>
    </row>
    <row r="36" spans="1:11" ht="18" x14ac:dyDescent="0.2">
      <c r="A36" s="76"/>
      <c r="B36" s="42"/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8" x14ac:dyDescent="0.2">
      <c r="A37" s="76"/>
      <c r="B37" s="42" t="s">
        <v>90</v>
      </c>
      <c r="C37" s="42"/>
      <c r="D37" s="42"/>
      <c r="E37" s="42"/>
      <c r="F37" s="42"/>
      <c r="G37" s="42"/>
      <c r="H37" s="42"/>
      <c r="I37" s="42"/>
      <c r="J37" s="43"/>
      <c r="K37" s="43"/>
    </row>
    <row r="38" spans="1:11" ht="18" x14ac:dyDescent="0.2">
      <c r="A38" s="76"/>
      <c r="B38" s="42"/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8" x14ac:dyDescent="0.2">
      <c r="A39" s="76"/>
      <c r="B39" s="42" t="s">
        <v>91</v>
      </c>
      <c r="C39" s="42"/>
      <c r="D39" s="42"/>
      <c r="E39" s="42"/>
      <c r="F39" s="42"/>
      <c r="G39" s="42"/>
      <c r="H39" s="42"/>
      <c r="I39" s="42"/>
      <c r="J39" s="43"/>
      <c r="K39" s="43"/>
    </row>
    <row r="40" spans="1:11" ht="18" x14ac:dyDescent="0.2">
      <c r="A40" s="76"/>
      <c r="B40" s="42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8" x14ac:dyDescent="0.2">
      <c r="A41" s="76"/>
      <c r="B41" s="42" t="s">
        <v>92</v>
      </c>
      <c r="C41" s="45">
        <v>75000</v>
      </c>
      <c r="D41" s="45">
        <v>75075</v>
      </c>
      <c r="E41" s="45">
        <v>75413</v>
      </c>
      <c r="F41" s="45">
        <v>75075</v>
      </c>
      <c r="G41" s="45">
        <v>75413</v>
      </c>
      <c r="H41" s="45">
        <v>74850</v>
      </c>
      <c r="I41" s="45">
        <v>74813</v>
      </c>
      <c r="J41" s="43"/>
      <c r="K41" s="43"/>
    </row>
    <row r="42" spans="1:11" ht="18" x14ac:dyDescent="0.2">
      <c r="A42" s="76"/>
      <c r="B42" s="42"/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8" x14ac:dyDescent="0.2">
      <c r="A43" s="76"/>
      <c r="B43" s="42" t="s">
        <v>64</v>
      </c>
      <c r="C43" s="42">
        <v>20.97</v>
      </c>
      <c r="D43" s="42">
        <v>3.5</v>
      </c>
      <c r="E43" s="42">
        <v>3.48</v>
      </c>
      <c r="F43" s="42">
        <v>3.5</v>
      </c>
      <c r="G43" s="42">
        <v>3.48</v>
      </c>
      <c r="H43" s="42">
        <v>3.51</v>
      </c>
      <c r="I43" s="42">
        <v>3.51</v>
      </c>
      <c r="J43" s="43"/>
      <c r="K43" s="43"/>
    </row>
    <row r="44" spans="1:11" ht="18" x14ac:dyDescent="0.2">
      <c r="A44" s="76"/>
      <c r="B44" s="42"/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8" x14ac:dyDescent="0.2">
      <c r="A45" s="76"/>
      <c r="B45" s="42" t="s">
        <v>93</v>
      </c>
      <c r="C45" s="42"/>
      <c r="D45" s="42"/>
      <c r="E45" s="42"/>
      <c r="F45" s="42"/>
      <c r="G45" s="42"/>
      <c r="H45" s="42"/>
      <c r="I45" s="42"/>
      <c r="J45" s="43"/>
      <c r="K45" s="43"/>
    </row>
    <row r="46" spans="1:11" ht="18" x14ac:dyDescent="0.2">
      <c r="A46" s="76"/>
      <c r="B46" s="42"/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8" x14ac:dyDescent="0.2">
      <c r="A47" s="76"/>
      <c r="B47" s="42" t="s">
        <v>94</v>
      </c>
      <c r="C47" s="42"/>
      <c r="D47" s="42"/>
      <c r="E47" s="42"/>
      <c r="F47" s="42"/>
      <c r="G47" s="42"/>
      <c r="H47" s="42"/>
      <c r="I47" s="42"/>
      <c r="J47" s="43"/>
      <c r="K47" s="43"/>
    </row>
    <row r="48" spans="1:11" ht="18" x14ac:dyDescent="0.2">
      <c r="A48" s="76"/>
      <c r="B48" s="42" t="s">
        <v>95</v>
      </c>
      <c r="C48" s="42"/>
      <c r="D48" s="42"/>
      <c r="E48" s="42"/>
      <c r="F48" s="42"/>
      <c r="G48" s="42"/>
      <c r="H48" s="42"/>
      <c r="I48" s="42"/>
      <c r="J48" s="43"/>
      <c r="K48" s="43"/>
    </row>
    <row r="49" spans="1:11" ht="18" x14ac:dyDescent="0.2">
      <c r="A49" s="76"/>
      <c r="B49" s="42"/>
      <c r="C49" s="43"/>
      <c r="D49" s="43"/>
      <c r="E49" s="43"/>
      <c r="F49" s="43"/>
      <c r="G49" s="43"/>
      <c r="H49" s="43"/>
      <c r="I49" s="43"/>
      <c r="J49" s="43"/>
      <c r="K49" s="43"/>
    </row>
    <row r="50" spans="1:11" ht="18" x14ac:dyDescent="0.2">
      <c r="A50" s="76" t="s">
        <v>96</v>
      </c>
      <c r="B50" s="44" t="s">
        <v>129</v>
      </c>
      <c r="C50" s="46" t="s">
        <v>69</v>
      </c>
      <c r="D50" s="44" t="s">
        <v>70</v>
      </c>
      <c r="E50" s="44" t="s">
        <v>71</v>
      </c>
      <c r="F50" s="44" t="s">
        <v>72</v>
      </c>
      <c r="G50" s="44" t="s">
        <v>73</v>
      </c>
      <c r="H50" s="44" t="s">
        <v>74</v>
      </c>
      <c r="I50" s="44" t="s">
        <v>75</v>
      </c>
      <c r="J50" s="43"/>
      <c r="K50" s="43"/>
    </row>
    <row r="51" spans="1:11" ht="18" x14ac:dyDescent="0.2">
      <c r="A51" s="76"/>
      <c r="B51" s="42" t="s">
        <v>97</v>
      </c>
      <c r="C51" s="42"/>
      <c r="D51" s="42"/>
      <c r="E51" s="42"/>
      <c r="F51" s="42"/>
      <c r="G51" s="42"/>
      <c r="H51" s="42"/>
      <c r="I51" s="42"/>
      <c r="J51" s="43"/>
      <c r="K51" s="43"/>
    </row>
    <row r="52" spans="1:11" ht="18" x14ac:dyDescent="0.2">
      <c r="A52" s="76"/>
      <c r="B52" s="42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8" x14ac:dyDescent="0.2">
      <c r="A53" s="76"/>
      <c r="B53" s="42" t="s">
        <v>98</v>
      </c>
      <c r="C53" s="42"/>
      <c r="D53" s="42"/>
      <c r="E53" s="42"/>
      <c r="F53" s="42"/>
      <c r="G53" s="42"/>
      <c r="H53" s="42"/>
      <c r="I53" s="42"/>
      <c r="J53" s="43"/>
      <c r="K53" s="43"/>
    </row>
    <row r="54" spans="1:11" ht="18" x14ac:dyDescent="0.2">
      <c r="A54" s="76"/>
      <c r="B54" s="42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8" x14ac:dyDescent="0.2">
      <c r="A55" s="76"/>
      <c r="B55" s="42" t="s">
        <v>99</v>
      </c>
      <c r="C55" s="42"/>
      <c r="D55" s="42"/>
      <c r="E55" s="42"/>
      <c r="F55" s="42"/>
      <c r="G55" s="42"/>
      <c r="H55" s="42"/>
      <c r="I55" s="42"/>
      <c r="J55" s="43"/>
      <c r="K55" s="43"/>
    </row>
    <row r="56" spans="1:11" ht="18" x14ac:dyDescent="0.2">
      <c r="A56" s="76"/>
      <c r="B56" s="42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8" x14ac:dyDescent="0.2">
      <c r="A57" s="76"/>
      <c r="B57" s="42" t="s">
        <v>100</v>
      </c>
      <c r="C57" s="42"/>
      <c r="D57" s="42"/>
      <c r="E57" s="42"/>
      <c r="F57" s="42"/>
      <c r="G57" s="42"/>
      <c r="H57" s="42"/>
      <c r="I57" s="42"/>
      <c r="J57" s="43"/>
      <c r="K57" s="43"/>
    </row>
    <row r="58" spans="1:11" ht="18" x14ac:dyDescent="0.2">
      <c r="A58" s="76"/>
      <c r="B58" s="42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8" x14ac:dyDescent="0.2">
      <c r="A59" s="76"/>
      <c r="B59" s="42" t="s">
        <v>101</v>
      </c>
      <c r="C59" s="42"/>
      <c r="D59" s="42"/>
      <c r="E59" s="42"/>
      <c r="F59" s="42"/>
      <c r="G59" s="42"/>
      <c r="H59" s="42"/>
      <c r="I59" s="42"/>
      <c r="J59" s="43"/>
      <c r="K59" s="43"/>
    </row>
    <row r="60" spans="1:11" ht="18" x14ac:dyDescent="0.2">
      <c r="A60" s="76"/>
      <c r="B60" s="42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8" x14ac:dyDescent="0.2">
      <c r="A61" s="76"/>
      <c r="B61" s="42" t="s">
        <v>102</v>
      </c>
      <c r="C61" s="42"/>
      <c r="D61" s="42"/>
      <c r="E61" s="42"/>
      <c r="F61" s="42"/>
      <c r="G61" s="42"/>
      <c r="H61" s="42"/>
      <c r="I61" s="42"/>
      <c r="J61" s="43"/>
      <c r="K61" s="43"/>
    </row>
    <row r="63" spans="1:11" ht="18" x14ac:dyDescent="0.2">
      <c r="A63" s="74" t="s">
        <v>50</v>
      </c>
      <c r="B63" s="74"/>
      <c r="C63" s="74"/>
      <c r="D63" s="74"/>
      <c r="E63" s="74"/>
      <c r="F63" s="74"/>
      <c r="G63" s="74"/>
      <c r="H63" s="74"/>
      <c r="I63" s="74"/>
    </row>
    <row r="64" spans="1:11" ht="18" x14ac:dyDescent="0.2">
      <c r="A64" s="75" t="s">
        <v>51</v>
      </c>
      <c r="B64" s="75"/>
      <c r="C64" s="75"/>
      <c r="D64" s="75"/>
      <c r="E64" s="75"/>
      <c r="F64" s="75"/>
      <c r="G64" s="75"/>
      <c r="H64" s="75"/>
      <c r="I64" s="75"/>
    </row>
    <row r="65" spans="1:9" ht="18" x14ac:dyDescent="0.2">
      <c r="A65" s="76" t="s">
        <v>52</v>
      </c>
      <c r="B65" s="44" t="s">
        <v>53</v>
      </c>
      <c r="C65" s="44" t="s">
        <v>24</v>
      </c>
      <c r="D65" s="44" t="s">
        <v>54</v>
      </c>
      <c r="E65" s="43"/>
      <c r="F65" s="43"/>
      <c r="G65" s="43"/>
      <c r="H65" s="43"/>
      <c r="I65" s="43"/>
    </row>
    <row r="66" spans="1:9" ht="18" x14ac:dyDescent="0.2">
      <c r="A66" s="76"/>
      <c r="B66" s="42" t="s">
        <v>55</v>
      </c>
      <c r="C66" s="42">
        <v>0.05</v>
      </c>
      <c r="D66" s="42">
        <v>250000</v>
      </c>
      <c r="E66" s="43"/>
      <c r="F66" s="43"/>
      <c r="G66" s="43"/>
      <c r="H66" s="43"/>
      <c r="I66" s="43"/>
    </row>
    <row r="67" spans="1:9" ht="18" x14ac:dyDescent="0.2">
      <c r="A67" s="76"/>
      <c r="B67" s="42" t="s">
        <v>56</v>
      </c>
      <c r="C67" s="42">
        <v>0.62</v>
      </c>
      <c r="D67" s="43"/>
      <c r="E67" s="43"/>
      <c r="F67" s="43"/>
      <c r="G67" s="43"/>
      <c r="H67" s="43"/>
      <c r="I67" s="43"/>
    </row>
    <row r="68" spans="1:9" ht="18" x14ac:dyDescent="0.2">
      <c r="A68" s="76"/>
      <c r="B68" s="42" t="s">
        <v>57</v>
      </c>
      <c r="C68" s="42">
        <v>0.17299999999999999</v>
      </c>
      <c r="D68" s="43"/>
      <c r="E68" s="43"/>
      <c r="F68" s="43"/>
      <c r="G68" s="43"/>
      <c r="H68" s="43"/>
      <c r="I68" s="43"/>
    </row>
    <row r="69" spans="1:9" ht="18" x14ac:dyDescent="0.2">
      <c r="A69" s="76"/>
      <c r="B69" s="42" t="s">
        <v>58</v>
      </c>
      <c r="C69" s="42">
        <v>0.06</v>
      </c>
      <c r="D69" s="43"/>
      <c r="E69" s="43"/>
      <c r="F69" s="43"/>
      <c r="G69" s="43"/>
      <c r="H69" s="43"/>
      <c r="I69" s="43"/>
    </row>
    <row r="70" spans="1:9" ht="18" x14ac:dyDescent="0.2">
      <c r="A70" s="76"/>
      <c r="B70" s="42" t="s">
        <v>59</v>
      </c>
      <c r="C70" s="42">
        <v>0.02</v>
      </c>
      <c r="D70" s="43"/>
      <c r="E70" s="43"/>
      <c r="F70" s="43"/>
      <c r="G70" s="43"/>
      <c r="H70" s="43"/>
      <c r="I70" s="43"/>
    </row>
    <row r="71" spans="1:9" ht="18" x14ac:dyDescent="0.2">
      <c r="A71" s="76"/>
      <c r="B71" s="42" t="s">
        <v>60</v>
      </c>
      <c r="C71" s="42">
        <v>0.46</v>
      </c>
      <c r="D71" s="43"/>
      <c r="E71" s="43"/>
      <c r="F71" s="43"/>
      <c r="G71" s="43"/>
      <c r="H71" s="43"/>
      <c r="I71" s="43"/>
    </row>
    <row r="72" spans="1:9" ht="18" x14ac:dyDescent="0.2">
      <c r="A72" s="76"/>
      <c r="B72" s="42" t="s">
        <v>61</v>
      </c>
      <c r="C72" s="42">
        <v>8.5999999999999993E-2</v>
      </c>
      <c r="D72" s="43"/>
      <c r="E72" s="43"/>
      <c r="F72" s="43"/>
      <c r="G72" s="43"/>
      <c r="H72" s="43"/>
      <c r="I72" s="43"/>
    </row>
    <row r="73" spans="1:9" ht="18" x14ac:dyDescent="0.2">
      <c r="A73" s="76"/>
      <c r="B73" s="42" t="s">
        <v>62</v>
      </c>
      <c r="C73" s="42">
        <v>1.7999999999999999E-2</v>
      </c>
      <c r="D73" s="43"/>
      <c r="E73" s="43"/>
      <c r="F73" s="43"/>
      <c r="G73" s="43"/>
      <c r="H73" s="43"/>
      <c r="I73" s="43"/>
    </row>
    <row r="74" spans="1:9" ht="18" x14ac:dyDescent="0.2">
      <c r="A74" s="76"/>
      <c r="B74" s="42" t="s">
        <v>63</v>
      </c>
      <c r="C74" s="42">
        <v>0.05</v>
      </c>
      <c r="D74" s="43"/>
      <c r="E74" s="43"/>
      <c r="F74" s="43"/>
      <c r="G74" s="43"/>
      <c r="H74" s="43"/>
      <c r="I74" s="43"/>
    </row>
    <row r="75" spans="1:9" ht="18" x14ac:dyDescent="0.2">
      <c r="A75" s="76"/>
      <c r="B75" s="42" t="s">
        <v>64</v>
      </c>
      <c r="C75" s="42">
        <v>3.5</v>
      </c>
      <c r="D75" s="43"/>
      <c r="E75" s="43"/>
      <c r="F75" s="43"/>
      <c r="G75" s="43"/>
      <c r="H75" s="43"/>
      <c r="I75" s="43"/>
    </row>
    <row r="76" spans="1:9" ht="18" x14ac:dyDescent="0.2">
      <c r="A76" s="76"/>
      <c r="B76" s="42" t="s">
        <v>65</v>
      </c>
      <c r="C76" s="42">
        <v>0.06</v>
      </c>
      <c r="D76" s="43"/>
      <c r="E76" s="43"/>
      <c r="F76" s="43"/>
      <c r="G76" s="43"/>
      <c r="H76" s="43"/>
      <c r="I76" s="43"/>
    </row>
    <row r="77" spans="1:9" ht="18" x14ac:dyDescent="0.2">
      <c r="A77" s="76"/>
      <c r="B77" s="42" t="s">
        <v>66</v>
      </c>
      <c r="C77" s="42">
        <v>0.51800000000000002</v>
      </c>
      <c r="D77" s="43"/>
      <c r="E77" s="43"/>
      <c r="F77" s="43"/>
      <c r="G77" s="43"/>
      <c r="H77" s="43"/>
      <c r="I77" s="43"/>
    </row>
    <row r="78" spans="1:9" ht="18" x14ac:dyDescent="0.2">
      <c r="A78" s="76"/>
      <c r="B78" s="42" t="s">
        <v>67</v>
      </c>
      <c r="C78" s="42">
        <v>3.53</v>
      </c>
      <c r="D78" s="43"/>
      <c r="E78" s="43"/>
      <c r="F78" s="43"/>
      <c r="G78" s="43"/>
      <c r="H78" s="43"/>
      <c r="I78" s="43"/>
    </row>
    <row r="79" spans="1:9" ht="18" x14ac:dyDescent="0.2">
      <c r="A79" s="76" t="s">
        <v>68</v>
      </c>
      <c r="B79" s="44" t="s">
        <v>129</v>
      </c>
      <c r="C79" s="46" t="s">
        <v>69</v>
      </c>
      <c r="D79" s="44" t="s">
        <v>70</v>
      </c>
      <c r="E79" s="44" t="s">
        <v>71</v>
      </c>
      <c r="F79" s="44" t="s">
        <v>72</v>
      </c>
      <c r="G79" s="44" t="s">
        <v>73</v>
      </c>
      <c r="H79" s="44" t="s">
        <v>74</v>
      </c>
      <c r="I79" s="44" t="s">
        <v>75</v>
      </c>
    </row>
    <row r="80" spans="1:9" ht="18" x14ac:dyDescent="0.2">
      <c r="A80" s="76"/>
      <c r="B80" s="42" t="s">
        <v>76</v>
      </c>
      <c r="C80" s="42">
        <v>262500</v>
      </c>
      <c r="D80" s="42">
        <v>42262.5</v>
      </c>
      <c r="E80" s="42">
        <v>45412.5</v>
      </c>
      <c r="F80" s="42">
        <v>43050</v>
      </c>
      <c r="G80" s="42">
        <v>44625</v>
      </c>
      <c r="H80" s="42">
        <v>43837.5</v>
      </c>
      <c r="I80" s="42">
        <v>43312.5</v>
      </c>
    </row>
    <row r="81" spans="1:9" ht="18" x14ac:dyDescent="0.2">
      <c r="A81" s="76"/>
      <c r="B81" s="42" t="s">
        <v>77</v>
      </c>
      <c r="C81" s="42">
        <v>1</v>
      </c>
      <c r="D81" s="42">
        <v>0.161</v>
      </c>
      <c r="E81" s="42">
        <v>0.17299999999999999</v>
      </c>
      <c r="F81" s="42">
        <v>0.16400000000000001</v>
      </c>
      <c r="G81" s="42">
        <v>0.17</v>
      </c>
      <c r="H81" s="42">
        <v>0.16700000000000001</v>
      </c>
      <c r="I81" s="42">
        <v>0.16500000000000001</v>
      </c>
    </row>
    <row r="82" spans="1:9" ht="18" x14ac:dyDescent="0.2">
      <c r="A82" s="76"/>
      <c r="B82" s="42"/>
      <c r="C82" s="43"/>
      <c r="D82" s="43"/>
      <c r="E82" s="43"/>
      <c r="F82" s="43"/>
      <c r="G82" s="43"/>
      <c r="H82" s="43"/>
      <c r="I82" s="43"/>
    </row>
    <row r="83" spans="1:9" ht="18" x14ac:dyDescent="0.2">
      <c r="A83" s="76"/>
      <c r="B83" s="42" t="s">
        <v>78</v>
      </c>
      <c r="C83" s="42">
        <v>73725</v>
      </c>
      <c r="D83" s="42">
        <v>73725</v>
      </c>
      <c r="E83" s="42">
        <v>76425</v>
      </c>
      <c r="F83" s="42">
        <v>74400</v>
      </c>
      <c r="G83" s="42">
        <v>75750</v>
      </c>
      <c r="H83" s="42">
        <v>75075</v>
      </c>
      <c r="I83" s="42">
        <v>74625</v>
      </c>
    </row>
    <row r="84" spans="1:9" ht="18" x14ac:dyDescent="0.2">
      <c r="A84" s="76"/>
      <c r="B84" s="42" t="s">
        <v>79</v>
      </c>
      <c r="C84" s="44" t="s">
        <v>129</v>
      </c>
      <c r="D84" s="42">
        <v>1.74</v>
      </c>
      <c r="E84" s="42">
        <v>1.68</v>
      </c>
      <c r="F84" s="42">
        <v>1.73</v>
      </c>
      <c r="G84" s="42">
        <v>1.7</v>
      </c>
      <c r="H84" s="42">
        <v>1.71</v>
      </c>
      <c r="I84" s="42">
        <v>1.72</v>
      </c>
    </row>
    <row r="85" spans="1:9" ht="18" x14ac:dyDescent="0.2">
      <c r="A85" s="76"/>
      <c r="B85" s="42" t="s">
        <v>80</v>
      </c>
      <c r="C85" s="42">
        <v>75000</v>
      </c>
      <c r="D85" s="42">
        <v>76425</v>
      </c>
      <c r="E85" s="42">
        <v>74400</v>
      </c>
      <c r="F85" s="42">
        <v>75750</v>
      </c>
      <c r="G85" s="42">
        <v>75075</v>
      </c>
      <c r="H85" s="42">
        <v>74625</v>
      </c>
      <c r="I85" s="42">
        <v>75000</v>
      </c>
    </row>
    <row r="86" spans="1:9" ht="18" x14ac:dyDescent="0.2">
      <c r="A86" s="76"/>
      <c r="B86" s="42"/>
      <c r="C86" s="43"/>
      <c r="D86" s="43"/>
      <c r="E86" s="43"/>
      <c r="F86" s="43"/>
      <c r="G86" s="43"/>
      <c r="H86" s="43"/>
      <c r="I86" s="43"/>
    </row>
    <row r="87" spans="1:9" ht="18" x14ac:dyDescent="0.2">
      <c r="A87" s="76"/>
      <c r="B87" s="42" t="s">
        <v>81</v>
      </c>
      <c r="C87" s="49" t="s">
        <v>131</v>
      </c>
      <c r="D87" s="49" t="s">
        <v>132</v>
      </c>
      <c r="E87" s="49" t="s">
        <v>133</v>
      </c>
      <c r="F87" s="49" t="s">
        <v>134</v>
      </c>
      <c r="G87" s="49" t="s">
        <v>135</v>
      </c>
      <c r="H87" s="49" t="s">
        <v>136</v>
      </c>
      <c r="I87" s="49" t="s">
        <v>137</v>
      </c>
    </row>
    <row r="88" spans="1:9" ht="18" x14ac:dyDescent="0.2">
      <c r="A88" s="76"/>
      <c r="B88" s="42" t="s">
        <v>82</v>
      </c>
      <c r="C88" s="49" t="s">
        <v>138</v>
      </c>
      <c r="D88" s="49" t="s">
        <v>139</v>
      </c>
      <c r="E88" s="49" t="s">
        <v>140</v>
      </c>
      <c r="F88" s="49" t="s">
        <v>141</v>
      </c>
      <c r="G88" s="49" t="s">
        <v>142</v>
      </c>
      <c r="H88" s="49" t="s">
        <v>143</v>
      </c>
      <c r="I88" s="49" t="s">
        <v>144</v>
      </c>
    </row>
    <row r="89" spans="1:9" ht="18" x14ac:dyDescent="0.2">
      <c r="A89" s="76"/>
      <c r="B89" s="42" t="s">
        <v>83</v>
      </c>
      <c r="C89" s="49" t="s">
        <v>145</v>
      </c>
      <c r="D89" s="42">
        <v>0.159</v>
      </c>
      <c r="E89" s="42">
        <v>0.16200000000000001</v>
      </c>
      <c r="F89" s="42">
        <v>0.16400000000000001</v>
      </c>
      <c r="G89" s="42">
        <v>0.16700000000000001</v>
      </c>
      <c r="H89" s="42">
        <v>0.17299999999999999</v>
      </c>
      <c r="I89" s="42">
        <v>0.17499999999999999</v>
      </c>
    </row>
    <row r="90" spans="1:9" ht="18" x14ac:dyDescent="0.2">
      <c r="A90" s="76"/>
      <c r="B90" s="42"/>
      <c r="C90" s="43"/>
      <c r="D90" s="43"/>
      <c r="E90" s="43"/>
      <c r="F90" s="43"/>
      <c r="G90" s="43"/>
      <c r="H90" s="43"/>
      <c r="I90" s="43"/>
    </row>
    <row r="91" spans="1:9" ht="18" x14ac:dyDescent="0.2">
      <c r="A91" s="76"/>
      <c r="B91" s="42" t="s">
        <v>84</v>
      </c>
      <c r="C91" s="49" t="s">
        <v>146</v>
      </c>
      <c r="D91" s="49" t="s">
        <v>147</v>
      </c>
      <c r="E91" s="49" t="s">
        <v>148</v>
      </c>
      <c r="F91" s="49" t="s">
        <v>149</v>
      </c>
      <c r="G91" s="49" t="s">
        <v>150</v>
      </c>
      <c r="H91" s="49" t="s">
        <v>151</v>
      </c>
      <c r="I91" s="49" t="s">
        <v>152</v>
      </c>
    </row>
    <row r="92" spans="1:9" ht="18" x14ac:dyDescent="0.2">
      <c r="A92" s="76"/>
      <c r="B92" s="42" t="s">
        <v>85</v>
      </c>
      <c r="C92" s="49" t="s">
        <v>153</v>
      </c>
      <c r="D92" s="49" t="s">
        <v>154</v>
      </c>
      <c r="E92" s="49" t="s">
        <v>155</v>
      </c>
      <c r="F92" s="49" t="s">
        <v>156</v>
      </c>
      <c r="G92" s="49" t="s">
        <v>157</v>
      </c>
      <c r="H92" s="49" t="s">
        <v>158</v>
      </c>
      <c r="I92" s="49" t="s">
        <v>159</v>
      </c>
    </row>
    <row r="93" spans="1:9" ht="18" x14ac:dyDescent="0.2">
      <c r="A93" s="76"/>
      <c r="B93" s="42" t="s">
        <v>86</v>
      </c>
      <c r="C93" s="49" t="s">
        <v>160</v>
      </c>
      <c r="D93" s="42">
        <v>0.159</v>
      </c>
      <c r="E93" s="42">
        <v>0.161</v>
      </c>
      <c r="F93" s="42">
        <v>0.16800000000000001</v>
      </c>
      <c r="G93" s="42">
        <v>0.17299999999999999</v>
      </c>
      <c r="H93" s="42">
        <v>0.17199999999999999</v>
      </c>
      <c r="I93" s="42">
        <v>0.16700000000000001</v>
      </c>
    </row>
    <row r="94" spans="1:9" ht="18" x14ac:dyDescent="0.2">
      <c r="A94" s="76"/>
      <c r="B94" s="42"/>
      <c r="C94" s="43"/>
      <c r="D94" s="43"/>
      <c r="E94" s="43"/>
      <c r="F94" s="43"/>
      <c r="G94" s="43"/>
      <c r="H94" s="43"/>
      <c r="I94" s="43"/>
    </row>
    <row r="95" spans="1:9" ht="18" x14ac:dyDescent="0.2">
      <c r="A95" s="76"/>
      <c r="B95" s="42" t="s">
        <v>87</v>
      </c>
      <c r="C95" s="49" t="s">
        <v>161</v>
      </c>
      <c r="D95" s="49" t="s">
        <v>162</v>
      </c>
      <c r="E95" s="49" t="s">
        <v>163</v>
      </c>
      <c r="F95" s="49" t="s">
        <v>164</v>
      </c>
      <c r="G95" s="49" t="s">
        <v>165</v>
      </c>
      <c r="H95" s="49" t="s">
        <v>166</v>
      </c>
      <c r="I95" s="49" t="s">
        <v>167</v>
      </c>
    </row>
    <row r="96" spans="1:9" ht="18" x14ac:dyDescent="0.2">
      <c r="A96" s="76"/>
      <c r="B96" s="42" t="s">
        <v>88</v>
      </c>
      <c r="C96" s="49" t="s">
        <v>168</v>
      </c>
      <c r="D96" s="49" t="s">
        <v>169</v>
      </c>
      <c r="E96" s="49" t="s">
        <v>170</v>
      </c>
      <c r="F96" s="49" t="s">
        <v>171</v>
      </c>
      <c r="G96" s="49" t="s">
        <v>172</v>
      </c>
      <c r="H96" s="49" t="s">
        <v>173</v>
      </c>
      <c r="I96" s="49" t="s">
        <v>174</v>
      </c>
    </row>
    <row r="97" spans="1:9" ht="18" x14ac:dyDescent="0.2">
      <c r="A97" s="76"/>
      <c r="B97" s="42" t="s">
        <v>89</v>
      </c>
      <c r="C97" s="49" t="s">
        <v>175</v>
      </c>
      <c r="D97" s="42">
        <v>0.16700000000000001</v>
      </c>
      <c r="E97" s="42">
        <v>0.16700000000000001</v>
      </c>
      <c r="F97" s="42">
        <v>0.16700000000000001</v>
      </c>
      <c r="G97" s="42">
        <v>0.16600000000000001</v>
      </c>
      <c r="H97" s="42">
        <v>0.16700000000000001</v>
      </c>
      <c r="I97" s="42">
        <v>0.16600000000000001</v>
      </c>
    </row>
    <row r="98" spans="1:9" ht="18" x14ac:dyDescent="0.2">
      <c r="A98" s="76"/>
      <c r="B98" s="42"/>
      <c r="C98" s="43"/>
      <c r="D98" s="43"/>
      <c r="E98" s="43"/>
      <c r="F98" s="43"/>
      <c r="G98" s="43"/>
      <c r="H98" s="43"/>
      <c r="I98" s="43"/>
    </row>
    <row r="99" spans="1:9" ht="18" x14ac:dyDescent="0.2">
      <c r="A99" s="76"/>
      <c r="B99" s="42" t="s">
        <v>90</v>
      </c>
      <c r="C99" s="42"/>
      <c r="D99" s="42"/>
      <c r="E99" s="42"/>
      <c r="F99" s="42"/>
      <c r="G99" s="42"/>
      <c r="H99" s="42"/>
      <c r="I99" s="42"/>
    </row>
    <row r="100" spans="1:9" ht="18" x14ac:dyDescent="0.2">
      <c r="A100" s="76"/>
      <c r="B100" s="42"/>
      <c r="C100" s="43"/>
      <c r="D100" s="43"/>
      <c r="E100" s="43"/>
      <c r="F100" s="43"/>
      <c r="G100" s="43"/>
      <c r="H100" s="43"/>
      <c r="I100" s="43"/>
    </row>
    <row r="101" spans="1:9" ht="18" x14ac:dyDescent="0.2">
      <c r="A101" s="76"/>
      <c r="B101" s="42" t="s">
        <v>91</v>
      </c>
      <c r="C101" s="42"/>
      <c r="D101" s="42"/>
      <c r="E101" s="42"/>
      <c r="F101" s="42"/>
      <c r="G101" s="42"/>
      <c r="H101" s="42"/>
      <c r="I101" s="42"/>
    </row>
    <row r="102" spans="1:9" ht="18" x14ac:dyDescent="0.2">
      <c r="A102" s="76"/>
      <c r="B102" s="42"/>
      <c r="C102" s="43"/>
      <c r="D102" s="43"/>
      <c r="E102" s="43"/>
      <c r="F102" s="43"/>
      <c r="G102" s="43"/>
      <c r="H102" s="43"/>
      <c r="I102" s="43"/>
    </row>
    <row r="103" spans="1:9" ht="18" x14ac:dyDescent="0.2">
      <c r="A103" s="76"/>
      <c r="B103" s="42" t="s">
        <v>92</v>
      </c>
      <c r="C103" s="42">
        <v>75000</v>
      </c>
      <c r="D103" s="42">
        <v>75075</v>
      </c>
      <c r="E103" s="42">
        <v>75413</v>
      </c>
      <c r="F103" s="42">
        <v>75075</v>
      </c>
      <c r="G103" s="42">
        <v>75413</v>
      </c>
      <c r="H103" s="42">
        <v>74850</v>
      </c>
      <c r="I103" s="42">
        <v>74813</v>
      </c>
    </row>
    <row r="104" spans="1:9" ht="18" x14ac:dyDescent="0.2">
      <c r="A104" s="76"/>
      <c r="B104" s="42"/>
      <c r="C104" s="43"/>
      <c r="D104" s="43"/>
      <c r="E104" s="43"/>
      <c r="F104" s="43"/>
      <c r="G104" s="43"/>
      <c r="H104" s="43"/>
      <c r="I104" s="43"/>
    </row>
    <row r="105" spans="1:9" ht="18" x14ac:dyDescent="0.2">
      <c r="A105" s="76"/>
      <c r="B105" s="42" t="s">
        <v>64</v>
      </c>
      <c r="C105" s="42">
        <v>20.97</v>
      </c>
      <c r="D105" s="42">
        <v>3.5</v>
      </c>
      <c r="E105" s="42">
        <v>3.48</v>
      </c>
      <c r="F105" s="42">
        <v>3.5</v>
      </c>
      <c r="G105" s="42">
        <v>3.48</v>
      </c>
      <c r="H105" s="42">
        <v>3.51</v>
      </c>
      <c r="I105" s="42">
        <v>3.51</v>
      </c>
    </row>
    <row r="106" spans="1:9" ht="18" x14ac:dyDescent="0.2">
      <c r="A106" s="76"/>
      <c r="B106" s="42"/>
      <c r="C106" s="43"/>
      <c r="D106" s="43"/>
      <c r="E106" s="43"/>
      <c r="F106" s="43"/>
      <c r="G106" s="43"/>
      <c r="H106" s="43"/>
      <c r="I106" s="43"/>
    </row>
    <row r="107" spans="1:9" ht="18" x14ac:dyDescent="0.2">
      <c r="A107" s="76"/>
      <c r="B107" s="42" t="s">
        <v>93</v>
      </c>
      <c r="C107" s="42"/>
      <c r="D107" s="42"/>
      <c r="E107" s="42"/>
      <c r="F107" s="42"/>
      <c r="G107" s="42"/>
      <c r="H107" s="42"/>
      <c r="I107" s="42"/>
    </row>
    <row r="108" spans="1:9" ht="18" x14ac:dyDescent="0.2">
      <c r="A108" s="76"/>
      <c r="B108" s="42"/>
      <c r="C108" s="43"/>
      <c r="D108" s="43"/>
      <c r="E108" s="43"/>
      <c r="F108" s="43"/>
      <c r="G108" s="43"/>
      <c r="H108" s="43"/>
      <c r="I108" s="43"/>
    </row>
    <row r="109" spans="1:9" ht="18" x14ac:dyDescent="0.2">
      <c r="A109" s="76"/>
      <c r="B109" s="42" t="s">
        <v>94</v>
      </c>
      <c r="C109" s="42"/>
      <c r="D109" s="42"/>
      <c r="E109" s="42"/>
      <c r="F109" s="42"/>
      <c r="G109" s="42"/>
      <c r="H109" s="42"/>
      <c r="I109" s="42"/>
    </row>
    <row r="110" spans="1:9" ht="18" x14ac:dyDescent="0.2">
      <c r="A110" s="76"/>
      <c r="B110" s="42" t="s">
        <v>95</v>
      </c>
      <c r="C110" s="42"/>
      <c r="D110" s="42"/>
      <c r="E110" s="42"/>
      <c r="F110" s="42"/>
      <c r="G110" s="42"/>
      <c r="H110" s="42"/>
      <c r="I110" s="42"/>
    </row>
    <row r="111" spans="1:9" ht="18" x14ac:dyDescent="0.2">
      <c r="A111" s="76"/>
      <c r="B111" s="42"/>
      <c r="C111" s="43"/>
      <c r="D111" s="43"/>
      <c r="E111" s="43"/>
      <c r="F111" s="43"/>
      <c r="G111" s="43"/>
      <c r="H111" s="43"/>
      <c r="I111" s="43"/>
    </row>
    <row r="112" spans="1:9" ht="18" x14ac:dyDescent="0.2">
      <c r="A112" s="76" t="s">
        <v>96</v>
      </c>
      <c r="B112" s="44" t="s">
        <v>129</v>
      </c>
      <c r="C112" s="46" t="s">
        <v>69</v>
      </c>
      <c r="D112" s="44" t="s">
        <v>70</v>
      </c>
      <c r="E112" s="44" t="s">
        <v>71</v>
      </c>
      <c r="F112" s="44" t="s">
        <v>72</v>
      </c>
      <c r="G112" s="44" t="s">
        <v>73</v>
      </c>
      <c r="H112" s="44" t="s">
        <v>74</v>
      </c>
      <c r="I112" s="44" t="s">
        <v>75</v>
      </c>
    </row>
    <row r="113" spans="1:9" ht="18" x14ac:dyDescent="0.2">
      <c r="A113" s="76"/>
      <c r="B113" s="42" t="s">
        <v>97</v>
      </c>
      <c r="C113" s="42"/>
      <c r="D113" s="42"/>
      <c r="E113" s="42"/>
      <c r="F113" s="42"/>
      <c r="G113" s="42"/>
      <c r="H113" s="42"/>
      <c r="I113" s="42"/>
    </row>
    <row r="114" spans="1:9" ht="18" x14ac:dyDescent="0.2">
      <c r="A114" s="76"/>
      <c r="B114" s="42"/>
      <c r="C114" s="43"/>
      <c r="D114" s="43"/>
      <c r="E114" s="43"/>
      <c r="F114" s="43"/>
      <c r="G114" s="43"/>
      <c r="H114" s="43"/>
      <c r="I114" s="43"/>
    </row>
    <row r="115" spans="1:9" ht="18" x14ac:dyDescent="0.2">
      <c r="A115" s="76"/>
      <c r="B115" s="42" t="s">
        <v>98</v>
      </c>
      <c r="C115" s="42"/>
      <c r="D115" s="42"/>
      <c r="E115" s="42"/>
      <c r="F115" s="42"/>
      <c r="G115" s="42"/>
      <c r="H115" s="42"/>
      <c r="I115" s="42"/>
    </row>
    <row r="116" spans="1:9" ht="18" x14ac:dyDescent="0.2">
      <c r="A116" s="76"/>
      <c r="B116" s="42"/>
      <c r="C116" s="43"/>
      <c r="D116" s="43"/>
      <c r="E116" s="43"/>
      <c r="F116" s="43"/>
      <c r="G116" s="43"/>
      <c r="H116" s="43"/>
      <c r="I116" s="43"/>
    </row>
    <row r="117" spans="1:9" ht="18" x14ac:dyDescent="0.2">
      <c r="A117" s="76"/>
      <c r="B117" s="42" t="s">
        <v>99</v>
      </c>
      <c r="C117" s="42"/>
      <c r="D117" s="42"/>
      <c r="E117" s="42"/>
      <c r="F117" s="42"/>
      <c r="G117" s="42"/>
      <c r="H117" s="42"/>
      <c r="I117" s="42"/>
    </row>
    <row r="118" spans="1:9" ht="18" x14ac:dyDescent="0.2">
      <c r="A118" s="76"/>
      <c r="B118" s="42"/>
      <c r="C118" s="43"/>
      <c r="D118" s="43"/>
      <c r="E118" s="43"/>
      <c r="F118" s="43"/>
      <c r="G118" s="43"/>
      <c r="H118" s="43"/>
      <c r="I118" s="43"/>
    </row>
    <row r="119" spans="1:9" ht="18" x14ac:dyDescent="0.2">
      <c r="A119" s="76"/>
      <c r="B119" s="42" t="s">
        <v>100</v>
      </c>
      <c r="C119" s="42"/>
      <c r="D119" s="42"/>
      <c r="E119" s="42"/>
      <c r="F119" s="42"/>
      <c r="G119" s="42"/>
      <c r="H119" s="42"/>
      <c r="I119" s="42"/>
    </row>
    <row r="120" spans="1:9" ht="18" x14ac:dyDescent="0.2">
      <c r="A120" s="76"/>
      <c r="B120" s="42"/>
      <c r="C120" s="43"/>
      <c r="D120" s="43"/>
      <c r="E120" s="43"/>
      <c r="F120" s="43"/>
      <c r="G120" s="43"/>
      <c r="H120" s="43"/>
      <c r="I120" s="43"/>
    </row>
    <row r="121" spans="1:9" ht="18" x14ac:dyDescent="0.2">
      <c r="A121" s="76"/>
      <c r="B121" s="42" t="s">
        <v>101</v>
      </c>
      <c r="C121" s="42"/>
      <c r="D121" s="42"/>
      <c r="E121" s="42"/>
      <c r="F121" s="42"/>
      <c r="G121" s="42"/>
      <c r="H121" s="42"/>
      <c r="I121" s="42"/>
    </row>
    <row r="122" spans="1:9" ht="18" x14ac:dyDescent="0.2">
      <c r="A122" s="76"/>
      <c r="B122" s="42"/>
      <c r="C122" s="43"/>
      <c r="D122" s="43"/>
      <c r="E122" s="43"/>
      <c r="F122" s="43"/>
      <c r="G122" s="43"/>
      <c r="H122" s="43"/>
      <c r="I122" s="43"/>
    </row>
    <row r="123" spans="1:9" ht="18" x14ac:dyDescent="0.2">
      <c r="A123" s="76"/>
      <c r="B123" s="42" t="s">
        <v>102</v>
      </c>
      <c r="C123" s="42"/>
      <c r="D123" s="42"/>
      <c r="E123" s="42"/>
      <c r="F123" s="42"/>
      <c r="G123" s="42"/>
      <c r="H123" s="42"/>
      <c r="I123" s="42"/>
    </row>
  </sheetData>
  <mergeCells count="10">
    <mergeCell ref="A1:I1"/>
    <mergeCell ref="A2:I2"/>
    <mergeCell ref="A3:A16"/>
    <mergeCell ref="A17:A49"/>
    <mergeCell ref="A50:A61"/>
    <mergeCell ref="A63:I63"/>
    <mergeCell ref="A64:I64"/>
    <mergeCell ref="A65:A78"/>
    <mergeCell ref="A79:A111"/>
    <mergeCell ref="A112:A1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BE26-8949-40CE-BB6A-0AD01CC22C08}">
  <dimension ref="A1:I61"/>
  <sheetViews>
    <sheetView topLeftCell="A9" workbookViewId="0">
      <selection activeCell="C12" sqref="C12"/>
    </sheetView>
  </sheetViews>
  <sheetFormatPr baseColWidth="10" defaultColWidth="8.83203125" defaultRowHeight="15" x14ac:dyDescent="0.2"/>
  <cols>
    <col min="2" max="2" width="56.6640625" customWidth="1"/>
    <col min="3" max="3" width="34" customWidth="1"/>
    <col min="4" max="4" width="39.1640625" customWidth="1"/>
    <col min="5" max="6" width="38.5" customWidth="1"/>
    <col min="7" max="7" width="41.5" customWidth="1"/>
    <col min="8" max="8" width="41.83203125" customWidth="1"/>
    <col min="9" max="9" width="33.5" customWidth="1"/>
  </cols>
  <sheetData>
    <row r="1" spans="1:9" ht="18" x14ac:dyDescent="0.2">
      <c r="A1" s="74" t="s">
        <v>50</v>
      </c>
      <c r="B1" s="74"/>
      <c r="C1" s="74"/>
      <c r="D1" s="74"/>
      <c r="E1" s="74"/>
      <c r="F1" s="74"/>
      <c r="G1" s="74"/>
      <c r="H1" s="74"/>
      <c r="I1" s="74"/>
    </row>
    <row r="2" spans="1:9" ht="18" x14ac:dyDescent="0.2">
      <c r="A2" s="75" t="s">
        <v>51</v>
      </c>
      <c r="B2" s="75"/>
      <c r="C2" s="75"/>
      <c r="D2" s="75"/>
      <c r="E2" s="75"/>
      <c r="F2" s="75"/>
      <c r="G2" s="75"/>
      <c r="H2" s="75"/>
      <c r="I2" s="75"/>
    </row>
    <row r="3" spans="1:9" ht="18" x14ac:dyDescent="0.2">
      <c r="A3" s="76" t="s">
        <v>52</v>
      </c>
      <c r="B3" s="44" t="s">
        <v>53</v>
      </c>
      <c r="C3" s="44" t="s">
        <v>24</v>
      </c>
      <c r="D3" s="44" t="s">
        <v>54</v>
      </c>
      <c r="E3" s="43"/>
      <c r="F3" s="43"/>
      <c r="G3" s="43"/>
      <c r="H3" s="43"/>
      <c r="I3" s="43"/>
    </row>
    <row r="4" spans="1:9" ht="18" x14ac:dyDescent="0.2">
      <c r="A4" s="76"/>
      <c r="B4" s="42" t="s">
        <v>55</v>
      </c>
      <c r="C4" s="53">
        <v>0.05</v>
      </c>
      <c r="D4" s="42">
        <v>250000</v>
      </c>
      <c r="E4" s="43"/>
      <c r="F4" s="43"/>
      <c r="G4" s="43"/>
      <c r="H4" s="43"/>
      <c r="I4" s="43"/>
    </row>
    <row r="5" spans="1:9" ht="18" x14ac:dyDescent="0.2">
      <c r="A5" s="76"/>
      <c r="B5" s="42" t="s">
        <v>56</v>
      </c>
      <c r="C5" s="53">
        <f>(C9+C10+C6+C7+C8+C11-C12)/(C6+C19+C7+C8)</f>
        <v>0.61532322426177177</v>
      </c>
      <c r="D5" s="43"/>
      <c r="E5" s="43"/>
      <c r="F5" s="43"/>
      <c r="G5" s="43"/>
      <c r="H5" s="43"/>
      <c r="I5" s="43"/>
    </row>
    <row r="6" spans="1:9" ht="18" x14ac:dyDescent="0.2">
      <c r="A6" s="76"/>
      <c r="B6" s="42" t="s">
        <v>57</v>
      </c>
      <c r="C6" s="53">
        <v>0.17299999999999999</v>
      </c>
      <c r="D6" s="43"/>
      <c r="E6" s="43"/>
      <c r="F6" s="43"/>
      <c r="G6" s="43"/>
      <c r="H6" s="43"/>
      <c r="I6" s="43"/>
    </row>
    <row r="7" spans="1:9" ht="18" x14ac:dyDescent="0.2">
      <c r="A7" s="76"/>
      <c r="B7" s="42" t="s">
        <v>58</v>
      </c>
      <c r="C7" s="53">
        <v>0.06</v>
      </c>
      <c r="D7" s="43"/>
      <c r="E7" s="43"/>
      <c r="F7" s="43"/>
      <c r="G7" s="43"/>
      <c r="H7" s="43"/>
      <c r="I7" s="43"/>
    </row>
    <row r="8" spans="1:9" ht="18" x14ac:dyDescent="0.2">
      <c r="A8" s="76"/>
      <c r="B8" s="42" t="s">
        <v>59</v>
      </c>
      <c r="C8" s="53">
        <v>0.02</v>
      </c>
      <c r="D8" s="43"/>
      <c r="E8" s="43"/>
      <c r="F8" s="43"/>
      <c r="G8" s="43"/>
      <c r="H8" s="43"/>
      <c r="I8" s="43"/>
    </row>
    <row r="9" spans="1:9" ht="18" x14ac:dyDescent="0.2">
      <c r="A9" s="76"/>
      <c r="B9" s="42" t="s">
        <v>60</v>
      </c>
      <c r="C9" s="53">
        <v>0.46400000000000002</v>
      </c>
      <c r="D9" s="43"/>
      <c r="E9" s="43"/>
      <c r="F9" s="43"/>
      <c r="G9" s="43"/>
      <c r="H9" s="43"/>
      <c r="I9" s="43"/>
    </row>
    <row r="10" spans="1:9" ht="18" x14ac:dyDescent="0.2">
      <c r="A10" s="76"/>
      <c r="B10" s="42" t="s">
        <v>61</v>
      </c>
      <c r="C10" s="53">
        <v>8.5999999999999993E-2</v>
      </c>
      <c r="D10" s="43"/>
      <c r="E10" s="43"/>
      <c r="F10" s="43"/>
      <c r="G10" s="43"/>
      <c r="H10" s="43"/>
      <c r="I10" s="43"/>
    </row>
    <row r="11" spans="1:9" ht="18" x14ac:dyDescent="0.2">
      <c r="A11" s="76"/>
      <c r="B11" s="42" t="s">
        <v>62</v>
      </c>
      <c r="C11" s="53">
        <v>1.7999999999999999E-2</v>
      </c>
      <c r="D11" s="43"/>
      <c r="E11" s="43"/>
      <c r="F11" s="43"/>
      <c r="G11" s="43"/>
      <c r="H11" s="43"/>
      <c r="I11" s="43"/>
    </row>
    <row r="12" spans="1:9" ht="18" x14ac:dyDescent="0.2">
      <c r="A12" s="76"/>
      <c r="B12" s="42" t="s">
        <v>63</v>
      </c>
      <c r="C12" s="53">
        <v>0.05</v>
      </c>
      <c r="D12" s="43"/>
      <c r="E12" s="43"/>
      <c r="F12" s="43"/>
      <c r="G12" s="43"/>
      <c r="H12" s="43"/>
      <c r="I12" s="43"/>
    </row>
    <row r="13" spans="1:9" ht="18" x14ac:dyDescent="0.2">
      <c r="A13" s="76"/>
      <c r="B13" s="42" t="s">
        <v>64</v>
      </c>
      <c r="C13" s="53">
        <v>3.5</v>
      </c>
      <c r="D13" s="43"/>
      <c r="E13" s="43"/>
      <c r="F13" s="43"/>
      <c r="G13" s="43"/>
      <c r="H13" s="43"/>
      <c r="I13" s="43"/>
    </row>
    <row r="14" spans="1:9" ht="18" x14ac:dyDescent="0.2">
      <c r="A14" s="76"/>
      <c r="B14" s="42" t="s">
        <v>65</v>
      </c>
      <c r="C14" s="53">
        <v>0.06</v>
      </c>
      <c r="D14" s="43"/>
      <c r="E14" s="43"/>
      <c r="F14" s="43"/>
      <c r="G14" s="43"/>
      <c r="H14" s="43"/>
      <c r="I14" s="43"/>
    </row>
    <row r="15" spans="1:9" ht="18" x14ac:dyDescent="0.2">
      <c r="A15" s="76"/>
      <c r="B15" s="42" t="s">
        <v>66</v>
      </c>
      <c r="C15" s="53">
        <f>C5-(C6+C7+C8)*(1-C5)</f>
        <v>0.51800000000000002</v>
      </c>
      <c r="D15" s="43"/>
      <c r="E15" s="43"/>
      <c r="F15" s="43"/>
      <c r="G15" s="43"/>
      <c r="H15" s="43"/>
      <c r="I15" s="43"/>
    </row>
    <row r="16" spans="1:9" ht="18" x14ac:dyDescent="0.2">
      <c r="A16" s="76"/>
      <c r="B16" s="42" t="s">
        <v>67</v>
      </c>
      <c r="C16" s="53">
        <v>3.53</v>
      </c>
      <c r="D16" s="43"/>
      <c r="E16" s="43"/>
      <c r="F16" s="43"/>
      <c r="G16" s="43"/>
      <c r="H16" s="43"/>
      <c r="I16" s="43"/>
    </row>
    <row r="17" spans="1:9" ht="18" x14ac:dyDescent="0.2">
      <c r="A17" s="76" t="s">
        <v>68</v>
      </c>
      <c r="B17" s="44" t="s">
        <v>129</v>
      </c>
      <c r="C17" s="46" t="s">
        <v>69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44" t="s">
        <v>75</v>
      </c>
    </row>
    <row r="18" spans="1:9" ht="18" x14ac:dyDescent="0.2">
      <c r="A18" s="76"/>
      <c r="B18" s="42" t="s">
        <v>76</v>
      </c>
      <c r="C18" s="42">
        <v>262500</v>
      </c>
      <c r="D18" s="42">
        <v>42262.5</v>
      </c>
      <c r="E18" s="42">
        <v>45412.5</v>
      </c>
      <c r="F18" s="42">
        <v>43050</v>
      </c>
      <c r="G18" s="42">
        <v>44625</v>
      </c>
      <c r="H18" s="42">
        <v>43837.5</v>
      </c>
      <c r="I18" s="42">
        <v>43312.5</v>
      </c>
    </row>
    <row r="19" spans="1:9" ht="18" x14ac:dyDescent="0.2">
      <c r="A19" s="76"/>
      <c r="B19" s="42" t="s">
        <v>77</v>
      </c>
      <c r="C19" s="42">
        <f>SUM(D19:I19)</f>
        <v>1</v>
      </c>
      <c r="D19" s="42">
        <v>0.161</v>
      </c>
      <c r="E19" s="42">
        <v>0.17299999999999999</v>
      </c>
      <c r="F19" s="42">
        <v>0.16400000000000001</v>
      </c>
      <c r="G19" s="42">
        <v>0.17</v>
      </c>
      <c r="H19" s="42">
        <v>0.16700000000000001</v>
      </c>
      <c r="I19" s="42">
        <v>0.16500000000000001</v>
      </c>
    </row>
    <row r="20" spans="1:9" ht="18" x14ac:dyDescent="0.2">
      <c r="A20" s="76"/>
      <c r="B20" s="42"/>
      <c r="C20" s="43"/>
      <c r="D20" s="43"/>
      <c r="E20" s="43"/>
      <c r="F20" s="43"/>
      <c r="G20" s="43"/>
      <c r="H20" s="43"/>
      <c r="I20" s="43"/>
    </row>
    <row r="21" spans="1:9" ht="18" x14ac:dyDescent="0.2">
      <c r="A21" s="76"/>
      <c r="B21" s="42" t="s">
        <v>78</v>
      </c>
      <c r="C21" s="42">
        <v>73725</v>
      </c>
      <c r="D21" s="42">
        <v>73725</v>
      </c>
      <c r="E21" s="42">
        <v>76425</v>
      </c>
      <c r="F21" s="42">
        <v>74400</v>
      </c>
      <c r="G21" s="42">
        <v>75750</v>
      </c>
      <c r="H21" s="42">
        <v>75075</v>
      </c>
      <c r="I21" s="42">
        <v>74625</v>
      </c>
    </row>
    <row r="22" spans="1:9" ht="18" x14ac:dyDescent="0.2">
      <c r="A22" s="76"/>
      <c r="B22" s="42" t="s">
        <v>79</v>
      </c>
      <c r="C22" s="44" t="s">
        <v>129</v>
      </c>
      <c r="D22" s="42">
        <v>1.74</v>
      </c>
      <c r="E22" s="42">
        <v>1.68</v>
      </c>
      <c r="F22" s="42">
        <v>1.73</v>
      </c>
      <c r="G22" s="42">
        <v>1.7</v>
      </c>
      <c r="H22" s="42">
        <v>1.71</v>
      </c>
      <c r="I22" s="42">
        <v>1.72</v>
      </c>
    </row>
    <row r="23" spans="1:9" ht="18" x14ac:dyDescent="0.2">
      <c r="A23" s="76"/>
      <c r="B23" s="42" t="s">
        <v>80</v>
      </c>
      <c r="C23" s="42">
        <v>75000</v>
      </c>
      <c r="D23" s="42">
        <v>76425</v>
      </c>
      <c r="E23" s="42">
        <v>74400</v>
      </c>
      <c r="F23" s="42">
        <v>75750</v>
      </c>
      <c r="G23" s="42">
        <v>75075</v>
      </c>
      <c r="H23" s="42">
        <v>74625</v>
      </c>
      <c r="I23" s="42">
        <v>75000</v>
      </c>
    </row>
    <row r="24" spans="1:9" ht="18" x14ac:dyDescent="0.2">
      <c r="A24" s="76"/>
      <c r="B24" s="42"/>
      <c r="C24" s="43"/>
      <c r="D24" s="43"/>
      <c r="E24" s="43"/>
      <c r="F24" s="43"/>
      <c r="G24" s="43"/>
      <c r="H24" s="43"/>
      <c r="I24" s="43"/>
    </row>
    <row r="25" spans="1:9" ht="18" x14ac:dyDescent="0.2">
      <c r="A25" s="76"/>
      <c r="B25" s="42" t="s">
        <v>81</v>
      </c>
      <c r="C25" s="49" t="s">
        <v>131</v>
      </c>
      <c r="D25" s="49" t="s">
        <v>132</v>
      </c>
      <c r="E25" s="49" t="s">
        <v>133</v>
      </c>
      <c r="F25" s="49" t="s">
        <v>134</v>
      </c>
      <c r="G25" s="49" t="s">
        <v>135</v>
      </c>
      <c r="H25" s="49" t="s">
        <v>136</v>
      </c>
      <c r="I25" s="49" t="s">
        <v>137</v>
      </c>
    </row>
    <row r="26" spans="1:9" ht="18" x14ac:dyDescent="0.2">
      <c r="A26" s="76"/>
      <c r="B26" s="42" t="s">
        <v>82</v>
      </c>
      <c r="C26" s="49" t="s">
        <v>138</v>
      </c>
      <c r="D26" s="49" t="s">
        <v>139</v>
      </c>
      <c r="E26" s="49" t="s">
        <v>140</v>
      </c>
      <c r="F26" s="49" t="s">
        <v>141</v>
      </c>
      <c r="G26" s="49" t="s">
        <v>142</v>
      </c>
      <c r="H26" s="49" t="s">
        <v>143</v>
      </c>
      <c r="I26" s="49" t="s">
        <v>144</v>
      </c>
    </row>
    <row r="27" spans="1:9" ht="18" x14ac:dyDescent="0.2">
      <c r="A27" s="76"/>
      <c r="B27" s="42" t="s">
        <v>83</v>
      </c>
      <c r="C27" s="49" t="s">
        <v>145</v>
      </c>
      <c r="D27" s="42">
        <v>0.159</v>
      </c>
      <c r="E27" s="42">
        <v>0.16200000000000001</v>
      </c>
      <c r="F27" s="42">
        <v>0.16400000000000001</v>
      </c>
      <c r="G27" s="42">
        <v>0.16700000000000001</v>
      </c>
      <c r="H27" s="42">
        <v>0.17299999999999999</v>
      </c>
      <c r="I27" s="42">
        <v>0.17499999999999999</v>
      </c>
    </row>
    <row r="28" spans="1:9" ht="18" x14ac:dyDescent="0.2">
      <c r="A28" s="76"/>
      <c r="B28" s="42"/>
      <c r="C28" s="43"/>
      <c r="D28" s="43"/>
      <c r="E28" s="43"/>
      <c r="F28" s="43"/>
      <c r="G28" s="43"/>
      <c r="H28" s="43"/>
      <c r="I28" s="43"/>
    </row>
    <row r="29" spans="1:9" ht="18" x14ac:dyDescent="0.2">
      <c r="A29" s="76"/>
      <c r="B29" s="42" t="s">
        <v>84</v>
      </c>
      <c r="C29" s="49" t="s">
        <v>146</v>
      </c>
      <c r="D29" s="49" t="s">
        <v>147</v>
      </c>
      <c r="E29" s="49" t="s">
        <v>148</v>
      </c>
      <c r="F29" s="49" t="s">
        <v>149</v>
      </c>
      <c r="G29" s="49" t="s">
        <v>150</v>
      </c>
      <c r="H29" s="49" t="s">
        <v>151</v>
      </c>
      <c r="I29" s="49" t="s">
        <v>152</v>
      </c>
    </row>
    <row r="30" spans="1:9" ht="18" x14ac:dyDescent="0.2">
      <c r="A30" s="76"/>
      <c r="B30" s="42" t="s">
        <v>85</v>
      </c>
      <c r="C30" s="49" t="s">
        <v>153</v>
      </c>
      <c r="D30" s="49" t="s">
        <v>154</v>
      </c>
      <c r="E30" s="49" t="s">
        <v>155</v>
      </c>
      <c r="F30" s="49" t="s">
        <v>156</v>
      </c>
      <c r="G30" s="49" t="s">
        <v>157</v>
      </c>
      <c r="H30" s="49" t="s">
        <v>158</v>
      </c>
      <c r="I30" s="49" t="s">
        <v>159</v>
      </c>
    </row>
    <row r="31" spans="1:9" ht="18" x14ac:dyDescent="0.2">
      <c r="A31" s="76"/>
      <c r="B31" s="42" t="s">
        <v>86</v>
      </c>
      <c r="C31" s="49" t="s">
        <v>160</v>
      </c>
      <c r="D31" s="42">
        <v>0.159</v>
      </c>
      <c r="E31" s="42">
        <v>0.161</v>
      </c>
      <c r="F31" s="42">
        <v>0.16800000000000001</v>
      </c>
      <c r="G31" s="42">
        <v>0.17299999999999999</v>
      </c>
      <c r="H31" s="42">
        <v>0.17199999999999999</v>
      </c>
      <c r="I31" s="42">
        <v>0.16700000000000001</v>
      </c>
    </row>
    <row r="32" spans="1:9" ht="18" x14ac:dyDescent="0.2">
      <c r="A32" s="76"/>
      <c r="B32" s="42"/>
      <c r="C32" s="43"/>
      <c r="D32" s="43"/>
      <c r="E32" s="43"/>
      <c r="F32" s="43"/>
      <c r="G32" s="43"/>
      <c r="H32" s="43"/>
      <c r="I32" s="43"/>
    </row>
    <row r="33" spans="1:9" ht="18" x14ac:dyDescent="0.2">
      <c r="A33" s="76"/>
      <c r="B33" s="42" t="s">
        <v>87</v>
      </c>
      <c r="C33" s="49" t="s">
        <v>161</v>
      </c>
      <c r="D33" s="49" t="s">
        <v>162</v>
      </c>
      <c r="E33" s="49" t="s">
        <v>163</v>
      </c>
      <c r="F33" s="49" t="s">
        <v>164</v>
      </c>
      <c r="G33" s="49" t="s">
        <v>165</v>
      </c>
      <c r="H33" s="49" t="s">
        <v>166</v>
      </c>
      <c r="I33" s="49" t="s">
        <v>167</v>
      </c>
    </row>
    <row r="34" spans="1:9" ht="18" x14ac:dyDescent="0.2">
      <c r="A34" s="76"/>
      <c r="B34" s="42" t="s">
        <v>88</v>
      </c>
      <c r="C34" s="49" t="s">
        <v>168</v>
      </c>
      <c r="D34" s="49" t="s">
        <v>169</v>
      </c>
      <c r="E34" s="49" t="s">
        <v>170</v>
      </c>
      <c r="F34" s="49" t="s">
        <v>171</v>
      </c>
      <c r="G34" s="49" t="s">
        <v>172</v>
      </c>
      <c r="H34" s="49" t="s">
        <v>173</v>
      </c>
      <c r="I34" s="49" t="s">
        <v>174</v>
      </c>
    </row>
    <row r="35" spans="1:9" ht="18" x14ac:dyDescent="0.2">
      <c r="A35" s="76"/>
      <c r="B35" s="42" t="s">
        <v>89</v>
      </c>
      <c r="C35" s="49" t="s">
        <v>175</v>
      </c>
      <c r="D35" s="42">
        <v>0.16700000000000001</v>
      </c>
      <c r="E35" s="42">
        <v>0.16700000000000001</v>
      </c>
      <c r="F35" s="42">
        <v>0.16700000000000001</v>
      </c>
      <c r="G35" s="42">
        <v>0.16600000000000001</v>
      </c>
      <c r="H35" s="42">
        <v>0.16700000000000001</v>
      </c>
      <c r="I35" s="42">
        <v>0.16600000000000001</v>
      </c>
    </row>
    <row r="36" spans="1:9" ht="18" x14ac:dyDescent="0.2">
      <c r="A36" s="76"/>
      <c r="B36" s="42"/>
      <c r="C36" s="43"/>
      <c r="D36" s="43"/>
      <c r="E36" s="43"/>
      <c r="F36" s="43"/>
      <c r="G36" s="43"/>
      <c r="H36" s="43"/>
      <c r="I36" s="43"/>
    </row>
    <row r="37" spans="1:9" ht="18" x14ac:dyDescent="0.2">
      <c r="A37" s="76"/>
      <c r="B37" s="42" t="s">
        <v>90</v>
      </c>
      <c r="C37" s="42" t="e">
        <f>SUM(D37:I37)</f>
        <v>#VALUE!</v>
      </c>
      <c r="D37" s="42" t="e">
        <f>D18+D25+D29+D33+D23-D21</f>
        <v>#VALUE!</v>
      </c>
      <c r="E37" s="42" t="e">
        <f t="shared" ref="E37:I37" si="0">E18+E25+E29+E33+E23-E21</f>
        <v>#VALUE!</v>
      </c>
      <c r="F37" s="42" t="e">
        <f t="shared" si="0"/>
        <v>#VALUE!</v>
      </c>
      <c r="G37" s="42" t="e">
        <f t="shared" si="0"/>
        <v>#VALUE!</v>
      </c>
      <c r="H37" s="42" t="e">
        <f t="shared" si="0"/>
        <v>#VALUE!</v>
      </c>
      <c r="I37" s="42" t="e">
        <f t="shared" si="0"/>
        <v>#VALUE!</v>
      </c>
    </row>
    <row r="38" spans="1:9" ht="18" x14ac:dyDescent="0.2">
      <c r="A38" s="76"/>
      <c r="B38" s="42"/>
      <c r="C38" s="43"/>
      <c r="D38" s="43"/>
      <c r="E38" s="43"/>
      <c r="F38" s="43"/>
      <c r="G38" s="43"/>
      <c r="H38" s="43"/>
      <c r="I38" s="43"/>
    </row>
    <row r="39" spans="1:9" ht="18" x14ac:dyDescent="0.2">
      <c r="A39" s="76"/>
      <c r="B39" s="42" t="s">
        <v>91</v>
      </c>
      <c r="C39" s="42"/>
      <c r="D39" s="42"/>
      <c r="E39" s="42"/>
      <c r="F39" s="42"/>
      <c r="G39" s="42"/>
      <c r="H39" s="42"/>
      <c r="I39" s="42"/>
    </row>
    <row r="40" spans="1:9" ht="18" x14ac:dyDescent="0.2">
      <c r="A40" s="76"/>
      <c r="B40" s="42"/>
      <c r="C40" s="43"/>
      <c r="D40" s="43"/>
      <c r="E40" s="43"/>
      <c r="F40" s="43"/>
      <c r="G40" s="43"/>
      <c r="H40" s="43"/>
      <c r="I40" s="43"/>
    </row>
    <row r="41" spans="1:9" ht="18" x14ac:dyDescent="0.2">
      <c r="A41" s="76"/>
      <c r="B41" s="42" t="s">
        <v>92</v>
      </c>
      <c r="C41" s="42">
        <v>75000</v>
      </c>
      <c r="D41" s="42">
        <v>75075</v>
      </c>
      <c r="E41" s="42">
        <v>75413</v>
      </c>
      <c r="F41" s="42">
        <v>75075</v>
      </c>
      <c r="G41" s="42">
        <v>75413</v>
      </c>
      <c r="H41" s="42">
        <v>74850</v>
      </c>
      <c r="I41" s="42">
        <v>74813</v>
      </c>
    </row>
    <row r="42" spans="1:9" ht="18" x14ac:dyDescent="0.2">
      <c r="A42" s="76"/>
      <c r="B42" s="42"/>
      <c r="C42" s="43"/>
      <c r="D42" s="43"/>
      <c r="E42" s="43"/>
      <c r="F42" s="43"/>
      <c r="G42" s="43"/>
      <c r="H42" s="43"/>
      <c r="I42" s="43"/>
    </row>
    <row r="43" spans="1:9" ht="18" x14ac:dyDescent="0.2">
      <c r="A43" s="76"/>
      <c r="B43" s="42" t="s">
        <v>64</v>
      </c>
      <c r="C43" s="42">
        <v>20.97</v>
      </c>
      <c r="D43" s="42">
        <v>3.5</v>
      </c>
      <c r="E43" s="42">
        <v>3.48</v>
      </c>
      <c r="F43" s="42">
        <v>3.5</v>
      </c>
      <c r="G43" s="42">
        <v>3.48</v>
      </c>
      <c r="H43" s="42">
        <v>3.51</v>
      </c>
      <c r="I43" s="42">
        <v>3.51</v>
      </c>
    </row>
    <row r="44" spans="1:9" ht="18" x14ac:dyDescent="0.2">
      <c r="A44" s="76"/>
      <c r="B44" s="42"/>
      <c r="C44" s="43"/>
      <c r="D44" s="43"/>
      <c r="E44" s="43"/>
      <c r="F44" s="43"/>
      <c r="G44" s="43"/>
      <c r="H44" s="43"/>
      <c r="I44" s="43"/>
    </row>
    <row r="45" spans="1:9" ht="18" x14ac:dyDescent="0.2">
      <c r="A45" s="76"/>
      <c r="B45" s="42" t="s">
        <v>93</v>
      </c>
      <c r="C45" s="42"/>
      <c r="D45" s="42"/>
      <c r="E45" s="42"/>
      <c r="F45" s="42"/>
      <c r="G45" s="42"/>
      <c r="H45" s="42"/>
      <c r="I45" s="42"/>
    </row>
    <row r="46" spans="1:9" ht="18" x14ac:dyDescent="0.2">
      <c r="A46" s="76"/>
      <c r="B46" s="42"/>
      <c r="C46" s="43"/>
      <c r="D46" s="43"/>
      <c r="E46" s="43"/>
      <c r="F46" s="43"/>
      <c r="G46" s="43"/>
      <c r="H46" s="43"/>
      <c r="I46" s="43"/>
    </row>
    <row r="47" spans="1:9" ht="18" x14ac:dyDescent="0.2">
      <c r="A47" s="76"/>
      <c r="B47" s="42" t="s">
        <v>94</v>
      </c>
      <c r="C47" s="42"/>
      <c r="D47" s="42"/>
      <c r="E47" s="42"/>
      <c r="F47" s="42"/>
      <c r="G47" s="42"/>
      <c r="H47" s="42"/>
      <c r="I47" s="42"/>
    </row>
    <row r="48" spans="1:9" ht="18" x14ac:dyDescent="0.2">
      <c r="A48" s="76"/>
      <c r="B48" s="42" t="s">
        <v>95</v>
      </c>
      <c r="C48" s="42"/>
      <c r="D48" s="42"/>
      <c r="E48" s="42"/>
      <c r="F48" s="42"/>
      <c r="G48" s="42"/>
      <c r="H48" s="42"/>
      <c r="I48" s="42"/>
    </row>
    <row r="49" spans="1:9" ht="18" x14ac:dyDescent="0.2">
      <c r="A49" s="76"/>
      <c r="B49" s="42"/>
      <c r="C49" s="43"/>
      <c r="D49" s="43"/>
      <c r="E49" s="43"/>
      <c r="F49" s="43"/>
      <c r="G49" s="43"/>
      <c r="H49" s="43"/>
      <c r="I49" s="43"/>
    </row>
    <row r="50" spans="1:9" ht="18" x14ac:dyDescent="0.2">
      <c r="A50" s="76" t="s">
        <v>96</v>
      </c>
      <c r="B50" s="44" t="s">
        <v>129</v>
      </c>
      <c r="C50" s="46" t="s">
        <v>69</v>
      </c>
      <c r="D50" s="44" t="s">
        <v>70</v>
      </c>
      <c r="E50" s="44" t="s">
        <v>71</v>
      </c>
      <c r="F50" s="44" t="s">
        <v>72</v>
      </c>
      <c r="G50" s="44" t="s">
        <v>73</v>
      </c>
      <c r="H50" s="44" t="s">
        <v>74</v>
      </c>
      <c r="I50" s="44" t="s">
        <v>75</v>
      </c>
    </row>
    <row r="51" spans="1:9" ht="18" x14ac:dyDescent="0.2">
      <c r="A51" s="76"/>
      <c r="B51" s="42" t="s">
        <v>97</v>
      </c>
      <c r="C51" s="42"/>
      <c r="D51" s="42" t="e">
        <f>D37*($C$19-$C$5)</f>
        <v>#VALUE!</v>
      </c>
      <c r="E51" s="42" t="e">
        <f>E37*($C$19-$C$5)</f>
        <v>#VALUE!</v>
      </c>
      <c r="F51" s="42" t="e">
        <f t="shared" ref="F51:I51" si="1">F37*($C$19-$C$5)</f>
        <v>#VALUE!</v>
      </c>
      <c r="G51" s="42" t="e">
        <f t="shared" si="1"/>
        <v>#VALUE!</v>
      </c>
      <c r="H51" s="42" t="e">
        <f t="shared" si="1"/>
        <v>#VALUE!</v>
      </c>
      <c r="I51" s="42" t="e">
        <f t="shared" si="1"/>
        <v>#VALUE!</v>
      </c>
    </row>
    <row r="52" spans="1:9" ht="18" x14ac:dyDescent="0.2">
      <c r="A52" s="76"/>
      <c r="B52" s="42"/>
      <c r="C52" s="43"/>
      <c r="D52" s="43"/>
      <c r="E52" s="43"/>
      <c r="F52" s="43"/>
      <c r="G52" s="43"/>
      <c r="H52" s="43"/>
      <c r="I52" s="43"/>
    </row>
    <row r="53" spans="1:9" ht="18" x14ac:dyDescent="0.2">
      <c r="A53" s="76"/>
      <c r="B53" s="42" t="s">
        <v>98</v>
      </c>
      <c r="C53" s="42"/>
      <c r="D53" s="42" t="e">
        <f>D51*$C$14</f>
        <v>#VALUE!</v>
      </c>
      <c r="E53" s="42" t="e">
        <f>E51*$C$14</f>
        <v>#VALUE!</v>
      </c>
      <c r="F53" s="42" t="e">
        <f>F51*$C$14</f>
        <v>#VALUE!</v>
      </c>
      <c r="G53" s="42" t="e">
        <f t="shared" ref="G53:I53" si="2">G51*$C$14</f>
        <v>#VALUE!</v>
      </c>
      <c r="H53" s="42" t="e">
        <f t="shared" si="2"/>
        <v>#VALUE!</v>
      </c>
      <c r="I53" s="42" t="e">
        <f t="shared" si="2"/>
        <v>#VALUE!</v>
      </c>
    </row>
    <row r="54" spans="1:9" ht="18" x14ac:dyDescent="0.2">
      <c r="A54" s="76"/>
      <c r="B54" s="42"/>
      <c r="C54" s="43"/>
      <c r="D54" s="43"/>
      <c r="E54" s="43"/>
      <c r="F54" s="43"/>
      <c r="G54" s="43"/>
      <c r="H54" s="43"/>
      <c r="I54" s="43"/>
    </row>
    <row r="55" spans="1:9" ht="18" x14ac:dyDescent="0.2">
      <c r="A55" s="76"/>
      <c r="B55" s="42" t="s">
        <v>99</v>
      </c>
      <c r="C55" s="42"/>
      <c r="D55" s="42"/>
      <c r="E55" s="42"/>
      <c r="F55" s="42"/>
      <c r="G55" s="42"/>
      <c r="H55" s="42"/>
      <c r="I55" s="42"/>
    </row>
    <row r="56" spans="1:9" ht="18" x14ac:dyDescent="0.2">
      <c r="A56" s="76"/>
      <c r="B56" s="42"/>
      <c r="C56" s="43"/>
      <c r="D56" s="43"/>
      <c r="E56" s="43"/>
      <c r="F56" s="43"/>
      <c r="G56" s="43"/>
      <c r="H56" s="43"/>
      <c r="I56" s="43"/>
    </row>
    <row r="57" spans="1:9" ht="18" x14ac:dyDescent="0.2">
      <c r="A57" s="76"/>
      <c r="B57" s="42" t="s">
        <v>100</v>
      </c>
      <c r="C57" s="42"/>
      <c r="D57" s="42"/>
      <c r="E57" s="42"/>
      <c r="F57" s="42"/>
      <c r="G57" s="42"/>
      <c r="H57" s="42"/>
      <c r="I57" s="42"/>
    </row>
    <row r="58" spans="1:9" ht="18" x14ac:dyDescent="0.2">
      <c r="A58" s="76"/>
      <c r="B58" s="42"/>
      <c r="C58" s="43"/>
      <c r="D58" s="43"/>
      <c r="E58" s="43"/>
      <c r="F58" s="43"/>
      <c r="G58" s="43"/>
      <c r="H58" s="43"/>
      <c r="I58" s="43"/>
    </row>
    <row r="59" spans="1:9" ht="18" x14ac:dyDescent="0.2">
      <c r="A59" s="76"/>
      <c r="B59" s="42" t="s">
        <v>101</v>
      </c>
      <c r="C59" s="42"/>
      <c r="D59" s="42"/>
      <c r="E59" s="42"/>
      <c r="F59" s="42"/>
      <c r="G59" s="42"/>
      <c r="H59" s="42"/>
      <c r="I59" s="42"/>
    </row>
    <row r="60" spans="1:9" ht="18" x14ac:dyDescent="0.2">
      <c r="A60" s="76"/>
      <c r="B60" s="42"/>
      <c r="C60" s="43"/>
      <c r="D60" s="43"/>
      <c r="E60" s="43"/>
      <c r="F60" s="43"/>
      <c r="G60" s="43"/>
      <c r="H60" s="43"/>
      <c r="I60" s="43"/>
    </row>
    <row r="61" spans="1:9" ht="18" x14ac:dyDescent="0.2">
      <c r="A61" s="76"/>
      <c r="B61" s="42" t="s">
        <v>102</v>
      </c>
      <c r="C61" s="42"/>
      <c r="D61" s="42"/>
      <c r="E61" s="42"/>
      <c r="F61" s="42"/>
      <c r="G61" s="42"/>
      <c r="H61" s="42"/>
      <c r="I61" s="42"/>
    </row>
  </sheetData>
  <mergeCells count="5">
    <mergeCell ref="A1:I1"/>
    <mergeCell ref="A2:I2"/>
    <mergeCell ref="A3:A16"/>
    <mergeCell ref="A17:A49"/>
    <mergeCell ref="A50:A6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9B7-181D-4C76-99D0-D884DD7A5997}">
  <dimension ref="A1:Z245"/>
  <sheetViews>
    <sheetView showFormulas="1" tabSelected="1" topLeftCell="A9" zoomScale="60" zoomScaleNormal="60" workbookViewId="0">
      <selection activeCell="C40" sqref="C40"/>
    </sheetView>
  </sheetViews>
  <sheetFormatPr baseColWidth="10" defaultColWidth="8.83203125" defaultRowHeight="21" x14ac:dyDescent="0.25"/>
  <cols>
    <col min="1" max="1" width="8.83203125" style="56"/>
    <col min="2" max="2" width="21.5" style="56" customWidth="1"/>
    <col min="3" max="3" width="32.5" style="90" customWidth="1"/>
    <col min="4" max="4" width="22.5" style="90" customWidth="1"/>
    <col min="5" max="5" width="26.6640625" style="90" customWidth="1"/>
    <col min="6" max="6" width="25.6640625" style="56" bestFit="1" customWidth="1"/>
    <col min="7" max="7" width="26.6640625" style="56" bestFit="1" customWidth="1"/>
    <col min="8" max="8" width="26.1640625" style="56" bestFit="1" customWidth="1"/>
    <col min="9" max="9" width="24.6640625" style="56" bestFit="1" customWidth="1"/>
    <col min="10" max="11" width="8.83203125" style="56"/>
    <col min="12" max="12" width="10.6640625" style="56" bestFit="1" customWidth="1"/>
    <col min="13" max="13" width="12" style="56" bestFit="1" customWidth="1"/>
    <col min="14" max="14" width="12.33203125" style="56" bestFit="1" customWidth="1"/>
    <col min="15" max="16384" width="8.83203125" style="56"/>
  </cols>
  <sheetData>
    <row r="1" spans="1:16" ht="35" x14ac:dyDescent="0.25">
      <c r="A1" s="91" t="s">
        <v>234</v>
      </c>
      <c r="B1" s="91"/>
      <c r="C1" s="91"/>
      <c r="D1" s="91"/>
      <c r="E1" s="91"/>
      <c r="F1" s="91"/>
      <c r="G1" s="91"/>
      <c r="H1" s="91"/>
      <c r="I1" s="91"/>
      <c r="J1" s="55"/>
      <c r="K1" s="55"/>
      <c r="L1" s="55"/>
      <c r="M1" s="55"/>
      <c r="N1" s="55"/>
      <c r="O1" s="55"/>
      <c r="P1" s="55"/>
    </row>
    <row r="2" spans="1:16" ht="25" x14ac:dyDescent="0.25">
      <c r="A2" s="92" t="s">
        <v>233</v>
      </c>
      <c r="B2" s="92"/>
      <c r="C2" s="92"/>
      <c r="D2" s="92"/>
      <c r="E2" s="92"/>
      <c r="F2" s="92"/>
      <c r="G2" s="92"/>
      <c r="H2" s="92"/>
      <c r="I2" s="92"/>
      <c r="J2" s="55"/>
      <c r="K2" s="55"/>
      <c r="L2" s="54" t="s">
        <v>176</v>
      </c>
      <c r="M2" s="54" t="s">
        <v>177</v>
      </c>
      <c r="N2" s="54" t="s">
        <v>178</v>
      </c>
      <c r="O2" s="54" t="s">
        <v>179</v>
      </c>
      <c r="P2" s="54" t="s">
        <v>180</v>
      </c>
    </row>
    <row r="3" spans="1:16" x14ac:dyDescent="0.25">
      <c r="A3" s="72" t="s">
        <v>52</v>
      </c>
      <c r="B3" s="57" t="s">
        <v>53</v>
      </c>
      <c r="C3" s="57" t="s">
        <v>24</v>
      </c>
      <c r="D3" s="57" t="s">
        <v>54</v>
      </c>
      <c r="E3" s="78"/>
      <c r="F3" s="55"/>
      <c r="G3" s="55"/>
      <c r="H3" s="55"/>
      <c r="I3" s="55"/>
      <c r="J3" s="55"/>
      <c r="K3" s="55" t="s">
        <v>181</v>
      </c>
      <c r="L3" s="58">
        <v>40000</v>
      </c>
      <c r="M3" s="58">
        <v>73725</v>
      </c>
      <c r="N3" s="59">
        <v>0.84299999999999997</v>
      </c>
      <c r="O3" s="55"/>
      <c r="P3" s="55"/>
    </row>
    <row r="4" spans="1:16" x14ac:dyDescent="0.25">
      <c r="A4" s="72"/>
      <c r="B4" s="54" t="s">
        <v>55</v>
      </c>
      <c r="C4" s="79">
        <v>0.05</v>
      </c>
      <c r="D4" s="79">
        <v>250000</v>
      </c>
      <c r="E4" s="79"/>
      <c r="F4" s="55"/>
      <c r="G4" s="55"/>
      <c r="H4" s="55"/>
      <c r="I4" s="55"/>
      <c r="J4" s="55"/>
      <c r="K4" s="55" t="s">
        <v>182</v>
      </c>
      <c r="L4" s="58">
        <v>21392</v>
      </c>
      <c r="M4" s="58">
        <v>55564</v>
      </c>
      <c r="N4" s="59">
        <v>1.597</v>
      </c>
      <c r="O4" s="55"/>
      <c r="P4" s="55"/>
    </row>
    <row r="5" spans="1:16" x14ac:dyDescent="0.25">
      <c r="A5" s="72"/>
      <c r="B5" s="54" t="s">
        <v>56</v>
      </c>
      <c r="C5" s="80">
        <f>(C9+C10+C6+C7+C8+C11-C12)/(C19+C6+C7+C8)</f>
        <v>0.61532322426177177</v>
      </c>
      <c r="D5" s="79"/>
      <c r="E5" s="79"/>
      <c r="F5" s="55"/>
      <c r="G5" s="55"/>
      <c r="H5" s="55"/>
      <c r="I5" s="55"/>
      <c r="J5" s="55"/>
      <c r="K5" s="55" t="s">
        <v>183</v>
      </c>
      <c r="L5" s="58">
        <v>1284</v>
      </c>
      <c r="M5" s="55"/>
      <c r="N5" s="55"/>
      <c r="O5" s="55"/>
      <c r="P5" s="55"/>
    </row>
    <row r="6" spans="1:16" x14ac:dyDescent="0.25">
      <c r="A6" s="72"/>
      <c r="B6" s="54" t="s">
        <v>57</v>
      </c>
      <c r="C6" s="79">
        <v>0.17299999999999999</v>
      </c>
      <c r="D6" s="79"/>
      <c r="E6" s="79"/>
      <c r="F6" s="55"/>
      <c r="G6" s="55"/>
      <c r="H6" s="55"/>
      <c r="I6" s="55"/>
      <c r="J6" s="55"/>
      <c r="K6" s="54" t="s">
        <v>184</v>
      </c>
      <c r="L6" s="60">
        <v>62676</v>
      </c>
      <c r="M6" s="60">
        <v>129289</v>
      </c>
      <c r="N6" s="54"/>
      <c r="O6" s="54"/>
      <c r="P6" s="59">
        <v>0.51500000000000001</v>
      </c>
    </row>
    <row r="7" spans="1:16" x14ac:dyDescent="0.25">
      <c r="A7" s="72"/>
      <c r="B7" s="54" t="s">
        <v>58</v>
      </c>
      <c r="C7" s="79">
        <v>0.06</v>
      </c>
      <c r="D7" s="79"/>
      <c r="E7" s="79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</row>
    <row r="8" spans="1:16" x14ac:dyDescent="0.25">
      <c r="A8" s="72"/>
      <c r="B8" s="54" t="s">
        <v>59</v>
      </c>
      <c r="C8" s="79">
        <v>0.02</v>
      </c>
      <c r="D8" s="79"/>
      <c r="E8" s="79"/>
      <c r="F8" s="55"/>
      <c r="G8" s="55" t="s">
        <v>130</v>
      </c>
      <c r="H8" s="55"/>
      <c r="I8" s="55"/>
      <c r="J8" s="55"/>
      <c r="K8" s="55" t="s">
        <v>104</v>
      </c>
      <c r="L8" s="55"/>
      <c r="M8" s="58">
        <v>42263</v>
      </c>
      <c r="N8" s="55"/>
      <c r="O8" s="55"/>
      <c r="P8" s="55"/>
    </row>
    <row r="9" spans="1:16" x14ac:dyDescent="0.25">
      <c r="A9" s="72"/>
      <c r="B9" s="54" t="s">
        <v>60</v>
      </c>
      <c r="C9" s="79">
        <v>0.46400000000000002</v>
      </c>
      <c r="D9" s="79"/>
      <c r="E9" s="79"/>
      <c r="F9" s="55"/>
      <c r="G9" s="55"/>
      <c r="H9" s="55"/>
      <c r="I9" s="55"/>
      <c r="J9" s="55"/>
      <c r="K9" s="55" t="s">
        <v>57</v>
      </c>
      <c r="L9" s="55"/>
      <c r="M9" s="58">
        <v>7221</v>
      </c>
      <c r="N9" s="55"/>
      <c r="O9" s="55"/>
      <c r="P9" s="55"/>
    </row>
    <row r="10" spans="1:16" x14ac:dyDescent="0.25">
      <c r="A10" s="72"/>
      <c r="B10" s="54" t="s">
        <v>61</v>
      </c>
      <c r="C10" s="79">
        <v>8.5999999999999993E-2</v>
      </c>
      <c r="D10" s="79"/>
      <c r="E10" s="79"/>
      <c r="F10" s="55"/>
      <c r="G10" s="55"/>
      <c r="H10" s="55"/>
      <c r="I10" s="55"/>
      <c r="J10" s="55"/>
      <c r="K10" s="55" t="s">
        <v>106</v>
      </c>
      <c r="L10" s="55"/>
      <c r="M10" s="58">
        <v>2504</v>
      </c>
      <c r="N10" s="55"/>
      <c r="O10" s="55"/>
      <c r="P10" s="55"/>
    </row>
    <row r="11" spans="1:16" x14ac:dyDescent="0.25">
      <c r="A11" s="72"/>
      <c r="B11" s="54" t="s">
        <v>62</v>
      </c>
      <c r="C11" s="79">
        <v>1.7999999999999999E-2</v>
      </c>
      <c r="D11" s="79"/>
      <c r="E11" s="79"/>
      <c r="F11" s="55"/>
      <c r="G11" s="55"/>
      <c r="H11" s="55"/>
      <c r="I11" s="55"/>
      <c r="J11" s="55"/>
      <c r="K11" s="55" t="s">
        <v>59</v>
      </c>
      <c r="L11" s="55"/>
      <c r="M11" s="58">
        <v>877</v>
      </c>
      <c r="N11" s="55"/>
      <c r="O11" s="55"/>
      <c r="P11" s="55"/>
    </row>
    <row r="12" spans="1:16" x14ac:dyDescent="0.25">
      <c r="A12" s="72"/>
      <c r="B12" s="54" t="s">
        <v>63</v>
      </c>
      <c r="C12" s="79">
        <v>0.05</v>
      </c>
      <c r="D12" s="79"/>
      <c r="E12" s="79"/>
      <c r="F12" s="55"/>
      <c r="G12" s="55"/>
      <c r="H12" s="55"/>
      <c r="I12" s="55"/>
      <c r="J12" s="55"/>
      <c r="K12" s="54" t="s">
        <v>185</v>
      </c>
      <c r="L12" s="54"/>
      <c r="M12" s="60">
        <v>51987</v>
      </c>
      <c r="N12" s="55"/>
      <c r="O12" s="55"/>
      <c r="P12" s="55"/>
    </row>
    <row r="13" spans="1:16" x14ac:dyDescent="0.25">
      <c r="A13" s="72"/>
      <c r="B13" s="54" t="s">
        <v>64</v>
      </c>
      <c r="C13" s="79">
        <v>3.5</v>
      </c>
      <c r="D13" s="79"/>
      <c r="E13" s="79"/>
      <c r="F13" s="55"/>
      <c r="G13" s="55"/>
      <c r="H13" s="55"/>
      <c r="I13" s="55"/>
      <c r="J13" s="55"/>
      <c r="K13" s="54"/>
      <c r="L13" s="54"/>
      <c r="M13" s="54"/>
      <c r="N13" s="55"/>
      <c r="O13" s="55"/>
      <c r="P13" s="55"/>
    </row>
    <row r="14" spans="1:16" x14ac:dyDescent="0.25">
      <c r="A14" s="72"/>
      <c r="B14" s="54" t="s">
        <v>65</v>
      </c>
      <c r="C14" s="79">
        <v>0.06</v>
      </c>
      <c r="D14" s="79"/>
      <c r="E14" s="79"/>
      <c r="F14" s="55"/>
      <c r="G14" s="55"/>
      <c r="H14" s="55"/>
      <c r="I14" s="55"/>
      <c r="J14" s="55"/>
      <c r="K14" s="54" t="s">
        <v>186</v>
      </c>
      <c r="L14" s="60">
        <v>37049</v>
      </c>
      <c r="M14" s="60">
        <v>76425</v>
      </c>
      <c r="N14" s="55"/>
      <c r="O14" s="55"/>
      <c r="P14" s="55"/>
    </row>
    <row r="15" spans="1:16" x14ac:dyDescent="0.25">
      <c r="A15" s="72"/>
      <c r="B15" s="54" t="s">
        <v>66</v>
      </c>
      <c r="C15" s="81">
        <f>C5-(C6+C7+C8)*(1-C5)</f>
        <v>0.51800000000000002</v>
      </c>
      <c r="D15" s="79"/>
      <c r="E15" s="79"/>
      <c r="F15" s="55"/>
      <c r="G15" s="55"/>
      <c r="H15" s="55"/>
      <c r="I15" s="55"/>
      <c r="J15" s="55"/>
      <c r="K15" s="54"/>
      <c r="L15" s="54"/>
      <c r="M15" s="54"/>
      <c r="N15" s="55"/>
      <c r="O15" s="55"/>
      <c r="P15" s="55"/>
    </row>
    <row r="16" spans="1:16" x14ac:dyDescent="0.25">
      <c r="A16" s="72"/>
      <c r="B16" s="54" t="s">
        <v>67</v>
      </c>
      <c r="C16" s="82" t="s">
        <v>193</v>
      </c>
      <c r="D16" s="79"/>
      <c r="E16" s="79"/>
      <c r="F16" s="55"/>
      <c r="G16" s="55"/>
      <c r="H16" s="55"/>
      <c r="I16" s="55"/>
      <c r="J16" s="55"/>
      <c r="K16" s="54" t="s">
        <v>187</v>
      </c>
      <c r="L16" s="60">
        <v>25627</v>
      </c>
      <c r="M16" s="54"/>
      <c r="N16" s="55"/>
      <c r="O16" s="55"/>
      <c r="P16" s="55"/>
    </row>
    <row r="17" spans="1:16" x14ac:dyDescent="0.25">
      <c r="A17" s="72" t="s">
        <v>68</v>
      </c>
      <c r="B17" s="57" t="s">
        <v>129</v>
      </c>
      <c r="C17" s="57" t="s">
        <v>69</v>
      </c>
      <c r="D17" s="57" t="s">
        <v>70</v>
      </c>
      <c r="E17" s="57" t="s">
        <v>71</v>
      </c>
      <c r="F17" s="57" t="s">
        <v>72</v>
      </c>
      <c r="G17" s="57" t="s">
        <v>73</v>
      </c>
      <c r="H17" s="57" t="s">
        <v>74</v>
      </c>
      <c r="I17" s="57" t="s">
        <v>75</v>
      </c>
      <c r="J17" s="55"/>
      <c r="K17" s="54"/>
      <c r="L17" s="54"/>
      <c r="M17" s="54"/>
      <c r="N17" s="55"/>
      <c r="O17" s="55"/>
      <c r="P17" s="55"/>
    </row>
    <row r="18" spans="1:16" x14ac:dyDescent="0.25">
      <c r="A18" s="72"/>
      <c r="B18" s="54" t="s">
        <v>76</v>
      </c>
      <c r="C18" s="83">
        <f>D4+(D4*C4)</f>
        <v>262500</v>
      </c>
      <c r="D18" s="84">
        <f t="shared" ref="D18:I18" si="0">D19*$C$18</f>
        <v>42262.5</v>
      </c>
      <c r="E18" s="84">
        <f t="shared" si="0"/>
        <v>45412.5</v>
      </c>
      <c r="F18" s="61">
        <f t="shared" si="0"/>
        <v>43050</v>
      </c>
      <c r="G18" s="61">
        <f t="shared" si="0"/>
        <v>44625</v>
      </c>
      <c r="H18" s="61">
        <f t="shared" si="0"/>
        <v>43837.5</v>
      </c>
      <c r="I18" s="61">
        <f t="shared" si="0"/>
        <v>43312.5</v>
      </c>
      <c r="J18" s="55"/>
      <c r="K18" s="54" t="s">
        <v>188</v>
      </c>
      <c r="L18" s="54"/>
      <c r="M18" s="54"/>
      <c r="N18" s="55"/>
      <c r="O18" s="55"/>
      <c r="P18" s="55"/>
    </row>
    <row r="19" spans="1:16" x14ac:dyDescent="0.25">
      <c r="A19" s="72"/>
      <c r="B19" s="54" t="s">
        <v>77</v>
      </c>
      <c r="C19" s="85">
        <f>SUM(D19:I19)</f>
        <v>1</v>
      </c>
      <c r="D19" s="86">
        <v>0.161</v>
      </c>
      <c r="E19" s="86">
        <v>0.17299999999999999</v>
      </c>
      <c r="F19" s="62">
        <v>0.16400000000000001</v>
      </c>
      <c r="G19" s="62">
        <v>0.17</v>
      </c>
      <c r="H19" s="62">
        <v>0.16700000000000001</v>
      </c>
      <c r="I19" s="62">
        <v>0.16500000000000001</v>
      </c>
      <c r="J19" s="55"/>
      <c r="K19" s="54"/>
      <c r="L19" s="54"/>
      <c r="M19" s="54"/>
      <c r="N19" s="55"/>
      <c r="O19" s="55"/>
      <c r="P19" s="55"/>
    </row>
    <row r="20" spans="1:16" x14ac:dyDescent="0.25">
      <c r="A20" s="72"/>
      <c r="B20" s="54"/>
      <c r="C20" s="79"/>
      <c r="D20" s="79"/>
      <c r="E20" s="79"/>
      <c r="F20" s="55"/>
      <c r="G20" s="55"/>
      <c r="H20" s="55"/>
      <c r="I20" s="55"/>
      <c r="J20" s="55"/>
      <c r="K20" s="54" t="s">
        <v>63</v>
      </c>
      <c r="L20" s="54"/>
      <c r="M20" s="54"/>
      <c r="N20" s="55"/>
      <c r="O20" s="55"/>
      <c r="P20" s="55"/>
    </row>
    <row r="21" spans="1:16" x14ac:dyDescent="0.25">
      <c r="A21" s="72"/>
      <c r="B21" s="54" t="s">
        <v>78</v>
      </c>
      <c r="C21" s="84">
        <f>D21</f>
        <v>73725</v>
      </c>
      <c r="D21" s="87">
        <f t="shared" ref="D21:I21" si="1">($C$18/$C$13)*0.5*(1+D18/($C$18/6))</f>
        <v>73725</v>
      </c>
      <c r="E21" s="87">
        <f t="shared" si="1"/>
        <v>76425.000000000015</v>
      </c>
      <c r="F21" s="63">
        <f t="shared" si="1"/>
        <v>74400</v>
      </c>
      <c r="G21" s="63">
        <f t="shared" si="1"/>
        <v>75750</v>
      </c>
      <c r="H21" s="63">
        <f t="shared" si="1"/>
        <v>75074.999999999985</v>
      </c>
      <c r="I21" s="63">
        <f t="shared" si="1"/>
        <v>74625</v>
      </c>
      <c r="J21" s="55"/>
      <c r="K21" s="54"/>
      <c r="L21" s="54"/>
      <c r="M21" s="54"/>
      <c r="N21" s="55"/>
      <c r="O21" s="55"/>
      <c r="P21" s="55"/>
    </row>
    <row r="22" spans="1:16" x14ac:dyDescent="0.25">
      <c r="A22" s="72"/>
      <c r="B22" s="54" t="s">
        <v>79</v>
      </c>
      <c r="C22" s="88"/>
      <c r="D22" s="89">
        <f t="shared" ref="D22:I22" si="2">D21/D18</f>
        <v>1.7444543034605147</v>
      </c>
      <c r="E22" s="89">
        <f t="shared" si="2"/>
        <v>1.6829066886870359</v>
      </c>
      <c r="F22" s="64">
        <f t="shared" si="2"/>
        <v>1.7282229965156795</v>
      </c>
      <c r="G22" s="64">
        <f t="shared" si="2"/>
        <v>1.6974789915966386</v>
      </c>
      <c r="H22" s="64">
        <f t="shared" si="2"/>
        <v>1.7125748502994009</v>
      </c>
      <c r="I22" s="64">
        <f t="shared" si="2"/>
        <v>1.722943722943723</v>
      </c>
      <c r="J22" s="55"/>
      <c r="K22" s="54" t="s">
        <v>189</v>
      </c>
      <c r="L22" s="54"/>
      <c r="M22" s="55"/>
      <c r="N22" s="55"/>
      <c r="O22" s="55"/>
    </row>
    <row r="23" spans="1:16" x14ac:dyDescent="0.25">
      <c r="A23" s="72"/>
      <c r="B23" s="54" t="s">
        <v>80</v>
      </c>
      <c r="C23" s="84">
        <f>I23</f>
        <v>75000</v>
      </c>
      <c r="D23" s="84">
        <f t="shared" ref="D23:H23" si="3">E21</f>
        <v>76425.000000000015</v>
      </c>
      <c r="E23" s="84">
        <f t="shared" si="3"/>
        <v>74400</v>
      </c>
      <c r="F23" s="61">
        <f t="shared" si="3"/>
        <v>75750</v>
      </c>
      <c r="G23" s="61">
        <f t="shared" si="3"/>
        <v>75074.999999999985</v>
      </c>
      <c r="H23" s="61">
        <f t="shared" si="3"/>
        <v>74625</v>
      </c>
      <c r="I23" s="61">
        <f>AVERAGE(D21:I21)</f>
        <v>75000</v>
      </c>
      <c r="J23" s="55"/>
      <c r="K23" s="54"/>
      <c r="L23" s="54"/>
      <c r="M23" s="54"/>
      <c r="N23" s="55"/>
      <c r="O23" s="55"/>
      <c r="P23" s="55"/>
    </row>
    <row r="24" spans="1:16" x14ac:dyDescent="0.25">
      <c r="A24" s="72"/>
      <c r="B24" s="54"/>
      <c r="C24" s="79"/>
      <c r="D24" s="79"/>
      <c r="E24" s="79"/>
      <c r="F24" s="55"/>
      <c r="G24" s="55"/>
      <c r="H24" s="55"/>
      <c r="I24" s="55"/>
      <c r="J24" s="55"/>
      <c r="K24" s="54" t="s">
        <v>190</v>
      </c>
      <c r="L24" s="54"/>
      <c r="M24" s="54"/>
      <c r="N24" s="55"/>
      <c r="O24" s="55"/>
      <c r="P24" s="55"/>
    </row>
    <row r="25" spans="1:16" x14ac:dyDescent="0.25">
      <c r="A25" s="72"/>
      <c r="B25" s="54" t="s">
        <v>81</v>
      </c>
      <c r="C25" s="84">
        <f>C18*C6</f>
        <v>45412.5</v>
      </c>
      <c r="D25" s="84">
        <f t="shared" ref="D25:I25" si="4">D27*$C$25</f>
        <v>7220.5875000000005</v>
      </c>
      <c r="E25" s="84">
        <f t="shared" si="4"/>
        <v>7356.8249999999998</v>
      </c>
      <c r="F25" s="61">
        <f t="shared" si="4"/>
        <v>7447.6500000000005</v>
      </c>
      <c r="G25" s="61">
        <f t="shared" si="4"/>
        <v>7583.8875000000007</v>
      </c>
      <c r="H25" s="61">
        <f t="shared" si="4"/>
        <v>7856.3624999999993</v>
      </c>
      <c r="I25" s="61">
        <f t="shared" si="4"/>
        <v>7947.1874999999991</v>
      </c>
      <c r="J25" s="55"/>
      <c r="K25" s="54"/>
      <c r="L25" s="54"/>
      <c r="M25" s="54"/>
      <c r="N25" s="55"/>
      <c r="O25" s="55"/>
      <c r="P25" s="55"/>
    </row>
    <row r="26" spans="1:16" x14ac:dyDescent="0.25">
      <c r="A26" s="72"/>
      <c r="B26" s="54" t="s">
        <v>82</v>
      </c>
      <c r="C26" s="86">
        <f t="shared" ref="C26:I26" si="5">C25/$C$18</f>
        <v>0.17299999999999999</v>
      </c>
      <c r="D26" s="86">
        <f t="shared" si="5"/>
        <v>2.7507000000000004E-2</v>
      </c>
      <c r="E26" s="86">
        <f t="shared" si="5"/>
        <v>2.8025999999999999E-2</v>
      </c>
      <c r="F26" s="62">
        <f t="shared" si="5"/>
        <v>2.8372000000000001E-2</v>
      </c>
      <c r="G26" s="62">
        <f t="shared" si="5"/>
        <v>2.8891000000000003E-2</v>
      </c>
      <c r="H26" s="62">
        <f t="shared" si="5"/>
        <v>2.9928999999999997E-2</v>
      </c>
      <c r="I26" s="62">
        <f t="shared" si="5"/>
        <v>3.0274999999999996E-2</v>
      </c>
      <c r="J26" s="55"/>
      <c r="K26" s="54" t="s">
        <v>191</v>
      </c>
      <c r="L26" s="54"/>
      <c r="M26" s="54"/>
      <c r="N26" s="55"/>
      <c r="O26" s="55"/>
      <c r="P26" s="55"/>
    </row>
    <row r="27" spans="1:16" x14ac:dyDescent="0.25">
      <c r="A27" s="72"/>
      <c r="B27" s="54" t="s">
        <v>83</v>
      </c>
      <c r="C27" s="86">
        <f>SUM(D27:I27)</f>
        <v>1</v>
      </c>
      <c r="D27" s="86">
        <v>0.159</v>
      </c>
      <c r="E27" s="86">
        <v>0.16200000000000001</v>
      </c>
      <c r="F27" s="62">
        <v>0.16400000000000001</v>
      </c>
      <c r="G27" s="62">
        <v>0.16700000000000001</v>
      </c>
      <c r="H27" s="62">
        <v>0.17299999999999999</v>
      </c>
      <c r="I27" s="62">
        <v>0.17499999999999999</v>
      </c>
      <c r="J27" s="55"/>
      <c r="K27" s="54"/>
      <c r="L27" s="54"/>
      <c r="M27" s="54"/>
      <c r="N27" s="55"/>
      <c r="O27" s="55"/>
      <c r="P27" s="55"/>
    </row>
    <row r="28" spans="1:16" x14ac:dyDescent="0.25">
      <c r="A28" s="72"/>
      <c r="B28" s="54"/>
      <c r="C28" s="79"/>
      <c r="D28" s="79"/>
      <c r="E28" s="79"/>
      <c r="F28" s="55"/>
      <c r="G28" s="55"/>
      <c r="H28" s="55"/>
      <c r="I28" s="55"/>
      <c r="J28" s="55"/>
      <c r="K28" s="54" t="s">
        <v>192</v>
      </c>
      <c r="L28" s="54"/>
      <c r="M28" s="54"/>
      <c r="N28" s="55"/>
      <c r="O28" s="55"/>
      <c r="P28" s="55"/>
    </row>
    <row r="29" spans="1:16" x14ac:dyDescent="0.25">
      <c r="A29" s="72"/>
      <c r="B29" s="54" t="s">
        <v>84</v>
      </c>
      <c r="C29" s="83">
        <f>C18*C7</f>
        <v>15750</v>
      </c>
      <c r="D29" s="83">
        <f t="shared" ref="D29:I29" si="6">D31*$C$29</f>
        <v>2504.25</v>
      </c>
      <c r="E29" s="83">
        <f t="shared" si="6"/>
        <v>2535.75</v>
      </c>
      <c r="F29" s="65">
        <f t="shared" si="6"/>
        <v>2646</v>
      </c>
      <c r="G29" s="65">
        <f t="shared" si="6"/>
        <v>2724.75</v>
      </c>
      <c r="H29" s="65">
        <f t="shared" si="6"/>
        <v>2709</v>
      </c>
      <c r="I29" s="65">
        <f t="shared" si="6"/>
        <v>2630.25</v>
      </c>
      <c r="J29" s="55"/>
      <c r="K29" s="55"/>
      <c r="L29" s="55"/>
      <c r="M29" s="55"/>
      <c r="N29" s="55"/>
      <c r="O29" s="55"/>
      <c r="P29" s="55"/>
    </row>
    <row r="30" spans="1:16" x14ac:dyDescent="0.25">
      <c r="A30" s="72"/>
      <c r="B30" s="54" t="s">
        <v>85</v>
      </c>
      <c r="C30" s="86">
        <f t="shared" ref="C30:I30" si="7">C29/$C$18</f>
        <v>0.06</v>
      </c>
      <c r="D30" s="86">
        <f t="shared" si="7"/>
        <v>9.5399999999999999E-3</v>
      </c>
      <c r="E30" s="86">
        <f t="shared" si="7"/>
        <v>9.6600000000000002E-3</v>
      </c>
      <c r="F30" s="62">
        <f t="shared" si="7"/>
        <v>1.008E-2</v>
      </c>
      <c r="G30" s="62">
        <f t="shared" si="7"/>
        <v>1.038E-2</v>
      </c>
      <c r="H30" s="62">
        <f t="shared" si="7"/>
        <v>1.0319999999999999E-2</v>
      </c>
      <c r="I30" s="62">
        <f t="shared" si="7"/>
        <v>1.0019999999999999E-2</v>
      </c>
      <c r="J30" s="55"/>
      <c r="K30" s="54" t="s">
        <v>60</v>
      </c>
      <c r="L30" s="55"/>
      <c r="M30" s="55"/>
      <c r="N30" s="55"/>
      <c r="O30" s="66">
        <v>0.46400000000000002</v>
      </c>
      <c r="P30" s="55"/>
    </row>
    <row r="31" spans="1:16" x14ac:dyDescent="0.25">
      <c r="A31" s="72"/>
      <c r="B31" s="54" t="s">
        <v>86</v>
      </c>
      <c r="C31" s="86">
        <f>SUM(D31:I31)</f>
        <v>1</v>
      </c>
      <c r="D31" s="86">
        <v>0.159</v>
      </c>
      <c r="E31" s="86">
        <v>0.161</v>
      </c>
      <c r="F31" s="62">
        <v>0.16800000000000001</v>
      </c>
      <c r="G31" s="62">
        <v>0.17299999999999999</v>
      </c>
      <c r="H31" s="62">
        <v>0.17199999999999999</v>
      </c>
      <c r="I31" s="62">
        <v>0.16700000000000001</v>
      </c>
      <c r="J31" s="55"/>
      <c r="K31" s="55"/>
      <c r="L31" s="55"/>
      <c r="M31" s="55"/>
      <c r="N31" s="55"/>
      <c r="O31" s="55"/>
      <c r="P31" s="55"/>
    </row>
    <row r="32" spans="1:16" x14ac:dyDescent="0.25">
      <c r="A32" s="72"/>
      <c r="B32" s="54"/>
      <c r="C32" s="79"/>
      <c r="D32" s="79"/>
      <c r="E32" s="79"/>
      <c r="F32" s="55"/>
      <c r="G32" s="55"/>
      <c r="H32" s="55"/>
      <c r="I32" s="55"/>
      <c r="J32" s="55"/>
      <c r="K32" s="55" t="s">
        <v>61</v>
      </c>
      <c r="L32" s="55"/>
      <c r="M32" s="55"/>
      <c r="N32" s="55"/>
      <c r="O32" s="55"/>
      <c r="P32" s="55"/>
    </row>
    <row r="33" spans="1:16" x14ac:dyDescent="0.25">
      <c r="A33" s="72"/>
      <c r="B33" s="54" t="s">
        <v>87</v>
      </c>
      <c r="C33" s="83">
        <f>C18*C8</f>
        <v>5250</v>
      </c>
      <c r="D33" s="83">
        <f t="shared" ref="D33:I33" si="8">D35*$C$33</f>
        <v>876.75</v>
      </c>
      <c r="E33" s="83">
        <f t="shared" si="8"/>
        <v>876.75</v>
      </c>
      <c r="F33" s="65">
        <f t="shared" si="8"/>
        <v>876.75</v>
      </c>
      <c r="G33" s="65">
        <f t="shared" si="8"/>
        <v>871.5</v>
      </c>
      <c r="H33" s="65">
        <f t="shared" si="8"/>
        <v>876.75</v>
      </c>
      <c r="I33" s="65">
        <f t="shared" si="8"/>
        <v>871.5</v>
      </c>
      <c r="J33" s="55"/>
      <c r="K33" s="55"/>
      <c r="L33" s="55"/>
      <c r="M33" s="55"/>
      <c r="N33" s="55"/>
      <c r="O33" s="55"/>
      <c r="P33" s="55"/>
    </row>
    <row r="34" spans="1:16" x14ac:dyDescent="0.25">
      <c r="A34" s="72"/>
      <c r="B34" s="54" t="s">
        <v>88</v>
      </c>
      <c r="C34" s="86">
        <f t="shared" ref="C34:I34" si="9">C33/$C$18</f>
        <v>0.02</v>
      </c>
      <c r="D34" s="86">
        <f t="shared" si="9"/>
        <v>3.3400000000000001E-3</v>
      </c>
      <c r="E34" s="86">
        <f t="shared" si="9"/>
        <v>3.3400000000000001E-3</v>
      </c>
      <c r="F34" s="62">
        <f t="shared" si="9"/>
        <v>3.3400000000000001E-3</v>
      </c>
      <c r="G34" s="62">
        <f t="shared" si="9"/>
        <v>3.32E-3</v>
      </c>
      <c r="H34" s="62">
        <f t="shared" si="9"/>
        <v>3.3400000000000001E-3</v>
      </c>
      <c r="I34" s="62">
        <f t="shared" si="9"/>
        <v>3.32E-3</v>
      </c>
      <c r="J34" s="55"/>
      <c r="K34" s="55"/>
      <c r="L34" s="55"/>
      <c r="M34" s="55"/>
      <c r="N34" s="55"/>
      <c r="O34" s="55"/>
      <c r="P34" s="55"/>
    </row>
    <row r="35" spans="1:16" x14ac:dyDescent="0.25">
      <c r="A35" s="72"/>
      <c r="B35" s="54" t="s">
        <v>89</v>
      </c>
      <c r="C35" s="86">
        <f>SUM(D35:I35)</f>
        <v>1</v>
      </c>
      <c r="D35" s="86">
        <v>0.16700000000000001</v>
      </c>
      <c r="E35" s="86">
        <v>0.16700000000000001</v>
      </c>
      <c r="F35" s="62">
        <v>0.16700000000000001</v>
      </c>
      <c r="G35" s="62">
        <v>0.16600000000000001</v>
      </c>
      <c r="H35" s="62">
        <v>0.16700000000000001</v>
      </c>
      <c r="I35" s="62">
        <v>0.16600000000000001</v>
      </c>
      <c r="J35" s="55"/>
      <c r="K35" s="55"/>
      <c r="L35" s="55"/>
      <c r="M35" s="55"/>
      <c r="N35" s="55"/>
      <c r="O35" s="55"/>
      <c r="P35" s="55"/>
    </row>
    <row r="36" spans="1:16" x14ac:dyDescent="0.25">
      <c r="A36" s="72"/>
      <c r="B36" s="54"/>
      <c r="C36" s="79"/>
      <c r="D36" s="79"/>
      <c r="E36" s="79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1:16" x14ac:dyDescent="0.25">
      <c r="A37" s="72"/>
      <c r="B37" s="54" t="s">
        <v>90</v>
      </c>
      <c r="C37" s="84">
        <f>SUM(D37:I37)</f>
        <v>330187.5</v>
      </c>
      <c r="D37" s="84">
        <f t="shared" ref="D37:I37" si="10">D18+D25+D29+D33+D23-D21</f>
        <v>55564.087500000023</v>
      </c>
      <c r="E37" s="84">
        <f t="shared" si="10"/>
        <v>54156.824999999983</v>
      </c>
      <c r="F37" s="61">
        <f t="shared" si="10"/>
        <v>55370.399999999994</v>
      </c>
      <c r="G37" s="61">
        <f t="shared" si="10"/>
        <v>55130.137499999983</v>
      </c>
      <c r="H37" s="61">
        <f t="shared" si="10"/>
        <v>54829.612500000017</v>
      </c>
      <c r="I37" s="61">
        <f t="shared" si="10"/>
        <v>55136.4375</v>
      </c>
      <c r="J37" s="55"/>
      <c r="K37" s="55"/>
      <c r="L37" s="55"/>
      <c r="M37" s="55"/>
      <c r="N37" s="55"/>
      <c r="O37" s="55"/>
      <c r="P37" s="55"/>
    </row>
    <row r="38" spans="1:16" x14ac:dyDescent="0.25">
      <c r="A38" s="72"/>
      <c r="B38" s="54"/>
      <c r="C38" s="79"/>
      <c r="D38" s="79"/>
      <c r="E38" s="79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1:16" x14ac:dyDescent="0.25">
      <c r="A39" s="72"/>
      <c r="B39" s="54" t="s">
        <v>91</v>
      </c>
      <c r="C39" s="86">
        <f t="shared" ref="C39:I39" si="11">(C45-C59)/C45</f>
        <v>0.56291885132258046</v>
      </c>
      <c r="D39" s="86">
        <f t="shared" si="11"/>
        <v>0.51537544212370601</v>
      </c>
      <c r="E39" s="86">
        <f t="shared" si="11"/>
        <v>0.54725493359869637</v>
      </c>
      <c r="F39" s="62">
        <f t="shared" si="11"/>
        <v>0.56645026677737653</v>
      </c>
      <c r="G39" s="62">
        <f t="shared" si="11"/>
        <v>0.57731467967407035</v>
      </c>
      <c r="H39" s="62">
        <f t="shared" si="11"/>
        <v>0.58361540327881567</v>
      </c>
      <c r="I39" s="62">
        <f t="shared" si="11"/>
        <v>0.58728116006188469</v>
      </c>
      <c r="J39" s="55"/>
      <c r="K39" s="55"/>
      <c r="L39" s="55"/>
      <c r="M39" s="55"/>
      <c r="N39" s="55"/>
      <c r="O39" s="55"/>
      <c r="P39" s="55"/>
    </row>
    <row r="40" spans="1:16" x14ac:dyDescent="0.25">
      <c r="A40" s="72"/>
      <c r="B40" s="54"/>
      <c r="C40" s="79"/>
      <c r="D40" s="79"/>
      <c r="E40" s="79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1:16" x14ac:dyDescent="0.25">
      <c r="A41" s="72"/>
      <c r="B41" s="54" t="s">
        <v>92</v>
      </c>
      <c r="C41" s="84">
        <f>AVERAGE(D21:I21,I23)</f>
        <v>75000</v>
      </c>
      <c r="D41" s="84">
        <f t="shared" ref="D41:I41" si="12">AVERAGE(D21,D23)</f>
        <v>75075</v>
      </c>
      <c r="E41" s="84">
        <f t="shared" si="12"/>
        <v>75412.5</v>
      </c>
      <c r="F41" s="61">
        <f t="shared" si="12"/>
        <v>75075</v>
      </c>
      <c r="G41" s="61">
        <f t="shared" si="12"/>
        <v>75412.5</v>
      </c>
      <c r="H41" s="61">
        <f t="shared" si="12"/>
        <v>74850</v>
      </c>
      <c r="I41" s="61">
        <f t="shared" si="12"/>
        <v>74812.5</v>
      </c>
      <c r="J41" s="55"/>
      <c r="K41" s="55"/>
      <c r="L41" s="55"/>
      <c r="M41" s="55"/>
      <c r="N41" s="55"/>
      <c r="O41" s="55"/>
      <c r="P41" s="55"/>
    </row>
    <row r="42" spans="1:16" x14ac:dyDescent="0.25">
      <c r="A42" s="72"/>
      <c r="B42" s="54"/>
      <c r="C42" s="79"/>
      <c r="D42" s="79"/>
      <c r="E42" s="79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6" x14ac:dyDescent="0.25">
      <c r="A43" s="72"/>
      <c r="B43" s="54" t="s">
        <v>64</v>
      </c>
      <c r="C43" s="89">
        <f t="shared" ref="C43:I43" si="13">C18/C41</f>
        <v>3.5</v>
      </c>
      <c r="D43" s="89">
        <f t="shared" si="13"/>
        <v>0.56293706293706292</v>
      </c>
      <c r="E43" s="89">
        <f t="shared" si="13"/>
        <v>0.60218796618597714</v>
      </c>
      <c r="F43" s="64">
        <f t="shared" si="13"/>
        <v>0.57342657342657344</v>
      </c>
      <c r="G43" s="64">
        <f t="shared" si="13"/>
        <v>0.59174540029835898</v>
      </c>
      <c r="H43" s="64">
        <f t="shared" si="13"/>
        <v>0.58567134268537069</v>
      </c>
      <c r="I43" s="64">
        <f t="shared" si="13"/>
        <v>0.57894736842105265</v>
      </c>
      <c r="J43" s="55"/>
      <c r="K43" s="55"/>
      <c r="L43" s="55"/>
      <c r="M43" s="55"/>
      <c r="N43" s="55"/>
      <c r="O43" s="55"/>
      <c r="P43" s="55"/>
    </row>
    <row r="44" spans="1:16" x14ac:dyDescent="0.25">
      <c r="A44" s="72"/>
      <c r="B44" s="54"/>
      <c r="C44" s="79"/>
      <c r="D44" s="79"/>
      <c r="E44" s="79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1:16" x14ac:dyDescent="0.25">
      <c r="A45" s="72"/>
      <c r="B45" s="54" t="s">
        <v>93</v>
      </c>
      <c r="C45" s="84">
        <f>SUM(D45:I45)</f>
        <v>780187.5</v>
      </c>
      <c r="D45" s="84">
        <f t="shared" ref="D45:I45" si="14">D21+D37</f>
        <v>129289.08750000002</v>
      </c>
      <c r="E45" s="84">
        <f t="shared" si="14"/>
        <v>130581.825</v>
      </c>
      <c r="F45" s="61">
        <f t="shared" si="14"/>
        <v>129770.4</v>
      </c>
      <c r="G45" s="61">
        <f t="shared" si="14"/>
        <v>130880.13749999998</v>
      </c>
      <c r="H45" s="61">
        <f t="shared" si="14"/>
        <v>129904.6125</v>
      </c>
      <c r="I45" s="61">
        <f t="shared" si="14"/>
        <v>129761.4375</v>
      </c>
      <c r="J45" s="55"/>
      <c r="K45" s="55"/>
      <c r="L45" s="55"/>
      <c r="M45" s="55"/>
      <c r="N45" s="55"/>
      <c r="O45" s="55"/>
      <c r="P45" s="55"/>
    </row>
    <row r="46" spans="1:16" x14ac:dyDescent="0.25">
      <c r="A46" s="72"/>
      <c r="B46" s="54"/>
      <c r="C46" s="79"/>
      <c r="D46" s="79"/>
      <c r="E46" s="79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1:16" x14ac:dyDescent="0.25">
      <c r="A47" s="72"/>
      <c r="B47" s="54" t="s">
        <v>94</v>
      </c>
      <c r="C47" s="83">
        <f t="shared" ref="C47:I47" si="15">C18-((C61-(C18*$C$12)+(C18*$C$11)))</f>
        <v>127217.52233294843</v>
      </c>
      <c r="D47" s="83">
        <f t="shared" si="15"/>
        <v>17995.664967778772</v>
      </c>
      <c r="E47" s="83">
        <f t="shared" si="15"/>
        <v>21429.655909828583</v>
      </c>
      <c r="F47" s="65">
        <f t="shared" si="15"/>
        <v>21007.069991420598</v>
      </c>
      <c r="G47" s="65">
        <f t="shared" si="15"/>
        <v>22464.987579979937</v>
      </c>
      <c r="H47" s="65">
        <f t="shared" si="15"/>
        <v>22222.720842284165</v>
      </c>
      <c r="I47" s="65">
        <f t="shared" si="15"/>
        <v>22097.423041656391</v>
      </c>
      <c r="J47" s="55"/>
      <c r="K47" s="55"/>
      <c r="L47" s="55"/>
      <c r="M47" s="55"/>
      <c r="N47" s="55"/>
      <c r="O47" s="55"/>
      <c r="P47" s="55"/>
    </row>
    <row r="48" spans="1:16" x14ac:dyDescent="0.25">
      <c r="A48" s="72"/>
      <c r="B48" s="54" t="s">
        <v>95</v>
      </c>
      <c r="C48" s="86">
        <f t="shared" ref="C48:I48" si="16">C47/C18</f>
        <v>0.48463818031599404</v>
      </c>
      <c r="D48" s="86">
        <f t="shared" si="16"/>
        <v>0.42580692026687422</v>
      </c>
      <c r="E48" s="86">
        <f t="shared" si="16"/>
        <v>0.47188892727395726</v>
      </c>
      <c r="F48" s="62">
        <f t="shared" si="16"/>
        <v>0.48796910549176764</v>
      </c>
      <c r="G48" s="62">
        <f t="shared" si="16"/>
        <v>0.50341708862700141</v>
      </c>
      <c r="H48" s="62">
        <f t="shared" si="16"/>
        <v>0.50693403689270977</v>
      </c>
      <c r="I48" s="62">
        <f t="shared" si="16"/>
        <v>0.51018581337157609</v>
      </c>
      <c r="J48" s="55"/>
      <c r="K48" s="55"/>
      <c r="L48" s="55"/>
      <c r="M48" s="55"/>
      <c r="N48" s="55"/>
      <c r="O48" s="55"/>
      <c r="P48" s="55"/>
    </row>
    <row r="49" spans="1:16" x14ac:dyDescent="0.25">
      <c r="A49" s="72"/>
      <c r="B49" s="54"/>
      <c r="C49" s="79"/>
      <c r="D49" s="79"/>
      <c r="E49" s="79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1:16" x14ac:dyDescent="0.25">
      <c r="A50" s="72" t="s">
        <v>96</v>
      </c>
      <c r="B50" s="57" t="s">
        <v>129</v>
      </c>
      <c r="C50" s="57" t="s">
        <v>69</v>
      </c>
      <c r="D50" s="57" t="s">
        <v>70</v>
      </c>
      <c r="E50" s="57" t="s">
        <v>71</v>
      </c>
      <c r="F50" s="57" t="s">
        <v>72</v>
      </c>
      <c r="G50" s="57" t="s">
        <v>73</v>
      </c>
      <c r="H50" s="57" t="s">
        <v>74</v>
      </c>
      <c r="I50" s="57" t="s">
        <v>75</v>
      </c>
      <c r="J50" s="55"/>
      <c r="K50" s="55"/>
      <c r="L50" s="55"/>
      <c r="M50" s="55"/>
      <c r="N50" s="55"/>
      <c r="O50" s="55"/>
      <c r="P50" s="55"/>
    </row>
    <row r="51" spans="1:16" x14ac:dyDescent="0.25">
      <c r="A51" s="72"/>
      <c r="B51" s="54" t="s">
        <v>97</v>
      </c>
      <c r="C51" s="84">
        <f>SUM(D51:I51)</f>
        <v>127015.46288906623</v>
      </c>
      <c r="D51" s="84">
        <f t="shared" ref="D51:I51" si="17">D37*($C$19-$C$5)</f>
        <v>21374.214026336798</v>
      </c>
      <c r="E51" s="84">
        <f t="shared" si="17"/>
        <v>20832.872825219467</v>
      </c>
      <c r="F51" s="61">
        <f t="shared" si="17"/>
        <v>21299.70694333599</v>
      </c>
      <c r="G51" s="61">
        <f t="shared" si="17"/>
        <v>21207.283539505181</v>
      </c>
      <c r="H51" s="61">
        <f t="shared" si="17"/>
        <v>21091.678551476463</v>
      </c>
      <c r="I51" s="61">
        <f t="shared" si="17"/>
        <v>21209.707003192336</v>
      </c>
      <c r="J51" s="55"/>
      <c r="K51" s="55"/>
      <c r="L51" s="55"/>
      <c r="M51" s="55"/>
      <c r="N51" s="55"/>
      <c r="O51" s="55"/>
      <c r="P51" s="55"/>
    </row>
    <row r="52" spans="1:16" x14ac:dyDescent="0.25">
      <c r="A52" s="72"/>
      <c r="B52" s="54"/>
      <c r="C52" s="79"/>
      <c r="D52" s="79"/>
      <c r="E52" s="79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1:16" x14ac:dyDescent="0.25">
      <c r="A53" s="72"/>
      <c r="B53" s="54" t="s">
        <v>98</v>
      </c>
      <c r="C53" s="84">
        <f>SUM(D53:I53)</f>
        <v>7620.927773343974</v>
      </c>
      <c r="D53" s="84">
        <f t="shared" ref="D53:I53" si="18">D51*$C$14</f>
        <v>1282.4528415802079</v>
      </c>
      <c r="E53" s="84">
        <f t="shared" si="18"/>
        <v>1249.9723695131679</v>
      </c>
      <c r="F53" s="61">
        <f t="shared" si="18"/>
        <v>1277.9824166001595</v>
      </c>
      <c r="G53" s="61">
        <f t="shared" si="18"/>
        <v>1272.4370123703109</v>
      </c>
      <c r="H53" s="61">
        <f t="shared" si="18"/>
        <v>1265.5007130885876</v>
      </c>
      <c r="I53" s="61">
        <f t="shared" si="18"/>
        <v>1272.58242019154</v>
      </c>
      <c r="J53" s="55"/>
      <c r="K53" s="55"/>
      <c r="L53" s="55"/>
      <c r="M53" s="55"/>
      <c r="N53" s="55"/>
      <c r="O53" s="55"/>
      <c r="P53" s="55"/>
    </row>
    <row r="54" spans="1:16" x14ac:dyDescent="0.25">
      <c r="A54" s="72"/>
      <c r="B54" s="54"/>
      <c r="C54" s="79"/>
      <c r="D54" s="79"/>
      <c r="E54" s="79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1:16" x14ac:dyDescent="0.25">
      <c r="A55" s="72"/>
      <c r="B55" s="54" t="s">
        <v>99</v>
      </c>
      <c r="C55" s="87">
        <v>40000</v>
      </c>
      <c r="D55" s="84">
        <f>C55</f>
        <v>40000</v>
      </c>
      <c r="E55" s="84">
        <f t="shared" ref="E55:I55" si="19">D57</f>
        <v>37037.431835695774</v>
      </c>
      <c r="F55" s="61">
        <f t="shared" si="19"/>
        <v>33684.232940256989</v>
      </c>
      <c r="G55" s="61">
        <f t="shared" si="19"/>
        <v>32841.392291613731</v>
      </c>
      <c r="H55" s="61">
        <f t="shared" si="19"/>
        <v>31733.100423469161</v>
      </c>
      <c r="I55" s="61">
        <f t="shared" si="19"/>
        <v>31072.70053031838</v>
      </c>
      <c r="J55" s="55"/>
      <c r="K55" s="55"/>
      <c r="L55" s="55"/>
      <c r="M55" s="55"/>
      <c r="N55" s="55"/>
      <c r="O55" s="55"/>
      <c r="P55" s="55"/>
    </row>
    <row r="56" spans="1:16" x14ac:dyDescent="0.25">
      <c r="A56" s="72"/>
      <c r="B56" s="54"/>
      <c r="C56" s="79"/>
      <c r="D56" s="79"/>
      <c r="E56" s="79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1:16" x14ac:dyDescent="0.25">
      <c r="A57" s="72"/>
      <c r="B57" s="54" t="s">
        <v>100</v>
      </c>
      <c r="C57" s="84">
        <f>I57</f>
        <v>30953.912995358649</v>
      </c>
      <c r="D57" s="84">
        <f t="shared" ref="D57:I57" si="20">D23*($C$19-D39)</f>
        <v>37037.431835695774</v>
      </c>
      <c r="E57" s="84">
        <f t="shared" si="20"/>
        <v>33684.232940256989</v>
      </c>
      <c r="F57" s="61">
        <f t="shared" si="20"/>
        <v>32841.392291613731</v>
      </c>
      <c r="G57" s="61">
        <f t="shared" si="20"/>
        <v>31733.100423469161</v>
      </c>
      <c r="H57" s="61">
        <f t="shared" si="20"/>
        <v>31072.70053031838</v>
      </c>
      <c r="I57" s="61">
        <f t="shared" si="20"/>
        <v>30953.912995358649</v>
      </c>
      <c r="J57" s="55"/>
      <c r="K57" s="55"/>
      <c r="L57" s="55"/>
      <c r="M57" s="55"/>
      <c r="N57" s="55"/>
      <c r="O57" s="55"/>
      <c r="P57" s="55"/>
    </row>
    <row r="58" spans="1:16" x14ac:dyDescent="0.25">
      <c r="A58" s="72"/>
      <c r="B58" s="54"/>
      <c r="C58" s="79"/>
      <c r="D58" s="79"/>
      <c r="E58" s="79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1:16" x14ac:dyDescent="0.25">
      <c r="A59" s="72"/>
      <c r="B59" s="54" t="s">
        <v>101</v>
      </c>
      <c r="C59" s="84">
        <f>SUM(D59:I59)</f>
        <v>341005.24868376425</v>
      </c>
      <c r="D59" s="84">
        <f t="shared" ref="D59:I59" si="21">SUM(D55+D51+D53)</f>
        <v>62656.666867917003</v>
      </c>
      <c r="E59" s="84">
        <f t="shared" si="21"/>
        <v>59120.277030428406</v>
      </c>
      <c r="F59" s="61">
        <f t="shared" si="21"/>
        <v>56261.922300193131</v>
      </c>
      <c r="G59" s="61">
        <f t="shared" si="21"/>
        <v>55321.112843489223</v>
      </c>
      <c r="H59" s="61">
        <f t="shared" si="21"/>
        <v>54090.279688034214</v>
      </c>
      <c r="I59" s="61">
        <f t="shared" si="21"/>
        <v>53554.989953702257</v>
      </c>
      <c r="J59" s="55"/>
      <c r="K59" s="55"/>
      <c r="L59" s="55"/>
      <c r="M59" s="55"/>
      <c r="N59" s="55"/>
      <c r="O59" s="55"/>
      <c r="P59" s="55"/>
    </row>
    <row r="60" spans="1:16" x14ac:dyDescent="0.25">
      <c r="A60" s="72"/>
      <c r="B60" s="54"/>
      <c r="C60" s="79"/>
      <c r="D60" s="79"/>
      <c r="E60" s="79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1:16" x14ac:dyDescent="0.25">
      <c r="A61" s="72"/>
      <c r="B61" s="54" t="s">
        <v>102</v>
      </c>
      <c r="C61" s="84">
        <f>SUM(D61:I61)</f>
        <v>143682.47766705157</v>
      </c>
      <c r="D61" s="84">
        <f t="shared" ref="D61:I61" si="22">D59-D57</f>
        <v>25619.23503222123</v>
      </c>
      <c r="E61" s="84">
        <f t="shared" si="22"/>
        <v>25436.044090171417</v>
      </c>
      <c r="F61" s="61">
        <f t="shared" si="22"/>
        <v>23420.530008579401</v>
      </c>
      <c r="G61" s="61">
        <f t="shared" si="22"/>
        <v>23588.012420020063</v>
      </c>
      <c r="H61" s="61">
        <f t="shared" si="22"/>
        <v>23017.579157715834</v>
      </c>
      <c r="I61" s="61">
        <f t="shared" si="22"/>
        <v>22601.076958343609</v>
      </c>
      <c r="J61" s="55"/>
      <c r="K61" s="55"/>
      <c r="L61" s="55"/>
      <c r="M61" s="55"/>
      <c r="N61" s="55"/>
      <c r="O61" s="55"/>
      <c r="P61" s="55"/>
    </row>
    <row r="214" spans="21:26" x14ac:dyDescent="0.25">
      <c r="U214" s="77" t="s">
        <v>70</v>
      </c>
      <c r="V214" s="77"/>
      <c r="W214" s="77"/>
      <c r="X214" s="77"/>
      <c r="Y214" s="77"/>
      <c r="Z214" s="77"/>
    </row>
    <row r="215" spans="21:26" x14ac:dyDescent="0.25">
      <c r="U215" s="55"/>
      <c r="V215" s="54" t="s">
        <v>176</v>
      </c>
      <c r="W215" s="54" t="s">
        <v>177</v>
      </c>
      <c r="X215" s="54" t="s">
        <v>178</v>
      </c>
      <c r="Y215" s="54" t="s">
        <v>179</v>
      </c>
      <c r="Z215" s="54" t="s">
        <v>180</v>
      </c>
    </row>
    <row r="216" spans="21:26" x14ac:dyDescent="0.25">
      <c r="U216" s="55" t="s">
        <v>181</v>
      </c>
      <c r="V216" s="67" t="s">
        <v>194</v>
      </c>
      <c r="W216" s="67" t="s">
        <v>195</v>
      </c>
      <c r="X216" s="68" t="s">
        <v>196</v>
      </c>
      <c r="Y216" s="55"/>
      <c r="Z216" s="55"/>
    </row>
    <row r="217" spans="21:26" x14ac:dyDescent="0.25">
      <c r="U217" s="55" t="s">
        <v>182</v>
      </c>
      <c r="V217" s="67" t="s">
        <v>197</v>
      </c>
      <c r="W217" s="67" t="s">
        <v>198</v>
      </c>
      <c r="X217" s="68" t="s">
        <v>199</v>
      </c>
      <c r="Y217" s="55"/>
      <c r="Z217" s="55"/>
    </row>
    <row r="218" spans="21:26" x14ac:dyDescent="0.25">
      <c r="U218" s="55" t="s">
        <v>183</v>
      </c>
      <c r="V218" s="67" t="s">
        <v>200</v>
      </c>
      <c r="W218" s="55"/>
      <c r="X218" s="55"/>
      <c r="Y218" s="55"/>
      <c r="Z218" s="55"/>
    </row>
    <row r="219" spans="21:26" x14ac:dyDescent="0.25">
      <c r="U219" s="54" t="s">
        <v>184</v>
      </c>
      <c r="V219" s="68" t="s">
        <v>201</v>
      </c>
      <c r="W219" s="68" t="s">
        <v>202</v>
      </c>
      <c r="X219" s="54"/>
      <c r="Y219" s="54"/>
      <c r="Z219" s="68" t="s">
        <v>203</v>
      </c>
    </row>
    <row r="220" spans="21:26" x14ac:dyDescent="0.25">
      <c r="U220" s="55"/>
      <c r="V220" s="55"/>
      <c r="W220" s="55"/>
      <c r="X220" s="55"/>
      <c r="Y220" s="55"/>
      <c r="Z220" s="55"/>
    </row>
    <row r="221" spans="21:26" x14ac:dyDescent="0.25">
      <c r="U221" s="55" t="s">
        <v>104</v>
      </c>
      <c r="V221" s="55"/>
      <c r="W221" s="67" t="s">
        <v>204</v>
      </c>
      <c r="X221" s="55"/>
      <c r="Y221" s="55"/>
      <c r="Z221" s="55"/>
    </row>
    <row r="222" spans="21:26" x14ac:dyDescent="0.25">
      <c r="U222" s="55" t="s">
        <v>57</v>
      </c>
      <c r="V222" s="55"/>
      <c r="W222" s="67" t="s">
        <v>205</v>
      </c>
      <c r="X222" s="55"/>
      <c r="Y222" s="55"/>
      <c r="Z222" s="55"/>
    </row>
    <row r="223" spans="21:26" x14ac:dyDescent="0.25">
      <c r="U223" s="55" t="s">
        <v>106</v>
      </c>
      <c r="V223" s="55"/>
      <c r="W223" s="67" t="s">
        <v>206</v>
      </c>
      <c r="X223" s="55"/>
      <c r="Y223" s="55"/>
      <c r="Z223" s="55"/>
    </row>
    <row r="224" spans="21:26" x14ac:dyDescent="0.25">
      <c r="U224" s="55" t="s">
        <v>59</v>
      </c>
      <c r="V224" s="55"/>
      <c r="W224" s="67" t="s">
        <v>207</v>
      </c>
      <c r="X224" s="55"/>
      <c r="Y224" s="55"/>
      <c r="Z224" s="55"/>
    </row>
    <row r="225" spans="21:26" x14ac:dyDescent="0.25">
      <c r="U225" s="54" t="s">
        <v>185</v>
      </c>
      <c r="V225" s="54"/>
      <c r="W225" s="68" t="s">
        <v>208</v>
      </c>
      <c r="X225" s="55"/>
      <c r="Y225" s="55"/>
      <c r="Z225" s="55"/>
    </row>
    <row r="226" spans="21:26" x14ac:dyDescent="0.25">
      <c r="U226" s="54"/>
      <c r="V226" s="54"/>
      <c r="W226" s="54"/>
      <c r="X226" s="55"/>
      <c r="Y226" s="55"/>
      <c r="Z226" s="55"/>
    </row>
    <row r="227" spans="21:26" x14ac:dyDescent="0.25">
      <c r="U227" s="54" t="s">
        <v>186</v>
      </c>
      <c r="V227" s="68" t="s">
        <v>209</v>
      </c>
      <c r="W227" s="68" t="s">
        <v>210</v>
      </c>
      <c r="X227" s="55"/>
      <c r="Y227" s="55"/>
      <c r="Z227" s="55"/>
    </row>
    <row r="228" spans="21:26" x14ac:dyDescent="0.25">
      <c r="U228" s="54"/>
      <c r="V228" s="54"/>
      <c r="W228" s="54"/>
      <c r="X228" s="55"/>
      <c r="Y228" s="55"/>
      <c r="Z228" s="55"/>
    </row>
    <row r="229" spans="21:26" x14ac:dyDescent="0.25">
      <c r="U229" s="54" t="s">
        <v>187</v>
      </c>
      <c r="V229" s="68" t="s">
        <v>211</v>
      </c>
      <c r="W229" s="54"/>
      <c r="X229" s="55"/>
      <c r="Y229" s="55"/>
      <c r="Z229" s="55"/>
    </row>
    <row r="230" spans="21:26" x14ac:dyDescent="0.25">
      <c r="U230" s="54"/>
      <c r="V230" s="54"/>
      <c r="W230" s="54"/>
      <c r="X230" s="55"/>
      <c r="Y230" s="55"/>
      <c r="Z230" s="55"/>
    </row>
    <row r="231" spans="21:26" x14ac:dyDescent="0.25">
      <c r="U231" s="54" t="s">
        <v>188</v>
      </c>
      <c r="V231" s="54"/>
      <c r="W231" s="54"/>
      <c r="X231" s="67" t="s">
        <v>212</v>
      </c>
      <c r="Y231" s="67" t="s">
        <v>213</v>
      </c>
      <c r="Z231" s="55"/>
    </row>
    <row r="232" spans="21:26" x14ac:dyDescent="0.25">
      <c r="U232" s="54"/>
      <c r="V232" s="54"/>
      <c r="W232" s="54"/>
      <c r="X232" s="55"/>
      <c r="Y232" s="55"/>
      <c r="Z232" s="55"/>
    </row>
    <row r="233" spans="21:26" x14ac:dyDescent="0.25">
      <c r="U233" s="54" t="s">
        <v>63</v>
      </c>
      <c r="V233" s="68" t="s">
        <v>214</v>
      </c>
      <c r="W233" s="54"/>
      <c r="X233" s="55"/>
      <c r="Y233" s="67" t="s">
        <v>215</v>
      </c>
      <c r="Z233" s="55"/>
    </row>
    <row r="234" spans="21:26" x14ac:dyDescent="0.25">
      <c r="U234" s="54"/>
      <c r="V234" s="54"/>
      <c r="W234" s="54"/>
      <c r="X234" s="55"/>
      <c r="Y234" s="55"/>
      <c r="Z234" s="55"/>
    </row>
    <row r="235" spans="21:26" x14ac:dyDescent="0.25">
      <c r="U235" s="54" t="s">
        <v>189</v>
      </c>
      <c r="V235" s="68" t="s">
        <v>216</v>
      </c>
      <c r="W235" s="55"/>
      <c r="X235" s="55"/>
      <c r="Y235" s="55"/>
      <c r="Z235" s="69"/>
    </row>
    <row r="236" spans="21:26" x14ac:dyDescent="0.25">
      <c r="U236" s="54"/>
      <c r="V236" s="54"/>
      <c r="W236" s="54"/>
      <c r="X236" s="55"/>
      <c r="Y236" s="55"/>
      <c r="Z236" s="55"/>
    </row>
    <row r="237" spans="21:26" x14ac:dyDescent="0.25">
      <c r="U237" s="54" t="s">
        <v>190</v>
      </c>
      <c r="V237" s="68" t="s">
        <v>217</v>
      </c>
      <c r="W237" s="54"/>
      <c r="X237" s="55"/>
      <c r="Y237" s="67" t="s">
        <v>218</v>
      </c>
      <c r="Z237" s="55"/>
    </row>
    <row r="238" spans="21:26" x14ac:dyDescent="0.25">
      <c r="U238" s="54"/>
      <c r="V238" s="54"/>
      <c r="W238" s="54"/>
      <c r="X238" s="55"/>
      <c r="Y238" s="55"/>
      <c r="Z238" s="55"/>
    </row>
    <row r="239" spans="21:26" x14ac:dyDescent="0.25">
      <c r="U239" s="54" t="s">
        <v>191</v>
      </c>
      <c r="V239" s="68" t="s">
        <v>219</v>
      </c>
      <c r="W239" s="54"/>
      <c r="X239" s="55"/>
      <c r="Y239" s="55"/>
      <c r="Z239" s="55"/>
    </row>
    <row r="240" spans="21:26" x14ac:dyDescent="0.25">
      <c r="U240" s="54"/>
      <c r="V240" s="54"/>
      <c r="W240" s="54"/>
      <c r="X240" s="55"/>
      <c r="Y240" s="55"/>
      <c r="Z240" s="55"/>
    </row>
    <row r="241" spans="21:26" x14ac:dyDescent="0.25">
      <c r="U241" s="54" t="s">
        <v>192</v>
      </c>
      <c r="V241" s="54"/>
      <c r="W241" s="54"/>
      <c r="X241" s="67" t="s">
        <v>220</v>
      </c>
      <c r="Y241" s="67" t="s">
        <v>221</v>
      </c>
      <c r="Z241" s="55"/>
    </row>
    <row r="242" spans="21:26" x14ac:dyDescent="0.25">
      <c r="U242" s="55"/>
      <c r="V242" s="55"/>
      <c r="W242" s="55"/>
      <c r="X242" s="55"/>
      <c r="Y242" s="55"/>
      <c r="Z242" s="55"/>
    </row>
    <row r="243" spans="21:26" x14ac:dyDescent="0.25">
      <c r="U243" s="54" t="s">
        <v>60</v>
      </c>
      <c r="V243" s="55"/>
      <c r="W243" s="55"/>
      <c r="X243" s="67" t="s">
        <v>222</v>
      </c>
      <c r="Y243" s="67" t="s">
        <v>223</v>
      </c>
      <c r="Z243" s="55"/>
    </row>
    <row r="244" spans="21:26" x14ac:dyDescent="0.25">
      <c r="U244" s="55"/>
      <c r="V244" s="55"/>
      <c r="W244" s="55"/>
      <c r="X244" s="55"/>
      <c r="Y244" s="55"/>
      <c r="Z244" s="55"/>
    </row>
    <row r="245" spans="21:26" x14ac:dyDescent="0.25">
      <c r="U245" s="54" t="s">
        <v>61</v>
      </c>
      <c r="V245" s="55"/>
      <c r="W245" s="55"/>
      <c r="X245" s="67" t="s">
        <v>224</v>
      </c>
      <c r="Y245" s="67" t="s">
        <v>225</v>
      </c>
      <c r="Z245" s="55"/>
    </row>
  </sheetData>
  <mergeCells count="6">
    <mergeCell ref="U214:Z214"/>
    <mergeCell ref="A1:I1"/>
    <mergeCell ref="A2:I2"/>
    <mergeCell ref="A3:A16"/>
    <mergeCell ref="A17:A49"/>
    <mergeCell ref="A50:A6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79B4-835C-4E57-9FD6-DF711E2CE241}">
  <dimension ref="A1:I61"/>
  <sheetViews>
    <sheetView showFormulas="1" workbookViewId="0">
      <selection activeCell="D19" sqref="D19"/>
    </sheetView>
  </sheetViews>
  <sheetFormatPr baseColWidth="10" defaultColWidth="8.83203125" defaultRowHeight="15" x14ac:dyDescent="0.2"/>
  <cols>
    <col min="3" max="3" width="17.33203125" bestFit="1" customWidth="1"/>
    <col min="4" max="4" width="23.5" customWidth="1"/>
  </cols>
  <sheetData>
    <row r="1" spans="1:9" ht="18" x14ac:dyDescent="0.2">
      <c r="A1" s="74" t="s">
        <v>50</v>
      </c>
      <c r="B1" s="74"/>
      <c r="C1" s="74"/>
      <c r="D1" s="74"/>
      <c r="E1" s="74"/>
      <c r="F1" s="74"/>
      <c r="G1" s="74"/>
      <c r="H1" s="74"/>
      <c r="I1" s="74"/>
    </row>
    <row r="2" spans="1:9" ht="18" x14ac:dyDescent="0.2">
      <c r="A2" s="75" t="s">
        <v>51</v>
      </c>
      <c r="B2" s="75"/>
      <c r="C2" s="75"/>
      <c r="D2" s="75"/>
      <c r="E2" s="75"/>
      <c r="F2" s="75"/>
      <c r="G2" s="75"/>
      <c r="H2" s="75"/>
      <c r="I2" s="75"/>
    </row>
    <row r="3" spans="1:9" ht="18" x14ac:dyDescent="0.2">
      <c r="A3" s="76" t="s">
        <v>52</v>
      </c>
      <c r="B3" s="44" t="s">
        <v>53</v>
      </c>
      <c r="C3" s="44" t="s">
        <v>24</v>
      </c>
      <c r="D3" s="44" t="s">
        <v>54</v>
      </c>
      <c r="E3" s="43"/>
      <c r="F3" s="43"/>
      <c r="G3" s="43"/>
      <c r="H3" s="43"/>
      <c r="I3" s="43"/>
    </row>
    <row r="4" spans="1:9" ht="18" x14ac:dyDescent="0.2">
      <c r="A4" s="76"/>
      <c r="B4" s="42" t="s">
        <v>55</v>
      </c>
      <c r="C4" s="42">
        <v>0.05</v>
      </c>
      <c r="D4" s="47">
        <v>250000</v>
      </c>
      <c r="E4" s="43"/>
      <c r="F4" s="43"/>
      <c r="G4" s="43"/>
      <c r="H4" s="43"/>
      <c r="I4" s="43"/>
    </row>
    <row r="5" spans="1:9" ht="18" x14ac:dyDescent="0.2">
      <c r="A5" s="76"/>
      <c r="B5" s="42" t="s">
        <v>56</v>
      </c>
      <c r="C5" s="42">
        <v>0.61499999999999999</v>
      </c>
      <c r="D5" s="43"/>
      <c r="E5" s="43"/>
      <c r="F5" s="43"/>
      <c r="G5" s="43"/>
      <c r="H5" s="43"/>
      <c r="I5" s="43"/>
    </row>
    <row r="6" spans="1:9" ht="18" x14ac:dyDescent="0.2">
      <c r="A6" s="76"/>
      <c r="B6" s="42" t="s">
        <v>57</v>
      </c>
      <c r="C6" s="42">
        <v>0.17299999999999999</v>
      </c>
      <c r="D6" s="43"/>
      <c r="E6" s="43"/>
      <c r="F6" s="43"/>
      <c r="G6" s="43"/>
      <c r="H6" s="43"/>
      <c r="I6" s="43"/>
    </row>
    <row r="7" spans="1:9" ht="18" x14ac:dyDescent="0.2">
      <c r="A7" s="76"/>
      <c r="B7" s="42" t="s">
        <v>58</v>
      </c>
      <c r="C7" s="42">
        <v>0.06</v>
      </c>
      <c r="D7" s="43"/>
      <c r="E7" s="43"/>
      <c r="F7" s="43"/>
      <c r="G7" s="43"/>
      <c r="H7" s="43"/>
      <c r="I7" s="43"/>
    </row>
    <row r="8" spans="1:9" ht="18" x14ac:dyDescent="0.2">
      <c r="A8" s="76"/>
      <c r="B8" s="42" t="s">
        <v>59</v>
      </c>
      <c r="C8" s="42">
        <v>0.02</v>
      </c>
      <c r="D8" s="43"/>
      <c r="E8" s="43"/>
      <c r="F8" s="43"/>
      <c r="G8" s="43"/>
      <c r="H8" s="43"/>
      <c r="I8" s="43"/>
    </row>
    <row r="9" spans="1:9" ht="18" x14ac:dyDescent="0.2">
      <c r="A9" s="76"/>
      <c r="B9" s="42" t="s">
        <v>60</v>
      </c>
      <c r="C9" s="42">
        <v>0.46400000000000002</v>
      </c>
      <c r="D9" s="43"/>
      <c r="E9" s="43"/>
      <c r="F9" s="43"/>
      <c r="G9" s="43"/>
      <c r="H9" s="43"/>
      <c r="I9" s="43"/>
    </row>
    <row r="10" spans="1:9" ht="18" x14ac:dyDescent="0.2">
      <c r="A10" s="76"/>
      <c r="B10" s="42" t="s">
        <v>61</v>
      </c>
      <c r="C10" s="42">
        <v>8.5999999999999993E-2</v>
      </c>
      <c r="D10" s="43"/>
      <c r="E10" s="43"/>
      <c r="F10" s="43"/>
      <c r="G10" s="43"/>
      <c r="H10" s="43"/>
      <c r="I10" s="43"/>
    </row>
    <row r="11" spans="1:9" ht="18" x14ac:dyDescent="0.2">
      <c r="A11" s="76"/>
      <c r="B11" s="42" t="s">
        <v>62</v>
      </c>
      <c r="C11" s="42">
        <v>1.7999999999999999E-2</v>
      </c>
      <c r="D11" s="43"/>
      <c r="E11" s="43"/>
      <c r="F11" s="43"/>
      <c r="G11" s="43"/>
      <c r="H11" s="43"/>
      <c r="I11" s="43"/>
    </row>
    <row r="12" spans="1:9" ht="18" x14ac:dyDescent="0.2">
      <c r="A12" s="76"/>
      <c r="B12" s="42" t="s">
        <v>63</v>
      </c>
      <c r="C12" s="42">
        <v>0.05</v>
      </c>
      <c r="D12" s="43"/>
      <c r="E12" s="43"/>
      <c r="F12" s="43"/>
      <c r="G12" s="43"/>
      <c r="H12" s="43"/>
      <c r="I12" s="43"/>
    </row>
    <row r="13" spans="1:9" ht="18" x14ac:dyDescent="0.2">
      <c r="A13" s="76"/>
      <c r="B13" s="42" t="s">
        <v>64</v>
      </c>
      <c r="C13" s="42">
        <v>3.5</v>
      </c>
      <c r="D13" s="43"/>
      <c r="E13" s="43"/>
      <c r="F13" s="43"/>
      <c r="G13" s="43"/>
      <c r="H13" s="43"/>
      <c r="I13" s="43"/>
    </row>
    <row r="14" spans="1:9" ht="18" x14ac:dyDescent="0.2">
      <c r="A14" s="76"/>
      <c r="B14" s="42" t="s">
        <v>65</v>
      </c>
      <c r="C14" s="42">
        <v>0.06</v>
      </c>
      <c r="D14" s="43"/>
      <c r="E14" s="43"/>
      <c r="F14" s="43"/>
      <c r="G14" s="43"/>
      <c r="H14" s="43"/>
      <c r="I14" s="43"/>
    </row>
    <row r="15" spans="1:9" ht="18" x14ac:dyDescent="0.2">
      <c r="A15" s="76"/>
      <c r="B15" s="42" t="s">
        <v>66</v>
      </c>
      <c r="C15" s="42">
        <v>0.51800000000000002</v>
      </c>
      <c r="D15" s="43"/>
      <c r="E15" s="43"/>
      <c r="F15" s="43"/>
      <c r="G15" s="43"/>
      <c r="H15" s="43"/>
      <c r="I15" s="43"/>
    </row>
    <row r="16" spans="1:9" ht="18" x14ac:dyDescent="0.2">
      <c r="A16" s="76"/>
      <c r="B16" s="42" t="s">
        <v>67</v>
      </c>
      <c r="C16" s="42">
        <v>3.53</v>
      </c>
      <c r="D16" s="43"/>
      <c r="E16" s="43"/>
      <c r="F16" s="43"/>
      <c r="G16" s="43"/>
      <c r="H16" s="43"/>
      <c r="I16" s="43"/>
    </row>
    <row r="17" spans="1:9" ht="18" x14ac:dyDescent="0.2">
      <c r="A17" s="76" t="s">
        <v>68</v>
      </c>
      <c r="B17" s="44" t="s">
        <v>129</v>
      </c>
      <c r="C17" s="46" t="s">
        <v>69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44" t="s">
        <v>75</v>
      </c>
    </row>
    <row r="18" spans="1:9" ht="18" x14ac:dyDescent="0.2">
      <c r="A18" s="76"/>
      <c r="B18" s="42" t="s">
        <v>76</v>
      </c>
      <c r="C18" s="47">
        <v>262500</v>
      </c>
      <c r="D18" s="47">
        <v>42262.5</v>
      </c>
      <c r="E18" s="47">
        <v>45412.5</v>
      </c>
      <c r="F18" s="47">
        <v>43050</v>
      </c>
      <c r="G18" s="47">
        <v>44625</v>
      </c>
      <c r="H18" s="47">
        <v>43837.5</v>
      </c>
      <c r="I18" s="47">
        <v>43312.5</v>
      </c>
    </row>
    <row r="19" spans="1:9" ht="18" x14ac:dyDescent="0.2">
      <c r="A19" s="76"/>
      <c r="B19" s="42" t="s">
        <v>77</v>
      </c>
      <c r="C19" s="48">
        <v>1</v>
      </c>
      <c r="D19" s="48">
        <v>0.161</v>
      </c>
      <c r="E19" s="48">
        <v>0.17299999999999999</v>
      </c>
      <c r="F19" s="48">
        <v>0.16400000000000001</v>
      </c>
      <c r="G19" s="48">
        <v>0.17</v>
      </c>
      <c r="H19" s="48">
        <v>0.16700000000000001</v>
      </c>
      <c r="I19" s="48">
        <v>0.16500000000000001</v>
      </c>
    </row>
    <row r="20" spans="1:9" ht="18" x14ac:dyDescent="0.2">
      <c r="A20" s="76"/>
      <c r="B20" s="42"/>
      <c r="C20" s="43"/>
      <c r="D20" s="43"/>
      <c r="E20" s="43"/>
      <c r="F20" s="43"/>
      <c r="G20" s="43"/>
      <c r="H20" s="43"/>
      <c r="I20" s="43"/>
    </row>
    <row r="21" spans="1:9" ht="18" x14ac:dyDescent="0.2">
      <c r="A21" s="76"/>
      <c r="B21" s="42" t="s">
        <v>78</v>
      </c>
      <c r="C21" s="47">
        <v>73725</v>
      </c>
      <c r="D21" s="47">
        <v>73725</v>
      </c>
      <c r="E21" s="47">
        <v>76425</v>
      </c>
      <c r="F21" s="47">
        <v>74400</v>
      </c>
      <c r="G21" s="47">
        <v>75750</v>
      </c>
      <c r="H21" s="47">
        <v>75075</v>
      </c>
      <c r="I21" s="47">
        <v>74625</v>
      </c>
    </row>
    <row r="22" spans="1:9" ht="18" x14ac:dyDescent="0.2">
      <c r="A22" s="76"/>
      <c r="B22" s="42" t="s">
        <v>79</v>
      </c>
      <c r="C22" s="44" t="s">
        <v>129</v>
      </c>
      <c r="D22" s="42">
        <v>1.74</v>
      </c>
      <c r="E22" s="42">
        <v>1.68</v>
      </c>
      <c r="F22" s="42">
        <v>1.73</v>
      </c>
      <c r="G22" s="42">
        <v>1.7</v>
      </c>
      <c r="H22" s="42">
        <v>1.71</v>
      </c>
      <c r="I22" s="42">
        <v>1.72</v>
      </c>
    </row>
    <row r="23" spans="1:9" ht="18" x14ac:dyDescent="0.2">
      <c r="A23" s="76"/>
      <c r="B23" s="42" t="s">
        <v>80</v>
      </c>
      <c r="C23" s="47">
        <v>75000</v>
      </c>
      <c r="D23" s="47">
        <v>76425</v>
      </c>
      <c r="E23" s="47">
        <v>74400</v>
      </c>
      <c r="F23" s="47">
        <v>75750</v>
      </c>
      <c r="G23" s="47">
        <v>75075</v>
      </c>
      <c r="H23" s="47">
        <v>74625</v>
      </c>
      <c r="I23" s="47">
        <v>75000</v>
      </c>
    </row>
    <row r="24" spans="1:9" ht="18" x14ac:dyDescent="0.2">
      <c r="A24" s="76"/>
      <c r="B24" s="42"/>
      <c r="C24" s="43"/>
      <c r="D24" s="43"/>
      <c r="E24" s="43"/>
      <c r="F24" s="43"/>
      <c r="G24" s="43"/>
      <c r="H24" s="43"/>
      <c r="I24" s="43"/>
    </row>
    <row r="25" spans="1:9" ht="18" x14ac:dyDescent="0.2">
      <c r="A25" s="76"/>
      <c r="B25" s="42" t="s">
        <v>81</v>
      </c>
      <c r="C25" s="47">
        <v>45412.5</v>
      </c>
      <c r="D25" s="47">
        <v>7220.59</v>
      </c>
      <c r="E25" s="47">
        <v>7356.83</v>
      </c>
      <c r="F25" s="47">
        <v>7447.65</v>
      </c>
      <c r="G25" s="47">
        <v>7583.89</v>
      </c>
      <c r="H25" s="47">
        <v>7856.36</v>
      </c>
      <c r="I25" s="47">
        <v>7947.19</v>
      </c>
    </row>
    <row r="26" spans="1:9" ht="18" x14ac:dyDescent="0.2">
      <c r="A26" s="76"/>
      <c r="B26" s="42" t="s">
        <v>82</v>
      </c>
      <c r="C26" s="48">
        <v>0.17299999999999999</v>
      </c>
      <c r="D26" s="48">
        <v>2.75E-2</v>
      </c>
      <c r="E26" s="48">
        <v>2.8000000000000001E-2</v>
      </c>
      <c r="F26" s="48">
        <v>2.8400000000000002E-2</v>
      </c>
      <c r="G26" s="48">
        <v>2.8899999999999999E-2</v>
      </c>
      <c r="H26" s="48">
        <v>2.9899999999999999E-2</v>
      </c>
      <c r="I26" s="48">
        <v>3.0300000000000001E-2</v>
      </c>
    </row>
    <row r="27" spans="1:9" ht="18" x14ac:dyDescent="0.2">
      <c r="A27" s="76"/>
      <c r="B27" s="42" t="s">
        <v>83</v>
      </c>
      <c r="C27" s="48">
        <v>1</v>
      </c>
      <c r="D27" s="48">
        <v>0.159</v>
      </c>
      <c r="E27" s="48">
        <v>0.16200000000000001</v>
      </c>
      <c r="F27" s="48">
        <v>0.16400000000000001</v>
      </c>
      <c r="G27" s="48">
        <v>0.16700000000000001</v>
      </c>
      <c r="H27" s="48">
        <v>0.17299999999999999</v>
      </c>
      <c r="I27" s="48">
        <v>0.17499999999999999</v>
      </c>
    </row>
    <row r="28" spans="1:9" ht="18" x14ac:dyDescent="0.2">
      <c r="A28" s="76"/>
      <c r="B28" s="42"/>
      <c r="C28" s="43"/>
      <c r="D28" s="43"/>
      <c r="E28" s="43"/>
      <c r="F28" s="43"/>
      <c r="G28" s="43"/>
      <c r="H28" s="43"/>
      <c r="I28" s="43"/>
    </row>
    <row r="29" spans="1:9" ht="18" x14ac:dyDescent="0.2">
      <c r="A29" s="76"/>
      <c r="B29" s="42" t="s">
        <v>84</v>
      </c>
      <c r="C29" s="47">
        <v>15750</v>
      </c>
      <c r="D29" s="47">
        <v>2504.25</v>
      </c>
      <c r="E29" s="47">
        <v>2535.75</v>
      </c>
      <c r="F29" s="47">
        <v>2646</v>
      </c>
      <c r="G29" s="47">
        <v>2724.75</v>
      </c>
      <c r="H29" s="47">
        <v>2709</v>
      </c>
      <c r="I29" s="47">
        <v>2630.25</v>
      </c>
    </row>
    <row r="30" spans="1:9" ht="18" x14ac:dyDescent="0.2">
      <c r="A30" s="76"/>
      <c r="B30" s="42" t="s">
        <v>85</v>
      </c>
      <c r="C30" s="48">
        <v>0.06</v>
      </c>
      <c r="D30" s="48">
        <v>9.4999999999999998E-3</v>
      </c>
      <c r="E30" s="48">
        <v>9.7000000000000003E-3</v>
      </c>
      <c r="F30" s="48">
        <v>1.01E-2</v>
      </c>
      <c r="G30" s="48">
        <v>1.04E-2</v>
      </c>
      <c r="H30" s="48">
        <v>1.03E-2</v>
      </c>
      <c r="I30" s="48">
        <v>0.01</v>
      </c>
    </row>
    <row r="31" spans="1:9" ht="18" x14ac:dyDescent="0.2">
      <c r="A31" s="76"/>
      <c r="B31" s="42" t="s">
        <v>86</v>
      </c>
      <c r="C31" s="48">
        <v>1</v>
      </c>
      <c r="D31" s="48">
        <v>0.159</v>
      </c>
      <c r="E31" s="48">
        <v>0.161</v>
      </c>
      <c r="F31" s="48">
        <v>0.16800000000000001</v>
      </c>
      <c r="G31" s="48">
        <v>0.17299999999999999</v>
      </c>
      <c r="H31" s="48">
        <v>0.17199999999999999</v>
      </c>
      <c r="I31" s="48">
        <v>0.16700000000000001</v>
      </c>
    </row>
    <row r="32" spans="1:9" ht="18" x14ac:dyDescent="0.2">
      <c r="A32" s="76"/>
      <c r="B32" s="42"/>
      <c r="C32" s="43"/>
      <c r="D32" s="43"/>
      <c r="E32" s="43"/>
      <c r="F32" s="43"/>
      <c r="G32" s="43"/>
      <c r="H32" s="43"/>
      <c r="I32" s="43"/>
    </row>
    <row r="33" spans="1:9" ht="18" x14ac:dyDescent="0.2">
      <c r="A33" s="76"/>
      <c r="B33" s="42" t="s">
        <v>87</v>
      </c>
      <c r="C33" s="47">
        <v>5250</v>
      </c>
      <c r="D33" s="47">
        <v>876.75</v>
      </c>
      <c r="E33" s="47">
        <v>876.75</v>
      </c>
      <c r="F33" s="47">
        <v>876.75</v>
      </c>
      <c r="G33" s="47">
        <v>871.5</v>
      </c>
      <c r="H33" s="47">
        <v>876.75</v>
      </c>
      <c r="I33" s="47">
        <v>871.5</v>
      </c>
    </row>
    <row r="34" spans="1:9" ht="18" x14ac:dyDescent="0.2">
      <c r="A34" s="76"/>
      <c r="B34" s="42" t="s">
        <v>88</v>
      </c>
      <c r="C34" s="48">
        <v>0.02</v>
      </c>
      <c r="D34" s="48">
        <v>3.3E-3</v>
      </c>
      <c r="E34" s="48">
        <v>3.3E-3</v>
      </c>
      <c r="F34" s="48">
        <v>3.3E-3</v>
      </c>
      <c r="G34" s="48">
        <v>3.3E-3</v>
      </c>
      <c r="H34" s="48">
        <v>3.3E-3</v>
      </c>
      <c r="I34" s="48">
        <v>3.3E-3</v>
      </c>
    </row>
    <row r="35" spans="1:9" ht="18" x14ac:dyDescent="0.2">
      <c r="A35" s="76"/>
      <c r="B35" s="42" t="s">
        <v>89</v>
      </c>
      <c r="C35" s="48">
        <v>1</v>
      </c>
      <c r="D35" s="48">
        <v>0.16700000000000001</v>
      </c>
      <c r="E35" s="48">
        <v>0.16700000000000001</v>
      </c>
      <c r="F35" s="48">
        <v>0.16700000000000001</v>
      </c>
      <c r="G35" s="48">
        <v>0.16600000000000001</v>
      </c>
      <c r="H35" s="48">
        <v>0.16700000000000001</v>
      </c>
      <c r="I35" s="48">
        <v>0.16600000000000001</v>
      </c>
    </row>
    <row r="36" spans="1:9" ht="18" x14ac:dyDescent="0.2">
      <c r="A36" s="76"/>
      <c r="B36" s="42"/>
      <c r="C36" s="43"/>
      <c r="D36" s="43"/>
      <c r="E36" s="43"/>
      <c r="F36" s="43"/>
      <c r="G36" s="43"/>
      <c r="H36" s="43"/>
      <c r="I36" s="43"/>
    </row>
    <row r="37" spans="1:9" ht="18" x14ac:dyDescent="0.2">
      <c r="A37" s="76"/>
      <c r="B37" s="42" t="s">
        <v>90</v>
      </c>
      <c r="C37" s="47">
        <v>330187.5</v>
      </c>
      <c r="D37" s="47">
        <v>55564.09</v>
      </c>
      <c r="E37" s="47">
        <v>54156.83</v>
      </c>
      <c r="F37" s="47">
        <v>55370.400000000001</v>
      </c>
      <c r="G37" s="47">
        <v>55130.14</v>
      </c>
      <c r="H37" s="47">
        <v>54829.61</v>
      </c>
      <c r="I37" s="47">
        <v>55136.44</v>
      </c>
    </row>
    <row r="38" spans="1:9" ht="18" x14ac:dyDescent="0.2">
      <c r="A38" s="76"/>
      <c r="B38" s="42"/>
      <c r="C38" s="43"/>
      <c r="D38" s="43"/>
      <c r="E38" s="43"/>
      <c r="F38" s="43"/>
      <c r="G38" s="43"/>
      <c r="H38" s="43"/>
      <c r="I38" s="43"/>
    </row>
    <row r="39" spans="1:9" ht="18" x14ac:dyDescent="0.2">
      <c r="A39" s="76"/>
      <c r="B39" s="42" t="s">
        <v>91</v>
      </c>
      <c r="C39" s="48">
        <v>3.2530000000000001</v>
      </c>
      <c r="D39" s="48">
        <v>0.51500000000000001</v>
      </c>
      <c r="E39" s="48">
        <v>0.54700000000000004</v>
      </c>
      <c r="F39" s="48">
        <v>0.54800000000000004</v>
      </c>
      <c r="G39" s="48">
        <v>0.54800000000000004</v>
      </c>
      <c r="H39" s="48">
        <v>0.54800000000000004</v>
      </c>
      <c r="I39" s="48">
        <v>0.54800000000000004</v>
      </c>
    </row>
    <row r="40" spans="1:9" ht="18" x14ac:dyDescent="0.2">
      <c r="A40" s="76"/>
      <c r="B40" s="42"/>
      <c r="C40" s="43"/>
      <c r="D40" s="43"/>
      <c r="E40" s="43"/>
      <c r="F40" s="43"/>
      <c r="G40" s="43"/>
      <c r="H40" s="43"/>
      <c r="I40" s="43"/>
    </row>
    <row r="41" spans="1:9" ht="18" x14ac:dyDescent="0.2">
      <c r="A41" s="76"/>
      <c r="B41" s="42" t="s">
        <v>92</v>
      </c>
      <c r="C41" s="47">
        <v>75000</v>
      </c>
      <c r="D41" s="47">
        <v>75075</v>
      </c>
      <c r="E41" s="47">
        <v>75413</v>
      </c>
      <c r="F41" s="47">
        <v>75075</v>
      </c>
      <c r="G41" s="47">
        <v>75413</v>
      </c>
      <c r="H41" s="47">
        <v>74850</v>
      </c>
      <c r="I41" s="47">
        <v>74813</v>
      </c>
    </row>
    <row r="42" spans="1:9" ht="18" x14ac:dyDescent="0.2">
      <c r="A42" s="76"/>
      <c r="B42" s="42"/>
      <c r="C42" s="43"/>
      <c r="D42" s="43"/>
      <c r="E42" s="43"/>
      <c r="F42" s="43"/>
      <c r="G42" s="43"/>
      <c r="H42" s="43"/>
      <c r="I42" s="43"/>
    </row>
    <row r="43" spans="1:9" ht="18" x14ac:dyDescent="0.2">
      <c r="A43" s="76"/>
      <c r="B43" s="42" t="s">
        <v>64</v>
      </c>
      <c r="C43" s="42">
        <v>20.97</v>
      </c>
      <c r="D43" s="42">
        <v>3.5</v>
      </c>
      <c r="E43" s="42">
        <v>3.48</v>
      </c>
      <c r="F43" s="42">
        <v>3.5</v>
      </c>
      <c r="G43" s="42">
        <v>3.48</v>
      </c>
      <c r="H43" s="42">
        <v>3.51</v>
      </c>
      <c r="I43" s="42">
        <v>3.51</v>
      </c>
    </row>
    <row r="44" spans="1:9" ht="18" x14ac:dyDescent="0.2">
      <c r="A44" s="76"/>
      <c r="B44" s="42"/>
      <c r="C44" s="43"/>
      <c r="D44" s="43"/>
      <c r="E44" s="43"/>
      <c r="F44" s="43"/>
      <c r="G44" s="43"/>
      <c r="H44" s="43"/>
      <c r="I44" s="43"/>
    </row>
    <row r="45" spans="1:9" ht="18" x14ac:dyDescent="0.2">
      <c r="A45" s="76"/>
      <c r="B45" s="42" t="s">
        <v>93</v>
      </c>
      <c r="C45" s="47">
        <v>780187.5</v>
      </c>
      <c r="D45" s="47">
        <v>129289.09</v>
      </c>
      <c r="E45" s="47">
        <v>130581.83</v>
      </c>
      <c r="F45" s="47">
        <v>129770.4</v>
      </c>
      <c r="G45" s="47">
        <v>130880.14</v>
      </c>
      <c r="H45" s="47">
        <v>129904.61</v>
      </c>
      <c r="I45" s="47">
        <v>129761.44</v>
      </c>
    </row>
    <row r="46" spans="1:9" ht="18" x14ac:dyDescent="0.2">
      <c r="A46" s="76"/>
      <c r="B46" s="42"/>
      <c r="C46" s="43"/>
      <c r="D46" s="43"/>
      <c r="E46" s="43"/>
      <c r="F46" s="43"/>
      <c r="G46" s="43"/>
      <c r="H46" s="43"/>
      <c r="I46" s="43"/>
    </row>
    <row r="47" spans="1:9" ht="18" x14ac:dyDescent="0.2">
      <c r="A47" s="76"/>
      <c r="B47" s="42" t="s">
        <v>94</v>
      </c>
      <c r="C47" s="42"/>
      <c r="D47" s="42"/>
      <c r="E47" s="42"/>
      <c r="F47" s="42"/>
      <c r="G47" s="42"/>
      <c r="H47" s="42"/>
      <c r="I47" s="42"/>
    </row>
    <row r="48" spans="1:9" ht="18" x14ac:dyDescent="0.2">
      <c r="A48" s="76"/>
      <c r="B48" s="42" t="s">
        <v>95</v>
      </c>
      <c r="C48" s="42"/>
      <c r="D48" s="42"/>
      <c r="E48" s="42"/>
      <c r="F48" s="42"/>
      <c r="G48" s="42"/>
      <c r="H48" s="42"/>
      <c r="I48" s="42"/>
    </row>
    <row r="49" spans="1:9" ht="18" x14ac:dyDescent="0.2">
      <c r="A49" s="76"/>
      <c r="B49" s="42"/>
      <c r="C49" s="43"/>
      <c r="D49" s="43"/>
      <c r="E49" s="43"/>
      <c r="F49" s="43"/>
      <c r="G49" s="43"/>
      <c r="H49" s="43"/>
      <c r="I49" s="43"/>
    </row>
    <row r="50" spans="1:9" ht="18" x14ac:dyDescent="0.2">
      <c r="A50" s="76" t="s">
        <v>96</v>
      </c>
      <c r="B50" s="44" t="s">
        <v>129</v>
      </c>
      <c r="C50" s="46" t="s">
        <v>69</v>
      </c>
      <c r="D50" s="44" t="s">
        <v>70</v>
      </c>
      <c r="E50" s="44" t="s">
        <v>71</v>
      </c>
      <c r="F50" s="44" t="s">
        <v>72</v>
      </c>
      <c r="G50" s="44" t="s">
        <v>73</v>
      </c>
      <c r="H50" s="44" t="s">
        <v>74</v>
      </c>
      <c r="I50" s="44" t="s">
        <v>75</v>
      </c>
    </row>
    <row r="51" spans="1:9" ht="18" x14ac:dyDescent="0.2">
      <c r="A51" s="76"/>
      <c r="B51" s="42" t="s">
        <v>97</v>
      </c>
      <c r="C51" s="47">
        <v>127122.19</v>
      </c>
      <c r="D51" s="47">
        <v>21392.17</v>
      </c>
      <c r="E51" s="47">
        <v>20850.38</v>
      </c>
      <c r="F51" s="47">
        <v>21317.599999999999</v>
      </c>
      <c r="G51" s="47">
        <v>21225.1</v>
      </c>
      <c r="H51" s="47">
        <v>21109.4</v>
      </c>
      <c r="I51" s="47">
        <v>21227.53</v>
      </c>
    </row>
    <row r="52" spans="1:9" ht="18" x14ac:dyDescent="0.2">
      <c r="A52" s="76"/>
      <c r="B52" s="42"/>
      <c r="C52" s="43"/>
      <c r="D52" s="43"/>
      <c r="E52" s="43"/>
      <c r="F52" s="43"/>
      <c r="G52" s="43"/>
      <c r="H52" s="43"/>
      <c r="I52" s="43"/>
    </row>
    <row r="53" spans="1:9" ht="18" x14ac:dyDescent="0.2">
      <c r="A53" s="76"/>
      <c r="B53" s="42" t="s">
        <v>98</v>
      </c>
      <c r="C53" s="47">
        <v>7627.33</v>
      </c>
      <c r="D53" s="47">
        <v>1283.53</v>
      </c>
      <c r="E53" s="47">
        <v>1251.02</v>
      </c>
      <c r="F53" s="47">
        <v>1279.06</v>
      </c>
      <c r="G53" s="47">
        <v>1273.51</v>
      </c>
      <c r="H53" s="47">
        <v>1266.56</v>
      </c>
      <c r="I53" s="47">
        <v>1273.6500000000001</v>
      </c>
    </row>
    <row r="54" spans="1:9" ht="18" x14ac:dyDescent="0.2">
      <c r="A54" s="76"/>
      <c r="B54" s="42"/>
      <c r="C54" s="43"/>
      <c r="D54" s="43"/>
      <c r="E54" s="43"/>
      <c r="F54" s="43"/>
      <c r="G54" s="43"/>
      <c r="H54" s="43"/>
      <c r="I54" s="43"/>
    </row>
    <row r="55" spans="1:9" ht="18" x14ac:dyDescent="0.2">
      <c r="A55" s="76"/>
      <c r="B55" s="42" t="s">
        <v>99</v>
      </c>
      <c r="C55" s="47">
        <v>40000</v>
      </c>
      <c r="D55" s="47">
        <v>40000</v>
      </c>
      <c r="E55" s="47">
        <v>37048.69</v>
      </c>
      <c r="F55" s="47">
        <v>36067.019999999997</v>
      </c>
      <c r="G55" s="47">
        <v>36721.46</v>
      </c>
      <c r="H55" s="47">
        <v>36394.239999999998</v>
      </c>
      <c r="I55" s="47">
        <v>36176.1</v>
      </c>
    </row>
    <row r="56" spans="1:9" ht="18" x14ac:dyDescent="0.2">
      <c r="A56" s="76"/>
      <c r="B56" s="42"/>
      <c r="C56" s="43"/>
      <c r="D56" s="43"/>
      <c r="E56" s="43"/>
      <c r="F56" s="43"/>
      <c r="G56" s="43"/>
      <c r="H56" s="43"/>
      <c r="I56" s="43"/>
    </row>
    <row r="57" spans="1:9" ht="18" x14ac:dyDescent="0.2">
      <c r="A57" s="76"/>
      <c r="B57" s="42" t="s">
        <v>100</v>
      </c>
      <c r="C57" s="47">
        <v>36357.89</v>
      </c>
      <c r="D57" s="47">
        <v>37048.69</v>
      </c>
      <c r="E57" s="47">
        <v>36067.019999999997</v>
      </c>
      <c r="F57" s="47">
        <v>36721.46</v>
      </c>
      <c r="G57" s="47">
        <v>36394.239999999998</v>
      </c>
      <c r="H57" s="47">
        <v>36176.1</v>
      </c>
      <c r="I57" s="47">
        <v>36357.89</v>
      </c>
    </row>
    <row r="58" spans="1:9" ht="18" x14ac:dyDescent="0.2">
      <c r="A58" s="76"/>
      <c r="B58" s="42"/>
      <c r="C58" s="43"/>
      <c r="D58" s="43"/>
      <c r="E58" s="43"/>
      <c r="F58" s="43"/>
      <c r="G58" s="43"/>
      <c r="H58" s="43"/>
      <c r="I58" s="43"/>
    </row>
    <row r="59" spans="1:9" ht="18" x14ac:dyDescent="0.2">
      <c r="A59" s="76"/>
      <c r="B59" s="42" t="s">
        <v>101</v>
      </c>
      <c r="C59" s="47">
        <v>357157.03</v>
      </c>
      <c r="D59" s="47">
        <v>62675.7</v>
      </c>
      <c r="E59" s="47">
        <v>59150.09</v>
      </c>
      <c r="F59" s="47">
        <v>58663.68</v>
      </c>
      <c r="G59" s="47">
        <v>59220.07</v>
      </c>
      <c r="H59" s="47">
        <v>58770.21</v>
      </c>
      <c r="I59" s="47">
        <v>58677.279999999999</v>
      </c>
    </row>
    <row r="60" spans="1:9" ht="18" x14ac:dyDescent="0.2">
      <c r="A60" s="76"/>
      <c r="B60" s="42"/>
      <c r="C60" s="43"/>
      <c r="D60" s="43"/>
      <c r="E60" s="43"/>
      <c r="F60" s="43"/>
      <c r="G60" s="43"/>
      <c r="H60" s="43"/>
      <c r="I60" s="43"/>
    </row>
    <row r="61" spans="1:9" ht="18" x14ac:dyDescent="0.2">
      <c r="A61" s="76"/>
      <c r="B61" s="42" t="s">
        <v>102</v>
      </c>
      <c r="C61" s="47">
        <v>138391.63</v>
      </c>
      <c r="D61" s="47">
        <v>25627.02</v>
      </c>
      <c r="E61" s="47">
        <v>23083.06</v>
      </c>
      <c r="F61" s="47">
        <v>21942.22</v>
      </c>
      <c r="G61" s="47">
        <v>22825.83</v>
      </c>
      <c r="H61" s="47">
        <v>22594.11</v>
      </c>
      <c r="I61" s="47">
        <v>22319.39</v>
      </c>
    </row>
  </sheetData>
  <mergeCells count="5">
    <mergeCell ref="A1:I1"/>
    <mergeCell ref="A2:I2"/>
    <mergeCell ref="A3:A16"/>
    <mergeCell ref="A17:A49"/>
    <mergeCell ref="A50:A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C86C-F94A-4884-BA87-424B7ED4BF66}">
  <dimension ref="A1:I61"/>
  <sheetViews>
    <sheetView showFormulas="1" topLeftCell="A32" workbookViewId="0">
      <selection activeCell="H14" sqref="H14"/>
    </sheetView>
  </sheetViews>
  <sheetFormatPr baseColWidth="10" defaultColWidth="8.83203125" defaultRowHeight="15" x14ac:dyDescent="0.2"/>
  <cols>
    <col min="3" max="3" width="33.83203125" customWidth="1"/>
    <col min="4" max="4" width="26" customWidth="1"/>
  </cols>
  <sheetData>
    <row r="1" spans="1:9" ht="18" x14ac:dyDescent="0.2">
      <c r="A1" s="74" t="s">
        <v>50</v>
      </c>
      <c r="B1" s="74"/>
      <c r="C1" s="74"/>
      <c r="D1" s="74"/>
      <c r="E1" s="74"/>
      <c r="F1" s="74"/>
      <c r="G1" s="74"/>
      <c r="H1" s="74"/>
      <c r="I1" s="74"/>
    </row>
    <row r="2" spans="1:9" ht="18" x14ac:dyDescent="0.2">
      <c r="A2" s="75" t="s">
        <v>51</v>
      </c>
      <c r="B2" s="75"/>
      <c r="C2" s="75"/>
      <c r="D2" s="75"/>
      <c r="E2" s="75"/>
      <c r="F2" s="75"/>
      <c r="G2" s="75"/>
      <c r="H2" s="75"/>
      <c r="I2" s="75"/>
    </row>
    <row r="3" spans="1:9" ht="18" x14ac:dyDescent="0.2">
      <c r="A3" s="76" t="s">
        <v>52</v>
      </c>
      <c r="B3" s="44" t="s">
        <v>53</v>
      </c>
      <c r="C3" s="44" t="s">
        <v>24</v>
      </c>
      <c r="D3" s="44" t="s">
        <v>54</v>
      </c>
      <c r="E3" s="43"/>
      <c r="F3" s="43"/>
      <c r="G3" s="43"/>
      <c r="H3" s="43"/>
      <c r="I3" s="43"/>
    </row>
    <row r="4" spans="1:9" ht="18" x14ac:dyDescent="0.2">
      <c r="A4" s="76"/>
      <c r="B4" s="42" t="s">
        <v>55</v>
      </c>
      <c r="C4" s="42">
        <v>0.05</v>
      </c>
      <c r="D4" s="42">
        <v>250000</v>
      </c>
      <c r="E4" s="43"/>
      <c r="F4" s="43"/>
      <c r="G4" s="43"/>
      <c r="H4" s="43"/>
      <c r="I4" s="43"/>
    </row>
    <row r="5" spans="1:9" ht="18" x14ac:dyDescent="0.2">
      <c r="A5" s="76"/>
      <c r="B5" s="42" t="s">
        <v>56</v>
      </c>
      <c r="C5" s="42">
        <v>0.62</v>
      </c>
      <c r="D5" s="43"/>
      <c r="E5" s="43"/>
      <c r="F5" s="43"/>
      <c r="G5" s="43"/>
      <c r="H5" s="43"/>
      <c r="I5" s="43"/>
    </row>
    <row r="6" spans="1:9" ht="18" x14ac:dyDescent="0.2">
      <c r="A6" s="76"/>
      <c r="B6" s="42" t="s">
        <v>57</v>
      </c>
      <c r="C6" s="42">
        <v>0.17299999999999999</v>
      </c>
      <c r="D6" s="43"/>
      <c r="E6" s="43"/>
      <c r="F6" s="43"/>
      <c r="G6" s="43"/>
      <c r="H6" s="43"/>
      <c r="I6" s="43"/>
    </row>
    <row r="7" spans="1:9" ht="18" x14ac:dyDescent="0.2">
      <c r="A7" s="76"/>
      <c r="B7" s="42" t="s">
        <v>58</v>
      </c>
      <c r="C7" s="42">
        <v>0.06</v>
      </c>
      <c r="D7" s="43"/>
      <c r="E7" s="43"/>
      <c r="F7" s="43"/>
      <c r="G7" s="43"/>
      <c r="H7" s="43"/>
      <c r="I7" s="43"/>
    </row>
    <row r="8" spans="1:9" ht="18" x14ac:dyDescent="0.2">
      <c r="A8" s="76"/>
      <c r="B8" s="42" t="s">
        <v>59</v>
      </c>
      <c r="C8" s="42">
        <v>0.02</v>
      </c>
      <c r="D8" s="43"/>
      <c r="E8" s="43"/>
      <c r="F8" s="43"/>
      <c r="G8" s="43"/>
      <c r="H8" s="43"/>
      <c r="I8" s="43"/>
    </row>
    <row r="9" spans="1:9" ht="18" x14ac:dyDescent="0.2">
      <c r="A9" s="76"/>
      <c r="B9" s="42" t="s">
        <v>60</v>
      </c>
      <c r="C9" s="42">
        <v>0.46</v>
      </c>
      <c r="D9" s="43"/>
      <c r="E9" s="43"/>
      <c r="F9" s="43"/>
      <c r="G9" s="43"/>
      <c r="H9" s="43"/>
      <c r="I9" s="43"/>
    </row>
    <row r="10" spans="1:9" ht="18" x14ac:dyDescent="0.2">
      <c r="A10" s="76"/>
      <c r="B10" s="42" t="s">
        <v>61</v>
      </c>
      <c r="C10" s="42">
        <v>8.5999999999999993E-2</v>
      </c>
      <c r="D10" s="43"/>
      <c r="E10" s="43"/>
      <c r="F10" s="43"/>
      <c r="G10" s="43"/>
      <c r="H10" s="43"/>
      <c r="I10" s="43"/>
    </row>
    <row r="11" spans="1:9" ht="18" x14ac:dyDescent="0.2">
      <c r="A11" s="76"/>
      <c r="B11" s="42" t="s">
        <v>62</v>
      </c>
      <c r="C11" s="42">
        <v>1.7999999999999999E-2</v>
      </c>
      <c r="D11" s="43"/>
      <c r="E11" s="43"/>
      <c r="F11" s="43"/>
      <c r="G11" s="43"/>
      <c r="H11" s="43"/>
      <c r="I11" s="43"/>
    </row>
    <row r="12" spans="1:9" ht="18" x14ac:dyDescent="0.2">
      <c r="A12" s="76"/>
      <c r="B12" s="42" t="s">
        <v>63</v>
      </c>
      <c r="C12" s="42">
        <v>0.05</v>
      </c>
      <c r="D12" s="43"/>
      <c r="E12" s="43"/>
      <c r="F12" s="43"/>
      <c r="G12" s="43"/>
      <c r="H12" s="43"/>
      <c r="I12" s="43"/>
    </row>
    <row r="13" spans="1:9" ht="18" x14ac:dyDescent="0.2">
      <c r="A13" s="76"/>
      <c r="B13" s="42" t="s">
        <v>64</v>
      </c>
      <c r="C13" s="42">
        <v>3.5</v>
      </c>
      <c r="D13" s="43"/>
      <c r="E13" s="43"/>
      <c r="F13" s="43"/>
      <c r="G13" s="43"/>
      <c r="H13" s="43"/>
      <c r="I13" s="43"/>
    </row>
    <row r="14" spans="1:9" ht="18" x14ac:dyDescent="0.2">
      <c r="A14" s="76"/>
      <c r="B14" s="42" t="s">
        <v>65</v>
      </c>
      <c r="C14" s="42">
        <v>0.06</v>
      </c>
      <c r="D14" s="43"/>
      <c r="E14" s="43"/>
      <c r="F14" s="43"/>
      <c r="G14" s="43"/>
      <c r="H14" s="43"/>
      <c r="I14" s="43"/>
    </row>
    <row r="15" spans="1:9" ht="18" x14ac:dyDescent="0.2">
      <c r="A15" s="76"/>
      <c r="B15" s="42" t="s">
        <v>66</v>
      </c>
      <c r="C15" s="42">
        <v>0.51800000000000002</v>
      </c>
      <c r="D15" s="43"/>
      <c r="E15" s="43"/>
      <c r="F15" s="43"/>
      <c r="G15" s="43"/>
      <c r="H15" s="43"/>
      <c r="I15" s="43"/>
    </row>
    <row r="16" spans="1:9" ht="18" x14ac:dyDescent="0.2">
      <c r="A16" s="76"/>
      <c r="B16" s="42" t="s">
        <v>67</v>
      </c>
      <c r="C16" s="42">
        <v>3.53</v>
      </c>
      <c r="D16" s="43"/>
      <c r="E16" s="43"/>
      <c r="F16" s="43"/>
      <c r="G16" s="43"/>
      <c r="H16" s="43"/>
      <c r="I16" s="43"/>
    </row>
    <row r="17" spans="1:9" ht="18" x14ac:dyDescent="0.2">
      <c r="A17" s="76" t="s">
        <v>68</v>
      </c>
      <c r="B17" s="44" t="s">
        <v>129</v>
      </c>
      <c r="C17" s="46" t="s">
        <v>69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44" t="s">
        <v>75</v>
      </c>
    </row>
    <row r="18" spans="1:9" ht="18" x14ac:dyDescent="0.2">
      <c r="A18" s="76"/>
      <c r="B18" s="42" t="s">
        <v>76</v>
      </c>
      <c r="C18" s="42">
        <v>262500</v>
      </c>
      <c r="D18" s="42">
        <v>42262.5</v>
      </c>
      <c r="E18" s="42">
        <v>45412.5</v>
      </c>
      <c r="F18" s="42">
        <v>43050</v>
      </c>
      <c r="G18" s="42">
        <v>44625</v>
      </c>
      <c r="H18" s="42">
        <v>43837.5</v>
      </c>
      <c r="I18" s="42">
        <v>43312.5</v>
      </c>
    </row>
    <row r="19" spans="1:9" ht="18" x14ac:dyDescent="0.2">
      <c r="A19" s="76"/>
      <c r="B19" s="42" t="s">
        <v>77</v>
      </c>
      <c r="C19" s="42">
        <v>1</v>
      </c>
      <c r="D19" s="42">
        <v>0.161</v>
      </c>
      <c r="E19" s="42">
        <v>0.17299999999999999</v>
      </c>
      <c r="F19" s="42">
        <v>0.16400000000000001</v>
      </c>
      <c r="G19" s="42">
        <v>0.17</v>
      </c>
      <c r="H19" s="42">
        <v>0.16700000000000001</v>
      </c>
      <c r="I19" s="42">
        <v>0.16500000000000001</v>
      </c>
    </row>
    <row r="20" spans="1:9" ht="18" x14ac:dyDescent="0.2">
      <c r="A20" s="76"/>
      <c r="B20" s="42"/>
      <c r="C20" s="43"/>
      <c r="D20" s="43"/>
      <c r="E20" s="43"/>
      <c r="F20" s="43"/>
      <c r="G20" s="43"/>
      <c r="H20" s="43"/>
      <c r="I20" s="43"/>
    </row>
    <row r="21" spans="1:9" ht="18" x14ac:dyDescent="0.2">
      <c r="A21" s="76"/>
      <c r="B21" s="42" t="s">
        <v>78</v>
      </c>
      <c r="C21" s="42">
        <v>73725</v>
      </c>
      <c r="D21" s="42">
        <v>73725</v>
      </c>
      <c r="E21" s="42">
        <v>76425</v>
      </c>
      <c r="F21" s="42">
        <v>74400</v>
      </c>
      <c r="G21" s="42">
        <v>75750</v>
      </c>
      <c r="H21" s="42">
        <v>75075</v>
      </c>
      <c r="I21" s="42">
        <v>74625</v>
      </c>
    </row>
    <row r="22" spans="1:9" ht="18" x14ac:dyDescent="0.2">
      <c r="A22" s="76"/>
      <c r="B22" s="42" t="s">
        <v>79</v>
      </c>
      <c r="C22" s="44" t="s">
        <v>129</v>
      </c>
      <c r="D22" s="42">
        <v>1.74</v>
      </c>
      <c r="E22" s="42">
        <v>1.68</v>
      </c>
      <c r="F22" s="42">
        <v>1.73</v>
      </c>
      <c r="G22" s="42">
        <v>1.7</v>
      </c>
      <c r="H22" s="42">
        <v>1.71</v>
      </c>
      <c r="I22" s="42">
        <v>1.72</v>
      </c>
    </row>
    <row r="23" spans="1:9" ht="18" x14ac:dyDescent="0.2">
      <c r="A23" s="76"/>
      <c r="B23" s="42" t="s">
        <v>80</v>
      </c>
      <c r="C23" s="42">
        <v>75000</v>
      </c>
      <c r="D23" s="42">
        <v>76425</v>
      </c>
      <c r="E23" s="42">
        <v>74400</v>
      </c>
      <c r="F23" s="42">
        <v>75750</v>
      </c>
      <c r="G23" s="42">
        <v>75075</v>
      </c>
      <c r="H23" s="42">
        <v>74625</v>
      </c>
      <c r="I23" s="42">
        <v>75000</v>
      </c>
    </row>
    <row r="24" spans="1:9" ht="18" x14ac:dyDescent="0.2">
      <c r="A24" s="76"/>
      <c r="B24" s="42"/>
      <c r="C24" s="43"/>
      <c r="D24" s="43"/>
      <c r="E24" s="43"/>
      <c r="F24" s="43"/>
      <c r="G24" s="43"/>
      <c r="H24" s="43"/>
      <c r="I24" s="43"/>
    </row>
    <row r="25" spans="1:9" ht="18" x14ac:dyDescent="0.2">
      <c r="A25" s="76"/>
      <c r="B25" s="42" t="s">
        <v>81</v>
      </c>
      <c r="C25" s="49" t="s">
        <v>131</v>
      </c>
      <c r="D25" s="49" t="s">
        <v>132</v>
      </c>
      <c r="E25" s="49" t="s">
        <v>133</v>
      </c>
      <c r="F25" s="49" t="s">
        <v>134</v>
      </c>
      <c r="G25" s="49" t="s">
        <v>135</v>
      </c>
      <c r="H25" s="49" t="s">
        <v>136</v>
      </c>
      <c r="I25" s="49" t="s">
        <v>137</v>
      </c>
    </row>
    <row r="26" spans="1:9" ht="18" x14ac:dyDescent="0.2">
      <c r="A26" s="76"/>
      <c r="B26" s="42" t="s">
        <v>82</v>
      </c>
      <c r="C26" s="49" t="s">
        <v>138</v>
      </c>
      <c r="D26" s="49" t="s">
        <v>139</v>
      </c>
      <c r="E26" s="49" t="s">
        <v>140</v>
      </c>
      <c r="F26" s="49" t="s">
        <v>141</v>
      </c>
      <c r="G26" s="49" t="s">
        <v>142</v>
      </c>
      <c r="H26" s="49" t="s">
        <v>143</v>
      </c>
      <c r="I26" s="49" t="s">
        <v>144</v>
      </c>
    </row>
    <row r="27" spans="1:9" ht="18" x14ac:dyDescent="0.2">
      <c r="A27" s="76"/>
      <c r="B27" s="42" t="s">
        <v>83</v>
      </c>
      <c r="C27" s="49" t="s">
        <v>145</v>
      </c>
      <c r="D27" s="42">
        <v>0.159</v>
      </c>
      <c r="E27" s="42">
        <v>0.16200000000000001</v>
      </c>
      <c r="F27" s="42">
        <v>0.16400000000000001</v>
      </c>
      <c r="G27" s="42">
        <v>0.16700000000000001</v>
      </c>
      <c r="H27" s="42">
        <v>0.17299999999999999</v>
      </c>
      <c r="I27" s="42">
        <v>0.17499999999999999</v>
      </c>
    </row>
    <row r="28" spans="1:9" ht="18" x14ac:dyDescent="0.2">
      <c r="A28" s="76"/>
      <c r="B28" s="42"/>
      <c r="C28" s="43"/>
      <c r="D28" s="43"/>
      <c r="E28" s="43"/>
      <c r="F28" s="43"/>
      <c r="G28" s="43"/>
      <c r="H28" s="43"/>
      <c r="I28" s="43"/>
    </row>
    <row r="29" spans="1:9" ht="18" x14ac:dyDescent="0.2">
      <c r="A29" s="76"/>
      <c r="B29" s="42" t="s">
        <v>84</v>
      </c>
      <c r="C29" s="49" t="s">
        <v>146</v>
      </c>
      <c r="D29" s="49" t="s">
        <v>147</v>
      </c>
      <c r="E29" s="49" t="s">
        <v>148</v>
      </c>
      <c r="F29" s="49" t="s">
        <v>149</v>
      </c>
      <c r="G29" s="49" t="s">
        <v>150</v>
      </c>
      <c r="H29" s="49" t="s">
        <v>151</v>
      </c>
      <c r="I29" s="49" t="s">
        <v>152</v>
      </c>
    </row>
    <row r="30" spans="1:9" ht="18" x14ac:dyDescent="0.2">
      <c r="A30" s="76"/>
      <c r="B30" s="42" t="s">
        <v>85</v>
      </c>
      <c r="C30" s="49" t="s">
        <v>153</v>
      </c>
      <c r="D30" s="49" t="s">
        <v>154</v>
      </c>
      <c r="E30" s="49" t="s">
        <v>155</v>
      </c>
      <c r="F30" s="49" t="s">
        <v>156</v>
      </c>
      <c r="G30" s="49" t="s">
        <v>157</v>
      </c>
      <c r="H30" s="49" t="s">
        <v>158</v>
      </c>
      <c r="I30" s="49" t="s">
        <v>159</v>
      </c>
    </row>
    <row r="31" spans="1:9" ht="18" x14ac:dyDescent="0.2">
      <c r="A31" s="76"/>
      <c r="B31" s="42" t="s">
        <v>86</v>
      </c>
      <c r="C31" s="49" t="s">
        <v>160</v>
      </c>
      <c r="D31" s="42">
        <v>0.159</v>
      </c>
      <c r="E31" s="42">
        <v>0.161</v>
      </c>
      <c r="F31" s="42">
        <v>0.16800000000000001</v>
      </c>
      <c r="G31" s="42">
        <v>0.17299999999999999</v>
      </c>
      <c r="H31" s="42">
        <v>0.17199999999999999</v>
      </c>
      <c r="I31" s="42">
        <v>0.16700000000000001</v>
      </c>
    </row>
    <row r="32" spans="1:9" ht="18" x14ac:dyDescent="0.2">
      <c r="A32" s="76"/>
      <c r="B32" s="42"/>
      <c r="C32" s="43"/>
      <c r="D32" s="43"/>
      <c r="E32" s="43"/>
      <c r="F32" s="43"/>
      <c r="G32" s="43"/>
      <c r="H32" s="43"/>
      <c r="I32" s="43"/>
    </row>
    <row r="33" spans="1:9" ht="18" x14ac:dyDescent="0.2">
      <c r="A33" s="76"/>
      <c r="B33" s="42" t="s">
        <v>87</v>
      </c>
      <c r="C33" s="49" t="s">
        <v>161</v>
      </c>
      <c r="D33" s="49" t="s">
        <v>162</v>
      </c>
      <c r="E33" s="49" t="s">
        <v>163</v>
      </c>
      <c r="F33" s="49" t="s">
        <v>164</v>
      </c>
      <c r="G33" s="49" t="s">
        <v>165</v>
      </c>
      <c r="H33" s="49" t="s">
        <v>166</v>
      </c>
      <c r="I33" s="49" t="s">
        <v>167</v>
      </c>
    </row>
    <row r="34" spans="1:9" ht="18" x14ac:dyDescent="0.2">
      <c r="A34" s="76"/>
      <c r="B34" s="42" t="s">
        <v>88</v>
      </c>
      <c r="C34" s="49" t="s">
        <v>168</v>
      </c>
      <c r="D34" s="49" t="s">
        <v>169</v>
      </c>
      <c r="E34" s="49" t="s">
        <v>170</v>
      </c>
      <c r="F34" s="49" t="s">
        <v>171</v>
      </c>
      <c r="G34" s="49" t="s">
        <v>172</v>
      </c>
      <c r="H34" s="49" t="s">
        <v>173</v>
      </c>
      <c r="I34" s="49" t="s">
        <v>174</v>
      </c>
    </row>
    <row r="35" spans="1:9" ht="18" x14ac:dyDescent="0.2">
      <c r="A35" s="76"/>
      <c r="B35" s="42" t="s">
        <v>89</v>
      </c>
      <c r="C35" s="49" t="s">
        <v>175</v>
      </c>
      <c r="D35" s="42">
        <v>0.16700000000000001</v>
      </c>
      <c r="E35" s="42">
        <v>0.16700000000000001</v>
      </c>
      <c r="F35" s="42">
        <v>0.16700000000000001</v>
      </c>
      <c r="G35" s="42">
        <v>0.16600000000000001</v>
      </c>
      <c r="H35" s="42">
        <v>0.16700000000000001</v>
      </c>
      <c r="I35" s="42">
        <v>0.16600000000000001</v>
      </c>
    </row>
    <row r="36" spans="1:9" ht="18" x14ac:dyDescent="0.2">
      <c r="A36" s="76"/>
      <c r="B36" s="42"/>
      <c r="C36" s="43"/>
      <c r="D36" s="43"/>
      <c r="E36" s="43"/>
      <c r="F36" s="43"/>
      <c r="G36" s="43"/>
      <c r="H36" s="43"/>
      <c r="I36" s="43"/>
    </row>
    <row r="37" spans="1:9" ht="18" x14ac:dyDescent="0.2">
      <c r="A37" s="76"/>
      <c r="B37" s="42" t="s">
        <v>90</v>
      </c>
      <c r="C37" s="42"/>
      <c r="D37" s="42"/>
      <c r="E37" s="42"/>
      <c r="F37" s="42"/>
      <c r="G37" s="42"/>
      <c r="H37" s="42"/>
      <c r="I37" s="42"/>
    </row>
    <row r="38" spans="1:9" ht="18" x14ac:dyDescent="0.2">
      <c r="A38" s="76"/>
      <c r="B38" s="42"/>
      <c r="C38" s="43"/>
      <c r="D38" s="43"/>
      <c r="E38" s="43"/>
      <c r="F38" s="43"/>
      <c r="G38" s="43"/>
      <c r="H38" s="43"/>
      <c r="I38" s="43"/>
    </row>
    <row r="39" spans="1:9" ht="18" x14ac:dyDescent="0.2">
      <c r="A39" s="76"/>
      <c r="B39" s="42" t="s">
        <v>91</v>
      </c>
      <c r="C39" s="42"/>
      <c r="D39" s="42"/>
      <c r="E39" s="42"/>
      <c r="F39" s="42"/>
      <c r="G39" s="42"/>
      <c r="H39" s="42"/>
      <c r="I39" s="42"/>
    </row>
    <row r="40" spans="1:9" ht="18" x14ac:dyDescent="0.2">
      <c r="A40" s="76"/>
      <c r="B40" s="42"/>
      <c r="C40" s="43"/>
      <c r="D40" s="43"/>
      <c r="E40" s="43"/>
      <c r="F40" s="43"/>
      <c r="G40" s="43"/>
      <c r="H40" s="43"/>
      <c r="I40" s="43"/>
    </row>
    <row r="41" spans="1:9" ht="18" x14ac:dyDescent="0.2">
      <c r="A41" s="76"/>
      <c r="B41" s="42" t="s">
        <v>92</v>
      </c>
      <c r="C41" s="42">
        <v>75000</v>
      </c>
      <c r="D41" s="42">
        <v>75075</v>
      </c>
      <c r="E41" s="42">
        <v>75413</v>
      </c>
      <c r="F41" s="42">
        <v>75075</v>
      </c>
      <c r="G41" s="42">
        <v>75413</v>
      </c>
      <c r="H41" s="42">
        <v>74850</v>
      </c>
      <c r="I41" s="42">
        <v>74813</v>
      </c>
    </row>
    <row r="42" spans="1:9" ht="18" x14ac:dyDescent="0.2">
      <c r="A42" s="76"/>
      <c r="B42" s="42"/>
      <c r="C42" s="43"/>
      <c r="D42" s="43"/>
      <c r="E42" s="43"/>
      <c r="F42" s="43"/>
      <c r="G42" s="43"/>
      <c r="H42" s="43"/>
      <c r="I42" s="43"/>
    </row>
    <row r="43" spans="1:9" ht="18" x14ac:dyDescent="0.2">
      <c r="A43" s="76"/>
      <c r="B43" s="42" t="s">
        <v>64</v>
      </c>
      <c r="C43" s="42">
        <v>20.97</v>
      </c>
      <c r="D43" s="42">
        <v>3.5</v>
      </c>
      <c r="E43" s="42">
        <v>3.48</v>
      </c>
      <c r="F43" s="42">
        <v>3.5</v>
      </c>
      <c r="G43" s="42">
        <v>3.48</v>
      </c>
      <c r="H43" s="42">
        <v>3.51</v>
      </c>
      <c r="I43" s="42">
        <v>3.51</v>
      </c>
    </row>
    <row r="44" spans="1:9" ht="18" x14ac:dyDescent="0.2">
      <c r="A44" s="76"/>
      <c r="B44" s="42"/>
      <c r="C44" s="43"/>
      <c r="D44" s="43"/>
      <c r="E44" s="43"/>
      <c r="F44" s="43"/>
      <c r="G44" s="43"/>
      <c r="H44" s="43"/>
      <c r="I44" s="43"/>
    </row>
    <row r="45" spans="1:9" ht="18" x14ac:dyDescent="0.2">
      <c r="A45" s="76"/>
      <c r="B45" s="42" t="s">
        <v>93</v>
      </c>
      <c r="C45" s="42"/>
      <c r="D45" s="42"/>
      <c r="E45" s="42"/>
      <c r="F45" s="42"/>
      <c r="G45" s="42"/>
      <c r="H45" s="42"/>
      <c r="I45" s="42"/>
    </row>
    <row r="46" spans="1:9" ht="18" x14ac:dyDescent="0.2">
      <c r="A46" s="76"/>
      <c r="B46" s="42"/>
      <c r="C46" s="43"/>
      <c r="D46" s="43"/>
      <c r="E46" s="43"/>
      <c r="F46" s="43"/>
      <c r="G46" s="43"/>
      <c r="H46" s="43"/>
      <c r="I46" s="43"/>
    </row>
    <row r="47" spans="1:9" ht="18" x14ac:dyDescent="0.2">
      <c r="A47" s="76"/>
      <c r="B47" s="42" t="s">
        <v>94</v>
      </c>
      <c r="C47" s="42"/>
      <c r="D47" s="42"/>
      <c r="E47" s="42"/>
      <c r="F47" s="42"/>
      <c r="G47" s="42"/>
      <c r="H47" s="42"/>
      <c r="I47" s="42"/>
    </row>
    <row r="48" spans="1:9" ht="18" x14ac:dyDescent="0.2">
      <c r="A48" s="76"/>
      <c r="B48" s="42" t="s">
        <v>95</v>
      </c>
      <c r="C48" s="42"/>
      <c r="D48" s="42"/>
      <c r="E48" s="42"/>
      <c r="F48" s="42"/>
      <c r="G48" s="42"/>
      <c r="H48" s="42"/>
      <c r="I48" s="42"/>
    </row>
    <row r="49" spans="1:9" ht="18" x14ac:dyDescent="0.2">
      <c r="A49" s="76"/>
      <c r="B49" s="42"/>
      <c r="C49" s="43"/>
      <c r="D49" s="43"/>
      <c r="E49" s="43"/>
      <c r="F49" s="43"/>
      <c r="G49" s="43"/>
      <c r="H49" s="43"/>
      <c r="I49" s="43"/>
    </row>
    <row r="50" spans="1:9" ht="18" x14ac:dyDescent="0.2">
      <c r="A50" s="76" t="s">
        <v>96</v>
      </c>
      <c r="B50" s="44" t="s">
        <v>129</v>
      </c>
      <c r="C50" s="46" t="s">
        <v>69</v>
      </c>
      <c r="D50" s="44" t="s">
        <v>70</v>
      </c>
      <c r="E50" s="44" t="s">
        <v>71</v>
      </c>
      <c r="F50" s="44" t="s">
        <v>72</v>
      </c>
      <c r="G50" s="44" t="s">
        <v>73</v>
      </c>
      <c r="H50" s="44" t="s">
        <v>74</v>
      </c>
      <c r="I50" s="44" t="s">
        <v>75</v>
      </c>
    </row>
    <row r="51" spans="1:9" ht="18" x14ac:dyDescent="0.2">
      <c r="A51" s="76"/>
      <c r="B51" s="42" t="s">
        <v>97</v>
      </c>
      <c r="C51" s="42"/>
      <c r="D51" s="42"/>
      <c r="E51" s="42"/>
      <c r="F51" s="42"/>
      <c r="G51" s="42"/>
      <c r="H51" s="42"/>
      <c r="I51" s="42"/>
    </row>
    <row r="52" spans="1:9" ht="18" x14ac:dyDescent="0.2">
      <c r="A52" s="76"/>
      <c r="B52" s="42"/>
      <c r="C52" s="43"/>
      <c r="D52" s="43"/>
      <c r="E52" s="43"/>
      <c r="F52" s="43"/>
      <c r="G52" s="43"/>
      <c r="H52" s="43"/>
      <c r="I52" s="43"/>
    </row>
    <row r="53" spans="1:9" ht="18" x14ac:dyDescent="0.2">
      <c r="A53" s="76"/>
      <c r="B53" s="42" t="s">
        <v>98</v>
      </c>
      <c r="C53" s="42"/>
      <c r="D53" s="42"/>
      <c r="E53" s="42"/>
      <c r="F53" s="42"/>
      <c r="G53" s="42"/>
      <c r="H53" s="42"/>
      <c r="I53" s="42"/>
    </row>
    <row r="54" spans="1:9" ht="18" x14ac:dyDescent="0.2">
      <c r="A54" s="76"/>
      <c r="B54" s="42"/>
      <c r="C54" s="43"/>
      <c r="D54" s="43"/>
      <c r="E54" s="43"/>
      <c r="F54" s="43"/>
      <c r="G54" s="43"/>
      <c r="H54" s="43"/>
      <c r="I54" s="43"/>
    </row>
    <row r="55" spans="1:9" ht="18" x14ac:dyDescent="0.2">
      <c r="A55" s="76"/>
      <c r="B55" s="42" t="s">
        <v>99</v>
      </c>
      <c r="C55" s="42"/>
      <c r="D55" s="42"/>
      <c r="E55" s="42"/>
      <c r="F55" s="42"/>
      <c r="G55" s="42"/>
      <c r="H55" s="42"/>
      <c r="I55" s="42"/>
    </row>
    <row r="56" spans="1:9" ht="18" x14ac:dyDescent="0.2">
      <c r="A56" s="76"/>
      <c r="B56" s="42"/>
      <c r="C56" s="43"/>
      <c r="D56" s="43"/>
      <c r="E56" s="43"/>
      <c r="F56" s="43"/>
      <c r="G56" s="43"/>
      <c r="H56" s="43"/>
      <c r="I56" s="43"/>
    </row>
    <row r="57" spans="1:9" ht="18" x14ac:dyDescent="0.2">
      <c r="A57" s="76"/>
      <c r="B57" s="42" t="s">
        <v>100</v>
      </c>
      <c r="C57" s="42"/>
      <c r="D57" s="42"/>
      <c r="E57" s="42"/>
      <c r="F57" s="42"/>
      <c r="G57" s="42"/>
      <c r="H57" s="42"/>
      <c r="I57" s="42"/>
    </row>
    <row r="58" spans="1:9" ht="18" x14ac:dyDescent="0.2">
      <c r="A58" s="76"/>
      <c r="B58" s="42"/>
      <c r="C58" s="43"/>
      <c r="D58" s="43"/>
      <c r="E58" s="43"/>
      <c r="F58" s="43"/>
      <c r="G58" s="43"/>
      <c r="H58" s="43"/>
      <c r="I58" s="43"/>
    </row>
    <row r="59" spans="1:9" ht="18" x14ac:dyDescent="0.2">
      <c r="A59" s="76"/>
      <c r="B59" s="42" t="s">
        <v>101</v>
      </c>
      <c r="C59" s="42"/>
      <c r="D59" s="42"/>
      <c r="E59" s="42"/>
      <c r="F59" s="42"/>
      <c r="G59" s="42"/>
      <c r="H59" s="42"/>
      <c r="I59" s="42"/>
    </row>
    <row r="60" spans="1:9" ht="18" x14ac:dyDescent="0.2">
      <c r="A60" s="76"/>
      <c r="B60" s="42"/>
      <c r="C60" s="43"/>
      <c r="D60" s="43"/>
      <c r="E60" s="43"/>
      <c r="F60" s="43"/>
      <c r="G60" s="43"/>
      <c r="H60" s="43"/>
      <c r="I60" s="43"/>
    </row>
    <row r="61" spans="1:9" ht="18" x14ac:dyDescent="0.2">
      <c r="A61" s="76"/>
      <c r="B61" s="42" t="s">
        <v>102</v>
      </c>
      <c r="C61" s="42"/>
      <c r="D61" s="42"/>
      <c r="E61" s="42"/>
      <c r="F61" s="42"/>
      <c r="G61" s="42"/>
      <c r="H61" s="42"/>
      <c r="I61" s="42"/>
    </row>
  </sheetData>
  <mergeCells count="5">
    <mergeCell ref="A1:I1"/>
    <mergeCell ref="A2:I2"/>
    <mergeCell ref="A3:A16"/>
    <mergeCell ref="A17:A49"/>
    <mergeCell ref="A50:A6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3547-1685-48DA-B064-4A8D00C8AD87}">
  <dimension ref="A1:I61"/>
  <sheetViews>
    <sheetView showFormulas="1" topLeftCell="A31" workbookViewId="0">
      <selection activeCell="K18" sqref="K18"/>
    </sheetView>
  </sheetViews>
  <sheetFormatPr baseColWidth="10" defaultColWidth="8.83203125" defaultRowHeight="15" x14ac:dyDescent="0.2"/>
  <sheetData>
    <row r="1" spans="1:9" ht="18" x14ac:dyDescent="0.2">
      <c r="A1" s="74" t="s">
        <v>50</v>
      </c>
      <c r="B1" s="74"/>
      <c r="C1" s="74"/>
      <c r="D1" s="74"/>
      <c r="E1" s="74"/>
      <c r="F1" s="74"/>
      <c r="G1" s="74"/>
      <c r="H1" s="74"/>
      <c r="I1" s="74"/>
    </row>
    <row r="2" spans="1:9" ht="18" x14ac:dyDescent="0.2">
      <c r="A2" s="75" t="s">
        <v>51</v>
      </c>
      <c r="B2" s="75"/>
      <c r="C2" s="75"/>
      <c r="D2" s="75"/>
      <c r="E2" s="75"/>
      <c r="F2" s="75"/>
      <c r="G2" s="75"/>
      <c r="H2" s="75"/>
      <c r="I2" s="75"/>
    </row>
    <row r="3" spans="1:9" ht="18" x14ac:dyDescent="0.2">
      <c r="A3" s="76" t="s">
        <v>52</v>
      </c>
      <c r="B3" s="44" t="s">
        <v>53</v>
      </c>
      <c r="C3" s="44" t="s">
        <v>24</v>
      </c>
      <c r="D3" s="44" t="s">
        <v>54</v>
      </c>
      <c r="E3" s="43"/>
      <c r="F3" s="43"/>
      <c r="G3" s="43"/>
      <c r="H3" s="43"/>
      <c r="I3" s="43"/>
    </row>
    <row r="4" spans="1:9" ht="18" x14ac:dyDescent="0.2">
      <c r="A4" s="76"/>
      <c r="B4" s="42" t="s">
        <v>55</v>
      </c>
      <c r="C4" s="42">
        <v>0.05</v>
      </c>
      <c r="D4" s="42">
        <v>250000</v>
      </c>
      <c r="E4" s="43"/>
      <c r="F4" s="43"/>
      <c r="G4" s="43"/>
      <c r="H4" s="43"/>
      <c r="I4" s="43"/>
    </row>
    <row r="5" spans="1:9" ht="18" x14ac:dyDescent="0.2">
      <c r="A5" s="76"/>
      <c r="B5" s="42" t="s">
        <v>56</v>
      </c>
      <c r="C5" s="42">
        <v>0.62</v>
      </c>
      <c r="D5" s="43"/>
      <c r="E5" s="43"/>
      <c r="F5" s="43"/>
      <c r="G5" s="43"/>
      <c r="H5" s="43"/>
      <c r="I5" s="43"/>
    </row>
    <row r="6" spans="1:9" ht="18" x14ac:dyDescent="0.2">
      <c r="A6" s="76"/>
      <c r="B6" s="42" t="s">
        <v>57</v>
      </c>
      <c r="C6" s="42">
        <v>0.17299999999999999</v>
      </c>
      <c r="D6" s="43"/>
      <c r="E6" s="43"/>
      <c r="F6" s="43"/>
      <c r="G6" s="43"/>
      <c r="H6" s="43"/>
      <c r="I6" s="43"/>
    </row>
    <row r="7" spans="1:9" ht="18" x14ac:dyDescent="0.2">
      <c r="A7" s="76"/>
      <c r="B7" s="42" t="s">
        <v>58</v>
      </c>
      <c r="C7" s="42">
        <v>0.06</v>
      </c>
      <c r="D7" s="43"/>
      <c r="E7" s="43"/>
      <c r="F7" s="43"/>
      <c r="G7" s="43"/>
      <c r="H7" s="43"/>
      <c r="I7" s="43"/>
    </row>
    <row r="8" spans="1:9" ht="18" x14ac:dyDescent="0.2">
      <c r="A8" s="76"/>
      <c r="B8" s="42" t="s">
        <v>59</v>
      </c>
      <c r="C8" s="42">
        <v>0.02</v>
      </c>
      <c r="D8" s="43"/>
      <c r="E8" s="43"/>
      <c r="F8" s="43"/>
      <c r="G8" s="43"/>
      <c r="H8" s="43"/>
      <c r="I8" s="43"/>
    </row>
    <row r="9" spans="1:9" ht="18" x14ac:dyDescent="0.2">
      <c r="A9" s="76"/>
      <c r="B9" s="42" t="s">
        <v>60</v>
      </c>
      <c r="C9" s="42">
        <v>0.46</v>
      </c>
      <c r="D9" s="43"/>
      <c r="E9" s="43"/>
      <c r="F9" s="43"/>
      <c r="G9" s="43"/>
      <c r="H9" s="43"/>
      <c r="I9" s="43"/>
    </row>
    <row r="10" spans="1:9" ht="18" x14ac:dyDescent="0.2">
      <c r="A10" s="76"/>
      <c r="B10" s="42" t="s">
        <v>61</v>
      </c>
      <c r="C10" s="42">
        <v>8.5999999999999993E-2</v>
      </c>
      <c r="D10" s="43"/>
      <c r="E10" s="43"/>
      <c r="F10" s="43"/>
      <c r="G10" s="43"/>
      <c r="H10" s="43"/>
      <c r="I10" s="43"/>
    </row>
    <row r="11" spans="1:9" ht="18" x14ac:dyDescent="0.2">
      <c r="A11" s="76"/>
      <c r="B11" s="42" t="s">
        <v>62</v>
      </c>
      <c r="C11" s="42">
        <v>1.7999999999999999E-2</v>
      </c>
      <c r="D11" s="43"/>
      <c r="E11" s="43"/>
      <c r="F11" s="43"/>
      <c r="G11" s="43"/>
      <c r="H11" s="43"/>
      <c r="I11" s="43"/>
    </row>
    <row r="12" spans="1:9" ht="18" x14ac:dyDescent="0.2">
      <c r="A12" s="76"/>
      <c r="B12" s="42" t="s">
        <v>63</v>
      </c>
      <c r="C12" s="42">
        <v>0.05</v>
      </c>
      <c r="D12" s="43"/>
      <c r="E12" s="43"/>
      <c r="F12" s="43"/>
      <c r="G12" s="43"/>
      <c r="H12" s="43"/>
      <c r="I12" s="43"/>
    </row>
    <row r="13" spans="1:9" ht="18" x14ac:dyDescent="0.2">
      <c r="A13" s="76"/>
      <c r="B13" s="42" t="s">
        <v>64</v>
      </c>
      <c r="C13" s="42">
        <v>3.5</v>
      </c>
      <c r="D13" s="43"/>
      <c r="E13" s="43"/>
      <c r="F13" s="43"/>
      <c r="G13" s="43"/>
      <c r="H13" s="43"/>
      <c r="I13" s="43"/>
    </row>
    <row r="14" spans="1:9" ht="18" x14ac:dyDescent="0.2">
      <c r="A14" s="76"/>
      <c r="B14" s="42" t="s">
        <v>65</v>
      </c>
      <c r="C14" s="42">
        <v>0.06</v>
      </c>
      <c r="D14" s="43"/>
      <c r="E14" s="43"/>
      <c r="F14" s="43"/>
      <c r="G14" s="43"/>
      <c r="H14" s="43"/>
      <c r="I14" s="43"/>
    </row>
    <row r="15" spans="1:9" ht="18" x14ac:dyDescent="0.2">
      <c r="A15" s="76"/>
      <c r="B15" s="42" t="s">
        <v>66</v>
      </c>
      <c r="C15" s="42">
        <v>0.51800000000000002</v>
      </c>
      <c r="D15" s="43"/>
      <c r="E15" s="43"/>
      <c r="F15" s="43"/>
      <c r="G15" s="43"/>
      <c r="H15" s="43"/>
      <c r="I15" s="43"/>
    </row>
    <row r="16" spans="1:9" ht="18" x14ac:dyDescent="0.2">
      <c r="A16" s="76"/>
      <c r="B16" s="42" t="s">
        <v>67</v>
      </c>
      <c r="C16" s="42">
        <v>3.53</v>
      </c>
      <c r="D16" s="43"/>
      <c r="E16" s="43"/>
      <c r="F16" s="43"/>
      <c r="G16" s="43"/>
      <c r="H16" s="43"/>
      <c r="I16" s="43"/>
    </row>
    <row r="17" spans="1:9" ht="18" x14ac:dyDescent="0.2">
      <c r="A17" s="76" t="s">
        <v>68</v>
      </c>
      <c r="B17" s="44" t="s">
        <v>129</v>
      </c>
      <c r="C17" s="46" t="s">
        <v>69</v>
      </c>
      <c r="D17" s="44" t="s">
        <v>70</v>
      </c>
      <c r="E17" s="44" t="s">
        <v>71</v>
      </c>
      <c r="F17" s="44" t="s">
        <v>72</v>
      </c>
      <c r="G17" s="44" t="s">
        <v>73</v>
      </c>
      <c r="H17" s="44" t="s">
        <v>74</v>
      </c>
      <c r="I17" s="44" t="s">
        <v>75</v>
      </c>
    </row>
    <row r="18" spans="1:9" ht="18" x14ac:dyDescent="0.2">
      <c r="A18" s="76"/>
      <c r="B18" s="42" t="s">
        <v>76</v>
      </c>
      <c r="C18" s="42">
        <v>262500</v>
      </c>
      <c r="D18" s="42">
        <v>42262.5</v>
      </c>
      <c r="E18" s="42">
        <v>45412.5</v>
      </c>
      <c r="F18" s="42">
        <v>43050</v>
      </c>
      <c r="G18" s="42">
        <v>44625</v>
      </c>
      <c r="H18" s="42">
        <v>43837.5</v>
      </c>
      <c r="I18" s="42">
        <v>43312.5</v>
      </c>
    </row>
    <row r="19" spans="1:9" ht="18" x14ac:dyDescent="0.2">
      <c r="A19" s="76"/>
      <c r="B19" s="42" t="s">
        <v>77</v>
      </c>
      <c r="C19" s="42">
        <v>1</v>
      </c>
      <c r="D19" s="42">
        <v>0.161</v>
      </c>
      <c r="E19" s="42">
        <v>0.17299999999999999</v>
      </c>
      <c r="F19" s="42">
        <v>0.16400000000000001</v>
      </c>
      <c r="G19" s="42">
        <v>0.17</v>
      </c>
      <c r="H19" s="42">
        <v>0.16700000000000001</v>
      </c>
      <c r="I19" s="42">
        <v>0.16500000000000001</v>
      </c>
    </row>
    <row r="20" spans="1:9" ht="18" x14ac:dyDescent="0.2">
      <c r="A20" s="76"/>
      <c r="B20" s="42"/>
      <c r="C20" s="43"/>
      <c r="D20" s="43"/>
      <c r="E20" s="43"/>
      <c r="F20" s="43"/>
      <c r="G20" s="43"/>
      <c r="H20" s="43"/>
      <c r="I20" s="43"/>
    </row>
    <row r="21" spans="1:9" ht="18" x14ac:dyDescent="0.2">
      <c r="A21" s="76"/>
      <c r="B21" s="42" t="s">
        <v>78</v>
      </c>
      <c r="C21" s="42">
        <v>73725</v>
      </c>
      <c r="D21" s="42">
        <v>73725</v>
      </c>
      <c r="E21" s="42">
        <v>76425</v>
      </c>
      <c r="F21" s="42">
        <v>74400</v>
      </c>
      <c r="G21" s="42">
        <v>75750</v>
      </c>
      <c r="H21" s="42">
        <v>75075</v>
      </c>
      <c r="I21" s="42">
        <v>74625</v>
      </c>
    </row>
    <row r="22" spans="1:9" ht="18" x14ac:dyDescent="0.2">
      <c r="A22" s="76"/>
      <c r="B22" s="42" t="s">
        <v>79</v>
      </c>
      <c r="C22" s="44" t="s">
        <v>129</v>
      </c>
      <c r="D22" s="42">
        <v>1.74</v>
      </c>
      <c r="E22" s="42">
        <v>1.68</v>
      </c>
      <c r="F22" s="42">
        <v>1.73</v>
      </c>
      <c r="G22" s="42">
        <v>1.7</v>
      </c>
      <c r="H22" s="42">
        <v>1.71</v>
      </c>
      <c r="I22" s="42">
        <v>1.72</v>
      </c>
    </row>
    <row r="23" spans="1:9" ht="18" x14ac:dyDescent="0.2">
      <c r="A23" s="76"/>
      <c r="B23" s="42" t="s">
        <v>80</v>
      </c>
      <c r="C23" s="42">
        <v>75000</v>
      </c>
      <c r="D23" s="42">
        <v>76425</v>
      </c>
      <c r="E23" s="42">
        <v>74400</v>
      </c>
      <c r="F23" s="42">
        <v>75750</v>
      </c>
      <c r="G23" s="42">
        <v>75075</v>
      </c>
      <c r="H23" s="42">
        <v>74625</v>
      </c>
      <c r="I23" s="42">
        <v>75000</v>
      </c>
    </row>
    <row r="24" spans="1:9" ht="18" x14ac:dyDescent="0.2">
      <c r="A24" s="76"/>
      <c r="B24" s="42"/>
      <c r="C24" s="43"/>
      <c r="D24" s="43"/>
      <c r="E24" s="43"/>
      <c r="F24" s="43"/>
      <c r="G24" s="43"/>
      <c r="H24" s="43"/>
      <c r="I24" s="43"/>
    </row>
    <row r="25" spans="1:9" ht="18" x14ac:dyDescent="0.2">
      <c r="A25" s="76"/>
      <c r="B25" s="42" t="s">
        <v>81</v>
      </c>
      <c r="C25" s="49" t="s">
        <v>131</v>
      </c>
      <c r="D25" s="49" t="s">
        <v>132</v>
      </c>
      <c r="E25" s="49" t="s">
        <v>133</v>
      </c>
      <c r="F25" s="49" t="s">
        <v>134</v>
      </c>
      <c r="G25" s="49" t="s">
        <v>135</v>
      </c>
      <c r="H25" s="49" t="s">
        <v>136</v>
      </c>
      <c r="I25" s="49" t="s">
        <v>137</v>
      </c>
    </row>
    <row r="26" spans="1:9" ht="18" x14ac:dyDescent="0.2">
      <c r="A26" s="76"/>
      <c r="B26" s="42" t="s">
        <v>82</v>
      </c>
      <c r="C26" s="49" t="s">
        <v>138</v>
      </c>
      <c r="D26" s="49" t="s">
        <v>139</v>
      </c>
      <c r="E26" s="49" t="s">
        <v>140</v>
      </c>
      <c r="F26" s="49" t="s">
        <v>141</v>
      </c>
      <c r="G26" s="49" t="s">
        <v>142</v>
      </c>
      <c r="H26" s="49" t="s">
        <v>143</v>
      </c>
      <c r="I26" s="49" t="s">
        <v>144</v>
      </c>
    </row>
    <row r="27" spans="1:9" ht="18" x14ac:dyDescent="0.2">
      <c r="A27" s="76"/>
      <c r="B27" s="42" t="s">
        <v>83</v>
      </c>
      <c r="C27" s="49" t="s">
        <v>145</v>
      </c>
      <c r="D27" s="42">
        <v>0.159</v>
      </c>
      <c r="E27" s="42">
        <v>0.16200000000000001</v>
      </c>
      <c r="F27" s="42">
        <v>0.16400000000000001</v>
      </c>
      <c r="G27" s="42">
        <v>0.16700000000000001</v>
      </c>
      <c r="H27" s="42">
        <v>0.17299999999999999</v>
      </c>
      <c r="I27" s="42">
        <v>0.17499999999999999</v>
      </c>
    </row>
    <row r="28" spans="1:9" ht="18" x14ac:dyDescent="0.2">
      <c r="A28" s="76"/>
      <c r="B28" s="42"/>
      <c r="C28" s="43"/>
      <c r="D28" s="43"/>
      <c r="E28" s="43"/>
      <c r="F28" s="43"/>
      <c r="G28" s="43"/>
      <c r="H28" s="43"/>
      <c r="I28" s="43"/>
    </row>
    <row r="29" spans="1:9" ht="18" x14ac:dyDescent="0.2">
      <c r="A29" s="76"/>
      <c r="B29" s="42" t="s">
        <v>84</v>
      </c>
      <c r="C29" s="49" t="s">
        <v>146</v>
      </c>
      <c r="D29" s="49" t="s">
        <v>147</v>
      </c>
      <c r="E29" s="49" t="s">
        <v>148</v>
      </c>
      <c r="F29" s="49" t="s">
        <v>149</v>
      </c>
      <c r="G29" s="49" t="s">
        <v>150</v>
      </c>
      <c r="H29" s="49" t="s">
        <v>151</v>
      </c>
      <c r="I29" s="49" t="s">
        <v>152</v>
      </c>
    </row>
    <row r="30" spans="1:9" ht="18" x14ac:dyDescent="0.2">
      <c r="A30" s="76"/>
      <c r="B30" s="42" t="s">
        <v>85</v>
      </c>
      <c r="C30" s="49" t="s">
        <v>153</v>
      </c>
      <c r="D30" s="49" t="s">
        <v>154</v>
      </c>
      <c r="E30" s="49" t="s">
        <v>155</v>
      </c>
      <c r="F30" s="49" t="s">
        <v>156</v>
      </c>
      <c r="G30" s="49" t="s">
        <v>157</v>
      </c>
      <c r="H30" s="49" t="s">
        <v>158</v>
      </c>
      <c r="I30" s="49" t="s">
        <v>159</v>
      </c>
    </row>
    <row r="31" spans="1:9" ht="18" x14ac:dyDescent="0.2">
      <c r="A31" s="76"/>
      <c r="B31" s="42" t="s">
        <v>86</v>
      </c>
      <c r="C31" s="49" t="s">
        <v>160</v>
      </c>
      <c r="D31" s="42">
        <v>0.159</v>
      </c>
      <c r="E31" s="42">
        <v>0.161</v>
      </c>
      <c r="F31" s="42">
        <v>0.16800000000000001</v>
      </c>
      <c r="G31" s="42">
        <v>0.17299999999999999</v>
      </c>
      <c r="H31" s="42">
        <v>0.17199999999999999</v>
      </c>
      <c r="I31" s="42">
        <v>0.16700000000000001</v>
      </c>
    </row>
    <row r="32" spans="1:9" ht="18" x14ac:dyDescent="0.2">
      <c r="A32" s="76"/>
      <c r="B32" s="42"/>
      <c r="C32" s="43"/>
      <c r="D32" s="43"/>
      <c r="E32" s="43"/>
      <c r="F32" s="43"/>
      <c r="G32" s="43"/>
      <c r="H32" s="43"/>
      <c r="I32" s="43"/>
    </row>
    <row r="33" spans="1:9" ht="18" x14ac:dyDescent="0.2">
      <c r="A33" s="76"/>
      <c r="B33" s="42" t="s">
        <v>87</v>
      </c>
      <c r="C33" s="49" t="s">
        <v>161</v>
      </c>
      <c r="D33" s="49" t="s">
        <v>162</v>
      </c>
      <c r="E33" s="49" t="s">
        <v>163</v>
      </c>
      <c r="F33" s="49" t="s">
        <v>164</v>
      </c>
      <c r="G33" s="49" t="s">
        <v>165</v>
      </c>
      <c r="H33" s="49" t="s">
        <v>166</v>
      </c>
      <c r="I33" s="49" t="s">
        <v>167</v>
      </c>
    </row>
    <row r="34" spans="1:9" ht="18" x14ac:dyDescent="0.2">
      <c r="A34" s="76"/>
      <c r="B34" s="42" t="s">
        <v>88</v>
      </c>
      <c r="C34" s="49" t="s">
        <v>168</v>
      </c>
      <c r="D34" s="49" t="s">
        <v>169</v>
      </c>
      <c r="E34" s="49" t="s">
        <v>170</v>
      </c>
      <c r="F34" s="49" t="s">
        <v>171</v>
      </c>
      <c r="G34" s="49" t="s">
        <v>172</v>
      </c>
      <c r="H34" s="49" t="s">
        <v>173</v>
      </c>
      <c r="I34" s="49" t="s">
        <v>174</v>
      </c>
    </row>
    <row r="35" spans="1:9" ht="18" x14ac:dyDescent="0.2">
      <c r="A35" s="76"/>
      <c r="B35" s="42" t="s">
        <v>89</v>
      </c>
      <c r="C35" s="49" t="s">
        <v>175</v>
      </c>
      <c r="D35" s="42">
        <v>0.16700000000000001</v>
      </c>
      <c r="E35" s="42">
        <v>0.16700000000000001</v>
      </c>
      <c r="F35" s="42">
        <v>0.16700000000000001</v>
      </c>
      <c r="G35" s="42">
        <v>0.16600000000000001</v>
      </c>
      <c r="H35" s="42">
        <v>0.16700000000000001</v>
      </c>
      <c r="I35" s="42">
        <v>0.16600000000000001</v>
      </c>
    </row>
    <row r="36" spans="1:9" ht="18" x14ac:dyDescent="0.2">
      <c r="A36" s="76"/>
      <c r="B36" s="42"/>
      <c r="C36" s="43"/>
      <c r="D36" s="43"/>
      <c r="E36" s="43"/>
      <c r="F36" s="43"/>
      <c r="G36" s="43"/>
      <c r="H36" s="43"/>
      <c r="I36" s="43"/>
    </row>
    <row r="37" spans="1:9" ht="18" x14ac:dyDescent="0.2">
      <c r="A37" s="76"/>
      <c r="B37" s="42" t="s">
        <v>90</v>
      </c>
      <c r="C37" s="49" t="s">
        <v>226</v>
      </c>
      <c r="D37" s="49" t="s">
        <v>227</v>
      </c>
      <c r="E37" s="49" t="s">
        <v>228</v>
      </c>
      <c r="F37" s="49" t="s">
        <v>229</v>
      </c>
      <c r="G37" s="49" t="s">
        <v>230</v>
      </c>
      <c r="H37" s="49" t="s">
        <v>231</v>
      </c>
      <c r="I37" s="49" t="s">
        <v>232</v>
      </c>
    </row>
    <row r="38" spans="1:9" ht="18" x14ac:dyDescent="0.2">
      <c r="A38" s="76"/>
      <c r="B38" s="42"/>
      <c r="C38" s="43"/>
      <c r="D38" s="43"/>
      <c r="E38" s="43"/>
      <c r="F38" s="43"/>
      <c r="G38" s="43"/>
      <c r="H38" s="43"/>
      <c r="I38" s="43"/>
    </row>
    <row r="39" spans="1:9" ht="18" x14ac:dyDescent="0.2">
      <c r="A39" s="76"/>
      <c r="B39" s="42" t="s">
        <v>91</v>
      </c>
      <c r="C39" s="42"/>
      <c r="D39" s="42"/>
      <c r="E39" s="42"/>
      <c r="F39" s="42"/>
      <c r="G39" s="42"/>
      <c r="H39" s="42"/>
      <c r="I39" s="42"/>
    </row>
    <row r="40" spans="1:9" ht="18" x14ac:dyDescent="0.2">
      <c r="A40" s="76"/>
      <c r="B40" s="42"/>
      <c r="C40" s="43"/>
      <c r="D40" s="43"/>
      <c r="E40" s="43"/>
      <c r="F40" s="43"/>
      <c r="G40" s="43"/>
      <c r="H40" s="43"/>
      <c r="I40" s="43"/>
    </row>
    <row r="41" spans="1:9" ht="18" x14ac:dyDescent="0.2">
      <c r="A41" s="76"/>
      <c r="B41" s="42" t="s">
        <v>92</v>
      </c>
      <c r="C41" s="42">
        <v>75000</v>
      </c>
      <c r="D41" s="42">
        <v>75075</v>
      </c>
      <c r="E41" s="42">
        <v>75413</v>
      </c>
      <c r="F41" s="42">
        <v>75075</v>
      </c>
      <c r="G41" s="42">
        <v>75413</v>
      </c>
      <c r="H41" s="42">
        <v>74850</v>
      </c>
      <c r="I41" s="42">
        <v>74813</v>
      </c>
    </row>
    <row r="42" spans="1:9" ht="18" x14ac:dyDescent="0.2">
      <c r="A42" s="76"/>
      <c r="B42" s="42"/>
      <c r="C42" s="43"/>
      <c r="D42" s="43"/>
      <c r="E42" s="43"/>
      <c r="F42" s="43"/>
      <c r="G42" s="43"/>
      <c r="H42" s="43"/>
      <c r="I42" s="43"/>
    </row>
    <row r="43" spans="1:9" ht="18" x14ac:dyDescent="0.2">
      <c r="A43" s="76"/>
      <c r="B43" s="42" t="s">
        <v>64</v>
      </c>
      <c r="C43" s="42">
        <v>20.97</v>
      </c>
      <c r="D43" s="42">
        <v>3.5</v>
      </c>
      <c r="E43" s="42">
        <v>3.48</v>
      </c>
      <c r="F43" s="42">
        <v>3.5</v>
      </c>
      <c r="G43" s="42">
        <v>3.48</v>
      </c>
      <c r="H43" s="42">
        <v>3.51</v>
      </c>
      <c r="I43" s="42">
        <v>3.51</v>
      </c>
    </row>
    <row r="44" spans="1:9" ht="18" x14ac:dyDescent="0.2">
      <c r="A44" s="76"/>
      <c r="B44" s="42"/>
      <c r="C44" s="43"/>
      <c r="D44" s="43"/>
      <c r="E44" s="43"/>
      <c r="F44" s="43"/>
      <c r="G44" s="43"/>
      <c r="H44" s="43"/>
      <c r="I44" s="43"/>
    </row>
    <row r="45" spans="1:9" ht="18" x14ac:dyDescent="0.2">
      <c r="A45" s="76"/>
      <c r="B45" s="42" t="s">
        <v>93</v>
      </c>
      <c r="C45" s="42"/>
      <c r="D45" s="42"/>
      <c r="E45" s="42"/>
      <c r="F45" s="42"/>
      <c r="G45" s="42"/>
      <c r="H45" s="42"/>
    </row>
    <row r="46" spans="1:9" ht="18" x14ac:dyDescent="0.2">
      <c r="A46" s="76"/>
      <c r="B46" s="42"/>
      <c r="C46" s="43"/>
      <c r="D46" s="43"/>
      <c r="E46" s="43"/>
      <c r="F46" s="43"/>
      <c r="G46" s="43"/>
      <c r="H46" s="43"/>
      <c r="I46" s="43"/>
    </row>
    <row r="47" spans="1:9" ht="18" x14ac:dyDescent="0.2">
      <c r="A47" s="76"/>
      <c r="B47" s="42" t="s">
        <v>94</v>
      </c>
      <c r="C47" s="42"/>
      <c r="D47" s="42"/>
      <c r="E47" s="42"/>
      <c r="F47" s="42"/>
      <c r="G47" s="42"/>
      <c r="H47" s="42"/>
      <c r="I47" s="42"/>
    </row>
    <row r="48" spans="1:9" ht="18" x14ac:dyDescent="0.2">
      <c r="A48" s="76"/>
      <c r="B48" s="42" t="s">
        <v>95</v>
      </c>
      <c r="C48" s="42"/>
      <c r="D48" s="42"/>
      <c r="E48" s="42"/>
      <c r="F48" s="42"/>
      <c r="G48" s="42"/>
      <c r="H48" s="42"/>
      <c r="I48" s="42"/>
    </row>
    <row r="49" spans="1:9" ht="18" x14ac:dyDescent="0.2">
      <c r="A49" s="76"/>
      <c r="B49" s="42"/>
      <c r="C49" s="43"/>
      <c r="D49" s="43"/>
      <c r="E49" s="43"/>
      <c r="F49" s="43"/>
      <c r="G49" s="43"/>
      <c r="H49" s="43"/>
      <c r="I49" s="43"/>
    </row>
    <row r="50" spans="1:9" ht="18" x14ac:dyDescent="0.2">
      <c r="A50" s="76" t="s">
        <v>96</v>
      </c>
      <c r="B50" s="44" t="s">
        <v>129</v>
      </c>
      <c r="C50" s="46" t="s">
        <v>69</v>
      </c>
      <c r="D50" s="44" t="s">
        <v>70</v>
      </c>
      <c r="E50" s="44" t="s">
        <v>71</v>
      </c>
      <c r="F50" s="44" t="s">
        <v>72</v>
      </c>
      <c r="G50" s="44" t="s">
        <v>73</v>
      </c>
      <c r="H50" s="44" t="s">
        <v>74</v>
      </c>
      <c r="I50" s="44" t="s">
        <v>75</v>
      </c>
    </row>
    <row r="51" spans="1:9" ht="18" x14ac:dyDescent="0.2">
      <c r="A51" s="76"/>
      <c r="B51" s="42" t="s">
        <v>97</v>
      </c>
      <c r="C51" s="42"/>
      <c r="D51" s="42"/>
      <c r="E51" s="42"/>
      <c r="F51" s="42"/>
      <c r="G51" s="42"/>
      <c r="H51" s="42"/>
      <c r="I51" s="42"/>
    </row>
    <row r="52" spans="1:9" ht="18" x14ac:dyDescent="0.2">
      <c r="A52" s="76"/>
      <c r="B52" s="42"/>
      <c r="C52" s="43"/>
      <c r="D52" s="43"/>
      <c r="E52" s="43"/>
      <c r="F52" s="43"/>
      <c r="G52" s="43"/>
      <c r="H52" s="43"/>
      <c r="I52" s="43"/>
    </row>
    <row r="53" spans="1:9" ht="18" x14ac:dyDescent="0.2">
      <c r="A53" s="76"/>
      <c r="B53" s="42" t="s">
        <v>98</v>
      </c>
      <c r="C53" s="42"/>
      <c r="D53" s="42"/>
      <c r="E53" s="42"/>
      <c r="F53" s="42"/>
      <c r="G53" s="42"/>
      <c r="H53" s="42"/>
      <c r="I53" s="42"/>
    </row>
    <row r="54" spans="1:9" ht="18" x14ac:dyDescent="0.2">
      <c r="A54" s="76"/>
      <c r="B54" s="42"/>
      <c r="C54" s="43"/>
      <c r="D54" s="43"/>
      <c r="E54" s="43"/>
      <c r="F54" s="43"/>
      <c r="G54" s="43"/>
      <c r="H54" s="43"/>
      <c r="I54" s="43"/>
    </row>
    <row r="55" spans="1:9" ht="18" x14ac:dyDescent="0.2">
      <c r="A55" s="76"/>
      <c r="B55" s="42" t="s">
        <v>99</v>
      </c>
      <c r="C55" s="42"/>
      <c r="D55" s="42"/>
      <c r="E55" s="42"/>
      <c r="F55" s="42"/>
      <c r="G55" s="42"/>
      <c r="H55" s="42"/>
      <c r="I55" s="42"/>
    </row>
    <row r="56" spans="1:9" ht="18" x14ac:dyDescent="0.2">
      <c r="A56" s="76"/>
      <c r="B56" s="42"/>
      <c r="C56" s="43"/>
      <c r="D56" s="43"/>
      <c r="E56" s="43"/>
      <c r="F56" s="43"/>
      <c r="G56" s="43"/>
      <c r="H56" s="43"/>
      <c r="I56" s="43"/>
    </row>
    <row r="57" spans="1:9" ht="18" x14ac:dyDescent="0.2">
      <c r="A57" s="76"/>
      <c r="B57" s="42" t="s">
        <v>100</v>
      </c>
      <c r="C57" s="42"/>
      <c r="D57" s="42"/>
      <c r="E57" s="42"/>
      <c r="F57" s="42"/>
      <c r="G57" s="42"/>
      <c r="H57" s="42"/>
      <c r="I57" s="42"/>
    </row>
    <row r="58" spans="1:9" ht="18" x14ac:dyDescent="0.2">
      <c r="A58" s="76"/>
      <c r="B58" s="42"/>
      <c r="C58" s="43"/>
      <c r="D58" s="43"/>
      <c r="E58" s="43"/>
      <c r="F58" s="43"/>
      <c r="G58" s="43"/>
      <c r="H58" s="43"/>
      <c r="I58" s="43"/>
    </row>
    <row r="59" spans="1:9" ht="18" x14ac:dyDescent="0.2">
      <c r="A59" s="76"/>
      <c r="B59" s="42" t="s">
        <v>101</v>
      </c>
      <c r="C59" s="42"/>
      <c r="D59" s="42"/>
      <c r="E59" s="42"/>
      <c r="F59" s="42"/>
      <c r="G59" s="42"/>
      <c r="H59" s="42"/>
      <c r="I59" s="42"/>
    </row>
    <row r="60" spans="1:9" ht="18" x14ac:dyDescent="0.2">
      <c r="A60" s="76"/>
      <c r="B60" s="42"/>
      <c r="C60" s="43"/>
      <c r="D60" s="43"/>
      <c r="E60" s="43"/>
      <c r="F60" s="43"/>
      <c r="G60" s="43"/>
      <c r="H60" s="43"/>
      <c r="I60" s="43"/>
    </row>
    <row r="61" spans="1:9" ht="18" x14ac:dyDescent="0.2">
      <c r="A61" s="76"/>
      <c r="B61" s="42" t="s">
        <v>102</v>
      </c>
      <c r="C61" s="42"/>
      <c r="D61" s="42"/>
      <c r="E61" s="42"/>
      <c r="F61" s="42"/>
      <c r="G61" s="42"/>
      <c r="H61" s="42"/>
      <c r="I61" s="42"/>
    </row>
  </sheetData>
  <mergeCells count="5">
    <mergeCell ref="A1:I1"/>
    <mergeCell ref="A2:I2"/>
    <mergeCell ref="A3:A16"/>
    <mergeCell ref="A17:A49"/>
    <mergeCell ref="A50:A6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C266-E37D-465B-85FC-F25478283490}">
  <dimension ref="A1:D10"/>
  <sheetViews>
    <sheetView showFormulas="1" workbookViewId="0">
      <selection sqref="A1:D1"/>
    </sheetView>
  </sheetViews>
  <sheetFormatPr baseColWidth="10" defaultColWidth="8.83203125" defaultRowHeight="15" x14ac:dyDescent="0.2"/>
  <sheetData>
    <row r="1" spans="1:4" ht="18" x14ac:dyDescent="0.2">
      <c r="A1" s="73" t="s">
        <v>103</v>
      </c>
      <c r="B1" s="73"/>
      <c r="C1" s="73"/>
      <c r="D1" s="73"/>
    </row>
    <row r="2" spans="1:4" ht="18" x14ac:dyDescent="0.2">
      <c r="A2" s="50"/>
      <c r="B2" s="50"/>
      <c r="C2" s="50"/>
      <c r="D2" s="50"/>
    </row>
    <row r="3" spans="1:4" ht="18" x14ac:dyDescent="0.2">
      <c r="A3" s="50" t="s">
        <v>104</v>
      </c>
      <c r="B3" s="51">
        <v>122000</v>
      </c>
      <c r="C3" s="50"/>
      <c r="D3" s="50"/>
    </row>
    <row r="4" spans="1:4" ht="18" x14ac:dyDescent="0.2">
      <c r="A4" s="50" t="s">
        <v>105</v>
      </c>
      <c r="B4" s="51">
        <v>80000</v>
      </c>
      <c r="C4" s="50"/>
      <c r="D4" s="50"/>
    </row>
    <row r="5" spans="1:4" ht="18" x14ac:dyDescent="0.2">
      <c r="A5" s="50" t="s">
        <v>57</v>
      </c>
      <c r="B5" s="51">
        <v>18000</v>
      </c>
      <c r="C5" s="50"/>
      <c r="D5" s="50"/>
    </row>
    <row r="6" spans="1:4" ht="18" x14ac:dyDescent="0.2">
      <c r="A6" s="50" t="s">
        <v>106</v>
      </c>
      <c r="B6" s="51">
        <v>6000</v>
      </c>
      <c r="C6" s="50"/>
      <c r="D6" s="50"/>
    </row>
    <row r="7" spans="1:4" ht="18" x14ac:dyDescent="0.2">
      <c r="A7" s="50" t="s">
        <v>59</v>
      </c>
      <c r="B7" s="51">
        <v>2440</v>
      </c>
      <c r="C7" s="50"/>
      <c r="D7" s="50"/>
    </row>
    <row r="8" spans="1:4" ht="18" x14ac:dyDescent="0.2">
      <c r="A8" s="50" t="s">
        <v>107</v>
      </c>
      <c r="B8" s="51">
        <v>75000</v>
      </c>
      <c r="C8" s="50"/>
      <c r="D8" s="50"/>
    </row>
    <row r="9" spans="1:4" ht="18" x14ac:dyDescent="0.2">
      <c r="A9" s="52" t="s">
        <v>109</v>
      </c>
      <c r="B9" s="51">
        <v>50000</v>
      </c>
      <c r="C9" s="50"/>
      <c r="D9" s="50"/>
    </row>
    <row r="10" spans="1:4" ht="18" x14ac:dyDescent="0.2">
      <c r="A10" s="42" t="s">
        <v>110</v>
      </c>
      <c r="B10" s="45">
        <v>103440</v>
      </c>
      <c r="C10" s="50"/>
      <c r="D10" s="50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A12-1509-48B7-B0C6-E746611EBFF1}">
  <dimension ref="A6:D12"/>
  <sheetViews>
    <sheetView topLeftCell="A4" workbookViewId="0">
      <selection activeCell="M24" sqref="M24"/>
    </sheetView>
  </sheetViews>
  <sheetFormatPr baseColWidth="10" defaultColWidth="9.1640625" defaultRowHeight="18" x14ac:dyDescent="0.2"/>
  <cols>
    <col min="1" max="1" width="21.5" style="1" customWidth="1"/>
    <col min="2" max="2" width="16" style="1" customWidth="1"/>
    <col min="3" max="3" width="13.83203125" style="1" customWidth="1"/>
    <col min="4" max="4" width="15.33203125" style="1" customWidth="1"/>
    <col min="5" max="16384" width="9.1640625" style="1"/>
  </cols>
  <sheetData>
    <row r="6" spans="1:4" x14ac:dyDescent="0.2">
      <c r="A6" s="4" t="s">
        <v>6</v>
      </c>
      <c r="B6" s="8" t="s">
        <v>7</v>
      </c>
      <c r="C6" s="8" t="s">
        <v>8</v>
      </c>
      <c r="D6" s="8" t="s">
        <v>0</v>
      </c>
    </row>
    <row r="7" spans="1:4" x14ac:dyDescent="0.2">
      <c r="A7" s="1" t="s">
        <v>9</v>
      </c>
      <c r="B7" s="12">
        <v>35997</v>
      </c>
      <c r="C7" s="12">
        <v>35530</v>
      </c>
      <c r="D7" s="15">
        <f t="shared" ref="D7:D12" si="0">(B7-C7)/C7</f>
        <v>1.3143822122150296E-2</v>
      </c>
    </row>
    <row r="8" spans="1:4" x14ac:dyDescent="0.2">
      <c r="A8" s="1" t="s">
        <v>10</v>
      </c>
      <c r="B8" s="12">
        <v>36500</v>
      </c>
      <c r="C8" s="12">
        <v>35997</v>
      </c>
      <c r="D8" s="15">
        <f t="shared" si="0"/>
        <v>1.3973386671111481E-2</v>
      </c>
    </row>
    <row r="9" spans="1:4" x14ac:dyDescent="0.2">
      <c r="A9" s="1" t="s">
        <v>11</v>
      </c>
      <c r="B9" s="12">
        <v>37000</v>
      </c>
      <c r="C9" s="12">
        <v>36500</v>
      </c>
      <c r="D9" s="15">
        <f t="shared" si="0"/>
        <v>1.3698630136986301E-2</v>
      </c>
    </row>
    <row r="10" spans="1:4" x14ac:dyDescent="0.2">
      <c r="A10" s="1" t="s">
        <v>12</v>
      </c>
      <c r="B10" s="12">
        <v>37851</v>
      </c>
      <c r="C10" s="12">
        <v>37000</v>
      </c>
      <c r="D10" s="15">
        <f t="shared" si="0"/>
        <v>2.3E-2</v>
      </c>
    </row>
    <row r="11" spans="1:4" x14ac:dyDescent="0.2">
      <c r="A11" s="1" t="s">
        <v>13</v>
      </c>
      <c r="B11" s="12">
        <v>38812</v>
      </c>
      <c r="C11" s="12">
        <v>37851</v>
      </c>
      <c r="D11" s="15">
        <f t="shared" si="0"/>
        <v>2.5389025389025387E-2</v>
      </c>
    </row>
    <row r="12" spans="1:4" x14ac:dyDescent="0.2">
      <c r="A12" s="1" t="s">
        <v>14</v>
      </c>
      <c r="B12" s="12">
        <v>39787</v>
      </c>
      <c r="C12" s="14">
        <v>38812</v>
      </c>
      <c r="D12" s="15">
        <f t="shared" si="0"/>
        <v>2.5121096568071731E-2</v>
      </c>
    </row>
  </sheetData>
  <printOptions horizontalCentered="1" gridLines="1"/>
  <pageMargins left="0" right="0" top="0.75" bottom="0.75" header="0.55000000000000004" footer="0.55000000000000004"/>
  <pageSetup scale="55" orientation="portrait" r:id="rId1"/>
  <headerFooter>
    <oddHeader>&amp;LJackson Parker&amp;C&amp;D&amp;R&amp;T</oddHeader>
    <oddFooter>&amp;C&amp;A
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0397-5379-460B-B57E-6D3159F42543}">
  <dimension ref="A1:D7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1.33203125" customWidth="1"/>
    <col min="2" max="2" width="18.5" customWidth="1"/>
    <col min="3" max="3" width="24.33203125" customWidth="1"/>
    <col min="4" max="4" width="27.83203125" customWidth="1"/>
  </cols>
  <sheetData>
    <row r="1" spans="1:4" ht="24.75" customHeight="1" x14ac:dyDescent="0.2">
      <c r="A1" s="16"/>
      <c r="B1" s="16"/>
      <c r="C1" s="16"/>
      <c r="D1" s="8"/>
    </row>
    <row r="2" spans="1:4" ht="18" x14ac:dyDescent="0.2">
      <c r="A2" s="17"/>
      <c r="B2" s="13"/>
      <c r="C2" s="10"/>
      <c r="D2" s="10"/>
    </row>
    <row r="4" spans="1:4" ht="38" x14ac:dyDescent="0.2">
      <c r="A4" s="16" t="s">
        <v>15</v>
      </c>
      <c r="B4" s="16" t="s">
        <v>16</v>
      </c>
      <c r="C4" s="16" t="s">
        <v>17</v>
      </c>
      <c r="D4" s="8" t="s">
        <v>18</v>
      </c>
    </row>
    <row r="5" spans="1:4" ht="18" x14ac:dyDescent="0.2">
      <c r="A5" s="17">
        <v>38812</v>
      </c>
      <c r="B5" s="13">
        <v>2.5000000000000001E-2</v>
      </c>
      <c r="C5" s="18">
        <f>A5*B5</f>
        <v>970.30000000000007</v>
      </c>
      <c r="D5" s="18">
        <f>A5+C5</f>
        <v>39782.300000000003</v>
      </c>
    </row>
    <row r="7" spans="1:4" ht="18" x14ac:dyDescent="0.2">
      <c r="A7" s="17">
        <v>38812</v>
      </c>
      <c r="B7" s="13">
        <v>2.5000000000000001E-2</v>
      </c>
      <c r="C7" s="10"/>
      <c r="D7" s="18">
        <f>A7+(A7*B7)</f>
        <v>39782.300000000003</v>
      </c>
    </row>
  </sheetData>
  <printOptions horizontalCentered="1" gridLines="1"/>
  <pageMargins left="0" right="0" top="0.75" bottom="0.75" header="0.55000000000000004" footer="0.55000000000000004"/>
  <pageSetup scale="55" orientation="portrait" r:id="rId1"/>
  <headerFooter>
    <oddHeader>&amp;LJackson Parker&amp;C&amp;D&amp;R&amp;T</oddHeader>
    <oddFooter>&amp;C&amp;A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7102-5FAC-4FCC-8538-18AD21F914C9}">
  <dimension ref="A4:D7"/>
  <sheetViews>
    <sheetView workbookViewId="0">
      <selection activeCell="A4" sqref="A4:D7"/>
    </sheetView>
  </sheetViews>
  <sheetFormatPr baseColWidth="10" defaultColWidth="9.1640625" defaultRowHeight="18" x14ac:dyDescent="0.2"/>
  <cols>
    <col min="1" max="1" width="15" style="1" customWidth="1"/>
    <col min="2" max="2" width="16.1640625" style="1" customWidth="1"/>
    <col min="3" max="3" width="17.5" style="1" customWidth="1"/>
    <col min="4" max="4" width="29.1640625" style="1" customWidth="1"/>
    <col min="5" max="16384" width="9.1640625" style="1"/>
  </cols>
  <sheetData>
    <row r="4" spans="1:4" ht="57" x14ac:dyDescent="0.2">
      <c r="A4" s="16" t="s">
        <v>15</v>
      </c>
      <c r="B4" s="16" t="s">
        <v>19</v>
      </c>
      <c r="C4" s="16" t="s">
        <v>20</v>
      </c>
      <c r="D4" s="8" t="s">
        <v>18</v>
      </c>
    </row>
    <row r="5" spans="1:4" x14ac:dyDescent="0.2">
      <c r="A5" s="11">
        <v>38812</v>
      </c>
      <c r="B5" s="3">
        <v>2.5000000000000001E-2</v>
      </c>
      <c r="C5" s="19">
        <f>B5*A5</f>
        <v>970.30000000000007</v>
      </c>
      <c r="D5" s="19">
        <f>A5-C5</f>
        <v>37841.699999999997</v>
      </c>
    </row>
    <row r="6" spans="1:4" x14ac:dyDescent="0.2">
      <c r="C6" s="4"/>
      <c r="D6" s="4"/>
    </row>
    <row r="7" spans="1:4" x14ac:dyDescent="0.2">
      <c r="A7" s="11">
        <v>38812</v>
      </c>
      <c r="B7" s="3">
        <v>2.5000000000000001E-2</v>
      </c>
      <c r="C7" s="19"/>
      <c r="D7" s="19">
        <f>A7-(A7*B7)</f>
        <v>37841.699999999997</v>
      </c>
    </row>
  </sheetData>
  <printOptions horizontalCentered="1" gridLines="1"/>
  <pageMargins left="0" right="0" top="0.75" bottom="0.75" header="0.55000000000000004" footer="0.55000000000000004"/>
  <pageSetup scale="55" orientation="portrait" horizontalDpi="1200" verticalDpi="1200" r:id="rId1"/>
  <headerFooter>
    <oddHeader>&amp;LJackson Parker&amp;C&amp;D&amp;R&amp;T</oddHeader>
    <oddFooter>&amp;C&amp;A
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903A-3C11-4BAE-B74B-FC5078C71737}">
  <dimension ref="A4:D13"/>
  <sheetViews>
    <sheetView workbookViewId="0">
      <selection activeCell="I28" sqref="I28"/>
    </sheetView>
  </sheetViews>
  <sheetFormatPr baseColWidth="10" defaultColWidth="9.1640625" defaultRowHeight="18" x14ac:dyDescent="0.2"/>
  <cols>
    <col min="1" max="1" width="18.5" style="1" customWidth="1"/>
    <col min="2" max="2" width="16" style="1" customWidth="1"/>
    <col min="3" max="3" width="22.83203125" style="1" customWidth="1"/>
    <col min="4" max="16384" width="9.1640625" style="1"/>
  </cols>
  <sheetData>
    <row r="4" spans="1:4" x14ac:dyDescent="0.2">
      <c r="B4" s="6" t="s">
        <v>21</v>
      </c>
    </row>
    <row r="5" spans="1:4" x14ac:dyDescent="0.2">
      <c r="C5" s="4" t="s">
        <v>22</v>
      </c>
    </row>
    <row r="6" spans="1:4" x14ac:dyDescent="0.2">
      <c r="B6" s="21" t="s">
        <v>23</v>
      </c>
      <c r="C6" s="7" t="s">
        <v>24</v>
      </c>
    </row>
    <row r="7" spans="1:4" x14ac:dyDescent="0.2">
      <c r="A7" s="1" t="s">
        <v>25</v>
      </c>
      <c r="B7" s="12">
        <v>51592</v>
      </c>
      <c r="C7" s="15">
        <f>B7/$B$13</f>
        <v>0.19199880912507908</v>
      </c>
      <c r="D7" s="3"/>
    </row>
    <row r="8" spans="1:4" x14ac:dyDescent="0.2">
      <c r="A8" s="1" t="s">
        <v>26</v>
      </c>
      <c r="B8" s="12">
        <v>49228</v>
      </c>
      <c r="C8" s="15">
        <f t="shared" ref="C8:C11" si="0">B8/$B$13</f>
        <v>0.18320122064679395</v>
      </c>
      <c r="D8" s="3"/>
    </row>
    <row r="9" spans="1:4" x14ac:dyDescent="0.2">
      <c r="A9" s="1" t="s">
        <v>27</v>
      </c>
      <c r="B9" s="12">
        <v>91362</v>
      </c>
      <c r="C9" s="15">
        <f t="shared" si="0"/>
        <v>0.34000223289047671</v>
      </c>
    </row>
    <row r="10" spans="1:4" x14ac:dyDescent="0.2">
      <c r="A10" s="1" t="s">
        <v>28</v>
      </c>
      <c r="B10" s="12">
        <v>41650</v>
      </c>
      <c r="C10" s="15">
        <f t="shared" si="0"/>
        <v>0.15499981392579359</v>
      </c>
    </row>
    <row r="11" spans="1:4" x14ac:dyDescent="0.2">
      <c r="A11" s="1" t="s">
        <v>29</v>
      </c>
      <c r="B11" s="12">
        <v>34878</v>
      </c>
      <c r="C11" s="15">
        <f t="shared" si="0"/>
        <v>0.12979792341185664</v>
      </c>
    </row>
    <row r="12" spans="1:4" x14ac:dyDescent="0.2">
      <c r="C12" s="3"/>
    </row>
    <row r="13" spans="1:4" x14ac:dyDescent="0.2">
      <c r="A13" s="20" t="s">
        <v>30</v>
      </c>
      <c r="B13" s="22">
        <f>SUM(B7:B11)</f>
        <v>268710</v>
      </c>
      <c r="C13" s="15">
        <f>SUM(C7:C11)</f>
        <v>1</v>
      </c>
    </row>
  </sheetData>
  <printOptions horizontalCentered="1" gridLines="1"/>
  <pageMargins left="0" right="0" top="0.75" bottom="0.75" header="0.55000000000000004" footer="0.55000000000000004"/>
  <pageSetup scale="55" orientation="portrait" horizontalDpi="1200" verticalDpi="1200" r:id="rId1"/>
  <headerFooter>
    <oddHeader>&amp;LJackson Parker&amp;C&amp;D&amp;R&amp;T</oddHeader>
    <oddFooter>&amp;C&amp;A
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2118-9295-4785-B2CA-58BFE636001D}">
  <dimension ref="A5:C13"/>
  <sheetViews>
    <sheetView workbookViewId="0">
      <selection activeCell="C26" sqref="C26"/>
    </sheetView>
  </sheetViews>
  <sheetFormatPr baseColWidth="10" defaultColWidth="20.1640625" defaultRowHeight="18" x14ac:dyDescent="0.2"/>
  <cols>
    <col min="1" max="2" width="20.1640625" style="1"/>
    <col min="3" max="3" width="22.1640625" style="1" customWidth="1"/>
    <col min="4" max="16384" width="20.1640625" style="1"/>
  </cols>
  <sheetData>
    <row r="5" spans="1:3" x14ac:dyDescent="0.2">
      <c r="C5" s="6" t="s">
        <v>31</v>
      </c>
    </row>
    <row r="6" spans="1:3" x14ac:dyDescent="0.2">
      <c r="B6" s="8" t="s">
        <v>23</v>
      </c>
      <c r="C6" s="6" t="s">
        <v>24</v>
      </c>
    </row>
    <row r="7" spans="1:3" x14ac:dyDescent="0.2">
      <c r="A7" s="1" t="s">
        <v>32</v>
      </c>
      <c r="B7" s="22">
        <f>C7*$B$13</f>
        <v>59003.775000000001</v>
      </c>
      <c r="C7" s="13">
        <v>0.183</v>
      </c>
    </row>
    <row r="8" spans="1:3" x14ac:dyDescent="0.2">
      <c r="A8" s="1" t="s">
        <v>33</v>
      </c>
      <c r="B8" s="22">
        <f t="shared" ref="B8:B11" si="0">C8*$B$13</f>
        <v>111559.04999999999</v>
      </c>
      <c r="C8" s="13">
        <v>0.34599999999999997</v>
      </c>
    </row>
    <row r="9" spans="1:3" x14ac:dyDescent="0.2">
      <c r="A9" s="1" t="s">
        <v>34</v>
      </c>
      <c r="B9" s="22">
        <f t="shared" si="0"/>
        <v>60615.9</v>
      </c>
      <c r="C9" s="13">
        <v>0.188</v>
      </c>
    </row>
    <row r="10" spans="1:3" x14ac:dyDescent="0.2">
      <c r="A10" s="1" t="s">
        <v>35</v>
      </c>
      <c r="B10" s="22">
        <f t="shared" si="0"/>
        <v>68676.524999999994</v>
      </c>
      <c r="C10" s="13">
        <v>0.21299999999999999</v>
      </c>
    </row>
    <row r="11" spans="1:3" x14ac:dyDescent="0.2">
      <c r="A11" s="1" t="s">
        <v>36</v>
      </c>
      <c r="B11" s="22">
        <f t="shared" si="0"/>
        <v>22569.750000000004</v>
      </c>
      <c r="C11" s="13">
        <v>7.0000000000000007E-2</v>
      </c>
    </row>
    <row r="12" spans="1:3" x14ac:dyDescent="0.2">
      <c r="B12" s="8"/>
      <c r="C12" s="6"/>
    </row>
    <row r="13" spans="1:3" x14ac:dyDescent="0.2">
      <c r="A13" s="1" t="s">
        <v>30</v>
      </c>
      <c r="B13" s="22">
        <v>322425</v>
      </c>
      <c r="C13" s="15">
        <f>SUM(C7:C11)</f>
        <v>0.99999999999999978</v>
      </c>
    </row>
  </sheetData>
  <printOptions horizontalCentered="1" gridLines="1"/>
  <pageMargins left="0" right="0" top="0.75" bottom="0.75" header="0.55000000000000004" footer="0.55000000000000004"/>
  <pageSetup scale="55" orientation="portrait" r:id="rId1"/>
  <headerFooter>
    <oddHeader>&amp;LJackson Parker&amp;C&amp;D&amp;R&amp;T</oddHeader>
    <oddFooter>&amp;C&amp;A
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C5D8-DFEE-4389-93C9-4B7F89EFB78A}">
  <dimension ref="A7:H32"/>
  <sheetViews>
    <sheetView topLeftCell="A4" workbookViewId="0">
      <selection activeCell="L32" sqref="L32"/>
    </sheetView>
  </sheetViews>
  <sheetFormatPr baseColWidth="10" defaultColWidth="9.1640625" defaultRowHeight="18" x14ac:dyDescent="0.2"/>
  <cols>
    <col min="1" max="1" width="27.83203125" style="1" customWidth="1"/>
    <col min="2" max="2" width="9.1640625" style="1"/>
    <col min="3" max="3" width="15.83203125" style="1" customWidth="1"/>
    <col min="4" max="4" width="11.1640625" style="1" customWidth="1"/>
    <col min="5" max="5" width="27.33203125" style="1" customWidth="1"/>
    <col min="6" max="6" width="0.1640625" style="1" customWidth="1"/>
    <col min="7" max="7" width="19.5" style="1" customWidth="1"/>
    <col min="8" max="8" width="17" style="6" customWidth="1"/>
    <col min="9" max="16384" width="9.1640625" style="1"/>
  </cols>
  <sheetData>
    <row r="7" spans="1:8" x14ac:dyDescent="0.2">
      <c r="A7" s="25"/>
      <c r="C7" s="6"/>
    </row>
    <row r="8" spans="1:8" x14ac:dyDescent="0.2">
      <c r="A8" s="25" t="s">
        <v>37</v>
      </c>
      <c r="C8" s="23">
        <v>175000</v>
      </c>
      <c r="D8" s="8"/>
    </row>
    <row r="9" spans="1:8" x14ac:dyDescent="0.2">
      <c r="A9" s="25"/>
      <c r="C9" s="8"/>
      <c r="D9" s="8"/>
    </row>
    <row r="10" spans="1:8" x14ac:dyDescent="0.2">
      <c r="A10" s="24" t="s">
        <v>38</v>
      </c>
      <c r="C10" s="8"/>
      <c r="D10" s="8"/>
      <c r="E10" s="20" t="s">
        <v>39</v>
      </c>
    </row>
    <row r="11" spans="1:8" x14ac:dyDescent="0.2">
      <c r="A11" s="25"/>
      <c r="C11" s="8" t="s">
        <v>23</v>
      </c>
      <c r="D11" s="8" t="s">
        <v>24</v>
      </c>
      <c r="G11" s="6" t="s">
        <v>23</v>
      </c>
      <c r="H11" s="6" t="s">
        <v>24</v>
      </c>
    </row>
    <row r="12" spans="1:8" x14ac:dyDescent="0.2">
      <c r="A12" s="25" t="s">
        <v>40</v>
      </c>
      <c r="C12" s="22">
        <f>$C$8*D12</f>
        <v>35000</v>
      </c>
      <c r="D12" s="28">
        <v>0.2</v>
      </c>
      <c r="E12" s="1" t="s">
        <v>41</v>
      </c>
      <c r="G12" s="12">
        <v>17500</v>
      </c>
      <c r="H12" s="29">
        <v>0.5</v>
      </c>
    </row>
    <row r="13" spans="1:8" x14ac:dyDescent="0.2">
      <c r="A13" s="25"/>
      <c r="C13" s="8"/>
      <c r="D13" s="28"/>
      <c r="G13" s="12"/>
    </row>
    <row r="14" spans="1:8" x14ac:dyDescent="0.2">
      <c r="A14" s="25"/>
      <c r="C14" s="8"/>
      <c r="D14" s="28"/>
      <c r="E14" s="1" t="s">
        <v>42</v>
      </c>
      <c r="G14" s="12">
        <v>17500</v>
      </c>
      <c r="H14" s="29">
        <v>0.5</v>
      </c>
    </row>
    <row r="15" spans="1:8" s="4" customFormat="1" x14ac:dyDescent="0.2">
      <c r="A15" s="27"/>
      <c r="C15" s="8"/>
      <c r="D15" s="28"/>
      <c r="E15" s="24" t="s">
        <v>43</v>
      </c>
      <c r="G15" s="22">
        <f>SUM(G12,G14)</f>
        <v>35000</v>
      </c>
      <c r="H15" s="28">
        <f>SUM(H12,H14)</f>
        <v>1</v>
      </c>
    </row>
    <row r="16" spans="1:8" x14ac:dyDescent="0.2">
      <c r="A16" s="25"/>
      <c r="C16" s="8"/>
      <c r="D16" s="28"/>
    </row>
    <row r="17" spans="1:8" x14ac:dyDescent="0.2">
      <c r="A17" s="25" t="s">
        <v>44</v>
      </c>
      <c r="C17" s="22">
        <f>$C$8*D17</f>
        <v>35000</v>
      </c>
      <c r="D17" s="28">
        <v>0.2</v>
      </c>
      <c r="E17" s="1" t="s">
        <v>41</v>
      </c>
      <c r="G17" s="12">
        <v>8750</v>
      </c>
      <c r="H17" s="29">
        <v>0.25</v>
      </c>
    </row>
    <row r="18" spans="1:8" x14ac:dyDescent="0.2">
      <c r="A18" s="25"/>
      <c r="C18" s="8"/>
      <c r="D18" s="28"/>
      <c r="G18" s="12"/>
    </row>
    <row r="19" spans="1:8" x14ac:dyDescent="0.2">
      <c r="A19" s="25"/>
      <c r="C19" s="8"/>
      <c r="D19" s="28"/>
      <c r="E19" s="1" t="s">
        <v>42</v>
      </c>
      <c r="G19" s="12">
        <v>8750</v>
      </c>
      <c r="H19" s="29">
        <v>0.25</v>
      </c>
    </row>
    <row r="20" spans="1:8" x14ac:dyDescent="0.2">
      <c r="A20" s="25"/>
      <c r="C20" s="8"/>
      <c r="D20" s="28"/>
      <c r="G20" s="12"/>
    </row>
    <row r="21" spans="1:8" x14ac:dyDescent="0.2">
      <c r="A21" s="25"/>
      <c r="C21" s="8"/>
      <c r="D21" s="28"/>
      <c r="E21" s="1" t="s">
        <v>45</v>
      </c>
      <c r="G21" s="12">
        <v>17500</v>
      </c>
      <c r="H21" s="29">
        <v>0.5</v>
      </c>
    </row>
    <row r="22" spans="1:8" s="4" customFormat="1" x14ac:dyDescent="0.2">
      <c r="A22" s="27"/>
      <c r="C22" s="8"/>
      <c r="D22" s="28"/>
      <c r="E22" s="24" t="s">
        <v>43</v>
      </c>
      <c r="G22" s="22">
        <v>35000</v>
      </c>
      <c r="H22" s="28">
        <v>1</v>
      </c>
    </row>
    <row r="23" spans="1:8" x14ac:dyDescent="0.2">
      <c r="A23" s="25"/>
      <c r="C23" s="8"/>
      <c r="D23" s="28"/>
    </row>
    <row r="24" spans="1:8" x14ac:dyDescent="0.2">
      <c r="A24" s="25" t="s">
        <v>46</v>
      </c>
      <c r="C24" s="22">
        <f>$C$8*D24</f>
        <v>52500</v>
      </c>
      <c r="D24" s="28">
        <v>0.3</v>
      </c>
      <c r="E24" s="1" t="s">
        <v>47</v>
      </c>
      <c r="G24" s="2">
        <v>26250</v>
      </c>
      <c r="H24" s="29">
        <v>0.5</v>
      </c>
    </row>
    <row r="25" spans="1:8" x14ac:dyDescent="0.2">
      <c r="A25" s="25"/>
      <c r="C25" s="8"/>
      <c r="D25" s="28"/>
    </row>
    <row r="26" spans="1:8" x14ac:dyDescent="0.2">
      <c r="A26" s="25"/>
      <c r="C26" s="8"/>
      <c r="D26" s="28"/>
      <c r="E26" s="1" t="s">
        <v>48</v>
      </c>
      <c r="G26" s="2">
        <v>26250</v>
      </c>
      <c r="H26" s="29">
        <v>0.5</v>
      </c>
    </row>
    <row r="27" spans="1:8" s="4" customFormat="1" x14ac:dyDescent="0.2">
      <c r="A27" s="27"/>
      <c r="C27" s="8"/>
      <c r="D27" s="28"/>
      <c r="E27" s="24" t="s">
        <v>43</v>
      </c>
      <c r="G27" s="30">
        <f>SUM(G24,G26)</f>
        <v>52500</v>
      </c>
      <c r="H27" s="28">
        <f>SUM(H24,H26)</f>
        <v>1</v>
      </c>
    </row>
    <row r="28" spans="1:8" x14ac:dyDescent="0.2">
      <c r="A28" s="25"/>
      <c r="C28" s="8"/>
      <c r="D28" s="28"/>
    </row>
    <row r="29" spans="1:8" x14ac:dyDescent="0.2">
      <c r="A29" s="25" t="s">
        <v>49</v>
      </c>
      <c r="C29" s="22">
        <f>$C$8*D29</f>
        <v>52500</v>
      </c>
      <c r="D29" s="28">
        <v>0.3</v>
      </c>
      <c r="E29" s="1" t="s">
        <v>47</v>
      </c>
      <c r="G29" s="2">
        <v>52500</v>
      </c>
      <c r="H29" s="29">
        <v>1</v>
      </c>
    </row>
    <row r="30" spans="1:8" s="4" customFormat="1" x14ac:dyDescent="0.2">
      <c r="A30" s="27"/>
      <c r="C30" s="8"/>
      <c r="D30" s="28"/>
      <c r="E30" s="24" t="s">
        <v>43</v>
      </c>
      <c r="G30" s="30">
        <f>SUM(G29)</f>
        <v>52500</v>
      </c>
      <c r="H30" s="28">
        <f>SUM(H29)</f>
        <v>1</v>
      </c>
    </row>
    <row r="31" spans="1:8" x14ac:dyDescent="0.2">
      <c r="A31" s="25"/>
      <c r="C31" s="8"/>
      <c r="D31" s="28"/>
    </row>
    <row r="32" spans="1:8" x14ac:dyDescent="0.2">
      <c r="A32" s="26" t="s">
        <v>43</v>
      </c>
      <c r="C32" s="22">
        <f>SUM(C12:C29)</f>
        <v>175000</v>
      </c>
      <c r="D32" s="28">
        <f>SUM(D12:D29)</f>
        <v>1</v>
      </c>
      <c r="G32" s="19">
        <f>SUM(G15,G22,G27,G30)</f>
        <v>175000</v>
      </c>
      <c r="H32" s="29"/>
    </row>
  </sheetData>
  <printOptions horizontalCentered="1" gridLines="1"/>
  <pageMargins left="0" right="0" top="0.75" bottom="0.75" header="0.55000000000000004" footer="0.55000000000000004"/>
  <pageSetup scale="55" orientation="portrait" r:id="rId1"/>
  <headerFooter>
    <oddHeader>&amp;LJackson Parker&amp;C&amp;D&amp;R&amp;T</oddHeader>
    <oddFooter>&amp;C&amp;A
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7E44-391E-4BDB-ADB4-86577B9BEA26}">
  <dimension ref="A1:I61"/>
  <sheetViews>
    <sheetView workbookViewId="0">
      <selection activeCell="A87" sqref="A87:I87"/>
    </sheetView>
  </sheetViews>
  <sheetFormatPr baseColWidth="10" defaultColWidth="8.83203125" defaultRowHeight="15" x14ac:dyDescent="0.2"/>
  <cols>
    <col min="2" max="2" width="45.6640625" customWidth="1"/>
    <col min="3" max="9" width="15.5" bestFit="1" customWidth="1"/>
  </cols>
  <sheetData>
    <row r="1" spans="1:9" ht="18" x14ac:dyDescent="0.2">
      <c r="A1" s="70" t="s">
        <v>50</v>
      </c>
      <c r="B1" s="70"/>
      <c r="C1" s="70"/>
      <c r="D1" s="70"/>
      <c r="E1" s="70"/>
      <c r="F1" s="70"/>
      <c r="G1" s="70"/>
      <c r="H1" s="70"/>
      <c r="I1" s="70"/>
    </row>
    <row r="2" spans="1:9" ht="18" x14ac:dyDescent="0.2">
      <c r="A2" s="71" t="s">
        <v>51</v>
      </c>
      <c r="B2" s="71"/>
      <c r="C2" s="71"/>
      <c r="D2" s="71"/>
      <c r="E2" s="71"/>
      <c r="F2" s="71"/>
      <c r="G2" s="71"/>
      <c r="H2" s="71"/>
      <c r="I2" s="71"/>
    </row>
    <row r="3" spans="1:9" ht="18" x14ac:dyDescent="0.2">
      <c r="A3" s="72" t="s">
        <v>52</v>
      </c>
      <c r="B3" s="31" t="s">
        <v>53</v>
      </c>
      <c r="C3" s="31" t="s">
        <v>24</v>
      </c>
      <c r="D3" s="31" t="s">
        <v>54</v>
      </c>
      <c r="E3" s="32"/>
      <c r="F3" s="32"/>
      <c r="G3" s="32"/>
      <c r="H3" s="32"/>
      <c r="I3" s="32"/>
    </row>
    <row r="4" spans="1:9" ht="18" x14ac:dyDescent="0.2">
      <c r="A4" s="72"/>
      <c r="B4" s="33" t="s">
        <v>55</v>
      </c>
      <c r="C4" s="39">
        <v>0.05</v>
      </c>
      <c r="D4" s="40">
        <v>250000</v>
      </c>
      <c r="E4" s="32"/>
      <c r="F4" s="32"/>
      <c r="G4" s="32"/>
      <c r="H4" s="32"/>
      <c r="I4" s="32"/>
    </row>
    <row r="5" spans="1:9" ht="18" x14ac:dyDescent="0.2">
      <c r="A5" s="72"/>
      <c r="B5" s="33" t="s">
        <v>56</v>
      </c>
      <c r="C5" s="34"/>
      <c r="D5" s="32"/>
      <c r="E5" s="32"/>
      <c r="F5" s="32"/>
      <c r="G5" s="32"/>
      <c r="H5" s="32"/>
      <c r="I5" s="32"/>
    </row>
    <row r="6" spans="1:9" ht="18" x14ac:dyDescent="0.2">
      <c r="A6" s="72"/>
      <c r="B6" s="33" t="s">
        <v>57</v>
      </c>
      <c r="C6" s="34"/>
      <c r="D6" s="32"/>
      <c r="E6" s="32"/>
      <c r="F6" s="32"/>
      <c r="G6" s="32"/>
      <c r="H6" s="32"/>
      <c r="I6" s="32"/>
    </row>
    <row r="7" spans="1:9" ht="18" x14ac:dyDescent="0.2">
      <c r="A7" s="72"/>
      <c r="B7" s="33" t="s">
        <v>58</v>
      </c>
      <c r="C7" s="34"/>
      <c r="D7" s="32"/>
      <c r="E7" s="32"/>
      <c r="F7" s="32"/>
      <c r="G7" s="32"/>
      <c r="H7" s="32"/>
      <c r="I7" s="32"/>
    </row>
    <row r="8" spans="1:9" ht="18" x14ac:dyDescent="0.2">
      <c r="A8" s="72"/>
      <c r="B8" s="33" t="s">
        <v>59</v>
      </c>
      <c r="C8" s="34"/>
      <c r="D8" s="32"/>
      <c r="E8" s="32"/>
      <c r="F8" s="32"/>
      <c r="G8" s="32"/>
      <c r="H8" s="32"/>
      <c r="I8" s="32"/>
    </row>
    <row r="9" spans="1:9" ht="18" x14ac:dyDescent="0.2">
      <c r="A9" s="72"/>
      <c r="B9" s="33" t="s">
        <v>60</v>
      </c>
      <c r="C9" s="34"/>
      <c r="D9" s="32"/>
      <c r="E9" s="32"/>
      <c r="F9" s="32"/>
      <c r="G9" s="32"/>
      <c r="H9" s="32"/>
      <c r="I9" s="32"/>
    </row>
    <row r="10" spans="1:9" ht="18" x14ac:dyDescent="0.2">
      <c r="A10" s="72"/>
      <c r="B10" s="33" t="s">
        <v>61</v>
      </c>
      <c r="C10" s="34"/>
      <c r="D10" s="32"/>
      <c r="E10" s="32"/>
      <c r="F10" s="32"/>
      <c r="G10" s="32"/>
      <c r="H10" s="32"/>
      <c r="I10" s="32"/>
    </row>
    <row r="11" spans="1:9" ht="18" x14ac:dyDescent="0.2">
      <c r="A11" s="72"/>
      <c r="B11" s="33" t="s">
        <v>62</v>
      </c>
      <c r="C11" s="34"/>
      <c r="D11" s="32"/>
      <c r="E11" s="32"/>
      <c r="F11" s="32"/>
      <c r="G11" s="32"/>
      <c r="H11" s="32"/>
      <c r="I11" s="32"/>
    </row>
    <row r="12" spans="1:9" ht="18" x14ac:dyDescent="0.2">
      <c r="A12" s="72"/>
      <c r="B12" s="33" t="s">
        <v>63</v>
      </c>
      <c r="C12" s="34"/>
      <c r="D12" s="32"/>
      <c r="E12" s="32"/>
      <c r="F12" s="32"/>
      <c r="G12" s="32"/>
      <c r="H12" s="32"/>
      <c r="I12" s="32"/>
    </row>
    <row r="13" spans="1:9" ht="18" x14ac:dyDescent="0.2">
      <c r="A13" s="72"/>
      <c r="B13" s="33" t="s">
        <v>64</v>
      </c>
      <c r="C13" s="34"/>
      <c r="D13" s="32"/>
      <c r="E13" s="32"/>
      <c r="F13" s="32"/>
      <c r="G13" s="32"/>
      <c r="H13" s="32"/>
      <c r="I13" s="32"/>
    </row>
    <row r="14" spans="1:9" ht="18" x14ac:dyDescent="0.2">
      <c r="A14" s="72"/>
      <c r="B14" s="33" t="s">
        <v>65</v>
      </c>
      <c r="C14" s="34"/>
      <c r="D14" s="32"/>
      <c r="E14" s="32"/>
      <c r="F14" s="32"/>
      <c r="G14" s="32"/>
      <c r="H14" s="32"/>
      <c r="I14" s="32"/>
    </row>
    <row r="15" spans="1:9" ht="18" x14ac:dyDescent="0.2">
      <c r="A15" s="72"/>
      <c r="B15" s="33" t="s">
        <v>66</v>
      </c>
      <c r="C15" s="34"/>
      <c r="D15" s="32"/>
      <c r="E15" s="32"/>
      <c r="F15" s="32"/>
      <c r="G15" s="32"/>
      <c r="H15" s="32"/>
      <c r="I15" s="32"/>
    </row>
    <row r="16" spans="1:9" ht="18" x14ac:dyDescent="0.2">
      <c r="A16" s="72"/>
      <c r="B16" s="33" t="s">
        <v>67</v>
      </c>
      <c r="C16" s="34"/>
      <c r="D16" s="32"/>
      <c r="E16" s="32"/>
      <c r="F16" s="32"/>
      <c r="G16" s="32"/>
      <c r="H16" s="32"/>
      <c r="I16" s="32"/>
    </row>
    <row r="17" spans="1:9" ht="18" x14ac:dyDescent="0.2">
      <c r="A17" s="72" t="s">
        <v>68</v>
      </c>
      <c r="B17" s="31"/>
      <c r="C17" s="35" t="s">
        <v>69</v>
      </c>
      <c r="D17" s="36" t="s">
        <v>70</v>
      </c>
      <c r="E17" s="36" t="s">
        <v>71</v>
      </c>
      <c r="F17" s="36" t="s">
        <v>72</v>
      </c>
      <c r="G17" s="36" t="s">
        <v>73</v>
      </c>
      <c r="H17" s="36" t="s">
        <v>74</v>
      </c>
      <c r="I17" s="36" t="s">
        <v>75</v>
      </c>
    </row>
    <row r="18" spans="1:9" ht="18" x14ac:dyDescent="0.2">
      <c r="A18" s="72"/>
      <c r="B18" s="33" t="s">
        <v>76</v>
      </c>
      <c r="C18" s="40">
        <f>D4+(D4*C4)</f>
        <v>262500</v>
      </c>
      <c r="D18" s="41">
        <f t="shared" ref="D18:I18" si="0">$C$18*D19</f>
        <v>42262.5</v>
      </c>
      <c r="E18" s="41">
        <f t="shared" si="0"/>
        <v>45412.5</v>
      </c>
      <c r="F18" s="41">
        <f t="shared" si="0"/>
        <v>43050</v>
      </c>
      <c r="G18" s="41">
        <f t="shared" si="0"/>
        <v>44625</v>
      </c>
      <c r="H18" s="41">
        <f t="shared" si="0"/>
        <v>43837.5</v>
      </c>
      <c r="I18" s="41">
        <f t="shared" si="0"/>
        <v>43312.5</v>
      </c>
    </row>
    <row r="19" spans="1:9" ht="18" x14ac:dyDescent="0.2">
      <c r="A19" s="72"/>
      <c r="B19" s="33" t="s">
        <v>77</v>
      </c>
      <c r="C19" s="39">
        <f>SUM(D19:I19)</f>
        <v>1</v>
      </c>
      <c r="D19" s="39">
        <v>0.161</v>
      </c>
      <c r="E19" s="39">
        <v>0.17299999999999999</v>
      </c>
      <c r="F19" s="39">
        <v>0.16400000000000001</v>
      </c>
      <c r="G19" s="39">
        <v>0.17</v>
      </c>
      <c r="H19" s="39">
        <v>0.16700000000000001</v>
      </c>
      <c r="I19" s="39">
        <v>0.16500000000000001</v>
      </c>
    </row>
    <row r="20" spans="1:9" ht="18" x14ac:dyDescent="0.2">
      <c r="A20" s="72"/>
      <c r="B20" s="33"/>
      <c r="C20" s="32"/>
      <c r="D20" s="32"/>
      <c r="E20" s="32"/>
      <c r="F20" s="32"/>
      <c r="G20" s="32"/>
      <c r="H20" s="32"/>
      <c r="I20" s="32"/>
    </row>
    <row r="21" spans="1:9" ht="18" x14ac:dyDescent="0.2">
      <c r="A21" s="72"/>
      <c r="B21" s="33" t="s">
        <v>78</v>
      </c>
      <c r="C21" s="34"/>
      <c r="D21" s="34"/>
      <c r="E21" s="34"/>
      <c r="F21" s="34"/>
      <c r="G21" s="34"/>
      <c r="H21" s="34"/>
      <c r="I21" s="34"/>
    </row>
    <row r="22" spans="1:9" ht="18" x14ac:dyDescent="0.2">
      <c r="A22" s="72"/>
      <c r="B22" s="33" t="s">
        <v>79</v>
      </c>
      <c r="C22" s="38"/>
      <c r="D22" s="34"/>
      <c r="E22" s="34"/>
      <c r="F22" s="34"/>
      <c r="G22" s="34"/>
      <c r="H22" s="34"/>
      <c r="I22" s="34"/>
    </row>
    <row r="23" spans="1:9" ht="18" x14ac:dyDescent="0.2">
      <c r="A23" s="72"/>
      <c r="B23" s="33" t="s">
        <v>80</v>
      </c>
      <c r="C23" s="34"/>
      <c r="D23" s="34"/>
      <c r="E23" s="34"/>
      <c r="F23" s="34"/>
      <c r="G23" s="34"/>
      <c r="H23" s="34"/>
      <c r="I23" s="34"/>
    </row>
    <row r="24" spans="1:9" ht="18" x14ac:dyDescent="0.2">
      <c r="A24" s="72"/>
      <c r="B24" s="33"/>
      <c r="C24" s="32"/>
      <c r="D24" s="32"/>
      <c r="E24" s="32"/>
      <c r="F24" s="32"/>
      <c r="G24" s="32"/>
      <c r="H24" s="32"/>
      <c r="I24" s="32"/>
    </row>
    <row r="25" spans="1:9" ht="18" x14ac:dyDescent="0.2">
      <c r="A25" s="72"/>
      <c r="B25" s="33" t="s">
        <v>81</v>
      </c>
      <c r="C25" s="34"/>
      <c r="D25" s="34"/>
      <c r="E25" s="34"/>
      <c r="F25" s="34"/>
      <c r="G25" s="34"/>
      <c r="H25" s="34"/>
      <c r="I25" s="34"/>
    </row>
    <row r="26" spans="1:9" ht="18" x14ac:dyDescent="0.2">
      <c r="A26" s="72"/>
      <c r="B26" s="33" t="s">
        <v>82</v>
      </c>
      <c r="C26" s="34"/>
      <c r="D26" s="34"/>
      <c r="E26" s="34"/>
      <c r="F26" s="34"/>
      <c r="G26" s="34"/>
      <c r="H26" s="34"/>
      <c r="I26" s="34"/>
    </row>
    <row r="27" spans="1:9" ht="18" x14ac:dyDescent="0.2">
      <c r="A27" s="72"/>
      <c r="B27" s="33" t="s">
        <v>83</v>
      </c>
      <c r="C27" s="34"/>
      <c r="D27" s="34"/>
      <c r="E27" s="34"/>
      <c r="F27" s="34"/>
      <c r="G27" s="34"/>
      <c r="H27" s="34"/>
      <c r="I27" s="34"/>
    </row>
    <row r="28" spans="1:9" ht="18" x14ac:dyDescent="0.2">
      <c r="A28" s="72"/>
      <c r="B28" s="33"/>
      <c r="C28" s="32"/>
      <c r="D28" s="32"/>
      <c r="E28" s="32"/>
      <c r="F28" s="32"/>
      <c r="G28" s="32"/>
      <c r="H28" s="32"/>
      <c r="I28" s="32"/>
    </row>
    <row r="29" spans="1:9" ht="18" x14ac:dyDescent="0.2">
      <c r="A29" s="72"/>
      <c r="B29" s="33" t="s">
        <v>84</v>
      </c>
      <c r="C29" s="34"/>
      <c r="D29" s="34"/>
      <c r="E29" s="34"/>
      <c r="F29" s="34"/>
      <c r="G29" s="34"/>
      <c r="H29" s="34"/>
      <c r="I29" s="34"/>
    </row>
    <row r="30" spans="1:9" ht="18" x14ac:dyDescent="0.2">
      <c r="A30" s="72"/>
      <c r="B30" s="33" t="s">
        <v>85</v>
      </c>
      <c r="C30" s="34"/>
      <c r="D30" s="34"/>
      <c r="E30" s="34"/>
      <c r="F30" s="34"/>
      <c r="G30" s="34"/>
      <c r="H30" s="34"/>
      <c r="I30" s="34"/>
    </row>
    <row r="31" spans="1:9" ht="18" x14ac:dyDescent="0.2">
      <c r="A31" s="72"/>
      <c r="B31" s="33" t="s">
        <v>86</v>
      </c>
      <c r="C31" s="34"/>
      <c r="D31" s="34"/>
      <c r="E31" s="34"/>
      <c r="F31" s="34"/>
      <c r="G31" s="34"/>
      <c r="H31" s="34"/>
      <c r="I31" s="34"/>
    </row>
    <row r="32" spans="1:9" ht="18" x14ac:dyDescent="0.2">
      <c r="A32" s="72"/>
      <c r="B32" s="33"/>
      <c r="C32" s="32"/>
      <c r="D32" s="32"/>
      <c r="E32" s="32"/>
      <c r="F32" s="32"/>
      <c r="G32" s="32"/>
      <c r="H32" s="32"/>
      <c r="I32" s="32"/>
    </row>
    <row r="33" spans="1:9" ht="18" x14ac:dyDescent="0.2">
      <c r="A33" s="72"/>
      <c r="B33" s="33" t="s">
        <v>87</v>
      </c>
      <c r="C33" s="34"/>
      <c r="D33" s="34"/>
      <c r="E33" s="34"/>
      <c r="F33" s="34"/>
      <c r="G33" s="34"/>
      <c r="H33" s="34"/>
      <c r="I33" s="34"/>
    </row>
    <row r="34" spans="1:9" ht="18" x14ac:dyDescent="0.2">
      <c r="A34" s="72"/>
      <c r="B34" s="33" t="s">
        <v>88</v>
      </c>
      <c r="C34" s="34"/>
      <c r="D34" s="34"/>
      <c r="E34" s="34"/>
      <c r="F34" s="34"/>
      <c r="G34" s="34"/>
      <c r="H34" s="34"/>
      <c r="I34" s="34"/>
    </row>
    <row r="35" spans="1:9" ht="18" x14ac:dyDescent="0.2">
      <c r="A35" s="72"/>
      <c r="B35" s="33" t="s">
        <v>89</v>
      </c>
      <c r="C35" s="34"/>
      <c r="D35" s="34"/>
      <c r="E35" s="34"/>
      <c r="F35" s="34"/>
      <c r="G35" s="34"/>
      <c r="H35" s="34"/>
      <c r="I35" s="34"/>
    </row>
    <row r="36" spans="1:9" ht="18" x14ac:dyDescent="0.2">
      <c r="A36" s="72"/>
      <c r="B36" s="33"/>
      <c r="C36" s="32"/>
      <c r="D36" s="32"/>
      <c r="E36" s="32"/>
      <c r="F36" s="32"/>
      <c r="G36" s="32"/>
      <c r="H36" s="32"/>
      <c r="I36" s="32"/>
    </row>
    <row r="37" spans="1:9" ht="18" x14ac:dyDescent="0.2">
      <c r="A37" s="72"/>
      <c r="B37" s="33" t="s">
        <v>90</v>
      </c>
      <c r="C37" s="34"/>
      <c r="D37" s="34"/>
      <c r="E37" s="34"/>
      <c r="F37" s="34"/>
      <c r="G37" s="34"/>
      <c r="H37" s="34"/>
      <c r="I37" s="34"/>
    </row>
    <row r="38" spans="1:9" ht="18" x14ac:dyDescent="0.2">
      <c r="A38" s="72"/>
      <c r="B38" s="33"/>
      <c r="C38" s="32"/>
      <c r="D38" s="32"/>
      <c r="E38" s="32"/>
      <c r="F38" s="32"/>
      <c r="G38" s="32"/>
      <c r="H38" s="32"/>
      <c r="I38" s="32"/>
    </row>
    <row r="39" spans="1:9" ht="18" x14ac:dyDescent="0.2">
      <c r="A39" s="72"/>
      <c r="B39" s="33" t="s">
        <v>91</v>
      </c>
      <c r="C39" s="34"/>
      <c r="D39" s="34"/>
      <c r="E39" s="34"/>
      <c r="F39" s="34"/>
      <c r="G39" s="34"/>
      <c r="H39" s="34"/>
      <c r="I39" s="34"/>
    </row>
    <row r="40" spans="1:9" ht="18" x14ac:dyDescent="0.2">
      <c r="A40" s="72"/>
      <c r="B40" s="33"/>
      <c r="C40" s="32"/>
      <c r="D40" s="32"/>
      <c r="E40" s="32"/>
      <c r="F40" s="32"/>
      <c r="G40" s="32"/>
      <c r="H40" s="32"/>
      <c r="I40" s="32"/>
    </row>
    <row r="41" spans="1:9" ht="18" x14ac:dyDescent="0.2">
      <c r="A41" s="72"/>
      <c r="B41" s="33" t="s">
        <v>92</v>
      </c>
      <c r="C41" s="34"/>
      <c r="D41" s="34"/>
      <c r="E41" s="34"/>
      <c r="F41" s="34"/>
      <c r="G41" s="34"/>
      <c r="H41" s="34"/>
      <c r="I41" s="34"/>
    </row>
    <row r="42" spans="1:9" ht="18" x14ac:dyDescent="0.2">
      <c r="A42" s="72"/>
      <c r="B42" s="33"/>
      <c r="C42" s="32"/>
      <c r="D42" s="32"/>
      <c r="E42" s="32"/>
      <c r="F42" s="32"/>
      <c r="G42" s="32"/>
      <c r="H42" s="32"/>
      <c r="I42" s="32"/>
    </row>
    <row r="43" spans="1:9" ht="18" x14ac:dyDescent="0.2">
      <c r="A43" s="72"/>
      <c r="B43" s="33" t="s">
        <v>64</v>
      </c>
      <c r="C43" s="34"/>
      <c r="D43" s="34"/>
      <c r="E43" s="34"/>
      <c r="F43" s="34"/>
      <c r="G43" s="34"/>
      <c r="H43" s="34"/>
      <c r="I43" s="34"/>
    </row>
    <row r="44" spans="1:9" ht="18" x14ac:dyDescent="0.2">
      <c r="A44" s="72"/>
      <c r="B44" s="33"/>
      <c r="C44" s="32"/>
      <c r="D44" s="32"/>
      <c r="E44" s="32"/>
      <c r="F44" s="32"/>
      <c r="G44" s="32"/>
      <c r="H44" s="32"/>
      <c r="I44" s="32"/>
    </row>
    <row r="45" spans="1:9" ht="18" x14ac:dyDescent="0.2">
      <c r="A45" s="72"/>
      <c r="B45" s="33" t="s">
        <v>93</v>
      </c>
      <c r="C45" s="34"/>
      <c r="D45" s="34"/>
      <c r="E45" s="34"/>
      <c r="F45" s="34"/>
      <c r="G45" s="34"/>
      <c r="H45" s="34"/>
      <c r="I45" s="34"/>
    </row>
    <row r="46" spans="1:9" ht="18" x14ac:dyDescent="0.2">
      <c r="A46" s="72"/>
      <c r="B46" s="33"/>
      <c r="C46" s="32"/>
      <c r="D46" s="32"/>
      <c r="E46" s="32"/>
      <c r="F46" s="32"/>
      <c r="G46" s="32"/>
      <c r="H46" s="32"/>
      <c r="I46" s="32"/>
    </row>
    <row r="47" spans="1:9" ht="18" x14ac:dyDescent="0.2">
      <c r="A47" s="72"/>
      <c r="B47" s="33" t="s">
        <v>94</v>
      </c>
      <c r="C47" s="34"/>
      <c r="D47" s="34"/>
      <c r="E47" s="34"/>
      <c r="F47" s="34"/>
      <c r="G47" s="34"/>
      <c r="H47" s="34"/>
      <c r="I47" s="34"/>
    </row>
    <row r="48" spans="1:9" ht="18" x14ac:dyDescent="0.2">
      <c r="A48" s="72"/>
      <c r="B48" s="33" t="s">
        <v>95</v>
      </c>
      <c r="C48" s="34"/>
      <c r="D48" s="34"/>
      <c r="E48" s="34"/>
      <c r="F48" s="34"/>
      <c r="G48" s="34"/>
      <c r="H48" s="34"/>
      <c r="I48" s="34"/>
    </row>
    <row r="49" spans="1:9" ht="18" x14ac:dyDescent="0.2">
      <c r="A49" s="72"/>
      <c r="B49" s="33"/>
      <c r="C49" s="32"/>
      <c r="D49" s="32"/>
      <c r="E49" s="32"/>
      <c r="F49" s="32"/>
      <c r="G49" s="32"/>
      <c r="H49" s="32"/>
      <c r="I49" s="32"/>
    </row>
    <row r="50" spans="1:9" ht="18" x14ac:dyDescent="0.2">
      <c r="A50" s="72" t="s">
        <v>96</v>
      </c>
      <c r="B50" s="31"/>
      <c r="C50" s="37" t="s">
        <v>69</v>
      </c>
      <c r="D50" s="31" t="s">
        <v>70</v>
      </c>
      <c r="E50" s="31" t="s">
        <v>71</v>
      </c>
      <c r="F50" s="31" t="s">
        <v>72</v>
      </c>
      <c r="G50" s="31" t="s">
        <v>73</v>
      </c>
      <c r="H50" s="31" t="s">
        <v>74</v>
      </c>
      <c r="I50" s="31" t="s">
        <v>75</v>
      </c>
    </row>
    <row r="51" spans="1:9" ht="18" x14ac:dyDescent="0.2">
      <c r="A51" s="72"/>
      <c r="B51" s="33" t="s">
        <v>97</v>
      </c>
      <c r="C51" s="34"/>
      <c r="D51" s="34"/>
      <c r="E51" s="34"/>
      <c r="F51" s="34"/>
      <c r="G51" s="34"/>
      <c r="H51" s="34"/>
      <c r="I51" s="34"/>
    </row>
    <row r="52" spans="1:9" ht="18" x14ac:dyDescent="0.2">
      <c r="A52" s="72"/>
      <c r="B52" s="33"/>
      <c r="C52" s="32"/>
      <c r="D52" s="32"/>
      <c r="E52" s="32"/>
      <c r="F52" s="32"/>
      <c r="G52" s="32"/>
      <c r="H52" s="32"/>
      <c r="I52" s="32"/>
    </row>
    <row r="53" spans="1:9" ht="18" x14ac:dyDescent="0.2">
      <c r="A53" s="72"/>
      <c r="B53" s="33" t="s">
        <v>98</v>
      </c>
      <c r="C53" s="34"/>
      <c r="D53" s="34"/>
      <c r="E53" s="34"/>
      <c r="F53" s="34"/>
      <c r="G53" s="34"/>
      <c r="H53" s="34"/>
      <c r="I53" s="34"/>
    </row>
    <row r="54" spans="1:9" ht="18" x14ac:dyDescent="0.2">
      <c r="A54" s="72"/>
      <c r="B54" s="33"/>
      <c r="C54" s="32"/>
      <c r="D54" s="32"/>
      <c r="E54" s="32"/>
      <c r="F54" s="32"/>
      <c r="G54" s="32"/>
      <c r="H54" s="32"/>
      <c r="I54" s="32"/>
    </row>
    <row r="55" spans="1:9" ht="18" x14ac:dyDescent="0.2">
      <c r="A55" s="72"/>
      <c r="B55" s="33" t="s">
        <v>99</v>
      </c>
      <c r="C55" s="34"/>
      <c r="D55" s="34"/>
      <c r="E55" s="34"/>
      <c r="F55" s="34"/>
      <c r="G55" s="34"/>
      <c r="H55" s="34"/>
      <c r="I55" s="34"/>
    </row>
    <row r="56" spans="1:9" ht="18" x14ac:dyDescent="0.2">
      <c r="A56" s="72"/>
      <c r="B56" s="33"/>
      <c r="C56" s="32"/>
      <c r="D56" s="32"/>
      <c r="E56" s="32"/>
      <c r="F56" s="32"/>
      <c r="G56" s="32"/>
      <c r="H56" s="32"/>
      <c r="I56" s="32"/>
    </row>
    <row r="57" spans="1:9" ht="18" x14ac:dyDescent="0.2">
      <c r="A57" s="72"/>
      <c r="B57" s="33" t="s">
        <v>100</v>
      </c>
      <c r="C57" s="34"/>
      <c r="D57" s="34"/>
      <c r="E57" s="34"/>
      <c r="F57" s="34"/>
      <c r="G57" s="34"/>
      <c r="H57" s="34"/>
      <c r="I57" s="34"/>
    </row>
    <row r="58" spans="1:9" ht="18" x14ac:dyDescent="0.2">
      <c r="A58" s="72"/>
      <c r="B58" s="33"/>
      <c r="C58" s="32"/>
      <c r="D58" s="32"/>
      <c r="E58" s="32"/>
      <c r="F58" s="32"/>
      <c r="G58" s="32"/>
      <c r="H58" s="32"/>
      <c r="I58" s="32"/>
    </row>
    <row r="59" spans="1:9" ht="18" x14ac:dyDescent="0.2">
      <c r="A59" s="72"/>
      <c r="B59" s="33" t="s">
        <v>101</v>
      </c>
      <c r="C59" s="34"/>
      <c r="D59" s="34"/>
      <c r="E59" s="34"/>
      <c r="F59" s="34"/>
      <c r="G59" s="34"/>
      <c r="H59" s="34"/>
      <c r="I59" s="34"/>
    </row>
    <row r="60" spans="1:9" ht="18" x14ac:dyDescent="0.2">
      <c r="A60" s="72"/>
      <c r="B60" s="33"/>
      <c r="C60" s="32"/>
      <c r="D60" s="32"/>
      <c r="E60" s="32"/>
      <c r="F60" s="32"/>
      <c r="G60" s="32"/>
      <c r="H60" s="32"/>
      <c r="I60" s="32"/>
    </row>
    <row r="61" spans="1:9" ht="18" x14ac:dyDescent="0.2">
      <c r="A61" s="72"/>
      <c r="B61" s="33" t="s">
        <v>102</v>
      </c>
      <c r="C61" s="34"/>
      <c r="D61" s="34"/>
      <c r="E61" s="34"/>
      <c r="F61" s="34"/>
      <c r="G61" s="34"/>
      <c r="H61" s="34"/>
      <c r="I61" s="34"/>
    </row>
  </sheetData>
  <mergeCells count="5">
    <mergeCell ref="A1:I1"/>
    <mergeCell ref="A2:I2"/>
    <mergeCell ref="A3:A16"/>
    <mergeCell ref="A17:A49"/>
    <mergeCell ref="A50:A61"/>
  </mergeCells>
  <printOptions horizontalCentered="1" gridLines="1"/>
  <pageMargins left="0" right="0" top="0.75" bottom="0.25" header="0.5" footer="0.5"/>
  <pageSetup scale="55" orientation="portrait" horizontalDpi="1200" verticalDpi="1200" r:id="rId1"/>
  <headerFooter>
    <oddHeader>&amp;LJackson Parker&amp;C&amp;D&amp;R&amp;T</oddHeader>
    <oddFooter>&amp;C&amp;A
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EB14-DFCD-444F-A4B4-175FB3EBA13F}">
  <dimension ref="A1:D10"/>
  <sheetViews>
    <sheetView workbookViewId="0">
      <selection sqref="A1:D10"/>
    </sheetView>
  </sheetViews>
  <sheetFormatPr baseColWidth="10" defaultColWidth="8.83203125" defaultRowHeight="15" x14ac:dyDescent="0.2"/>
  <sheetData>
    <row r="1" spans="1:4" ht="18" x14ac:dyDescent="0.2">
      <c r="A1" s="73" t="s">
        <v>103</v>
      </c>
      <c r="B1" s="73"/>
      <c r="C1" s="73"/>
      <c r="D1" s="73"/>
    </row>
    <row r="2" spans="1:4" ht="18" x14ac:dyDescent="0.2">
      <c r="A2" s="50"/>
      <c r="B2" s="50"/>
      <c r="C2" s="50"/>
      <c r="D2" s="50"/>
    </row>
    <row r="3" spans="1:4" ht="18" x14ac:dyDescent="0.2">
      <c r="A3" s="50" t="s">
        <v>104</v>
      </c>
      <c r="B3" s="51">
        <v>122000</v>
      </c>
      <c r="C3" s="50"/>
      <c r="D3" s="50"/>
    </row>
    <row r="4" spans="1:4" ht="18" x14ac:dyDescent="0.2">
      <c r="A4" s="50" t="s">
        <v>105</v>
      </c>
      <c r="B4" s="51">
        <v>80000</v>
      </c>
      <c r="C4" s="50"/>
      <c r="D4" s="50"/>
    </row>
    <row r="5" spans="1:4" ht="18" x14ac:dyDescent="0.2">
      <c r="A5" s="50" t="s">
        <v>57</v>
      </c>
      <c r="B5" s="51">
        <v>18000</v>
      </c>
      <c r="C5" s="50"/>
      <c r="D5" s="50"/>
    </row>
    <row r="6" spans="1:4" ht="18" x14ac:dyDescent="0.2">
      <c r="A6" s="50" t="s">
        <v>106</v>
      </c>
      <c r="B6" s="51">
        <v>6000</v>
      </c>
      <c r="C6" s="50"/>
      <c r="D6" s="50"/>
    </row>
    <row r="7" spans="1:4" ht="18" x14ac:dyDescent="0.2">
      <c r="A7" s="50" t="s">
        <v>59</v>
      </c>
      <c r="B7" s="51">
        <v>2440</v>
      </c>
      <c r="C7" s="50"/>
      <c r="D7" s="50"/>
    </row>
    <row r="8" spans="1:4" ht="18" x14ac:dyDescent="0.2">
      <c r="A8" s="50" t="s">
        <v>107</v>
      </c>
      <c r="B8" s="51">
        <v>75000</v>
      </c>
      <c r="C8" s="50"/>
      <c r="D8" s="50"/>
    </row>
    <row r="9" spans="1:4" ht="18" x14ac:dyDescent="0.2">
      <c r="A9" s="50"/>
      <c r="B9" s="50"/>
      <c r="C9" s="50"/>
      <c r="D9" s="50"/>
    </row>
    <row r="10" spans="1:4" ht="18" x14ac:dyDescent="0.2">
      <c r="A10" s="50" t="s">
        <v>108</v>
      </c>
      <c r="B10" s="51">
        <v>153440</v>
      </c>
      <c r="C10" s="50"/>
      <c r="D10" s="50"/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E5CD966F2A134EAA5F03CE55AC8EFD" ma:contentTypeVersion="7" ma:contentTypeDescription="Create a new document." ma:contentTypeScope="" ma:versionID="e4ab297eac1c703ad47a63793ff0f4f2">
  <xsd:schema xmlns:xsd="http://www.w3.org/2001/XMLSchema" xmlns:xs="http://www.w3.org/2001/XMLSchema" xmlns:p="http://schemas.microsoft.com/office/2006/metadata/properties" xmlns:ns3="3f3aa66a-5aea-4e8d-ba16-f9ad9aadff45" xmlns:ns4="839a03dc-5f5f-4926-9172-23cfe71cee28" targetNamespace="http://schemas.microsoft.com/office/2006/metadata/properties" ma:root="true" ma:fieldsID="74b29117bbd50a3420175ac6fed4c4ef" ns3:_="" ns4:_="">
    <xsd:import namespace="3f3aa66a-5aea-4e8d-ba16-f9ad9aadff45"/>
    <xsd:import namespace="839a03dc-5f5f-4926-9172-23cfe71cee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aa66a-5aea-4e8d-ba16-f9ad9aadf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a03dc-5f5f-4926-9172-23cfe71cee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64737-519D-4F14-815C-4DBB0FC7AFA6}">
  <ds:schemaRefs>
    <ds:schemaRef ds:uri="http://purl.org/dc/dcmitype/"/>
    <ds:schemaRef ds:uri="http://schemas.microsoft.com/office/2006/documentManagement/types"/>
    <ds:schemaRef ds:uri="839a03dc-5f5f-4926-9172-23cfe71cee28"/>
    <ds:schemaRef ds:uri="http://schemas.openxmlformats.org/package/2006/metadata/core-properties"/>
    <ds:schemaRef ds:uri="http://www.w3.org/XML/1998/namespace"/>
    <ds:schemaRef ds:uri="http://purl.org/dc/terms/"/>
    <ds:schemaRef ds:uri="3f3aa66a-5aea-4e8d-ba16-f9ad9aadff45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A30B2E-50ED-4B48-BE67-1ABA6B09C7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13BC27-529F-4897-A1BF-DA736E810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3aa66a-5aea-4e8d-ba16-f9ad9aadff45"/>
    <ds:schemaRef ds:uri="839a03dc-5f5f-4926-9172-23cfe71ce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Percent Change</vt:lpstr>
      <vt:lpstr>Sales Trend</vt:lpstr>
      <vt:lpstr>Calculate Sales Increase</vt:lpstr>
      <vt:lpstr>Calculate Sales Decrease</vt:lpstr>
      <vt:lpstr>Percent to Total</vt:lpstr>
      <vt:lpstr>Dollar Distributions</vt:lpstr>
      <vt:lpstr>Percent_Dollar Plan</vt:lpstr>
      <vt:lpstr>Sales Plan</vt:lpstr>
      <vt:lpstr>purchases ch 7</vt:lpstr>
      <vt:lpstr>OTB Beg mobth</vt:lpstr>
      <vt:lpstr>OTB Balances </vt:lpstr>
      <vt:lpstr>OTB BAL EOM</vt:lpstr>
      <vt:lpstr>INVENTORY PLAN</vt:lpstr>
      <vt:lpstr>oct 31 Merch book</vt:lpstr>
      <vt:lpstr>for DEC 6</vt:lpstr>
      <vt:lpstr>merch book Nov 3</vt:lpstr>
      <vt:lpstr>Sheet2</vt:lpstr>
      <vt:lpstr>UPDATED Merch</vt:lpstr>
      <vt:lpstr>OTB Beg month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Parker, Jackson Thomas</dc:creator>
  <cp:keywords/>
  <dc:description/>
  <cp:lastModifiedBy>Parker, Jackson</cp:lastModifiedBy>
  <cp:revision/>
  <dcterms:created xsi:type="dcterms:W3CDTF">2021-09-22T16:08:28Z</dcterms:created>
  <dcterms:modified xsi:type="dcterms:W3CDTF">2025-07-26T23:06:17Z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0x0101004DE5CD966F2A134EAA5F03CE55AC8EFD</vt:lpwstr>
  </property>
</Properties>
</file>