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ArClOTs\data\"/>
    </mc:Choice>
  </mc:AlternateContent>
  <xr:revisionPtr revIDLastSave="0" documentId="13_ncr:1_{445577C2-1E25-4A95-8225-332AC57CBE53}" xr6:coauthVersionLast="47" xr6:coauthVersionMax="47" xr10:uidLastSave="{00000000-0000-0000-0000-000000000000}"/>
  <bookViews>
    <workbookView xWindow="815" yWindow="-109" windowWidth="25377" windowHeight="14889" tabRatio="852" firstSheet="4" activeTab="7" xr2:uid="{DB5D97BB-243D-324B-947A-19FD4CBE2286}"/>
  </bookViews>
  <sheets>
    <sheet name="Procedures" sheetId="7" r:id="rId1"/>
    <sheet name="Plate Planning" sheetId="1" r:id="rId2"/>
    <sheet name="Reagents" sheetId="2" r:id="rId3"/>
    <sheet name="Stock Solution Calculator" sheetId="5" r:id="rId4"/>
    <sheet name="Calibration Curves" sheetId="4" r:id="rId5"/>
    <sheet name="Uncorrected Area Counts" sheetId="3" r:id="rId6"/>
    <sheet name="Uncorrected Concentrations" sheetId="9" r:id="rId7"/>
    <sheet name="Yields (no std)" sheetId="11" r:id="rId8"/>
    <sheet name="Yields (corrected for standard)" sheetId="12" r:id="rId9"/>
    <sheet name="Plate Summary" sheetId="8" r:id="rId10"/>
    <sheet name="Ligand and Compound Databas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4" l="1"/>
  <c r="C69" i="4" l="1"/>
  <c r="C68" i="4"/>
  <c r="C67" i="4"/>
  <c r="C66" i="4"/>
  <c r="C65" i="4"/>
  <c r="C51" i="4"/>
  <c r="C52" i="4"/>
  <c r="C53" i="4"/>
  <c r="C54" i="4"/>
  <c r="C50" i="4"/>
  <c r="C21" i="4"/>
  <c r="C22" i="4"/>
  <c r="C23" i="4"/>
  <c r="C24" i="4"/>
  <c r="C20" i="4"/>
  <c r="I12" i="10"/>
  <c r="R32" i="1"/>
  <c r="R31" i="1"/>
  <c r="R30" i="1"/>
  <c r="R29" i="1"/>
  <c r="R28" i="1"/>
  <c r="R27" i="1"/>
  <c r="R26" i="1"/>
  <c r="R25" i="1"/>
  <c r="R24" i="1"/>
  <c r="R23" i="1"/>
  <c r="R20" i="1"/>
  <c r="R18" i="1"/>
  <c r="E8" i="5"/>
  <c r="H21" i="1"/>
  <c r="G27" i="5"/>
  <c r="G29" i="5" s="1"/>
  <c r="D5" i="5" s="1"/>
  <c r="J2" i="8"/>
  <c r="J3" i="8"/>
  <c r="J4" i="8"/>
  <c r="J5" i="8"/>
  <c r="J6" i="8"/>
  <c r="J7" i="8"/>
  <c r="J8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" i="8"/>
  <c r="R19" i="1" l="1"/>
  <c r="R22" i="1"/>
  <c r="R21" i="1"/>
  <c r="D4" i="5"/>
  <c r="D3" i="5"/>
  <c r="D6" i="5"/>
  <c r="J23" i="2" l="1"/>
  <c r="J24" i="2"/>
  <c r="J25" i="2"/>
  <c r="J26" i="2"/>
  <c r="J27" i="2"/>
  <c r="J28" i="2"/>
  <c r="J29" i="2"/>
  <c r="J30" i="2"/>
  <c r="AI80" i="8" s="1"/>
  <c r="J31" i="2"/>
  <c r="J32" i="2"/>
  <c r="J33" i="2"/>
  <c r="J34" i="2"/>
  <c r="J35" i="2"/>
  <c r="J36" i="2"/>
  <c r="J37" i="2"/>
  <c r="J38" i="2"/>
  <c r="AK31" i="8" s="1"/>
  <c r="J39" i="2"/>
  <c r="J40" i="2"/>
  <c r="J41" i="2"/>
  <c r="J42" i="2"/>
  <c r="J43" i="2"/>
  <c r="J44" i="2"/>
  <c r="J45" i="2"/>
  <c r="J46" i="2"/>
  <c r="AM31" i="8" s="1"/>
  <c r="J47" i="2"/>
  <c r="J48" i="2"/>
  <c r="J49" i="2"/>
  <c r="J50" i="2"/>
  <c r="J51" i="2"/>
  <c r="J3" i="2"/>
  <c r="J4" i="2"/>
  <c r="J5" i="2"/>
  <c r="S3" i="8" s="1"/>
  <c r="J6" i="2"/>
  <c r="J7" i="2"/>
  <c r="J8" i="2"/>
  <c r="J9" i="2"/>
  <c r="J10" i="2"/>
  <c r="J11" i="2"/>
  <c r="J12" i="2"/>
  <c r="J13" i="2"/>
  <c r="AG87" i="8" s="1"/>
  <c r="J14" i="2"/>
  <c r="J15" i="2"/>
  <c r="J16" i="2"/>
  <c r="J17" i="2"/>
  <c r="J18" i="2"/>
  <c r="J19" i="2"/>
  <c r="J20" i="2"/>
  <c r="J21" i="2"/>
  <c r="AG95" i="8" s="1"/>
  <c r="J22" i="2"/>
  <c r="J2" i="2"/>
  <c r="M65" i="8" s="1"/>
  <c r="Q32" i="1"/>
  <c r="Q31" i="1"/>
  <c r="Q30" i="1"/>
  <c r="Q29" i="1"/>
  <c r="Q28" i="1"/>
  <c r="Q27" i="1"/>
  <c r="Q26" i="1"/>
  <c r="Q25" i="1"/>
  <c r="Q24" i="1"/>
  <c r="Q22" i="1"/>
  <c r="Q23" i="1"/>
  <c r="Q21" i="1"/>
  <c r="Q20" i="1"/>
  <c r="H12" i="9" s="1"/>
  <c r="Q19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I2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U81" i="8"/>
  <c r="Q18" i="1"/>
  <c r="P18" i="1"/>
  <c r="K5" i="9"/>
  <c r="L5" i="9"/>
  <c r="M5" i="9"/>
  <c r="N5" i="9"/>
  <c r="O5" i="9"/>
  <c r="P5" i="9"/>
  <c r="Q5" i="9"/>
  <c r="R5" i="9"/>
  <c r="S5" i="9"/>
  <c r="T5" i="9"/>
  <c r="K6" i="9"/>
  <c r="L6" i="9"/>
  <c r="M6" i="9"/>
  <c r="N6" i="9"/>
  <c r="O6" i="9"/>
  <c r="P6" i="9"/>
  <c r="Q6" i="9"/>
  <c r="R6" i="9"/>
  <c r="S6" i="9"/>
  <c r="T6" i="9"/>
  <c r="K7" i="9"/>
  <c r="L7" i="9"/>
  <c r="M7" i="9"/>
  <c r="N7" i="9"/>
  <c r="O7" i="9"/>
  <c r="P7" i="9"/>
  <c r="Q7" i="9"/>
  <c r="R7" i="9"/>
  <c r="S7" i="9"/>
  <c r="T7" i="9"/>
  <c r="K8" i="9"/>
  <c r="L8" i="9"/>
  <c r="M8" i="9"/>
  <c r="N8" i="9"/>
  <c r="O8" i="9"/>
  <c r="P8" i="9"/>
  <c r="Q8" i="9"/>
  <c r="R8" i="9"/>
  <c r="S8" i="9"/>
  <c r="T8" i="9"/>
  <c r="K9" i="9"/>
  <c r="L9" i="9"/>
  <c r="M9" i="9"/>
  <c r="N9" i="9"/>
  <c r="O9" i="9"/>
  <c r="P9" i="9"/>
  <c r="Q9" i="9"/>
  <c r="R9" i="9"/>
  <c r="S9" i="9"/>
  <c r="T9" i="9"/>
  <c r="K10" i="9"/>
  <c r="L10" i="9"/>
  <c r="M10" i="9"/>
  <c r="N10" i="9"/>
  <c r="O10" i="9"/>
  <c r="P10" i="9"/>
  <c r="Q10" i="9"/>
  <c r="R10" i="9"/>
  <c r="S10" i="9"/>
  <c r="T10" i="9"/>
  <c r="K11" i="9"/>
  <c r="L11" i="9"/>
  <c r="M11" i="9"/>
  <c r="N11" i="9"/>
  <c r="O11" i="9"/>
  <c r="P11" i="9"/>
  <c r="Q11" i="9"/>
  <c r="R11" i="9"/>
  <c r="S11" i="9"/>
  <c r="T11" i="9"/>
  <c r="K12" i="9"/>
  <c r="L12" i="9"/>
  <c r="M12" i="9"/>
  <c r="N12" i="9"/>
  <c r="O12" i="9"/>
  <c r="P12" i="9"/>
  <c r="Q12" i="9"/>
  <c r="R12" i="9"/>
  <c r="S12" i="9"/>
  <c r="T12" i="9"/>
  <c r="K13" i="9"/>
  <c r="L13" i="9"/>
  <c r="M13" i="9"/>
  <c r="N13" i="9"/>
  <c r="O13" i="9"/>
  <c r="P13" i="9"/>
  <c r="Q13" i="9"/>
  <c r="R13" i="9"/>
  <c r="S13" i="9"/>
  <c r="T13" i="9"/>
  <c r="K14" i="9"/>
  <c r="L14" i="9"/>
  <c r="M14" i="9"/>
  <c r="N14" i="9"/>
  <c r="O14" i="9"/>
  <c r="P14" i="9"/>
  <c r="Q14" i="9"/>
  <c r="R14" i="9"/>
  <c r="S14" i="9"/>
  <c r="T14" i="9"/>
  <c r="K15" i="9"/>
  <c r="L15" i="9"/>
  <c r="M15" i="9"/>
  <c r="N15" i="9"/>
  <c r="O15" i="9"/>
  <c r="P15" i="9"/>
  <c r="Q15" i="9"/>
  <c r="R15" i="9"/>
  <c r="S15" i="9"/>
  <c r="T15" i="9"/>
  <c r="K16" i="9"/>
  <c r="L16" i="9"/>
  <c r="M16" i="9"/>
  <c r="N16" i="9"/>
  <c r="O16" i="9"/>
  <c r="P16" i="9"/>
  <c r="Q16" i="9"/>
  <c r="R16" i="9"/>
  <c r="S16" i="9"/>
  <c r="T16" i="9"/>
  <c r="K17" i="9"/>
  <c r="L17" i="9"/>
  <c r="M17" i="9"/>
  <c r="N17" i="9"/>
  <c r="O17" i="9"/>
  <c r="P17" i="9"/>
  <c r="Q17" i="9"/>
  <c r="R17" i="9"/>
  <c r="S17" i="9"/>
  <c r="T17" i="9"/>
  <c r="K18" i="9"/>
  <c r="L18" i="9"/>
  <c r="M18" i="9"/>
  <c r="N18" i="9"/>
  <c r="O18" i="9"/>
  <c r="P18" i="9"/>
  <c r="Q18" i="9"/>
  <c r="R18" i="9"/>
  <c r="S18" i="9"/>
  <c r="T18" i="9"/>
  <c r="K19" i="9"/>
  <c r="L19" i="9"/>
  <c r="M19" i="9"/>
  <c r="N19" i="9"/>
  <c r="O19" i="9"/>
  <c r="P19" i="9"/>
  <c r="Q19" i="9"/>
  <c r="R19" i="9"/>
  <c r="S19" i="9"/>
  <c r="T19" i="9"/>
  <c r="K20" i="9"/>
  <c r="L20" i="9"/>
  <c r="M20" i="9"/>
  <c r="N20" i="9"/>
  <c r="O20" i="9"/>
  <c r="P20" i="9"/>
  <c r="Q20" i="9"/>
  <c r="R20" i="9"/>
  <c r="S20" i="9"/>
  <c r="T20" i="9"/>
  <c r="K21" i="9"/>
  <c r="L21" i="9"/>
  <c r="M21" i="9"/>
  <c r="N21" i="9"/>
  <c r="O21" i="9"/>
  <c r="P21" i="9"/>
  <c r="Q21" i="9"/>
  <c r="R21" i="9"/>
  <c r="S21" i="9"/>
  <c r="T21" i="9"/>
  <c r="K22" i="9"/>
  <c r="L22" i="9"/>
  <c r="M22" i="9"/>
  <c r="N22" i="9"/>
  <c r="O22" i="9"/>
  <c r="P22" i="9"/>
  <c r="Q22" i="9"/>
  <c r="R22" i="9"/>
  <c r="S22" i="9"/>
  <c r="T22" i="9"/>
  <c r="K23" i="9"/>
  <c r="L23" i="9"/>
  <c r="M23" i="9"/>
  <c r="N23" i="9"/>
  <c r="O23" i="9"/>
  <c r="P23" i="9"/>
  <c r="Q23" i="9"/>
  <c r="R23" i="9"/>
  <c r="S23" i="9"/>
  <c r="T23" i="9"/>
  <c r="K24" i="9"/>
  <c r="L24" i="9"/>
  <c r="M24" i="9"/>
  <c r="N24" i="9"/>
  <c r="O24" i="9"/>
  <c r="P24" i="9"/>
  <c r="Q24" i="9"/>
  <c r="R24" i="9"/>
  <c r="S24" i="9"/>
  <c r="T24" i="9"/>
  <c r="K25" i="9"/>
  <c r="L25" i="9"/>
  <c r="M25" i="9"/>
  <c r="N25" i="9"/>
  <c r="O25" i="9"/>
  <c r="P25" i="9"/>
  <c r="Q25" i="9"/>
  <c r="R25" i="9"/>
  <c r="S25" i="9"/>
  <c r="T25" i="9"/>
  <c r="K26" i="9"/>
  <c r="L26" i="9"/>
  <c r="M26" i="9"/>
  <c r="N26" i="9"/>
  <c r="O26" i="9"/>
  <c r="P26" i="9"/>
  <c r="Q26" i="9"/>
  <c r="R26" i="9"/>
  <c r="S26" i="9"/>
  <c r="T26" i="9"/>
  <c r="K27" i="9"/>
  <c r="L27" i="9"/>
  <c r="M27" i="9"/>
  <c r="N27" i="9"/>
  <c r="O27" i="9"/>
  <c r="P27" i="9"/>
  <c r="Q27" i="9"/>
  <c r="R27" i="9"/>
  <c r="S27" i="9"/>
  <c r="T27" i="9"/>
  <c r="J28" i="9"/>
  <c r="K28" i="9"/>
  <c r="L28" i="9"/>
  <c r="M28" i="9"/>
  <c r="N28" i="9"/>
  <c r="O28" i="9"/>
  <c r="P28" i="9"/>
  <c r="Q28" i="9"/>
  <c r="R28" i="9"/>
  <c r="S28" i="9"/>
  <c r="T28" i="9"/>
  <c r="J29" i="9"/>
  <c r="K29" i="9"/>
  <c r="L29" i="9"/>
  <c r="M29" i="9"/>
  <c r="N29" i="9"/>
  <c r="O29" i="9"/>
  <c r="P29" i="9"/>
  <c r="Q29" i="9"/>
  <c r="R29" i="9"/>
  <c r="S29" i="9"/>
  <c r="T29" i="9"/>
  <c r="J30" i="9"/>
  <c r="K30" i="9"/>
  <c r="L30" i="9"/>
  <c r="M30" i="9"/>
  <c r="N30" i="9"/>
  <c r="O30" i="9"/>
  <c r="P30" i="9"/>
  <c r="Q30" i="9"/>
  <c r="R30" i="9"/>
  <c r="S30" i="9"/>
  <c r="T30" i="9"/>
  <c r="J31" i="9"/>
  <c r="K31" i="9"/>
  <c r="L31" i="9"/>
  <c r="M31" i="9"/>
  <c r="N31" i="9"/>
  <c r="O31" i="9"/>
  <c r="P31" i="9"/>
  <c r="Q31" i="9"/>
  <c r="R31" i="9"/>
  <c r="S31" i="9"/>
  <c r="T31" i="9"/>
  <c r="J32" i="9"/>
  <c r="K32" i="9"/>
  <c r="L32" i="9"/>
  <c r="M32" i="9"/>
  <c r="N32" i="9"/>
  <c r="O32" i="9"/>
  <c r="P32" i="9"/>
  <c r="Q32" i="9"/>
  <c r="R32" i="9"/>
  <c r="S32" i="9"/>
  <c r="T32" i="9"/>
  <c r="J33" i="9"/>
  <c r="K33" i="9"/>
  <c r="L33" i="9"/>
  <c r="M33" i="9"/>
  <c r="N33" i="9"/>
  <c r="O33" i="9"/>
  <c r="P33" i="9"/>
  <c r="Q33" i="9"/>
  <c r="R33" i="9"/>
  <c r="S33" i="9"/>
  <c r="T33" i="9"/>
  <c r="J34" i="9"/>
  <c r="K34" i="9"/>
  <c r="L34" i="9"/>
  <c r="M34" i="9"/>
  <c r="N34" i="9"/>
  <c r="O34" i="9"/>
  <c r="P34" i="9"/>
  <c r="Q34" i="9"/>
  <c r="R34" i="9"/>
  <c r="S34" i="9"/>
  <c r="T34" i="9"/>
  <c r="J35" i="9"/>
  <c r="K35" i="9"/>
  <c r="L35" i="9"/>
  <c r="M35" i="9"/>
  <c r="N35" i="9"/>
  <c r="O35" i="9"/>
  <c r="P35" i="9"/>
  <c r="Q35" i="9"/>
  <c r="R35" i="9"/>
  <c r="S35" i="9"/>
  <c r="T35" i="9"/>
  <c r="J36" i="9"/>
  <c r="K36" i="9"/>
  <c r="L36" i="9"/>
  <c r="M36" i="9"/>
  <c r="N36" i="9"/>
  <c r="O36" i="9"/>
  <c r="P36" i="9"/>
  <c r="Q36" i="9"/>
  <c r="R36" i="9"/>
  <c r="S36" i="9"/>
  <c r="T36" i="9"/>
  <c r="J37" i="9"/>
  <c r="K37" i="9"/>
  <c r="L37" i="9"/>
  <c r="M37" i="9"/>
  <c r="N37" i="9"/>
  <c r="O37" i="9"/>
  <c r="P37" i="9"/>
  <c r="Q37" i="9"/>
  <c r="R37" i="9"/>
  <c r="S37" i="9"/>
  <c r="T37" i="9"/>
  <c r="J38" i="9"/>
  <c r="K38" i="9"/>
  <c r="L38" i="9"/>
  <c r="M38" i="9"/>
  <c r="N38" i="9"/>
  <c r="O38" i="9"/>
  <c r="P38" i="9"/>
  <c r="Q38" i="9"/>
  <c r="R38" i="9"/>
  <c r="S38" i="9"/>
  <c r="T38" i="9"/>
  <c r="J39" i="9"/>
  <c r="K39" i="9"/>
  <c r="L39" i="9"/>
  <c r="M39" i="9"/>
  <c r="N39" i="9"/>
  <c r="O39" i="9"/>
  <c r="P39" i="9"/>
  <c r="Q39" i="9"/>
  <c r="R39" i="9"/>
  <c r="S39" i="9"/>
  <c r="T39" i="9"/>
  <c r="J40" i="9"/>
  <c r="K40" i="9"/>
  <c r="L40" i="9"/>
  <c r="M40" i="9"/>
  <c r="N40" i="9"/>
  <c r="O40" i="9"/>
  <c r="P40" i="9"/>
  <c r="Q40" i="9"/>
  <c r="R40" i="9"/>
  <c r="S40" i="9"/>
  <c r="T40" i="9"/>
  <c r="J41" i="9"/>
  <c r="K41" i="9"/>
  <c r="L41" i="9"/>
  <c r="M41" i="9"/>
  <c r="N41" i="9"/>
  <c r="O41" i="9"/>
  <c r="P41" i="9"/>
  <c r="Q41" i="9"/>
  <c r="R41" i="9"/>
  <c r="S41" i="9"/>
  <c r="T41" i="9"/>
  <c r="J42" i="9"/>
  <c r="K42" i="9"/>
  <c r="L42" i="9"/>
  <c r="M42" i="9"/>
  <c r="N42" i="9"/>
  <c r="O42" i="9"/>
  <c r="P42" i="9"/>
  <c r="Q42" i="9"/>
  <c r="R42" i="9"/>
  <c r="S42" i="9"/>
  <c r="T42" i="9"/>
  <c r="J43" i="9"/>
  <c r="K43" i="9"/>
  <c r="L43" i="9"/>
  <c r="M43" i="9"/>
  <c r="N43" i="9"/>
  <c r="O43" i="9"/>
  <c r="P43" i="9"/>
  <c r="Q43" i="9"/>
  <c r="R43" i="9"/>
  <c r="S43" i="9"/>
  <c r="T43" i="9"/>
  <c r="J44" i="9"/>
  <c r="K44" i="9"/>
  <c r="L44" i="9"/>
  <c r="M44" i="9"/>
  <c r="N44" i="9"/>
  <c r="O44" i="9"/>
  <c r="P44" i="9"/>
  <c r="Q44" i="9"/>
  <c r="R44" i="9"/>
  <c r="S44" i="9"/>
  <c r="T44" i="9"/>
  <c r="J45" i="9"/>
  <c r="K45" i="9"/>
  <c r="L45" i="9"/>
  <c r="M45" i="9"/>
  <c r="N45" i="9"/>
  <c r="O45" i="9"/>
  <c r="P45" i="9"/>
  <c r="Q45" i="9"/>
  <c r="R45" i="9"/>
  <c r="S45" i="9"/>
  <c r="T45" i="9"/>
  <c r="J46" i="9"/>
  <c r="K46" i="9"/>
  <c r="L46" i="9"/>
  <c r="M46" i="9"/>
  <c r="N46" i="9"/>
  <c r="O46" i="9"/>
  <c r="P46" i="9"/>
  <c r="Q46" i="9"/>
  <c r="R46" i="9"/>
  <c r="S46" i="9"/>
  <c r="T46" i="9"/>
  <c r="J47" i="9"/>
  <c r="K47" i="9"/>
  <c r="L47" i="9"/>
  <c r="M47" i="9"/>
  <c r="N47" i="9"/>
  <c r="O47" i="9"/>
  <c r="P47" i="9"/>
  <c r="Q47" i="9"/>
  <c r="R47" i="9"/>
  <c r="S47" i="9"/>
  <c r="T47" i="9"/>
  <c r="J48" i="9"/>
  <c r="K48" i="9"/>
  <c r="L48" i="9"/>
  <c r="M48" i="9"/>
  <c r="N48" i="9"/>
  <c r="O48" i="9"/>
  <c r="P48" i="9"/>
  <c r="Q48" i="9"/>
  <c r="R48" i="9"/>
  <c r="S48" i="9"/>
  <c r="T48" i="9"/>
  <c r="J49" i="9"/>
  <c r="K49" i="9"/>
  <c r="L49" i="9"/>
  <c r="M49" i="9"/>
  <c r="N49" i="9"/>
  <c r="O49" i="9"/>
  <c r="P49" i="9"/>
  <c r="Q49" i="9"/>
  <c r="R49" i="9"/>
  <c r="S49" i="9"/>
  <c r="T49" i="9"/>
  <c r="J50" i="9"/>
  <c r="K50" i="9"/>
  <c r="L50" i="9"/>
  <c r="M50" i="9"/>
  <c r="N50" i="9"/>
  <c r="O50" i="9"/>
  <c r="P50" i="9"/>
  <c r="Q50" i="9"/>
  <c r="R50" i="9"/>
  <c r="S50" i="9"/>
  <c r="T50" i="9"/>
  <c r="J51" i="9"/>
  <c r="K51" i="9"/>
  <c r="L51" i="9"/>
  <c r="M51" i="9"/>
  <c r="N51" i="9"/>
  <c r="O51" i="9"/>
  <c r="P51" i="9"/>
  <c r="Q51" i="9"/>
  <c r="R51" i="9"/>
  <c r="S51" i="9"/>
  <c r="T51" i="9"/>
  <c r="J52" i="9"/>
  <c r="K52" i="9"/>
  <c r="L52" i="9"/>
  <c r="M52" i="9"/>
  <c r="N52" i="9"/>
  <c r="O52" i="9"/>
  <c r="P52" i="9"/>
  <c r="Q52" i="9"/>
  <c r="R52" i="9"/>
  <c r="S52" i="9"/>
  <c r="T52" i="9"/>
  <c r="J53" i="9"/>
  <c r="K53" i="9"/>
  <c r="L53" i="9"/>
  <c r="M53" i="9"/>
  <c r="N53" i="9"/>
  <c r="O53" i="9"/>
  <c r="P53" i="9"/>
  <c r="Q53" i="9"/>
  <c r="R53" i="9"/>
  <c r="S53" i="9"/>
  <c r="T53" i="9"/>
  <c r="J54" i="9"/>
  <c r="K54" i="9"/>
  <c r="L54" i="9"/>
  <c r="M54" i="9"/>
  <c r="N54" i="9"/>
  <c r="O54" i="9"/>
  <c r="P54" i="9"/>
  <c r="Q54" i="9"/>
  <c r="R54" i="9"/>
  <c r="S54" i="9"/>
  <c r="T54" i="9"/>
  <c r="J55" i="9"/>
  <c r="K55" i="9"/>
  <c r="L55" i="9"/>
  <c r="M55" i="9"/>
  <c r="N55" i="9"/>
  <c r="O55" i="9"/>
  <c r="P55" i="9"/>
  <c r="Q55" i="9"/>
  <c r="R55" i="9"/>
  <c r="S55" i="9"/>
  <c r="T55" i="9"/>
  <c r="J56" i="9"/>
  <c r="K56" i="9"/>
  <c r="L56" i="9"/>
  <c r="M56" i="9"/>
  <c r="N56" i="9"/>
  <c r="O56" i="9"/>
  <c r="P56" i="9"/>
  <c r="Q56" i="9"/>
  <c r="R56" i="9"/>
  <c r="S56" i="9"/>
  <c r="T56" i="9"/>
  <c r="J57" i="9"/>
  <c r="K57" i="9"/>
  <c r="L57" i="9"/>
  <c r="M57" i="9"/>
  <c r="N57" i="9"/>
  <c r="O57" i="9"/>
  <c r="P57" i="9"/>
  <c r="Q57" i="9"/>
  <c r="R57" i="9"/>
  <c r="S57" i="9"/>
  <c r="T57" i="9"/>
  <c r="J58" i="9"/>
  <c r="K58" i="9"/>
  <c r="L58" i="9"/>
  <c r="M58" i="9"/>
  <c r="N58" i="9"/>
  <c r="O58" i="9"/>
  <c r="P58" i="9"/>
  <c r="Q58" i="9"/>
  <c r="R58" i="9"/>
  <c r="S58" i="9"/>
  <c r="T58" i="9"/>
  <c r="J59" i="9"/>
  <c r="K59" i="9"/>
  <c r="L59" i="9"/>
  <c r="M59" i="9"/>
  <c r="N59" i="9"/>
  <c r="O59" i="9"/>
  <c r="P59" i="9"/>
  <c r="Q59" i="9"/>
  <c r="R59" i="9"/>
  <c r="S59" i="9"/>
  <c r="T59" i="9"/>
  <c r="J60" i="9"/>
  <c r="K60" i="9"/>
  <c r="L60" i="9"/>
  <c r="M60" i="9"/>
  <c r="N60" i="9"/>
  <c r="O60" i="9"/>
  <c r="P60" i="9"/>
  <c r="Q60" i="9"/>
  <c r="R60" i="9"/>
  <c r="S60" i="9"/>
  <c r="T60" i="9"/>
  <c r="J61" i="9"/>
  <c r="K61" i="9"/>
  <c r="L61" i="9"/>
  <c r="M61" i="9"/>
  <c r="N61" i="9"/>
  <c r="O61" i="9"/>
  <c r="P61" i="9"/>
  <c r="Q61" i="9"/>
  <c r="R61" i="9"/>
  <c r="S61" i="9"/>
  <c r="T61" i="9"/>
  <c r="J62" i="9"/>
  <c r="K62" i="9"/>
  <c r="L62" i="9"/>
  <c r="M62" i="9"/>
  <c r="N62" i="9"/>
  <c r="O62" i="9"/>
  <c r="P62" i="9"/>
  <c r="Q62" i="9"/>
  <c r="R62" i="9"/>
  <c r="S62" i="9"/>
  <c r="T62" i="9"/>
  <c r="J63" i="9"/>
  <c r="K63" i="9"/>
  <c r="L63" i="9"/>
  <c r="M63" i="9"/>
  <c r="N63" i="9"/>
  <c r="O63" i="9"/>
  <c r="P63" i="9"/>
  <c r="Q63" i="9"/>
  <c r="R63" i="9"/>
  <c r="S63" i="9"/>
  <c r="T63" i="9"/>
  <c r="J64" i="9"/>
  <c r="K64" i="9"/>
  <c r="L64" i="9"/>
  <c r="M64" i="9"/>
  <c r="N64" i="9"/>
  <c r="O64" i="9"/>
  <c r="P64" i="9"/>
  <c r="Q64" i="9"/>
  <c r="R64" i="9"/>
  <c r="S64" i="9"/>
  <c r="T64" i="9"/>
  <c r="J65" i="9"/>
  <c r="K65" i="9"/>
  <c r="L65" i="9"/>
  <c r="M65" i="9"/>
  <c r="N65" i="9"/>
  <c r="O65" i="9"/>
  <c r="P65" i="9"/>
  <c r="Q65" i="9"/>
  <c r="R65" i="9"/>
  <c r="S65" i="9"/>
  <c r="T65" i="9"/>
  <c r="J66" i="9"/>
  <c r="K66" i="9"/>
  <c r="L66" i="9"/>
  <c r="M66" i="9"/>
  <c r="N66" i="9"/>
  <c r="O66" i="9"/>
  <c r="P66" i="9"/>
  <c r="Q66" i="9"/>
  <c r="R66" i="9"/>
  <c r="S66" i="9"/>
  <c r="T66" i="9"/>
  <c r="J67" i="9"/>
  <c r="K67" i="9"/>
  <c r="L67" i="9"/>
  <c r="M67" i="9"/>
  <c r="N67" i="9"/>
  <c r="O67" i="9"/>
  <c r="P67" i="9"/>
  <c r="Q67" i="9"/>
  <c r="R67" i="9"/>
  <c r="S67" i="9"/>
  <c r="T67" i="9"/>
  <c r="J68" i="9"/>
  <c r="K68" i="9"/>
  <c r="L68" i="9"/>
  <c r="M68" i="9"/>
  <c r="N68" i="9"/>
  <c r="O68" i="9"/>
  <c r="P68" i="9"/>
  <c r="Q68" i="9"/>
  <c r="R68" i="9"/>
  <c r="S68" i="9"/>
  <c r="T68" i="9"/>
  <c r="J69" i="9"/>
  <c r="K69" i="9"/>
  <c r="L69" i="9"/>
  <c r="M69" i="9"/>
  <c r="N69" i="9"/>
  <c r="O69" i="9"/>
  <c r="P69" i="9"/>
  <c r="Q69" i="9"/>
  <c r="R69" i="9"/>
  <c r="S69" i="9"/>
  <c r="T69" i="9"/>
  <c r="J70" i="9"/>
  <c r="K70" i="9"/>
  <c r="L70" i="9"/>
  <c r="M70" i="9"/>
  <c r="N70" i="9"/>
  <c r="O70" i="9"/>
  <c r="P70" i="9"/>
  <c r="Q70" i="9"/>
  <c r="R70" i="9"/>
  <c r="S70" i="9"/>
  <c r="T70" i="9"/>
  <c r="J71" i="9"/>
  <c r="K71" i="9"/>
  <c r="L71" i="9"/>
  <c r="M71" i="9"/>
  <c r="N71" i="9"/>
  <c r="O71" i="9"/>
  <c r="P71" i="9"/>
  <c r="Q71" i="9"/>
  <c r="R71" i="9"/>
  <c r="S71" i="9"/>
  <c r="T71" i="9"/>
  <c r="J72" i="9"/>
  <c r="K72" i="9"/>
  <c r="L72" i="9"/>
  <c r="M72" i="9"/>
  <c r="N72" i="9"/>
  <c r="O72" i="9"/>
  <c r="P72" i="9"/>
  <c r="Q72" i="9"/>
  <c r="R72" i="9"/>
  <c r="S72" i="9"/>
  <c r="T72" i="9"/>
  <c r="J73" i="9"/>
  <c r="K73" i="9"/>
  <c r="L73" i="9"/>
  <c r="M73" i="9"/>
  <c r="N73" i="9"/>
  <c r="O73" i="9"/>
  <c r="P73" i="9"/>
  <c r="Q73" i="9"/>
  <c r="R73" i="9"/>
  <c r="S73" i="9"/>
  <c r="T73" i="9"/>
  <c r="J74" i="9"/>
  <c r="K74" i="9"/>
  <c r="L74" i="9"/>
  <c r="M74" i="9"/>
  <c r="N74" i="9"/>
  <c r="O74" i="9"/>
  <c r="P74" i="9"/>
  <c r="Q74" i="9"/>
  <c r="R74" i="9"/>
  <c r="S74" i="9"/>
  <c r="T74" i="9"/>
  <c r="J75" i="9"/>
  <c r="K75" i="9"/>
  <c r="L75" i="9"/>
  <c r="M75" i="9"/>
  <c r="N75" i="9"/>
  <c r="O75" i="9"/>
  <c r="P75" i="9"/>
  <c r="Q75" i="9"/>
  <c r="R75" i="9"/>
  <c r="S75" i="9"/>
  <c r="T75" i="9"/>
  <c r="J76" i="9"/>
  <c r="K76" i="9"/>
  <c r="L76" i="9"/>
  <c r="M76" i="9"/>
  <c r="N76" i="9"/>
  <c r="O76" i="9"/>
  <c r="P76" i="9"/>
  <c r="Q76" i="9"/>
  <c r="R76" i="9"/>
  <c r="S76" i="9"/>
  <c r="T76" i="9"/>
  <c r="J77" i="9"/>
  <c r="K77" i="9"/>
  <c r="L77" i="9"/>
  <c r="M77" i="9"/>
  <c r="N77" i="9"/>
  <c r="O77" i="9"/>
  <c r="P77" i="9"/>
  <c r="Q77" i="9"/>
  <c r="R77" i="9"/>
  <c r="S77" i="9"/>
  <c r="T77" i="9"/>
  <c r="J78" i="9"/>
  <c r="K78" i="9"/>
  <c r="L78" i="9"/>
  <c r="M78" i="9"/>
  <c r="N78" i="9"/>
  <c r="O78" i="9"/>
  <c r="P78" i="9"/>
  <c r="Q78" i="9"/>
  <c r="R78" i="9"/>
  <c r="S78" i="9"/>
  <c r="T78" i="9"/>
  <c r="J79" i="9"/>
  <c r="K79" i="9"/>
  <c r="L79" i="9"/>
  <c r="M79" i="9"/>
  <c r="N79" i="9"/>
  <c r="O79" i="9"/>
  <c r="P79" i="9"/>
  <c r="Q79" i="9"/>
  <c r="R79" i="9"/>
  <c r="S79" i="9"/>
  <c r="T79" i="9"/>
  <c r="J80" i="9"/>
  <c r="K80" i="9"/>
  <c r="L80" i="9"/>
  <c r="M80" i="9"/>
  <c r="N80" i="9"/>
  <c r="O80" i="9"/>
  <c r="P80" i="9"/>
  <c r="Q80" i="9"/>
  <c r="R80" i="9"/>
  <c r="S80" i="9"/>
  <c r="T80" i="9"/>
  <c r="J81" i="9"/>
  <c r="K81" i="9"/>
  <c r="L81" i="9"/>
  <c r="M81" i="9"/>
  <c r="N81" i="9"/>
  <c r="O81" i="9"/>
  <c r="P81" i="9"/>
  <c r="Q81" i="9"/>
  <c r="R81" i="9"/>
  <c r="S81" i="9"/>
  <c r="T81" i="9"/>
  <c r="J82" i="9"/>
  <c r="K82" i="9"/>
  <c r="L82" i="9"/>
  <c r="M82" i="9"/>
  <c r="N82" i="9"/>
  <c r="O82" i="9"/>
  <c r="P82" i="9"/>
  <c r="Q82" i="9"/>
  <c r="R82" i="9"/>
  <c r="S82" i="9"/>
  <c r="T82" i="9"/>
  <c r="J83" i="9"/>
  <c r="K83" i="9"/>
  <c r="L83" i="9"/>
  <c r="M83" i="9"/>
  <c r="N83" i="9"/>
  <c r="O83" i="9"/>
  <c r="P83" i="9"/>
  <c r="Q83" i="9"/>
  <c r="R83" i="9"/>
  <c r="S83" i="9"/>
  <c r="T83" i="9"/>
  <c r="J84" i="9"/>
  <c r="K84" i="9"/>
  <c r="L84" i="9"/>
  <c r="M84" i="9"/>
  <c r="N84" i="9"/>
  <c r="O84" i="9"/>
  <c r="P84" i="9"/>
  <c r="Q84" i="9"/>
  <c r="R84" i="9"/>
  <c r="S84" i="9"/>
  <c r="T84" i="9"/>
  <c r="J85" i="9"/>
  <c r="K85" i="9"/>
  <c r="L85" i="9"/>
  <c r="M85" i="9"/>
  <c r="N85" i="9"/>
  <c r="O85" i="9"/>
  <c r="P85" i="9"/>
  <c r="Q85" i="9"/>
  <c r="R85" i="9"/>
  <c r="S85" i="9"/>
  <c r="T85" i="9"/>
  <c r="J86" i="9"/>
  <c r="K86" i="9"/>
  <c r="L86" i="9"/>
  <c r="M86" i="9"/>
  <c r="N86" i="9"/>
  <c r="O86" i="9"/>
  <c r="P86" i="9"/>
  <c r="Q86" i="9"/>
  <c r="R86" i="9"/>
  <c r="S86" i="9"/>
  <c r="T86" i="9"/>
  <c r="J87" i="9"/>
  <c r="K87" i="9"/>
  <c r="L87" i="9"/>
  <c r="M87" i="9"/>
  <c r="N87" i="9"/>
  <c r="O87" i="9"/>
  <c r="P87" i="9"/>
  <c r="Q87" i="9"/>
  <c r="R87" i="9"/>
  <c r="S87" i="9"/>
  <c r="T87" i="9"/>
  <c r="J88" i="9"/>
  <c r="K88" i="9"/>
  <c r="L88" i="9"/>
  <c r="M88" i="9"/>
  <c r="N88" i="9"/>
  <c r="O88" i="9"/>
  <c r="P88" i="9"/>
  <c r="Q88" i="9"/>
  <c r="R88" i="9"/>
  <c r="S88" i="9"/>
  <c r="T88" i="9"/>
  <c r="J89" i="9"/>
  <c r="K89" i="9"/>
  <c r="L89" i="9"/>
  <c r="M89" i="9"/>
  <c r="N89" i="9"/>
  <c r="O89" i="9"/>
  <c r="P89" i="9"/>
  <c r="Q89" i="9"/>
  <c r="R89" i="9"/>
  <c r="S89" i="9"/>
  <c r="T89" i="9"/>
  <c r="J90" i="9"/>
  <c r="K90" i="9"/>
  <c r="L90" i="9"/>
  <c r="M90" i="9"/>
  <c r="N90" i="9"/>
  <c r="O90" i="9"/>
  <c r="P90" i="9"/>
  <c r="Q90" i="9"/>
  <c r="R90" i="9"/>
  <c r="S90" i="9"/>
  <c r="T90" i="9"/>
  <c r="J91" i="9"/>
  <c r="K91" i="9"/>
  <c r="L91" i="9"/>
  <c r="M91" i="9"/>
  <c r="N91" i="9"/>
  <c r="O91" i="9"/>
  <c r="P91" i="9"/>
  <c r="Q91" i="9"/>
  <c r="R91" i="9"/>
  <c r="S91" i="9"/>
  <c r="T91" i="9"/>
  <c r="J92" i="9"/>
  <c r="K92" i="9"/>
  <c r="L92" i="9"/>
  <c r="M92" i="9"/>
  <c r="N92" i="9"/>
  <c r="O92" i="9"/>
  <c r="P92" i="9"/>
  <c r="Q92" i="9"/>
  <c r="R92" i="9"/>
  <c r="S92" i="9"/>
  <c r="T92" i="9"/>
  <c r="J93" i="9"/>
  <c r="K93" i="9"/>
  <c r="L93" i="9"/>
  <c r="M93" i="9"/>
  <c r="N93" i="9"/>
  <c r="O93" i="9"/>
  <c r="P93" i="9"/>
  <c r="Q93" i="9"/>
  <c r="R93" i="9"/>
  <c r="S93" i="9"/>
  <c r="T93" i="9"/>
  <c r="J94" i="9"/>
  <c r="K94" i="9"/>
  <c r="L94" i="9"/>
  <c r="M94" i="9"/>
  <c r="N94" i="9"/>
  <c r="O94" i="9"/>
  <c r="P94" i="9"/>
  <c r="Q94" i="9"/>
  <c r="R94" i="9"/>
  <c r="S94" i="9"/>
  <c r="T94" i="9"/>
  <c r="J95" i="9"/>
  <c r="K95" i="9"/>
  <c r="L95" i="9"/>
  <c r="M95" i="9"/>
  <c r="N95" i="9"/>
  <c r="O95" i="9"/>
  <c r="P95" i="9"/>
  <c r="Q95" i="9"/>
  <c r="R95" i="9"/>
  <c r="S95" i="9"/>
  <c r="T95" i="9"/>
  <c r="J96" i="9"/>
  <c r="K96" i="9"/>
  <c r="L96" i="9"/>
  <c r="M96" i="9"/>
  <c r="N96" i="9"/>
  <c r="O96" i="9"/>
  <c r="P96" i="9"/>
  <c r="Q96" i="9"/>
  <c r="R96" i="9"/>
  <c r="S96" i="9"/>
  <c r="T96" i="9"/>
  <c r="J97" i="9"/>
  <c r="K97" i="9"/>
  <c r="L97" i="9"/>
  <c r="M97" i="9"/>
  <c r="N97" i="9"/>
  <c r="O97" i="9"/>
  <c r="P97" i="9"/>
  <c r="Q97" i="9"/>
  <c r="R97" i="9"/>
  <c r="S97" i="9"/>
  <c r="T97" i="9"/>
  <c r="J98" i="9"/>
  <c r="K98" i="9"/>
  <c r="L98" i="9"/>
  <c r="M98" i="9"/>
  <c r="N98" i="9"/>
  <c r="O98" i="9"/>
  <c r="P98" i="9"/>
  <c r="Q98" i="9"/>
  <c r="R98" i="9"/>
  <c r="S98" i="9"/>
  <c r="T98" i="9"/>
  <c r="J99" i="9"/>
  <c r="K99" i="9"/>
  <c r="L99" i="9"/>
  <c r="M99" i="9"/>
  <c r="N99" i="9"/>
  <c r="O99" i="9"/>
  <c r="P99" i="9"/>
  <c r="Q99" i="9"/>
  <c r="R99" i="9"/>
  <c r="S99" i="9"/>
  <c r="T99" i="9"/>
  <c r="T4" i="9"/>
  <c r="S4" i="9"/>
  <c r="R4" i="9"/>
  <c r="Q4" i="9"/>
  <c r="P4" i="9"/>
  <c r="O4" i="9"/>
  <c r="N4" i="9"/>
  <c r="M4" i="9"/>
  <c r="L4" i="9"/>
  <c r="K4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H5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24" i="1"/>
  <c r="O18" i="1" s="1"/>
  <c r="C34" i="1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74" i="8"/>
  <c r="K74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I78" i="8"/>
  <c r="K78" i="8" s="1"/>
  <c r="I77" i="8"/>
  <c r="K77" i="8" s="1"/>
  <c r="I76" i="8"/>
  <c r="K76" i="8" s="1"/>
  <c r="I75" i="8"/>
  <c r="K75" i="8" s="1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2" i="8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4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4" i="9"/>
  <c r="I49" i="8"/>
  <c r="K49" i="8" s="1"/>
  <c r="I48" i="8"/>
  <c r="K48" i="8" s="1"/>
  <c r="I47" i="8"/>
  <c r="K47" i="8" s="1"/>
  <c r="I46" i="8"/>
  <c r="K46" i="8" s="1"/>
  <c r="I45" i="8"/>
  <c r="K45" i="8" s="1"/>
  <c r="I44" i="8"/>
  <c r="K44" i="8" s="1"/>
  <c r="I43" i="8"/>
  <c r="K43" i="8" s="1"/>
  <c r="I42" i="8"/>
  <c r="K42" i="8" s="1"/>
  <c r="I41" i="8"/>
  <c r="K41" i="8" s="1"/>
  <c r="I40" i="8"/>
  <c r="K40" i="8" s="1"/>
  <c r="I39" i="8"/>
  <c r="K39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I38" i="8"/>
  <c r="K38" i="8" s="1"/>
  <c r="I37" i="8"/>
  <c r="K37" i="8" s="1"/>
  <c r="I36" i="8"/>
  <c r="K36" i="8" s="1"/>
  <c r="I35" i="8"/>
  <c r="K35" i="8" s="1"/>
  <c r="I34" i="8"/>
  <c r="K34" i="8" s="1"/>
  <c r="I33" i="8"/>
  <c r="K33" i="8" s="1"/>
  <c r="I32" i="8"/>
  <c r="K32" i="8" s="1"/>
  <c r="I31" i="8"/>
  <c r="K31" i="8" s="1"/>
  <c r="I30" i="8"/>
  <c r="K30" i="8" s="1"/>
  <c r="I29" i="8"/>
  <c r="K29" i="8" s="1"/>
  <c r="I2" i="8"/>
  <c r="K2" i="8" s="1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F2" i="8"/>
  <c r="G2" i="8"/>
  <c r="E2" i="8"/>
  <c r="D3" i="10"/>
  <c r="D4" i="10"/>
  <c r="D5" i="10"/>
  <c r="D6" i="10"/>
  <c r="D7" i="10"/>
  <c r="D2" i="10"/>
  <c r="W11" i="8"/>
  <c r="Y77" i="8"/>
  <c r="AA34" i="8"/>
  <c r="AC14" i="8"/>
  <c r="AE23" i="8"/>
  <c r="AG86" i="8"/>
  <c r="AG88" i="8"/>
  <c r="AG89" i="8"/>
  <c r="K16" i="2"/>
  <c r="L16" i="2" s="1"/>
  <c r="K17" i="2"/>
  <c r="L17" i="2" s="1"/>
  <c r="K18" i="2"/>
  <c r="L18" i="2" s="1"/>
  <c r="AG81" i="8"/>
  <c r="AG94" i="8"/>
  <c r="AG96" i="8"/>
  <c r="AG97" i="8"/>
  <c r="K24" i="2"/>
  <c r="L24" i="2" s="1"/>
  <c r="K25" i="2"/>
  <c r="L25" i="2" s="1"/>
  <c r="K26" i="2"/>
  <c r="L26" i="2" s="1"/>
  <c r="AI89" i="8"/>
  <c r="AI78" i="8"/>
  <c r="AI79" i="8"/>
  <c r="AI81" i="8"/>
  <c r="AI10" i="8"/>
  <c r="K33" i="2"/>
  <c r="L33" i="2" s="1"/>
  <c r="K34" i="2"/>
  <c r="L34" i="2" s="1"/>
  <c r="AI97" i="8"/>
  <c r="AK7" i="8"/>
  <c r="AK15" i="8"/>
  <c r="K39" i="2"/>
  <c r="L39" i="2" s="1"/>
  <c r="K40" i="2"/>
  <c r="L40" i="2" s="1"/>
  <c r="K41" i="2"/>
  <c r="L41" i="2" s="1"/>
  <c r="K42" i="2"/>
  <c r="L42" i="2" s="1"/>
  <c r="AK87" i="8"/>
  <c r="AM7" i="8"/>
  <c r="AM15" i="8"/>
  <c r="AM39" i="8"/>
  <c r="K48" i="2"/>
  <c r="L48" i="2" s="1"/>
  <c r="K49" i="2"/>
  <c r="L49" i="2" s="1"/>
  <c r="K50" i="2"/>
  <c r="L50" i="2" s="1"/>
  <c r="AM8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2" i="8"/>
  <c r="P3" i="8"/>
  <c r="R3" i="8"/>
  <c r="T3" i="8"/>
  <c r="V3" i="8"/>
  <c r="X3" i="8"/>
  <c r="Z3" i="8"/>
  <c r="AB3" i="8"/>
  <c r="AD3" i="8"/>
  <c r="AE3" i="8"/>
  <c r="P4" i="8"/>
  <c r="R4" i="8"/>
  <c r="T4" i="8"/>
  <c r="V4" i="8"/>
  <c r="X4" i="8"/>
  <c r="Z4" i="8"/>
  <c r="AB4" i="8"/>
  <c r="AD4" i="8"/>
  <c r="P5" i="8"/>
  <c r="R5" i="8"/>
  <c r="T5" i="8"/>
  <c r="V5" i="8"/>
  <c r="X5" i="8"/>
  <c r="Z5" i="8"/>
  <c r="AB5" i="8"/>
  <c r="AD5" i="8"/>
  <c r="P6" i="8"/>
  <c r="R6" i="8"/>
  <c r="T6" i="8"/>
  <c r="V6" i="8"/>
  <c r="X6" i="8"/>
  <c r="Z6" i="8"/>
  <c r="AB6" i="8"/>
  <c r="AD6" i="8"/>
  <c r="P7" i="8"/>
  <c r="R7" i="8"/>
  <c r="T7" i="8"/>
  <c r="V7" i="8"/>
  <c r="X7" i="8"/>
  <c r="Z7" i="8"/>
  <c r="AB7" i="8"/>
  <c r="AD7" i="8"/>
  <c r="P8" i="8"/>
  <c r="R8" i="8"/>
  <c r="T8" i="8"/>
  <c r="V8" i="8"/>
  <c r="X8" i="8"/>
  <c r="Z8" i="8"/>
  <c r="AB8" i="8"/>
  <c r="AD8" i="8"/>
  <c r="P9" i="8"/>
  <c r="R9" i="8"/>
  <c r="T9" i="8"/>
  <c r="V9" i="8"/>
  <c r="X9" i="8"/>
  <c r="Z9" i="8"/>
  <c r="AB9" i="8"/>
  <c r="AD9" i="8"/>
  <c r="P10" i="8"/>
  <c r="R10" i="8"/>
  <c r="T10" i="8"/>
  <c r="V10" i="8"/>
  <c r="X10" i="8"/>
  <c r="Z10" i="8"/>
  <c r="AB10" i="8"/>
  <c r="AD10" i="8"/>
  <c r="AE10" i="8"/>
  <c r="P11" i="8"/>
  <c r="R11" i="8"/>
  <c r="T11" i="8"/>
  <c r="V11" i="8"/>
  <c r="X11" i="8"/>
  <c r="Z11" i="8"/>
  <c r="AB11" i="8"/>
  <c r="AD11" i="8"/>
  <c r="AE11" i="8"/>
  <c r="P12" i="8"/>
  <c r="R12" i="8"/>
  <c r="T12" i="8"/>
  <c r="V12" i="8"/>
  <c r="X12" i="8"/>
  <c r="Z12" i="8"/>
  <c r="AB12" i="8"/>
  <c r="AD12" i="8"/>
  <c r="P13" i="8"/>
  <c r="R13" i="8"/>
  <c r="T13" i="8"/>
  <c r="V13" i="8"/>
  <c r="X13" i="8"/>
  <c r="Z13" i="8"/>
  <c r="AB13" i="8"/>
  <c r="AD13" i="8"/>
  <c r="P14" i="8"/>
  <c r="R14" i="8"/>
  <c r="T14" i="8"/>
  <c r="V14" i="8"/>
  <c r="X14" i="8"/>
  <c r="Z14" i="8"/>
  <c r="AB14" i="8"/>
  <c r="AD14" i="8"/>
  <c r="P15" i="8"/>
  <c r="R15" i="8"/>
  <c r="T15" i="8"/>
  <c r="V15" i="8"/>
  <c r="X15" i="8"/>
  <c r="Z15" i="8"/>
  <c r="AB15" i="8"/>
  <c r="AD15" i="8"/>
  <c r="AE15" i="8"/>
  <c r="P16" i="8"/>
  <c r="R16" i="8"/>
  <c r="T16" i="8"/>
  <c r="V16" i="8"/>
  <c r="X16" i="8"/>
  <c r="Z16" i="8"/>
  <c r="AB16" i="8"/>
  <c r="AD16" i="8"/>
  <c r="AE16" i="8"/>
  <c r="P17" i="8"/>
  <c r="R17" i="8"/>
  <c r="T17" i="8"/>
  <c r="V17" i="8"/>
  <c r="X17" i="8"/>
  <c r="Z17" i="8"/>
  <c r="AB17" i="8"/>
  <c r="AD17" i="8"/>
  <c r="P18" i="8"/>
  <c r="R18" i="8"/>
  <c r="T18" i="8"/>
  <c r="V18" i="8"/>
  <c r="X18" i="8"/>
  <c r="Z18" i="8"/>
  <c r="AB18" i="8"/>
  <c r="AD18" i="8"/>
  <c r="P19" i="8"/>
  <c r="R19" i="8"/>
  <c r="T19" i="8"/>
  <c r="V19" i="8"/>
  <c r="X19" i="8"/>
  <c r="Z19" i="8"/>
  <c r="AB19" i="8"/>
  <c r="AD19" i="8"/>
  <c r="P20" i="8"/>
  <c r="R20" i="8"/>
  <c r="T20" i="8"/>
  <c r="V20" i="8"/>
  <c r="X20" i="8"/>
  <c r="Z20" i="8"/>
  <c r="AB20" i="8"/>
  <c r="AD20" i="8"/>
  <c r="AE20" i="8"/>
  <c r="P21" i="8"/>
  <c r="R21" i="8"/>
  <c r="T21" i="8"/>
  <c r="V21" i="8"/>
  <c r="X21" i="8"/>
  <c r="Z21" i="8"/>
  <c r="AB21" i="8"/>
  <c r="AD21" i="8"/>
  <c r="P22" i="8"/>
  <c r="R22" i="8"/>
  <c r="T22" i="8"/>
  <c r="V22" i="8"/>
  <c r="X22" i="8"/>
  <c r="Z22" i="8"/>
  <c r="AB22" i="8"/>
  <c r="AD22" i="8"/>
  <c r="AE22" i="8"/>
  <c r="P23" i="8"/>
  <c r="R23" i="8"/>
  <c r="T23" i="8"/>
  <c r="V23" i="8"/>
  <c r="X23" i="8"/>
  <c r="Z23" i="8"/>
  <c r="AB23" i="8"/>
  <c r="AD23" i="8"/>
  <c r="P24" i="8"/>
  <c r="R24" i="8"/>
  <c r="T24" i="8"/>
  <c r="V24" i="8"/>
  <c r="X24" i="8"/>
  <c r="Z24" i="8"/>
  <c r="AB24" i="8"/>
  <c r="AD24" i="8"/>
  <c r="P25" i="8"/>
  <c r="R25" i="8"/>
  <c r="T25" i="8"/>
  <c r="V25" i="8"/>
  <c r="X25" i="8"/>
  <c r="Z25" i="8"/>
  <c r="AB25" i="8"/>
  <c r="AD25" i="8"/>
  <c r="P26" i="8"/>
  <c r="R26" i="8"/>
  <c r="T26" i="8"/>
  <c r="V26" i="8"/>
  <c r="X26" i="8"/>
  <c r="Z26" i="8"/>
  <c r="AB26" i="8"/>
  <c r="AD26" i="8"/>
  <c r="AE26" i="8"/>
  <c r="P27" i="8"/>
  <c r="R27" i="8"/>
  <c r="T27" i="8"/>
  <c r="V27" i="8"/>
  <c r="X27" i="8"/>
  <c r="Z27" i="8"/>
  <c r="AB27" i="8"/>
  <c r="AD27" i="8"/>
  <c r="P28" i="8"/>
  <c r="R28" i="8"/>
  <c r="T28" i="8"/>
  <c r="V28" i="8"/>
  <c r="X28" i="8"/>
  <c r="Z28" i="8"/>
  <c r="AB28" i="8"/>
  <c r="AD28" i="8"/>
  <c r="P29" i="8"/>
  <c r="R29" i="8"/>
  <c r="T29" i="8"/>
  <c r="V29" i="8"/>
  <c r="X29" i="8"/>
  <c r="Z29" i="8"/>
  <c r="AB29" i="8"/>
  <c r="AD29" i="8"/>
  <c r="P30" i="8"/>
  <c r="R30" i="8"/>
  <c r="T30" i="8"/>
  <c r="V30" i="8"/>
  <c r="X30" i="8"/>
  <c r="Z30" i="8"/>
  <c r="AB30" i="8"/>
  <c r="AD30" i="8"/>
  <c r="AE30" i="8"/>
  <c r="P31" i="8"/>
  <c r="R31" i="8"/>
  <c r="T31" i="8"/>
  <c r="V31" i="8"/>
  <c r="X31" i="8"/>
  <c r="Z31" i="8"/>
  <c r="AB31" i="8"/>
  <c r="AD31" i="8"/>
  <c r="AE31" i="8"/>
  <c r="P32" i="8"/>
  <c r="R32" i="8"/>
  <c r="T32" i="8"/>
  <c r="V32" i="8"/>
  <c r="X32" i="8"/>
  <c r="Z32" i="8"/>
  <c r="AB32" i="8"/>
  <c r="AD32" i="8"/>
  <c r="P33" i="8"/>
  <c r="R33" i="8"/>
  <c r="T33" i="8"/>
  <c r="V33" i="8"/>
  <c r="X33" i="8"/>
  <c r="Z33" i="8"/>
  <c r="AB33" i="8"/>
  <c r="AD33" i="8"/>
  <c r="P34" i="8"/>
  <c r="R34" i="8"/>
  <c r="T34" i="8"/>
  <c r="V34" i="8"/>
  <c r="X34" i="8"/>
  <c r="Z34" i="8"/>
  <c r="AB34" i="8"/>
  <c r="AD34" i="8"/>
  <c r="P35" i="8"/>
  <c r="R35" i="8"/>
  <c r="T35" i="8"/>
  <c r="V35" i="8"/>
  <c r="X35" i="8"/>
  <c r="Z35" i="8"/>
  <c r="AB35" i="8"/>
  <c r="AD35" i="8"/>
  <c r="P36" i="8"/>
  <c r="R36" i="8"/>
  <c r="T36" i="8"/>
  <c r="V36" i="8"/>
  <c r="X36" i="8"/>
  <c r="Z36" i="8"/>
  <c r="AB36" i="8"/>
  <c r="AD36" i="8"/>
  <c r="AE36" i="8"/>
  <c r="P37" i="8"/>
  <c r="R37" i="8"/>
  <c r="T37" i="8"/>
  <c r="V37" i="8"/>
  <c r="X37" i="8"/>
  <c r="Z37" i="8"/>
  <c r="AB37" i="8"/>
  <c r="AD37" i="8"/>
  <c r="P38" i="8"/>
  <c r="R38" i="8"/>
  <c r="T38" i="8"/>
  <c r="V38" i="8"/>
  <c r="X38" i="8"/>
  <c r="Z38" i="8"/>
  <c r="AB38" i="8"/>
  <c r="AD38" i="8"/>
  <c r="P39" i="8"/>
  <c r="R39" i="8"/>
  <c r="T39" i="8"/>
  <c r="V39" i="8"/>
  <c r="X39" i="8"/>
  <c r="Z39" i="8"/>
  <c r="AB39" i="8"/>
  <c r="AD39" i="8"/>
  <c r="P40" i="8"/>
  <c r="R40" i="8"/>
  <c r="T40" i="8"/>
  <c r="V40" i="8"/>
  <c r="X40" i="8"/>
  <c r="Z40" i="8"/>
  <c r="AB40" i="8"/>
  <c r="AD40" i="8"/>
  <c r="AE40" i="8"/>
  <c r="P41" i="8"/>
  <c r="R41" i="8"/>
  <c r="T41" i="8"/>
  <c r="V41" i="8"/>
  <c r="X41" i="8"/>
  <c r="Z41" i="8"/>
  <c r="AB41" i="8"/>
  <c r="AD41" i="8"/>
  <c r="P42" i="8"/>
  <c r="R42" i="8"/>
  <c r="T42" i="8"/>
  <c r="V42" i="8"/>
  <c r="X42" i="8"/>
  <c r="Z42" i="8"/>
  <c r="AB42" i="8"/>
  <c r="AD42" i="8"/>
  <c r="P43" i="8"/>
  <c r="R43" i="8"/>
  <c r="T43" i="8"/>
  <c r="V43" i="8"/>
  <c r="X43" i="8"/>
  <c r="Z43" i="8"/>
  <c r="AB43" i="8"/>
  <c r="AD43" i="8"/>
  <c r="P44" i="8"/>
  <c r="R44" i="8"/>
  <c r="T44" i="8"/>
  <c r="V44" i="8"/>
  <c r="X44" i="8"/>
  <c r="Z44" i="8"/>
  <c r="AB44" i="8"/>
  <c r="AD44" i="8"/>
  <c r="P45" i="8"/>
  <c r="R45" i="8"/>
  <c r="T45" i="8"/>
  <c r="V45" i="8"/>
  <c r="X45" i="8"/>
  <c r="Z45" i="8"/>
  <c r="AB45" i="8"/>
  <c r="AD45" i="8"/>
  <c r="P46" i="8"/>
  <c r="R46" i="8"/>
  <c r="T46" i="8"/>
  <c r="V46" i="8"/>
  <c r="X46" i="8"/>
  <c r="Z46" i="8"/>
  <c r="AB46" i="8"/>
  <c r="AD46" i="8"/>
  <c r="P47" i="8"/>
  <c r="R47" i="8"/>
  <c r="T47" i="8"/>
  <c r="V47" i="8"/>
  <c r="X47" i="8"/>
  <c r="Z47" i="8"/>
  <c r="AB47" i="8"/>
  <c r="AD47" i="8"/>
  <c r="P48" i="8"/>
  <c r="R48" i="8"/>
  <c r="T48" i="8"/>
  <c r="V48" i="8"/>
  <c r="X48" i="8"/>
  <c r="Z48" i="8"/>
  <c r="AB48" i="8"/>
  <c r="AD48" i="8"/>
  <c r="AE48" i="8"/>
  <c r="P49" i="8"/>
  <c r="R49" i="8"/>
  <c r="T49" i="8"/>
  <c r="V49" i="8"/>
  <c r="X49" i="8"/>
  <c r="Z49" i="8"/>
  <c r="AB49" i="8"/>
  <c r="AD49" i="8"/>
  <c r="P50" i="8"/>
  <c r="R50" i="8"/>
  <c r="T50" i="8"/>
  <c r="V50" i="8"/>
  <c r="X50" i="8"/>
  <c r="Z50" i="8"/>
  <c r="AB50" i="8"/>
  <c r="AD50" i="8"/>
  <c r="AE50" i="8"/>
  <c r="P51" i="8"/>
  <c r="R51" i="8"/>
  <c r="T51" i="8"/>
  <c r="V51" i="8"/>
  <c r="X51" i="8"/>
  <c r="Z51" i="8"/>
  <c r="AB51" i="8"/>
  <c r="AD51" i="8"/>
  <c r="P52" i="8"/>
  <c r="R52" i="8"/>
  <c r="T52" i="8"/>
  <c r="V52" i="8"/>
  <c r="X52" i="8"/>
  <c r="Z52" i="8"/>
  <c r="AB52" i="8"/>
  <c r="AD52" i="8"/>
  <c r="AE52" i="8"/>
  <c r="P53" i="8"/>
  <c r="R53" i="8"/>
  <c r="T53" i="8"/>
  <c r="V53" i="8"/>
  <c r="X53" i="8"/>
  <c r="Z53" i="8"/>
  <c r="AB53" i="8"/>
  <c r="AD53" i="8"/>
  <c r="P54" i="8"/>
  <c r="R54" i="8"/>
  <c r="T54" i="8"/>
  <c r="V54" i="8"/>
  <c r="X54" i="8"/>
  <c r="Z54" i="8"/>
  <c r="AB54" i="8"/>
  <c r="AD54" i="8"/>
  <c r="AE54" i="8"/>
  <c r="P55" i="8"/>
  <c r="R55" i="8"/>
  <c r="T55" i="8"/>
  <c r="V55" i="8"/>
  <c r="X55" i="8"/>
  <c r="Z55" i="8"/>
  <c r="AB55" i="8"/>
  <c r="AD55" i="8"/>
  <c r="P56" i="8"/>
  <c r="R56" i="8"/>
  <c r="T56" i="8"/>
  <c r="V56" i="8"/>
  <c r="X56" i="8"/>
  <c r="Z56" i="8"/>
  <c r="AB56" i="8"/>
  <c r="AD56" i="8"/>
  <c r="P57" i="8"/>
  <c r="R57" i="8"/>
  <c r="T57" i="8"/>
  <c r="V57" i="8"/>
  <c r="X57" i="8"/>
  <c r="Z57" i="8"/>
  <c r="AB57" i="8"/>
  <c r="AD57" i="8"/>
  <c r="P58" i="8"/>
  <c r="R58" i="8"/>
  <c r="T58" i="8"/>
  <c r="V58" i="8"/>
  <c r="X58" i="8"/>
  <c r="Z58" i="8"/>
  <c r="AB58" i="8"/>
  <c r="AD58" i="8"/>
  <c r="AE58" i="8"/>
  <c r="P59" i="8"/>
  <c r="R59" i="8"/>
  <c r="T59" i="8"/>
  <c r="V59" i="8"/>
  <c r="X59" i="8"/>
  <c r="Z59" i="8"/>
  <c r="AB59" i="8"/>
  <c r="AD59" i="8"/>
  <c r="AE59" i="8"/>
  <c r="P60" i="8"/>
  <c r="R60" i="8"/>
  <c r="T60" i="8"/>
  <c r="V60" i="8"/>
  <c r="X60" i="8"/>
  <c r="Z60" i="8"/>
  <c r="AB60" i="8"/>
  <c r="AD60" i="8"/>
  <c r="P61" i="8"/>
  <c r="R61" i="8"/>
  <c r="T61" i="8"/>
  <c r="V61" i="8"/>
  <c r="X61" i="8"/>
  <c r="Z61" i="8"/>
  <c r="AB61" i="8"/>
  <c r="AD61" i="8"/>
  <c r="P62" i="8"/>
  <c r="R62" i="8"/>
  <c r="T62" i="8"/>
  <c r="V62" i="8"/>
  <c r="X62" i="8"/>
  <c r="Z62" i="8"/>
  <c r="AB62" i="8"/>
  <c r="AD62" i="8"/>
  <c r="AE62" i="8"/>
  <c r="P63" i="8"/>
  <c r="R63" i="8"/>
  <c r="T63" i="8"/>
  <c r="V63" i="8"/>
  <c r="X63" i="8"/>
  <c r="Z63" i="8"/>
  <c r="AB63" i="8"/>
  <c r="AD63" i="8"/>
  <c r="P64" i="8"/>
  <c r="R64" i="8"/>
  <c r="T64" i="8"/>
  <c r="V64" i="8"/>
  <c r="X64" i="8"/>
  <c r="Z64" i="8"/>
  <c r="AB64" i="8"/>
  <c r="AD64" i="8"/>
  <c r="P65" i="8"/>
  <c r="R65" i="8"/>
  <c r="T65" i="8"/>
  <c r="V65" i="8"/>
  <c r="X65" i="8"/>
  <c r="Z65" i="8"/>
  <c r="AB65" i="8"/>
  <c r="AD65" i="8"/>
  <c r="P66" i="8"/>
  <c r="R66" i="8"/>
  <c r="T66" i="8"/>
  <c r="V66" i="8"/>
  <c r="X66" i="8"/>
  <c r="Z66" i="8"/>
  <c r="AB66" i="8"/>
  <c r="AD66" i="8"/>
  <c r="P67" i="8"/>
  <c r="R67" i="8"/>
  <c r="T67" i="8"/>
  <c r="V67" i="8"/>
  <c r="X67" i="8"/>
  <c r="Z67" i="8"/>
  <c r="AB67" i="8"/>
  <c r="AD67" i="8"/>
  <c r="AE67" i="8"/>
  <c r="P68" i="8"/>
  <c r="R68" i="8"/>
  <c r="T68" i="8"/>
  <c r="V68" i="8"/>
  <c r="X68" i="8"/>
  <c r="Z68" i="8"/>
  <c r="AB68" i="8"/>
  <c r="AD68" i="8"/>
  <c r="AE68" i="8"/>
  <c r="P69" i="8"/>
  <c r="R69" i="8"/>
  <c r="T69" i="8"/>
  <c r="V69" i="8"/>
  <c r="X69" i="8"/>
  <c r="Z69" i="8"/>
  <c r="AB69" i="8"/>
  <c r="AD69" i="8"/>
  <c r="P70" i="8"/>
  <c r="R70" i="8"/>
  <c r="T70" i="8"/>
  <c r="V70" i="8"/>
  <c r="X70" i="8"/>
  <c r="Z70" i="8"/>
  <c r="AB70" i="8"/>
  <c r="AD70" i="8"/>
  <c r="P71" i="8"/>
  <c r="R71" i="8"/>
  <c r="T71" i="8"/>
  <c r="V71" i="8"/>
  <c r="X71" i="8"/>
  <c r="Z71" i="8"/>
  <c r="AB71" i="8"/>
  <c r="AD71" i="8"/>
  <c r="P72" i="8"/>
  <c r="R72" i="8"/>
  <c r="T72" i="8"/>
  <c r="V72" i="8"/>
  <c r="X72" i="8"/>
  <c r="Z72" i="8"/>
  <c r="AB72" i="8"/>
  <c r="AD72" i="8"/>
  <c r="AE72" i="8"/>
  <c r="P73" i="8"/>
  <c r="R73" i="8"/>
  <c r="T73" i="8"/>
  <c r="V73" i="8"/>
  <c r="X73" i="8"/>
  <c r="Z73" i="8"/>
  <c r="AB73" i="8"/>
  <c r="AD73" i="8"/>
  <c r="AE73" i="8"/>
  <c r="P74" i="8"/>
  <c r="R74" i="8"/>
  <c r="T74" i="8"/>
  <c r="V74" i="8"/>
  <c r="X74" i="8"/>
  <c r="Z74" i="8"/>
  <c r="AB74" i="8"/>
  <c r="AD74" i="8"/>
  <c r="AE74" i="8"/>
  <c r="P75" i="8"/>
  <c r="R75" i="8"/>
  <c r="T75" i="8"/>
  <c r="V75" i="8"/>
  <c r="X75" i="8"/>
  <c r="Z75" i="8"/>
  <c r="AB75" i="8"/>
  <c r="AD75" i="8"/>
  <c r="P76" i="8"/>
  <c r="R76" i="8"/>
  <c r="T76" i="8"/>
  <c r="V76" i="8"/>
  <c r="X76" i="8"/>
  <c r="Z76" i="8"/>
  <c r="AB76" i="8"/>
  <c r="AD76" i="8"/>
  <c r="AE76" i="8"/>
  <c r="P77" i="8"/>
  <c r="R77" i="8"/>
  <c r="T77" i="8"/>
  <c r="V77" i="8"/>
  <c r="X77" i="8"/>
  <c r="Z77" i="8"/>
  <c r="AB77" i="8"/>
  <c r="AD77" i="8"/>
  <c r="P78" i="8"/>
  <c r="R78" i="8"/>
  <c r="T78" i="8"/>
  <c r="V78" i="8"/>
  <c r="X78" i="8"/>
  <c r="Z78" i="8"/>
  <c r="AB78" i="8"/>
  <c r="AD78" i="8"/>
  <c r="AE78" i="8"/>
  <c r="P79" i="8"/>
  <c r="R79" i="8"/>
  <c r="T79" i="8"/>
  <c r="V79" i="8"/>
  <c r="X79" i="8"/>
  <c r="Z79" i="8"/>
  <c r="AB79" i="8"/>
  <c r="AD79" i="8"/>
  <c r="P80" i="8"/>
  <c r="R80" i="8"/>
  <c r="T80" i="8"/>
  <c r="V80" i="8"/>
  <c r="X80" i="8"/>
  <c r="Z80" i="8"/>
  <c r="AB80" i="8"/>
  <c r="AD80" i="8"/>
  <c r="P81" i="8"/>
  <c r="R81" i="8"/>
  <c r="T81" i="8"/>
  <c r="V81" i="8"/>
  <c r="X81" i="8"/>
  <c r="Z81" i="8"/>
  <c r="AB81" i="8"/>
  <c r="AD81" i="8"/>
  <c r="AE81" i="8"/>
  <c r="P82" i="8"/>
  <c r="R82" i="8"/>
  <c r="T82" i="8"/>
  <c r="V82" i="8"/>
  <c r="X82" i="8"/>
  <c r="Z82" i="8"/>
  <c r="AB82" i="8"/>
  <c r="AD82" i="8"/>
  <c r="AE82" i="8"/>
  <c r="P83" i="8"/>
  <c r="R83" i="8"/>
  <c r="T83" i="8"/>
  <c r="V83" i="8"/>
  <c r="X83" i="8"/>
  <c r="Z83" i="8"/>
  <c r="AB83" i="8"/>
  <c r="AD83" i="8"/>
  <c r="P84" i="8"/>
  <c r="R84" i="8"/>
  <c r="T84" i="8"/>
  <c r="V84" i="8"/>
  <c r="X84" i="8"/>
  <c r="Z84" i="8"/>
  <c r="AB84" i="8"/>
  <c r="AD84" i="8"/>
  <c r="P85" i="8"/>
  <c r="R85" i="8"/>
  <c r="T85" i="8"/>
  <c r="V85" i="8"/>
  <c r="X85" i="8"/>
  <c r="Z85" i="8"/>
  <c r="AB85" i="8"/>
  <c r="AD85" i="8"/>
  <c r="AE85" i="8"/>
  <c r="P86" i="8"/>
  <c r="R86" i="8"/>
  <c r="T86" i="8"/>
  <c r="V86" i="8"/>
  <c r="X86" i="8"/>
  <c r="Z86" i="8"/>
  <c r="AB86" i="8"/>
  <c r="AD86" i="8"/>
  <c r="P87" i="8"/>
  <c r="R87" i="8"/>
  <c r="T87" i="8"/>
  <c r="V87" i="8"/>
  <c r="X87" i="8"/>
  <c r="Z87" i="8"/>
  <c r="AB87" i="8"/>
  <c r="AD87" i="8"/>
  <c r="AE87" i="8"/>
  <c r="P88" i="8"/>
  <c r="R88" i="8"/>
  <c r="T88" i="8"/>
  <c r="V88" i="8"/>
  <c r="X88" i="8"/>
  <c r="Z88" i="8"/>
  <c r="AB88" i="8"/>
  <c r="AD88" i="8"/>
  <c r="P89" i="8"/>
  <c r="R89" i="8"/>
  <c r="T89" i="8"/>
  <c r="V89" i="8"/>
  <c r="X89" i="8"/>
  <c r="Z89" i="8"/>
  <c r="AB89" i="8"/>
  <c r="AD89" i="8"/>
  <c r="P90" i="8"/>
  <c r="R90" i="8"/>
  <c r="T90" i="8"/>
  <c r="V90" i="8"/>
  <c r="X90" i="8"/>
  <c r="Z90" i="8"/>
  <c r="AB90" i="8"/>
  <c r="AD90" i="8"/>
  <c r="P91" i="8"/>
  <c r="R91" i="8"/>
  <c r="T91" i="8"/>
  <c r="V91" i="8"/>
  <c r="X91" i="8"/>
  <c r="Z91" i="8"/>
  <c r="AB91" i="8"/>
  <c r="AD91" i="8"/>
  <c r="AE91" i="8"/>
  <c r="P92" i="8"/>
  <c r="R92" i="8"/>
  <c r="T92" i="8"/>
  <c r="V92" i="8"/>
  <c r="X92" i="8"/>
  <c r="Z92" i="8"/>
  <c r="AB92" i="8"/>
  <c r="AD92" i="8"/>
  <c r="P93" i="8"/>
  <c r="R93" i="8"/>
  <c r="T93" i="8"/>
  <c r="V93" i="8"/>
  <c r="X93" i="8"/>
  <c r="Z93" i="8"/>
  <c r="AB93" i="8"/>
  <c r="AD93" i="8"/>
  <c r="AE93" i="8"/>
  <c r="P94" i="8"/>
  <c r="R94" i="8"/>
  <c r="T94" i="8"/>
  <c r="V94" i="8"/>
  <c r="X94" i="8"/>
  <c r="Z94" i="8"/>
  <c r="AB94" i="8"/>
  <c r="AD94" i="8"/>
  <c r="AE94" i="8"/>
  <c r="P95" i="8"/>
  <c r="R95" i="8"/>
  <c r="T95" i="8"/>
  <c r="V95" i="8"/>
  <c r="X95" i="8"/>
  <c r="Z95" i="8"/>
  <c r="AB95" i="8"/>
  <c r="AD95" i="8"/>
  <c r="AE95" i="8"/>
  <c r="P96" i="8"/>
  <c r="R96" i="8"/>
  <c r="T96" i="8"/>
  <c r="V96" i="8"/>
  <c r="X96" i="8"/>
  <c r="Z96" i="8"/>
  <c r="AB96" i="8"/>
  <c r="AD96" i="8"/>
  <c r="P97" i="8"/>
  <c r="R97" i="8"/>
  <c r="T97" i="8"/>
  <c r="V97" i="8"/>
  <c r="X97" i="8"/>
  <c r="Z97" i="8"/>
  <c r="AB97" i="8"/>
  <c r="AD97" i="8"/>
  <c r="AD2" i="8"/>
  <c r="AB2" i="8"/>
  <c r="Z2" i="8"/>
  <c r="X2" i="8"/>
  <c r="V2" i="8"/>
  <c r="T2" i="8"/>
  <c r="R2" i="8"/>
  <c r="Q2" i="8"/>
  <c r="P2" i="8"/>
  <c r="L2" i="8"/>
  <c r="N2" i="8"/>
  <c r="L3" i="8"/>
  <c r="N3" i="8"/>
  <c r="L4" i="8"/>
  <c r="N4" i="8"/>
  <c r="L5" i="8"/>
  <c r="N5" i="8"/>
  <c r="L6" i="8"/>
  <c r="N6" i="8"/>
  <c r="L7" i="8"/>
  <c r="N7" i="8"/>
  <c r="L8" i="8"/>
  <c r="N8" i="8"/>
  <c r="L9" i="8"/>
  <c r="N9" i="8"/>
  <c r="L10" i="8"/>
  <c r="N10" i="8"/>
  <c r="L11" i="8"/>
  <c r="N11" i="8"/>
  <c r="L12" i="8"/>
  <c r="N12" i="8"/>
  <c r="L13" i="8"/>
  <c r="N13" i="8"/>
  <c r="L14" i="8"/>
  <c r="N14" i="8"/>
  <c r="L15" i="8"/>
  <c r="N15" i="8"/>
  <c r="L16" i="8"/>
  <c r="M16" i="8"/>
  <c r="N16" i="8"/>
  <c r="L17" i="8"/>
  <c r="N17" i="8"/>
  <c r="L18" i="8"/>
  <c r="N18" i="8"/>
  <c r="L19" i="8"/>
  <c r="N19" i="8"/>
  <c r="L20" i="8"/>
  <c r="N20" i="8"/>
  <c r="L21" i="8"/>
  <c r="N21" i="8"/>
  <c r="L22" i="8"/>
  <c r="N22" i="8"/>
  <c r="L23" i="8"/>
  <c r="N23" i="8"/>
  <c r="L24" i="8"/>
  <c r="N24" i="8"/>
  <c r="L25" i="8"/>
  <c r="N25" i="8"/>
  <c r="L26" i="8"/>
  <c r="N26" i="8"/>
  <c r="L27" i="8"/>
  <c r="N27" i="8"/>
  <c r="L28" i="8"/>
  <c r="N28" i="8"/>
  <c r="L29" i="8"/>
  <c r="N29" i="8"/>
  <c r="L30" i="8"/>
  <c r="N30" i="8"/>
  <c r="L31" i="8"/>
  <c r="N31" i="8"/>
  <c r="L32" i="8"/>
  <c r="N32" i="8"/>
  <c r="L33" i="8"/>
  <c r="N33" i="8"/>
  <c r="L34" i="8"/>
  <c r="N34" i="8"/>
  <c r="L35" i="8"/>
  <c r="N35" i="8"/>
  <c r="L36" i="8"/>
  <c r="N36" i="8"/>
  <c r="L37" i="8"/>
  <c r="N37" i="8"/>
  <c r="L38" i="8"/>
  <c r="N38" i="8"/>
  <c r="L39" i="8"/>
  <c r="N39" i="8"/>
  <c r="L40" i="8"/>
  <c r="N40" i="8"/>
  <c r="L41" i="8"/>
  <c r="N41" i="8"/>
  <c r="L42" i="8"/>
  <c r="M42" i="8"/>
  <c r="N42" i="8"/>
  <c r="L43" i="8"/>
  <c r="N43" i="8"/>
  <c r="L44" i="8"/>
  <c r="N44" i="8"/>
  <c r="L45" i="8"/>
  <c r="N45" i="8"/>
  <c r="L46" i="8"/>
  <c r="N46" i="8"/>
  <c r="L47" i="8"/>
  <c r="N47" i="8"/>
  <c r="L48" i="8"/>
  <c r="N48" i="8"/>
  <c r="L49" i="8"/>
  <c r="N49" i="8"/>
  <c r="L50" i="8"/>
  <c r="N50" i="8"/>
  <c r="L51" i="8"/>
  <c r="N51" i="8"/>
  <c r="L52" i="8"/>
  <c r="N52" i="8"/>
  <c r="L53" i="8"/>
  <c r="N53" i="8"/>
  <c r="L54" i="8"/>
  <c r="N54" i="8"/>
  <c r="L55" i="8"/>
  <c r="N55" i="8"/>
  <c r="L56" i="8"/>
  <c r="N56" i="8"/>
  <c r="L57" i="8"/>
  <c r="N57" i="8"/>
  <c r="L58" i="8"/>
  <c r="N58" i="8"/>
  <c r="L59" i="8"/>
  <c r="N59" i="8"/>
  <c r="L60" i="8"/>
  <c r="N60" i="8"/>
  <c r="L61" i="8"/>
  <c r="N61" i="8"/>
  <c r="L62" i="8"/>
  <c r="N62" i="8"/>
  <c r="L63" i="8"/>
  <c r="N63" i="8"/>
  <c r="L64" i="8"/>
  <c r="N64" i="8"/>
  <c r="L65" i="8"/>
  <c r="N65" i="8"/>
  <c r="L66" i="8"/>
  <c r="N66" i="8"/>
  <c r="L67" i="8"/>
  <c r="N67" i="8"/>
  <c r="L68" i="8"/>
  <c r="N68" i="8"/>
  <c r="L69" i="8"/>
  <c r="N69" i="8"/>
  <c r="L70" i="8"/>
  <c r="N70" i="8"/>
  <c r="L71" i="8"/>
  <c r="N71" i="8"/>
  <c r="L72" i="8"/>
  <c r="N72" i="8"/>
  <c r="L73" i="8"/>
  <c r="N73" i="8"/>
  <c r="L74" i="8"/>
  <c r="N74" i="8"/>
  <c r="L75" i="8"/>
  <c r="N75" i="8"/>
  <c r="L76" i="8"/>
  <c r="N76" i="8"/>
  <c r="L77" i="8"/>
  <c r="N77" i="8"/>
  <c r="L78" i="8"/>
  <c r="N78" i="8"/>
  <c r="L79" i="8"/>
  <c r="N79" i="8"/>
  <c r="L80" i="8"/>
  <c r="N80" i="8"/>
  <c r="L81" i="8"/>
  <c r="N81" i="8"/>
  <c r="L82" i="8"/>
  <c r="N82" i="8"/>
  <c r="L83" i="8"/>
  <c r="N83" i="8"/>
  <c r="L84" i="8"/>
  <c r="N84" i="8"/>
  <c r="L85" i="8"/>
  <c r="N85" i="8"/>
  <c r="L86" i="8"/>
  <c r="N86" i="8"/>
  <c r="L87" i="8"/>
  <c r="N87" i="8"/>
  <c r="L88" i="8"/>
  <c r="N88" i="8"/>
  <c r="L89" i="8"/>
  <c r="N89" i="8"/>
  <c r="L90" i="8"/>
  <c r="N90" i="8"/>
  <c r="L91" i="8"/>
  <c r="N91" i="8"/>
  <c r="L92" i="8"/>
  <c r="N92" i="8"/>
  <c r="L93" i="8"/>
  <c r="M93" i="8"/>
  <c r="N93" i="8"/>
  <c r="L94" i="8"/>
  <c r="N94" i="8"/>
  <c r="L95" i="8"/>
  <c r="N95" i="8"/>
  <c r="L96" i="8"/>
  <c r="N96" i="8"/>
  <c r="I28" i="8"/>
  <c r="K28" i="8" s="1"/>
  <c r="I27" i="8"/>
  <c r="K27" i="8" s="1"/>
  <c r="I26" i="8"/>
  <c r="K26" i="8" s="1"/>
  <c r="L97" i="8"/>
  <c r="N97" i="8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K44" i="2"/>
  <c r="L44" i="2" s="1"/>
  <c r="K51" i="2"/>
  <c r="L51" i="2" s="1"/>
  <c r="AE4" i="8"/>
  <c r="K19" i="2"/>
  <c r="L19" i="2" s="1"/>
  <c r="K27" i="2"/>
  <c r="L27" i="2" s="1"/>
  <c r="K35" i="2"/>
  <c r="L35" i="2" s="1"/>
  <c r="Q90" i="8"/>
  <c r="K12" i="2"/>
  <c r="L12" i="2" s="1"/>
  <c r="K20" i="2"/>
  <c r="L20" i="2" s="1"/>
  <c r="K28" i="2"/>
  <c r="L28" i="2" s="1"/>
  <c r="K43" i="2"/>
  <c r="L43" i="2" s="1"/>
  <c r="I25" i="8"/>
  <c r="K25" i="8" s="1"/>
  <c r="I24" i="8"/>
  <c r="K24" i="8" s="1"/>
  <c r="I23" i="8"/>
  <c r="K23" i="8" s="1"/>
  <c r="I22" i="8"/>
  <c r="K22" i="8" s="1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C23" i="2"/>
  <c r="AF97" i="8" s="1"/>
  <c r="C36" i="2"/>
  <c r="O3" i="5" s="1"/>
  <c r="G1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13" i="5"/>
  <c r="H4" i="5"/>
  <c r="I4" i="5" s="1"/>
  <c r="H5" i="5"/>
  <c r="H6" i="5"/>
  <c r="H7" i="5"/>
  <c r="H8" i="5"/>
  <c r="H9" i="5"/>
  <c r="H11" i="5"/>
  <c r="H12" i="5"/>
  <c r="H14" i="5"/>
  <c r="H15" i="5"/>
  <c r="H16" i="5"/>
  <c r="H17" i="5"/>
  <c r="H18" i="5"/>
  <c r="H19" i="5"/>
  <c r="H20" i="5"/>
  <c r="H21" i="5"/>
  <c r="H22" i="5"/>
  <c r="G4" i="5"/>
  <c r="G5" i="5"/>
  <c r="G6" i="5"/>
  <c r="G7" i="5"/>
  <c r="G8" i="5"/>
  <c r="G9" i="5"/>
  <c r="G11" i="5"/>
  <c r="G12" i="5"/>
  <c r="G14" i="5"/>
  <c r="G15" i="5"/>
  <c r="G16" i="5"/>
  <c r="G17" i="5"/>
  <c r="G18" i="5"/>
  <c r="G19" i="5"/>
  <c r="G20" i="5"/>
  <c r="G21" i="5"/>
  <c r="G22" i="5"/>
  <c r="G3" i="5"/>
  <c r="Q3" i="9"/>
  <c r="R3" i="9"/>
  <c r="S3" i="9"/>
  <c r="T3" i="9"/>
  <c r="H3" i="9"/>
  <c r="I3" i="9"/>
  <c r="J3" i="9"/>
  <c r="K3" i="9"/>
  <c r="L3" i="9"/>
  <c r="M3" i="9"/>
  <c r="N3" i="9"/>
  <c r="O3" i="9"/>
  <c r="P3" i="9"/>
  <c r="G3" i="9"/>
  <c r="F3" i="9"/>
  <c r="C35" i="2"/>
  <c r="AH97" i="8" s="1"/>
  <c r="C34" i="2"/>
  <c r="AH96" i="8" s="1"/>
  <c r="C33" i="2"/>
  <c r="AH95" i="8" s="1"/>
  <c r="C32" i="2"/>
  <c r="AH94" i="8" s="1"/>
  <c r="C31" i="2"/>
  <c r="AH81" i="8" s="1"/>
  <c r="C30" i="2"/>
  <c r="AH80" i="8" s="1"/>
  <c r="C29" i="2"/>
  <c r="AH79" i="8" s="1"/>
  <c r="C28" i="2"/>
  <c r="AH78" i="8" s="1"/>
  <c r="C27" i="2"/>
  <c r="AH89" i="8" s="1"/>
  <c r="C26" i="2"/>
  <c r="AH88" i="8" s="1"/>
  <c r="C25" i="2"/>
  <c r="AH87" i="8" s="1"/>
  <c r="C24" i="2"/>
  <c r="AH86" i="8" s="1"/>
  <c r="H4" i="9" l="1"/>
  <c r="H21" i="9"/>
  <c r="H20" i="9"/>
  <c r="H13" i="9"/>
  <c r="H6" i="9"/>
  <c r="L39" i="11"/>
  <c r="H26" i="9"/>
  <c r="H18" i="9"/>
  <c r="H10" i="9"/>
  <c r="H27" i="9"/>
  <c r="H25" i="9"/>
  <c r="H17" i="9"/>
  <c r="H9" i="9"/>
  <c r="H11" i="9"/>
  <c r="H24" i="9"/>
  <c r="H16" i="9"/>
  <c r="H8" i="9"/>
  <c r="H23" i="9"/>
  <c r="H15" i="9"/>
  <c r="H7" i="9"/>
  <c r="H19" i="9"/>
  <c r="H22" i="9"/>
  <c r="H14" i="9"/>
  <c r="I27" i="9"/>
  <c r="H7" i="11"/>
  <c r="H15" i="11"/>
  <c r="H23" i="11"/>
  <c r="I12" i="9"/>
  <c r="I20" i="9"/>
  <c r="I9" i="9"/>
  <c r="H16" i="11"/>
  <c r="H8" i="11"/>
  <c r="H9" i="11"/>
  <c r="H17" i="11"/>
  <c r="H25" i="11"/>
  <c r="I14" i="9"/>
  <c r="I22" i="9"/>
  <c r="I8" i="9"/>
  <c r="H12" i="11"/>
  <c r="I17" i="9"/>
  <c r="H5" i="11"/>
  <c r="I10" i="9"/>
  <c r="I26" i="9"/>
  <c r="H14" i="11"/>
  <c r="I11" i="9"/>
  <c r="I7" i="9"/>
  <c r="H10" i="11"/>
  <c r="H18" i="11"/>
  <c r="H26" i="11"/>
  <c r="I15" i="9"/>
  <c r="I23" i="9"/>
  <c r="I6" i="9"/>
  <c r="H4" i="11"/>
  <c r="I25" i="9"/>
  <c r="H21" i="11"/>
  <c r="H6" i="11"/>
  <c r="H24" i="11"/>
  <c r="I21" i="9"/>
  <c r="H11" i="11"/>
  <c r="H19" i="11"/>
  <c r="H27" i="11"/>
  <c r="I16" i="9"/>
  <c r="I24" i="9"/>
  <c r="I5" i="9"/>
  <c r="H20" i="11"/>
  <c r="I4" i="9"/>
  <c r="H13" i="11"/>
  <c r="I18" i="9"/>
  <c r="H22" i="11"/>
  <c r="I19" i="9"/>
  <c r="I13" i="9"/>
  <c r="I8" i="11"/>
  <c r="I16" i="11"/>
  <c r="I24" i="11"/>
  <c r="J7" i="9"/>
  <c r="J15" i="9"/>
  <c r="J23" i="9"/>
  <c r="J16" i="9"/>
  <c r="I10" i="11"/>
  <c r="I18" i="11"/>
  <c r="I26" i="11"/>
  <c r="J9" i="9"/>
  <c r="J17" i="9"/>
  <c r="J25" i="9"/>
  <c r="I13" i="11"/>
  <c r="I4" i="11"/>
  <c r="J20" i="9"/>
  <c r="I6" i="11"/>
  <c r="I14" i="11"/>
  <c r="J13" i="9"/>
  <c r="I15" i="11"/>
  <c r="J14" i="9"/>
  <c r="I9" i="11"/>
  <c r="I25" i="11"/>
  <c r="J24" i="9"/>
  <c r="I11" i="11"/>
  <c r="I19" i="11"/>
  <c r="I27" i="11"/>
  <c r="J10" i="9"/>
  <c r="J18" i="9"/>
  <c r="J26" i="9"/>
  <c r="J12" i="9"/>
  <c r="I22" i="11"/>
  <c r="J21" i="9"/>
  <c r="I23" i="11"/>
  <c r="J22" i="9"/>
  <c r="J8" i="9"/>
  <c r="I12" i="11"/>
  <c r="I20" i="11"/>
  <c r="I5" i="11"/>
  <c r="J11" i="9"/>
  <c r="J19" i="9"/>
  <c r="J27" i="9"/>
  <c r="I21" i="11"/>
  <c r="J4" i="9"/>
  <c r="J5" i="9"/>
  <c r="I7" i="11"/>
  <c r="J6" i="9"/>
  <c r="I17" i="11"/>
  <c r="L23" i="11"/>
  <c r="L36" i="11"/>
  <c r="L15" i="11"/>
  <c r="L95" i="11"/>
  <c r="L87" i="11"/>
  <c r="L79" i="11"/>
  <c r="L69" i="11"/>
  <c r="L22" i="11"/>
  <c r="L14" i="11"/>
  <c r="L94" i="11"/>
  <c r="L86" i="11"/>
  <c r="L78" i="11"/>
  <c r="L67" i="11"/>
  <c r="L29" i="11"/>
  <c r="L21" i="11"/>
  <c r="L13" i="11"/>
  <c r="L93" i="11"/>
  <c r="L85" i="11"/>
  <c r="L77" i="11"/>
  <c r="L65" i="11"/>
  <c r="L28" i="11"/>
  <c r="L20" i="11"/>
  <c r="L12" i="11"/>
  <c r="L92" i="11"/>
  <c r="L84" i="11"/>
  <c r="L76" i="11"/>
  <c r="L59" i="11"/>
  <c r="L27" i="11"/>
  <c r="L19" i="11"/>
  <c r="L99" i="11"/>
  <c r="L91" i="11"/>
  <c r="L83" i="11"/>
  <c r="L75" i="11"/>
  <c r="L57" i="11"/>
  <c r="L26" i="11"/>
  <c r="L18" i="11"/>
  <c r="L98" i="11"/>
  <c r="L90" i="11"/>
  <c r="L82" i="11"/>
  <c r="L74" i="11"/>
  <c r="L56" i="11"/>
  <c r="L25" i="11"/>
  <c r="L17" i="11"/>
  <c r="L97" i="11"/>
  <c r="L89" i="11"/>
  <c r="L81" i="11"/>
  <c r="L73" i="11"/>
  <c r="L54" i="11"/>
  <c r="L24" i="11"/>
  <c r="L16" i="11"/>
  <c r="L96" i="11"/>
  <c r="L88" i="11"/>
  <c r="L80" i="11"/>
  <c r="L71" i="11"/>
  <c r="L50" i="11"/>
  <c r="E13" i="11"/>
  <c r="E35" i="11"/>
  <c r="E92" i="11"/>
  <c r="E76" i="11"/>
  <c r="E63" i="11"/>
  <c r="E5" i="11"/>
  <c r="E84" i="11"/>
  <c r="E40" i="11"/>
  <c r="E29" i="11"/>
  <c r="E21" i="11"/>
  <c r="E50" i="11"/>
  <c r="E66" i="11"/>
  <c r="S91" i="8"/>
  <c r="S6" i="8"/>
  <c r="S5" i="8"/>
  <c r="S97" i="8"/>
  <c r="S26" i="8"/>
  <c r="S41" i="8"/>
  <c r="S78" i="8"/>
  <c r="S62" i="8"/>
  <c r="M22" i="8"/>
  <c r="M68" i="8"/>
  <c r="M79" i="8"/>
  <c r="M9" i="8"/>
  <c r="K2" i="2"/>
  <c r="L2" i="2" s="1"/>
  <c r="M54" i="8"/>
  <c r="L72" i="11"/>
  <c r="L70" i="11"/>
  <c r="E68" i="11"/>
  <c r="L48" i="11"/>
  <c r="L45" i="11"/>
  <c r="L68" i="11"/>
  <c r="L60" i="11"/>
  <c r="L58" i="11"/>
  <c r="L66" i="11"/>
  <c r="L64" i="11"/>
  <c r="L62" i="11"/>
  <c r="E28" i="11"/>
  <c r="E20" i="11"/>
  <c r="E12" i="11"/>
  <c r="E99" i="11"/>
  <c r="E91" i="11"/>
  <c r="E83" i="11"/>
  <c r="E75" i="11"/>
  <c r="E67" i="11"/>
  <c r="E30" i="11"/>
  <c r="E22" i="11"/>
  <c r="E14" i="11"/>
  <c r="E6" i="11"/>
  <c r="E93" i="11"/>
  <c r="E85" i="11"/>
  <c r="E77" i="11"/>
  <c r="E69" i="11"/>
  <c r="E59" i="11"/>
  <c r="E23" i="11"/>
  <c r="E15" i="11"/>
  <c r="E7" i="11"/>
  <c r="E94" i="11"/>
  <c r="E86" i="11"/>
  <c r="E78" i="11"/>
  <c r="E70" i="11"/>
  <c r="E60" i="11"/>
  <c r="E55" i="11"/>
  <c r="E46" i="11"/>
  <c r="E4" i="11"/>
  <c r="E24" i="11"/>
  <c r="E16" i="11"/>
  <c r="E8" i="11"/>
  <c r="E95" i="11"/>
  <c r="E87" i="11"/>
  <c r="E79" i="11"/>
  <c r="E71" i="11"/>
  <c r="E61" i="11"/>
  <c r="E57" i="11"/>
  <c r="E51" i="11"/>
  <c r="L40" i="11"/>
  <c r="L35" i="11"/>
  <c r="L30" i="11"/>
  <c r="E25" i="11"/>
  <c r="E17" i="11"/>
  <c r="E9" i="11"/>
  <c r="E96" i="11"/>
  <c r="E88" i="11"/>
  <c r="E80" i="11"/>
  <c r="E72" i="11"/>
  <c r="E52" i="11"/>
  <c r="L51" i="11"/>
  <c r="E47" i="11"/>
  <c r="L46" i="11"/>
  <c r="E37" i="11"/>
  <c r="L34" i="11"/>
  <c r="E26" i="11"/>
  <c r="E18" i="11"/>
  <c r="E10" i="11"/>
  <c r="E97" i="11"/>
  <c r="E89" i="11"/>
  <c r="E81" i="11"/>
  <c r="E73" i="11"/>
  <c r="E65" i="11"/>
  <c r="E53" i="11"/>
  <c r="L52" i="11"/>
  <c r="L49" i="11"/>
  <c r="L47" i="11"/>
  <c r="E31" i="11"/>
  <c r="E27" i="11"/>
  <c r="E19" i="11"/>
  <c r="E11" i="11"/>
  <c r="E98" i="11"/>
  <c r="E90" i="11"/>
  <c r="E82" i="11"/>
  <c r="E74" i="11"/>
  <c r="E58" i="11"/>
  <c r="E41" i="11"/>
  <c r="E36" i="11"/>
  <c r="L31" i="11"/>
  <c r="L41" i="11"/>
  <c r="L37" i="11"/>
  <c r="E32" i="11"/>
  <c r="E62" i="11"/>
  <c r="L61" i="11"/>
  <c r="E54" i="11"/>
  <c r="L53" i="11"/>
  <c r="E48" i="11"/>
  <c r="E42" i="11"/>
  <c r="E38" i="11"/>
  <c r="L32" i="11"/>
  <c r="E43" i="11"/>
  <c r="L42" i="11"/>
  <c r="L38" i="11"/>
  <c r="E33" i="11"/>
  <c r="E64" i="11"/>
  <c r="L63" i="11"/>
  <c r="E56" i="11"/>
  <c r="L55" i="11"/>
  <c r="E49" i="11"/>
  <c r="E44" i="11"/>
  <c r="L43" i="11"/>
  <c r="E39" i="11"/>
  <c r="L33" i="11"/>
  <c r="E45" i="11"/>
  <c r="L44" i="11"/>
  <c r="E34" i="11"/>
  <c r="O17" i="1"/>
  <c r="L17" i="12" s="1"/>
  <c r="O28" i="1"/>
  <c r="O25" i="1"/>
  <c r="O24" i="1"/>
  <c r="O23" i="1"/>
  <c r="O32" i="1"/>
  <c r="O22" i="1"/>
  <c r="O31" i="1"/>
  <c r="O21" i="1"/>
  <c r="H20" i="12" s="1"/>
  <c r="O30" i="1"/>
  <c r="O20" i="1"/>
  <c r="O29" i="1"/>
  <c r="O27" i="1"/>
  <c r="O19" i="1"/>
  <c r="O26" i="1"/>
  <c r="S89" i="8"/>
  <c r="S88" i="8"/>
  <c r="K13" i="2"/>
  <c r="L13" i="2" s="1"/>
  <c r="S95" i="8"/>
  <c r="S57" i="8"/>
  <c r="S36" i="8"/>
  <c r="S72" i="8"/>
  <c r="S33" i="8"/>
  <c r="S51" i="8"/>
  <c r="S94" i="8"/>
  <c r="S73" i="8"/>
  <c r="S50" i="8"/>
  <c r="S15" i="8"/>
  <c r="S82" i="8"/>
  <c r="S58" i="8"/>
  <c r="W56" i="8"/>
  <c r="S30" i="8"/>
  <c r="K14" i="2"/>
  <c r="L14" i="2" s="1"/>
  <c r="W94" i="8"/>
  <c r="W87" i="8"/>
  <c r="K45" i="2"/>
  <c r="L45" i="2" s="1"/>
  <c r="S2" i="8"/>
  <c r="S68" i="8"/>
  <c r="S29" i="8"/>
  <c r="S14" i="8"/>
  <c r="S76" i="8"/>
  <c r="S40" i="8"/>
  <c r="K29" i="2"/>
  <c r="L29" i="2" s="1"/>
  <c r="S83" i="8"/>
  <c r="S66" i="8"/>
  <c r="S48" i="8"/>
  <c r="S32" i="8"/>
  <c r="S22" i="8"/>
  <c r="S11" i="8"/>
  <c r="S63" i="8"/>
  <c r="S56" i="8"/>
  <c r="S42" i="8"/>
  <c r="S21" i="8"/>
  <c r="W3" i="8"/>
  <c r="K22" i="2"/>
  <c r="L22" i="2" s="1"/>
  <c r="K5" i="2"/>
  <c r="L5" i="2" s="1"/>
  <c r="K21" i="2"/>
  <c r="L21" i="2" s="1"/>
  <c r="S77" i="8"/>
  <c r="S69" i="8"/>
  <c r="S61" i="8"/>
  <c r="S55" i="8"/>
  <c r="S47" i="8"/>
  <c r="S35" i="8"/>
  <c r="S28" i="8"/>
  <c r="S20" i="8"/>
  <c r="S93" i="8"/>
  <c r="S84" i="8"/>
  <c r="S60" i="8"/>
  <c r="S44" i="8"/>
  <c r="S34" i="8"/>
  <c r="S27" i="8"/>
  <c r="S17" i="8"/>
  <c r="S10" i="8"/>
  <c r="K38" i="2"/>
  <c r="L38" i="2" s="1"/>
  <c r="K6" i="2"/>
  <c r="L6" i="2" s="1"/>
  <c r="K37" i="2"/>
  <c r="L37" i="2" s="1"/>
  <c r="S96" i="8"/>
  <c r="S92" i="8"/>
  <c r="S87" i="8"/>
  <c r="S74" i="8"/>
  <c r="S46" i="8"/>
  <c r="S39" i="8"/>
  <c r="S23" i="8"/>
  <c r="S16" i="8"/>
  <c r="S9" i="8"/>
  <c r="K47" i="2"/>
  <c r="L47" i="2" s="1"/>
  <c r="K46" i="2"/>
  <c r="L46" i="2" s="1"/>
  <c r="W90" i="8"/>
  <c r="S86" i="8"/>
  <c r="S79" i="8"/>
  <c r="S67" i="8"/>
  <c r="S52" i="8"/>
  <c r="S45" i="8"/>
  <c r="W42" i="8"/>
  <c r="S38" i="8"/>
  <c r="S8" i="8"/>
  <c r="K23" i="2"/>
  <c r="L23" i="2" s="1"/>
  <c r="AK94" i="8"/>
  <c r="K15" i="2"/>
  <c r="L15" i="2" s="1"/>
  <c r="W82" i="8"/>
  <c r="AK93" i="8"/>
  <c r="AJ2" i="8"/>
  <c r="AJ7" i="8"/>
  <c r="AK2" i="8"/>
  <c r="AK6" i="8"/>
  <c r="AK22" i="8"/>
  <c r="AK26" i="8"/>
  <c r="AK30" i="8"/>
  <c r="AK46" i="8"/>
  <c r="AK50" i="8"/>
  <c r="AK54" i="8"/>
  <c r="AK70" i="8"/>
  <c r="AK74" i="8"/>
  <c r="AK78" i="8"/>
  <c r="AM2" i="8"/>
  <c r="AM6" i="8"/>
  <c r="AM22" i="8"/>
  <c r="AM26" i="8"/>
  <c r="AM30" i="8"/>
  <c r="AM46" i="8"/>
  <c r="AM50" i="8"/>
  <c r="AM54" i="8"/>
  <c r="AM70" i="8"/>
  <c r="AM74" i="8"/>
  <c r="AM78" i="8"/>
  <c r="AM94" i="8"/>
  <c r="AJ6" i="8"/>
  <c r="AK13" i="8"/>
  <c r="AK5" i="8"/>
  <c r="AK21" i="8"/>
  <c r="AK37" i="8"/>
  <c r="AK29" i="8"/>
  <c r="AK45" i="8"/>
  <c r="AK61" i="8"/>
  <c r="AK53" i="8"/>
  <c r="AK69" i="8"/>
  <c r="AK85" i="8"/>
  <c r="AK77" i="8"/>
  <c r="AM13" i="8"/>
  <c r="AM5" i="8"/>
  <c r="AM21" i="8"/>
  <c r="AM37" i="8"/>
  <c r="AM29" i="8"/>
  <c r="AM45" i="8"/>
  <c r="AM61" i="8"/>
  <c r="AM53" i="8"/>
  <c r="AM69" i="8"/>
  <c r="AM85" i="8"/>
  <c r="AM77" i="8"/>
  <c r="AM93" i="8"/>
  <c r="AJ13" i="8"/>
  <c r="AJ5" i="8"/>
  <c r="AK12" i="8"/>
  <c r="AK4" i="8"/>
  <c r="AK20" i="8"/>
  <c r="AK36" i="8"/>
  <c r="AK28" i="8"/>
  <c r="AK44" i="8"/>
  <c r="AK60" i="8"/>
  <c r="AK52" i="8"/>
  <c r="AK68" i="8"/>
  <c r="AK84" i="8"/>
  <c r="AK76" i="8"/>
  <c r="AK92" i="8"/>
  <c r="AM12" i="8"/>
  <c r="AM4" i="8"/>
  <c r="AM20" i="8"/>
  <c r="AM36" i="8"/>
  <c r="AM28" i="8"/>
  <c r="AM44" i="8"/>
  <c r="AM60" i="8"/>
  <c r="AM52" i="8"/>
  <c r="AM68" i="8"/>
  <c r="AM84" i="8"/>
  <c r="AM76" i="8"/>
  <c r="AM92" i="8"/>
  <c r="AJ12" i="8"/>
  <c r="AJ4" i="8"/>
  <c r="AK11" i="8"/>
  <c r="AK3" i="8"/>
  <c r="AK19" i="8"/>
  <c r="AK35" i="8"/>
  <c r="AK27" i="8"/>
  <c r="AK43" i="8"/>
  <c r="AK59" i="8"/>
  <c r="AK51" i="8"/>
  <c r="AK67" i="8"/>
  <c r="AK83" i="8"/>
  <c r="AK75" i="8"/>
  <c r="AK91" i="8"/>
  <c r="AM11" i="8"/>
  <c r="AM3" i="8"/>
  <c r="AM19" i="8"/>
  <c r="AM35" i="8"/>
  <c r="AM27" i="8"/>
  <c r="AM43" i="8"/>
  <c r="AM59" i="8"/>
  <c r="AM51" i="8"/>
  <c r="AM67" i="8"/>
  <c r="AM83" i="8"/>
  <c r="AM75" i="8"/>
  <c r="AM91" i="8"/>
  <c r="AJ11" i="8"/>
  <c r="AJ3" i="8"/>
  <c r="AK10" i="8"/>
  <c r="AK14" i="8"/>
  <c r="AK18" i="8"/>
  <c r="AK34" i="8"/>
  <c r="AK38" i="8"/>
  <c r="AK42" i="8"/>
  <c r="AK58" i="8"/>
  <c r="AK62" i="8"/>
  <c r="AK66" i="8"/>
  <c r="AK82" i="8"/>
  <c r="AK86" i="8"/>
  <c r="AK90" i="8"/>
  <c r="AM10" i="8"/>
  <c r="AM14" i="8"/>
  <c r="AM18" i="8"/>
  <c r="AM34" i="8"/>
  <c r="AM38" i="8"/>
  <c r="AM42" i="8"/>
  <c r="AM58" i="8"/>
  <c r="AM62" i="8"/>
  <c r="AM66" i="8"/>
  <c r="AM82" i="8"/>
  <c r="AM86" i="8"/>
  <c r="AM90" i="8"/>
  <c r="U95" i="8"/>
  <c r="U94" i="8"/>
  <c r="S81" i="8"/>
  <c r="S75" i="8"/>
  <c r="W74" i="8"/>
  <c r="S71" i="8"/>
  <c r="S65" i="8"/>
  <c r="S59" i="8"/>
  <c r="S54" i="8"/>
  <c r="S49" i="8"/>
  <c r="W48" i="8"/>
  <c r="S43" i="8"/>
  <c r="S37" i="8"/>
  <c r="S31" i="8"/>
  <c r="S25" i="8"/>
  <c r="S19" i="8"/>
  <c r="S13" i="8"/>
  <c r="S7" i="8"/>
  <c r="AJ10" i="8"/>
  <c r="AK9" i="8"/>
  <c r="AK25" i="8"/>
  <c r="AK17" i="8"/>
  <c r="AK33" i="8"/>
  <c r="AK49" i="8"/>
  <c r="AK41" i="8"/>
  <c r="AK57" i="8"/>
  <c r="AK73" i="8"/>
  <c r="AK65" i="8"/>
  <c r="AK81" i="8"/>
  <c r="AK97" i="8"/>
  <c r="AK89" i="8"/>
  <c r="AM9" i="8"/>
  <c r="AM25" i="8"/>
  <c r="AM17" i="8"/>
  <c r="AM33" i="8"/>
  <c r="AM49" i="8"/>
  <c r="AM41" i="8"/>
  <c r="AM57" i="8"/>
  <c r="AM73" i="8"/>
  <c r="AM65" i="8"/>
  <c r="AM81" i="8"/>
  <c r="AM97" i="8"/>
  <c r="AM89" i="8"/>
  <c r="K30" i="2"/>
  <c r="L30" i="2" s="1"/>
  <c r="M90" i="8"/>
  <c r="M48" i="8"/>
  <c r="M10" i="8"/>
  <c r="S90" i="8"/>
  <c r="S85" i="8"/>
  <c r="S80" i="8"/>
  <c r="S70" i="8"/>
  <c r="S64" i="8"/>
  <c r="S53" i="8"/>
  <c r="W52" i="8"/>
  <c r="S24" i="8"/>
  <c r="S18" i="8"/>
  <c r="S12" i="8"/>
  <c r="AJ9" i="8"/>
  <c r="AK8" i="8"/>
  <c r="AK24" i="8"/>
  <c r="AK16" i="8"/>
  <c r="AK32" i="8"/>
  <c r="AK48" i="8"/>
  <c r="AK40" i="8"/>
  <c r="AK56" i="8"/>
  <c r="AK72" i="8"/>
  <c r="AK64" i="8"/>
  <c r="AK80" i="8"/>
  <c r="AK96" i="8"/>
  <c r="AK88" i="8"/>
  <c r="AM8" i="8"/>
  <c r="AM24" i="8"/>
  <c r="AM16" i="8"/>
  <c r="AM32" i="8"/>
  <c r="AM48" i="8"/>
  <c r="AM40" i="8"/>
  <c r="AM56" i="8"/>
  <c r="AM72" i="8"/>
  <c r="AM64" i="8"/>
  <c r="AM80" i="8"/>
  <c r="AM96" i="8"/>
  <c r="AM88" i="8"/>
  <c r="AJ8" i="8"/>
  <c r="AK23" i="8"/>
  <c r="AK47" i="8"/>
  <c r="AK39" i="8"/>
  <c r="AK55" i="8"/>
  <c r="AK71" i="8"/>
  <c r="AK63" i="8"/>
  <c r="AK79" i="8"/>
  <c r="AK95" i="8"/>
  <c r="AM23" i="8"/>
  <c r="AM47" i="8"/>
  <c r="AM55" i="8"/>
  <c r="AM71" i="8"/>
  <c r="AM63" i="8"/>
  <c r="AM79" i="8"/>
  <c r="AM95" i="8"/>
  <c r="AE96" i="8"/>
  <c r="AE86" i="8"/>
  <c r="AE77" i="8"/>
  <c r="AE64" i="8"/>
  <c r="W62" i="8"/>
  <c r="AE55" i="8"/>
  <c r="AE47" i="8"/>
  <c r="W40" i="8"/>
  <c r="AE32" i="8"/>
  <c r="AE28" i="8"/>
  <c r="AE18" i="8"/>
  <c r="AE8" i="8"/>
  <c r="AG13" i="8"/>
  <c r="AG9" i="8"/>
  <c r="AG18" i="8"/>
  <c r="AG26" i="8"/>
  <c r="AG34" i="8"/>
  <c r="AG42" i="8"/>
  <c r="AG50" i="8"/>
  <c r="AG58" i="8"/>
  <c r="AG66" i="8"/>
  <c r="AG74" i="8"/>
  <c r="AG82" i="8"/>
  <c r="AG90" i="8"/>
  <c r="AH2" i="8"/>
  <c r="AH10" i="8"/>
  <c r="AH18" i="8"/>
  <c r="AH26" i="8"/>
  <c r="AH34" i="8"/>
  <c r="AH42" i="8"/>
  <c r="AH50" i="8"/>
  <c r="AH58" i="8"/>
  <c r="AH66" i="8"/>
  <c r="AH74" i="8"/>
  <c r="AH82" i="8"/>
  <c r="AH90" i="8"/>
  <c r="AI3" i="8"/>
  <c r="AI11" i="8"/>
  <c r="AI18" i="8"/>
  <c r="AI26" i="8"/>
  <c r="AI34" i="8"/>
  <c r="AI42" i="8"/>
  <c r="AI50" i="8"/>
  <c r="AI58" i="8"/>
  <c r="AI66" i="8"/>
  <c r="AI74" i="8"/>
  <c r="AI82" i="8"/>
  <c r="AI90" i="8"/>
  <c r="K32" i="2"/>
  <c r="L32" i="2" s="1"/>
  <c r="K31" i="2"/>
  <c r="L31" i="2" s="1"/>
  <c r="W26" i="8"/>
  <c r="AA74" i="8"/>
  <c r="Y33" i="8"/>
  <c r="AG2" i="8"/>
  <c r="AG10" i="8"/>
  <c r="AG19" i="8"/>
  <c r="AG27" i="8"/>
  <c r="AG35" i="8"/>
  <c r="AG43" i="8"/>
  <c r="AG51" i="8"/>
  <c r="AG59" i="8"/>
  <c r="AG67" i="8"/>
  <c r="AG75" i="8"/>
  <c r="AG83" i="8"/>
  <c r="AG91" i="8"/>
  <c r="AH3" i="8"/>
  <c r="AH11" i="8"/>
  <c r="AH19" i="8"/>
  <c r="AH27" i="8"/>
  <c r="AH35" i="8"/>
  <c r="AH43" i="8"/>
  <c r="AH51" i="8"/>
  <c r="AH59" i="8"/>
  <c r="AH67" i="8"/>
  <c r="AH75" i="8"/>
  <c r="AH83" i="8"/>
  <c r="AH91" i="8"/>
  <c r="AI4" i="8"/>
  <c r="AI12" i="8"/>
  <c r="AI19" i="8"/>
  <c r="AI27" i="8"/>
  <c r="AI35" i="8"/>
  <c r="AI43" i="8"/>
  <c r="AI51" i="8"/>
  <c r="AI59" i="8"/>
  <c r="AI67" i="8"/>
  <c r="AI75" i="8"/>
  <c r="AI83" i="8"/>
  <c r="AI91" i="8"/>
  <c r="AG3" i="8"/>
  <c r="AG11" i="8"/>
  <c r="AG20" i="8"/>
  <c r="AG28" i="8"/>
  <c r="AG36" i="8"/>
  <c r="AG44" i="8"/>
  <c r="AG52" i="8"/>
  <c r="AG60" i="8"/>
  <c r="AG68" i="8"/>
  <c r="AG76" i="8"/>
  <c r="AG84" i="8"/>
  <c r="AG92" i="8"/>
  <c r="AH4" i="8"/>
  <c r="AH12" i="8"/>
  <c r="AH20" i="8"/>
  <c r="AH28" i="8"/>
  <c r="AH36" i="8"/>
  <c r="AH44" i="8"/>
  <c r="AH52" i="8"/>
  <c r="AH60" i="8"/>
  <c r="AH68" i="8"/>
  <c r="AH76" i="8"/>
  <c r="AH84" i="8"/>
  <c r="AH92" i="8"/>
  <c r="AI5" i="8"/>
  <c r="AI13" i="8"/>
  <c r="AI20" i="8"/>
  <c r="AI28" i="8"/>
  <c r="AI36" i="8"/>
  <c r="AI44" i="8"/>
  <c r="AI52" i="8"/>
  <c r="AI60" i="8"/>
  <c r="AI68" i="8"/>
  <c r="AI76" i="8"/>
  <c r="AI84" i="8"/>
  <c r="AI92" i="8"/>
  <c r="AF13" i="8"/>
  <c r="AF37" i="8"/>
  <c r="AF61" i="8"/>
  <c r="AF85" i="8"/>
  <c r="AG4" i="8"/>
  <c r="AG12" i="8"/>
  <c r="AG21" i="8"/>
  <c r="AG29" i="8"/>
  <c r="AG37" i="8"/>
  <c r="AG45" i="8"/>
  <c r="AG53" i="8"/>
  <c r="AG61" i="8"/>
  <c r="AG69" i="8"/>
  <c r="AG77" i="8"/>
  <c r="AG85" i="8"/>
  <c r="AG93" i="8"/>
  <c r="AH5" i="8"/>
  <c r="AH13" i="8"/>
  <c r="AH21" i="8"/>
  <c r="AH29" i="8"/>
  <c r="AH37" i="8"/>
  <c r="AH45" i="8"/>
  <c r="AH53" i="8"/>
  <c r="AH61" i="8"/>
  <c r="AH69" i="8"/>
  <c r="AH77" i="8"/>
  <c r="AH85" i="8"/>
  <c r="AH93" i="8"/>
  <c r="AI6" i="8"/>
  <c r="AI2" i="8"/>
  <c r="AI21" i="8"/>
  <c r="AI29" i="8"/>
  <c r="AI37" i="8"/>
  <c r="AI45" i="8"/>
  <c r="AI53" i="8"/>
  <c r="AI61" i="8"/>
  <c r="AI69" i="8"/>
  <c r="AI77" i="8"/>
  <c r="AI85" i="8"/>
  <c r="AI93" i="8"/>
  <c r="AG5" i="8"/>
  <c r="AG14" i="8"/>
  <c r="AG22" i="8"/>
  <c r="AG30" i="8"/>
  <c r="AG38" i="8"/>
  <c r="AG46" i="8"/>
  <c r="AG54" i="8"/>
  <c r="AG62" i="8"/>
  <c r="AG70" i="8"/>
  <c r="AG78" i="8"/>
  <c r="AH6" i="8"/>
  <c r="AH14" i="8"/>
  <c r="AH22" i="8"/>
  <c r="AH30" i="8"/>
  <c r="AH38" i="8"/>
  <c r="AH46" i="8"/>
  <c r="AH54" i="8"/>
  <c r="AH62" i="8"/>
  <c r="AH70" i="8"/>
  <c r="AI7" i="8"/>
  <c r="AI14" i="8"/>
  <c r="AI22" i="8"/>
  <c r="AI30" i="8"/>
  <c r="AI38" i="8"/>
  <c r="AI46" i="8"/>
  <c r="AI54" i="8"/>
  <c r="AI62" i="8"/>
  <c r="AI70" i="8"/>
  <c r="AI86" i="8"/>
  <c r="AI94" i="8"/>
  <c r="AA21" i="8"/>
  <c r="AG6" i="8"/>
  <c r="AG15" i="8"/>
  <c r="AG23" i="8"/>
  <c r="AG31" i="8"/>
  <c r="AG39" i="8"/>
  <c r="AG47" i="8"/>
  <c r="AG55" i="8"/>
  <c r="AG63" i="8"/>
  <c r="AG71" i="8"/>
  <c r="AG79" i="8"/>
  <c r="AH7" i="8"/>
  <c r="AH15" i="8"/>
  <c r="AH23" i="8"/>
  <c r="AH31" i="8"/>
  <c r="AH39" i="8"/>
  <c r="AH47" i="8"/>
  <c r="AH55" i="8"/>
  <c r="AH63" i="8"/>
  <c r="AH71" i="8"/>
  <c r="AI8" i="8"/>
  <c r="AI15" i="8"/>
  <c r="AI23" i="8"/>
  <c r="AI31" i="8"/>
  <c r="AI39" i="8"/>
  <c r="AI47" i="8"/>
  <c r="AI55" i="8"/>
  <c r="AI63" i="8"/>
  <c r="AI71" i="8"/>
  <c r="AI87" i="8"/>
  <c r="AI95" i="8"/>
  <c r="AG7" i="8"/>
  <c r="AG16" i="8"/>
  <c r="AG24" i="8"/>
  <c r="AG32" i="8"/>
  <c r="AG40" i="8"/>
  <c r="AG48" i="8"/>
  <c r="AG56" i="8"/>
  <c r="AG64" i="8"/>
  <c r="AG72" i="8"/>
  <c r="AG80" i="8"/>
  <c r="AH8" i="8"/>
  <c r="AH16" i="8"/>
  <c r="AH24" i="8"/>
  <c r="AH32" i="8"/>
  <c r="AH40" i="8"/>
  <c r="AH48" i="8"/>
  <c r="AH56" i="8"/>
  <c r="AH64" i="8"/>
  <c r="AH72" i="8"/>
  <c r="AI9" i="8"/>
  <c r="AI16" i="8"/>
  <c r="AI24" i="8"/>
  <c r="AI32" i="8"/>
  <c r="AI40" i="8"/>
  <c r="AI48" i="8"/>
  <c r="AI56" i="8"/>
  <c r="AI64" i="8"/>
  <c r="AI72" i="8"/>
  <c r="AI88" i="8"/>
  <c r="AI96" i="8"/>
  <c r="W50" i="8"/>
  <c r="W46" i="8"/>
  <c r="AA94" i="8"/>
  <c r="U93" i="8"/>
  <c r="AE90" i="8"/>
  <c r="U89" i="8"/>
  <c r="W76" i="8"/>
  <c r="AE70" i="8"/>
  <c r="AE60" i="8"/>
  <c r="AE42" i="8"/>
  <c r="AE38" i="8"/>
  <c r="W31" i="8"/>
  <c r="AF25" i="8"/>
  <c r="AF49" i="8"/>
  <c r="AF73" i="8"/>
  <c r="AG8" i="8"/>
  <c r="AG17" i="8"/>
  <c r="AG25" i="8"/>
  <c r="AG33" i="8"/>
  <c r="AG41" i="8"/>
  <c r="AG49" i="8"/>
  <c r="AG57" i="8"/>
  <c r="AG65" i="8"/>
  <c r="AG73" i="8"/>
  <c r="AH9" i="8"/>
  <c r="AH17" i="8"/>
  <c r="AH25" i="8"/>
  <c r="AH33" i="8"/>
  <c r="AH41" i="8"/>
  <c r="AH49" i="8"/>
  <c r="AH57" i="8"/>
  <c r="AH65" i="8"/>
  <c r="AH73" i="8"/>
  <c r="AI17" i="8"/>
  <c r="AI25" i="8"/>
  <c r="AI33" i="8"/>
  <c r="AI41" i="8"/>
  <c r="AI49" i="8"/>
  <c r="AI57" i="8"/>
  <c r="AI65" i="8"/>
  <c r="AI73" i="8"/>
  <c r="AC57" i="8"/>
  <c r="AA84" i="8"/>
  <c r="AA46" i="8"/>
  <c r="AA24" i="8"/>
  <c r="AA96" i="8"/>
  <c r="AA87" i="8"/>
  <c r="AA60" i="8"/>
  <c r="AA49" i="8"/>
  <c r="AA37" i="8"/>
  <c r="AA5" i="8"/>
  <c r="AA79" i="8"/>
  <c r="AA52" i="8"/>
  <c r="AA28" i="8"/>
  <c r="AA14" i="8"/>
  <c r="Y60" i="8"/>
  <c r="AA40" i="8"/>
  <c r="AA89" i="8"/>
  <c r="Y79" i="8"/>
  <c r="AA62" i="8"/>
  <c r="Y9" i="8"/>
  <c r="AA92" i="8"/>
  <c r="AA66" i="8"/>
  <c r="AC84" i="8"/>
  <c r="AC81" i="8"/>
  <c r="AC71" i="8"/>
  <c r="AC89" i="8"/>
  <c r="AC65" i="8"/>
  <c r="AC76" i="8"/>
  <c r="AC30" i="8"/>
  <c r="AA76" i="8"/>
  <c r="AA68" i="8"/>
  <c r="AA57" i="8"/>
  <c r="AC51" i="8"/>
  <c r="AA17" i="8"/>
  <c r="AC10" i="8"/>
  <c r="AA8" i="8"/>
  <c r="AA4" i="8"/>
  <c r="AC97" i="8"/>
  <c r="AA95" i="8"/>
  <c r="AA91" i="8"/>
  <c r="AC86" i="8"/>
  <c r="AA81" i="8"/>
  <c r="AC73" i="8"/>
  <c r="AC61" i="8"/>
  <c r="AC59" i="8"/>
  <c r="AA54" i="8"/>
  <c r="AC45" i="8"/>
  <c r="AA42" i="8"/>
  <c r="AA36" i="8"/>
  <c r="AA30" i="8"/>
  <c r="AA20" i="8"/>
  <c r="AA13" i="8"/>
  <c r="AC3" i="8"/>
  <c r="AC93" i="8"/>
  <c r="AA83" i="8"/>
  <c r="AA78" i="8"/>
  <c r="AA70" i="8"/>
  <c r="Y68" i="8"/>
  <c r="AA56" i="8"/>
  <c r="AA32" i="8"/>
  <c r="AA26" i="8"/>
  <c r="AC22" i="8"/>
  <c r="AA10" i="8"/>
  <c r="Y2" i="8"/>
  <c r="AA97" i="8"/>
  <c r="Y95" i="8"/>
  <c r="AA88" i="8"/>
  <c r="AA75" i="8"/>
  <c r="AC69" i="8"/>
  <c r="AC67" i="8"/>
  <c r="AA64" i="8"/>
  <c r="AA61" i="8"/>
  <c r="AA53" i="8"/>
  <c r="AA45" i="8"/>
  <c r="AC34" i="8"/>
  <c r="AA29" i="8"/>
  <c r="AA12" i="8"/>
  <c r="AA6" i="8"/>
  <c r="AA3" i="8"/>
  <c r="AC94" i="8"/>
  <c r="AA90" i="8"/>
  <c r="AA80" i="8"/>
  <c r="AC47" i="8"/>
  <c r="AA41" i="8"/>
  <c r="AA38" i="8"/>
  <c r="AA25" i="8"/>
  <c r="AA22" i="8"/>
  <c r="Y19" i="8"/>
  <c r="AA9" i="8"/>
  <c r="AC5" i="8"/>
  <c r="AA2" i="8"/>
  <c r="AA85" i="8"/>
  <c r="AA72" i="8"/>
  <c r="AA69" i="8"/>
  <c r="AA58" i="8"/>
  <c r="AC55" i="8"/>
  <c r="AC49" i="8"/>
  <c r="AA44" i="8"/>
  <c r="AC18" i="8"/>
  <c r="K8" i="2"/>
  <c r="L8" i="2" s="1"/>
  <c r="AC4" i="8"/>
  <c r="AC8" i="8"/>
  <c r="AC12" i="8"/>
  <c r="AC16" i="8"/>
  <c r="AC20" i="8"/>
  <c r="AC24" i="8"/>
  <c r="AC28" i="8"/>
  <c r="AC32" i="8"/>
  <c r="AC36" i="8"/>
  <c r="AC40" i="8"/>
  <c r="AC44" i="8"/>
  <c r="AC48" i="8"/>
  <c r="AC52" i="8"/>
  <c r="AC56" i="8"/>
  <c r="AC60" i="8"/>
  <c r="AC64" i="8"/>
  <c r="AC68" i="8"/>
  <c r="AC9" i="8"/>
  <c r="AC26" i="8"/>
  <c r="AC31" i="8"/>
  <c r="AC41" i="8"/>
  <c r="AC58" i="8"/>
  <c r="AC63" i="8"/>
  <c r="AC74" i="8"/>
  <c r="AC78" i="8"/>
  <c r="AC83" i="8"/>
  <c r="AC87" i="8"/>
  <c r="AC95" i="8"/>
  <c r="AC21" i="8"/>
  <c r="AC38" i="8"/>
  <c r="AC43" i="8"/>
  <c r="AC53" i="8"/>
  <c r="AC70" i="8"/>
  <c r="AC6" i="8"/>
  <c r="AC11" i="8"/>
  <c r="U97" i="8"/>
  <c r="AC92" i="8"/>
  <c r="U92" i="8"/>
  <c r="Y87" i="8"/>
  <c r="Y82" i="8"/>
  <c r="AC80" i="8"/>
  <c r="AC75" i="8"/>
  <c r="Y74" i="8"/>
  <c r="Y64" i="8"/>
  <c r="Y56" i="8"/>
  <c r="Y48" i="8"/>
  <c r="Y44" i="8"/>
  <c r="AC39" i="8"/>
  <c r="W38" i="8"/>
  <c r="W36" i="8"/>
  <c r="AC35" i="8"/>
  <c r="Y31" i="8"/>
  <c r="W28" i="8"/>
  <c r="AC27" i="8"/>
  <c r="Y11" i="8"/>
  <c r="Y7" i="8"/>
  <c r="Y6" i="8"/>
  <c r="Y10" i="8"/>
  <c r="Y14" i="8"/>
  <c r="Y18" i="8"/>
  <c r="Y22" i="8"/>
  <c r="Y26" i="8"/>
  <c r="Y30" i="8"/>
  <c r="Y34" i="8"/>
  <c r="Y38" i="8"/>
  <c r="Y42" i="8"/>
  <c r="Y46" i="8"/>
  <c r="Y50" i="8"/>
  <c r="Y54" i="8"/>
  <c r="Y58" i="8"/>
  <c r="Y62" i="8"/>
  <c r="Y66" i="8"/>
  <c r="Y70" i="8"/>
  <c r="Y3" i="8"/>
  <c r="Y8" i="8"/>
  <c r="Y25" i="8"/>
  <c r="Y35" i="8"/>
  <c r="Y40" i="8"/>
  <c r="Y57" i="8"/>
  <c r="Y67" i="8"/>
  <c r="Y72" i="8"/>
  <c r="Y76" i="8"/>
  <c r="Y81" i="8"/>
  <c r="Y85" i="8"/>
  <c r="Y91" i="8"/>
  <c r="Y20" i="8"/>
  <c r="Y37" i="8"/>
  <c r="Y47" i="8"/>
  <c r="Y52" i="8"/>
  <c r="Y69" i="8"/>
  <c r="Y80" i="8"/>
  <c r="Y90" i="8"/>
  <c r="Y5" i="8"/>
  <c r="Y15" i="8"/>
  <c r="Y29" i="8"/>
  <c r="Y23" i="8"/>
  <c r="Y21" i="8"/>
  <c r="Y17" i="8"/>
  <c r="Y13" i="8"/>
  <c r="K7" i="2"/>
  <c r="L7" i="2" s="1"/>
  <c r="W5" i="8"/>
  <c r="W9" i="8"/>
  <c r="W13" i="8"/>
  <c r="W17" i="8"/>
  <c r="W21" i="8"/>
  <c r="W25" i="8"/>
  <c r="W29" i="8"/>
  <c r="W33" i="8"/>
  <c r="W37" i="8"/>
  <c r="W41" i="8"/>
  <c r="W45" i="8"/>
  <c r="W49" i="8"/>
  <c r="W53" i="8"/>
  <c r="W57" i="8"/>
  <c r="W61" i="8"/>
  <c r="W65" i="8"/>
  <c r="W69" i="8"/>
  <c r="W22" i="8"/>
  <c r="W27" i="8"/>
  <c r="W32" i="8"/>
  <c r="W54" i="8"/>
  <c r="W59" i="8"/>
  <c r="W64" i="8"/>
  <c r="W75" i="8"/>
  <c r="W79" i="8"/>
  <c r="W84" i="8"/>
  <c r="W89" i="8"/>
  <c r="W97" i="8"/>
  <c r="W34" i="8"/>
  <c r="W39" i="8"/>
  <c r="W44" i="8"/>
  <c r="W66" i="8"/>
  <c r="W71" i="8"/>
  <c r="W88" i="8"/>
  <c r="W7" i="8"/>
  <c r="W12" i="8"/>
  <c r="Y96" i="8"/>
  <c r="W95" i="8"/>
  <c r="Y88" i="8"/>
  <c r="Y83" i="8"/>
  <c r="W70" i="8"/>
  <c r="W68" i="8"/>
  <c r="Y63" i="8"/>
  <c r="W60" i="8"/>
  <c r="W58" i="8"/>
  <c r="Y43" i="8"/>
  <c r="Y39" i="8"/>
  <c r="Y27" i="8"/>
  <c r="W19" i="8"/>
  <c r="W15" i="8"/>
  <c r="Y4" i="8"/>
  <c r="Y92" i="8"/>
  <c r="W91" i="8"/>
  <c r="U90" i="8"/>
  <c r="W85" i="8"/>
  <c r="W77" i="8"/>
  <c r="Y75" i="8"/>
  <c r="W72" i="8"/>
  <c r="Y65" i="8"/>
  <c r="Y51" i="8"/>
  <c r="Y41" i="8"/>
  <c r="W35" i="8"/>
  <c r="W23" i="8"/>
  <c r="AC2" i="8"/>
  <c r="Y97" i="8"/>
  <c r="W96" i="8"/>
  <c r="Y93" i="8"/>
  <c r="AC90" i="8"/>
  <c r="Y86" i="8"/>
  <c r="W83" i="8"/>
  <c r="AC82" i="8"/>
  <c r="W80" i="8"/>
  <c r="AC79" i="8"/>
  <c r="Y78" i="8"/>
  <c r="Y73" i="8"/>
  <c r="W63" i="8"/>
  <c r="AC62" i="8"/>
  <c r="Y61" i="8"/>
  <c r="Y55" i="8"/>
  <c r="Y53" i="8"/>
  <c r="Y49" i="8"/>
  <c r="AC46" i="8"/>
  <c r="Y45" i="8"/>
  <c r="W43" i="8"/>
  <c r="AC42" i="8"/>
  <c r="Y32" i="8"/>
  <c r="Y24" i="8"/>
  <c r="Y16" i="8"/>
  <c r="Y12" i="8"/>
  <c r="AC7" i="8"/>
  <c r="W6" i="8"/>
  <c r="W4" i="8"/>
  <c r="K36" i="2"/>
  <c r="L36" i="2" s="1"/>
  <c r="P3" i="5"/>
  <c r="AE92" i="8"/>
  <c r="W92" i="8"/>
  <c r="U91" i="8"/>
  <c r="Y89" i="8"/>
  <c r="U88" i="8"/>
  <c r="AE83" i="8"/>
  <c r="AE80" i="8"/>
  <c r="Y71" i="8"/>
  <c r="AC66" i="8"/>
  <c r="Y59" i="8"/>
  <c r="W51" i="8"/>
  <c r="AC50" i="8"/>
  <c r="W47" i="8"/>
  <c r="Y36" i="8"/>
  <c r="AE35" i="8"/>
  <c r="AC33" i="8"/>
  <c r="AC29" i="8"/>
  <c r="Y28" i="8"/>
  <c r="AE27" i="8"/>
  <c r="AC19" i="8"/>
  <c r="AC17" i="8"/>
  <c r="AC13" i="8"/>
  <c r="W8" i="8"/>
  <c r="K10" i="2"/>
  <c r="L10" i="2" s="1"/>
  <c r="K11" i="2"/>
  <c r="L11" i="2" s="1"/>
  <c r="AE5" i="8"/>
  <c r="AE9" i="8"/>
  <c r="AE13" i="8"/>
  <c r="AE17" i="8"/>
  <c r="AE21" i="8"/>
  <c r="AE25" i="8"/>
  <c r="AE29" i="8"/>
  <c r="AE33" i="8"/>
  <c r="AE37" i="8"/>
  <c r="AE41" i="8"/>
  <c r="AE45" i="8"/>
  <c r="AE49" i="8"/>
  <c r="AE53" i="8"/>
  <c r="AE57" i="8"/>
  <c r="AE61" i="8"/>
  <c r="AE65" i="8"/>
  <c r="AE69" i="8"/>
  <c r="AE7" i="8"/>
  <c r="AE12" i="8"/>
  <c r="AE34" i="8"/>
  <c r="AE39" i="8"/>
  <c r="AE44" i="8"/>
  <c r="AE66" i="8"/>
  <c r="AE71" i="8"/>
  <c r="AE75" i="8"/>
  <c r="AE79" i="8"/>
  <c r="AE84" i="8"/>
  <c r="AE89" i="8"/>
  <c r="AE97" i="8"/>
  <c r="AE24" i="8"/>
  <c r="AE46" i="8"/>
  <c r="AE51" i="8"/>
  <c r="AE56" i="8"/>
  <c r="AE88" i="8"/>
  <c r="AE14" i="8"/>
  <c r="AE19" i="8"/>
  <c r="W2" i="8"/>
  <c r="AE2" i="8"/>
  <c r="AC96" i="8"/>
  <c r="U96" i="8"/>
  <c r="Y94" i="8"/>
  <c r="W93" i="8"/>
  <c r="AC91" i="8"/>
  <c r="AC88" i="8"/>
  <c r="W86" i="8"/>
  <c r="AC85" i="8"/>
  <c r="Y84" i="8"/>
  <c r="W81" i="8"/>
  <c r="U80" i="8"/>
  <c r="W78" i="8"/>
  <c r="AC77" i="8"/>
  <c r="W73" i="8"/>
  <c r="AC72" i="8"/>
  <c r="W67" i="8"/>
  <c r="AE63" i="8"/>
  <c r="W55" i="8"/>
  <c r="AC54" i="8"/>
  <c r="AE43" i="8"/>
  <c r="AC37" i="8"/>
  <c r="W30" i="8"/>
  <c r="AC25" i="8"/>
  <c r="W24" i="8"/>
  <c r="AC23" i="8"/>
  <c r="W20" i="8"/>
  <c r="W18" i="8"/>
  <c r="W16" i="8"/>
  <c r="AC15" i="8"/>
  <c r="W14" i="8"/>
  <c r="W10" i="8"/>
  <c r="AE6" i="8"/>
  <c r="K9" i="2"/>
  <c r="L9" i="2" s="1"/>
  <c r="AA7" i="8"/>
  <c r="AA11" i="8"/>
  <c r="AA15" i="8"/>
  <c r="AA19" i="8"/>
  <c r="AA23" i="8"/>
  <c r="AA27" i="8"/>
  <c r="AA31" i="8"/>
  <c r="AA35" i="8"/>
  <c r="AA39" i="8"/>
  <c r="AA43" i="8"/>
  <c r="AA47" i="8"/>
  <c r="AA51" i="8"/>
  <c r="AA55" i="8"/>
  <c r="AA59" i="8"/>
  <c r="AA63" i="8"/>
  <c r="AA67" i="8"/>
  <c r="AA71" i="8"/>
  <c r="AA93" i="8"/>
  <c r="AA86" i="8"/>
  <c r="AA82" i="8"/>
  <c r="AA77" i="8"/>
  <c r="AA73" i="8"/>
  <c r="AA65" i="8"/>
  <c r="AA50" i="8"/>
  <c r="AA48" i="8"/>
  <c r="AA33" i="8"/>
  <c r="AA18" i="8"/>
  <c r="AA16" i="8"/>
  <c r="O44" i="8"/>
  <c r="O52" i="8"/>
  <c r="O60" i="8"/>
  <c r="O68" i="8"/>
  <c r="O76" i="8"/>
  <c r="O84" i="8"/>
  <c r="O92" i="8"/>
  <c r="O4" i="8"/>
  <c r="O12" i="8"/>
  <c r="O20" i="8"/>
  <c r="O28" i="8"/>
  <c r="O36" i="8"/>
  <c r="O88" i="8"/>
  <c r="O87" i="8"/>
  <c r="M87" i="8"/>
  <c r="M36" i="8"/>
  <c r="K3" i="2"/>
  <c r="L3" i="2" s="1"/>
  <c r="K4" i="2"/>
  <c r="L4" i="2" s="1"/>
  <c r="U2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O35" i="8"/>
  <c r="O26" i="8"/>
  <c r="O17" i="8"/>
  <c r="O8" i="8"/>
  <c r="O95" i="8"/>
  <c r="O86" i="8"/>
  <c r="O77" i="8"/>
  <c r="O67" i="8"/>
  <c r="O58" i="8"/>
  <c r="O49" i="8"/>
  <c r="M95" i="8"/>
  <c r="M84" i="8"/>
  <c r="M81" i="8"/>
  <c r="M70" i="8"/>
  <c r="M56" i="8"/>
  <c r="M50" i="8"/>
  <c r="M30" i="8"/>
  <c r="M24" i="8"/>
  <c r="M18" i="8"/>
  <c r="U82" i="8"/>
  <c r="O38" i="8"/>
  <c r="O79" i="8"/>
  <c r="O78" i="8"/>
  <c r="M73" i="8"/>
  <c r="M39" i="8"/>
  <c r="O34" i="8"/>
  <c r="O25" i="8"/>
  <c r="O16" i="8"/>
  <c r="O7" i="8"/>
  <c r="O94" i="8"/>
  <c r="O85" i="8"/>
  <c r="O75" i="8"/>
  <c r="O66" i="8"/>
  <c r="O57" i="8"/>
  <c r="O48" i="8"/>
  <c r="M92" i="8"/>
  <c r="M89" i="8"/>
  <c r="M78" i="8"/>
  <c r="M64" i="8"/>
  <c r="M47" i="8"/>
  <c r="M44" i="8"/>
  <c r="M41" i="8"/>
  <c r="M15" i="8"/>
  <c r="M12" i="8"/>
  <c r="U83" i="8"/>
  <c r="U75" i="8"/>
  <c r="U3" i="8"/>
  <c r="O19" i="8"/>
  <c r="O61" i="8"/>
  <c r="M5" i="8"/>
  <c r="M13" i="8"/>
  <c r="M21" i="8"/>
  <c r="M29" i="8"/>
  <c r="M37" i="8"/>
  <c r="M45" i="8"/>
  <c r="M53" i="8"/>
  <c r="M3" i="8"/>
  <c r="M11" i="8"/>
  <c r="M19" i="8"/>
  <c r="M27" i="8"/>
  <c r="M35" i="8"/>
  <c r="M43" i="8"/>
  <c r="M51" i="8"/>
  <c r="M59" i="8"/>
  <c r="M67" i="8"/>
  <c r="M75" i="8"/>
  <c r="M83" i="8"/>
  <c r="M91" i="8"/>
  <c r="O37" i="8"/>
  <c r="O96" i="8"/>
  <c r="O59" i="8"/>
  <c r="M62" i="8"/>
  <c r="M4" i="8"/>
  <c r="O42" i="8"/>
  <c r="O33" i="8"/>
  <c r="O24" i="8"/>
  <c r="O15" i="8"/>
  <c r="O6" i="8"/>
  <c r="O93" i="8"/>
  <c r="O83" i="8"/>
  <c r="O74" i="8"/>
  <c r="O65" i="8"/>
  <c r="O56" i="8"/>
  <c r="O47" i="8"/>
  <c r="M86" i="8"/>
  <c r="M72" i="8"/>
  <c r="M61" i="8"/>
  <c r="M58" i="8"/>
  <c r="M38" i="8"/>
  <c r="M32" i="8"/>
  <c r="M26" i="8"/>
  <c r="M6" i="8"/>
  <c r="U84" i="8"/>
  <c r="U76" i="8"/>
  <c r="L3" i="5"/>
  <c r="O10" i="8"/>
  <c r="O51" i="8"/>
  <c r="O9" i="8"/>
  <c r="M97" i="8"/>
  <c r="M76" i="8"/>
  <c r="M7" i="8"/>
  <c r="O41" i="8"/>
  <c r="O32" i="8"/>
  <c r="O23" i="8"/>
  <c r="O14" i="8"/>
  <c r="O5" i="8"/>
  <c r="O91" i="8"/>
  <c r="O82" i="8"/>
  <c r="O73" i="8"/>
  <c r="O64" i="8"/>
  <c r="O55" i="8"/>
  <c r="O46" i="8"/>
  <c r="M94" i="8"/>
  <c r="M80" i="8"/>
  <c r="M69" i="8"/>
  <c r="M66" i="8"/>
  <c r="M55" i="8"/>
  <c r="M52" i="8"/>
  <c r="M49" i="8"/>
  <c r="M23" i="8"/>
  <c r="M20" i="8"/>
  <c r="M17" i="8"/>
  <c r="Q97" i="8"/>
  <c r="Q96" i="8"/>
  <c r="Q95" i="8"/>
  <c r="Q94" i="8"/>
  <c r="Q93" i="8"/>
  <c r="Q92" i="8"/>
  <c r="Q91" i="8"/>
  <c r="U85" i="8"/>
  <c r="U77" i="8"/>
  <c r="O97" i="8"/>
  <c r="O27" i="8"/>
  <c r="O69" i="8"/>
  <c r="O40" i="8"/>
  <c r="O31" i="8"/>
  <c r="O22" i="8"/>
  <c r="O13" i="8"/>
  <c r="O3" i="8"/>
  <c r="O90" i="8"/>
  <c r="O81" i="8"/>
  <c r="O72" i="8"/>
  <c r="O63" i="8"/>
  <c r="O54" i="8"/>
  <c r="O45" i="8"/>
  <c r="M88" i="8"/>
  <c r="M77" i="8"/>
  <c r="M74" i="8"/>
  <c r="M63" i="8"/>
  <c r="M46" i="8"/>
  <c r="M40" i="8"/>
  <c r="M34" i="8"/>
  <c r="M14" i="8"/>
  <c r="M8" i="8"/>
  <c r="M2" i="8"/>
  <c r="U86" i="8"/>
  <c r="U78" i="8"/>
  <c r="O29" i="8"/>
  <c r="O70" i="8"/>
  <c r="O18" i="8"/>
  <c r="O50" i="8"/>
  <c r="M33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4" i="8"/>
  <c r="Q3" i="8"/>
  <c r="H3" i="5"/>
  <c r="I3" i="5" s="1"/>
  <c r="O39" i="8"/>
  <c r="O30" i="8"/>
  <c r="O21" i="8"/>
  <c r="O11" i="8"/>
  <c r="O2" i="8"/>
  <c r="O89" i="8"/>
  <c r="O80" i="8"/>
  <c r="O71" i="8"/>
  <c r="O62" i="8"/>
  <c r="O53" i="8"/>
  <c r="O43" i="8"/>
  <c r="M96" i="8"/>
  <c r="M85" i="8"/>
  <c r="M82" i="8"/>
  <c r="M71" i="8"/>
  <c r="M60" i="8"/>
  <c r="M57" i="8"/>
  <c r="M31" i="8"/>
  <c r="M28" i="8"/>
  <c r="M25" i="8"/>
  <c r="U87" i="8"/>
  <c r="U79" i="8"/>
  <c r="S4" i="8"/>
  <c r="H10" i="5"/>
  <c r="H13" i="5"/>
  <c r="C45" i="2"/>
  <c r="C46" i="2"/>
  <c r="C47" i="2"/>
  <c r="C48" i="2"/>
  <c r="C49" i="2"/>
  <c r="C50" i="2"/>
  <c r="C51" i="2"/>
  <c r="C44" i="2"/>
  <c r="C37" i="2"/>
  <c r="C38" i="2"/>
  <c r="C39" i="2"/>
  <c r="C40" i="2"/>
  <c r="C41" i="2"/>
  <c r="C42" i="2"/>
  <c r="C43" i="2"/>
  <c r="C22" i="2"/>
  <c r="C21" i="2"/>
  <c r="C20" i="2"/>
  <c r="C19" i="2"/>
  <c r="C18" i="2"/>
  <c r="C17" i="2"/>
  <c r="C16" i="2"/>
  <c r="C15" i="2"/>
  <c r="C14" i="2"/>
  <c r="C13" i="2"/>
  <c r="C12" i="2"/>
  <c r="R87" i="12" l="1"/>
  <c r="H30" i="12"/>
  <c r="H24" i="12"/>
  <c r="H61" i="12"/>
  <c r="H26" i="12"/>
  <c r="H12" i="12"/>
  <c r="L16" i="12"/>
  <c r="L60" i="12"/>
  <c r="L23" i="12"/>
  <c r="M63" i="12"/>
  <c r="I10" i="12"/>
  <c r="H41" i="12"/>
  <c r="H38" i="12"/>
  <c r="H65" i="12"/>
  <c r="H40" i="12"/>
  <c r="L13" i="12"/>
  <c r="L21" i="12"/>
  <c r="L14" i="12"/>
  <c r="L67" i="12"/>
  <c r="H55" i="12"/>
  <c r="H51" i="12"/>
  <c r="H13" i="12"/>
  <c r="H43" i="12"/>
  <c r="L42" i="12"/>
  <c r="L25" i="12"/>
  <c r="L39" i="12"/>
  <c r="N50" i="12"/>
  <c r="J47" i="12"/>
  <c r="H70" i="12"/>
  <c r="H58" i="12"/>
  <c r="H18" i="12"/>
  <c r="H64" i="12"/>
  <c r="L63" i="12"/>
  <c r="L27" i="12"/>
  <c r="L55" i="12"/>
  <c r="P11" i="12"/>
  <c r="K25" i="12"/>
  <c r="H8" i="12"/>
  <c r="H5" i="12"/>
  <c r="H29" i="12"/>
  <c r="H68" i="12"/>
  <c r="L33" i="12"/>
  <c r="L29" i="12"/>
  <c r="L62" i="12"/>
  <c r="G55" i="12"/>
  <c r="H11" i="12"/>
  <c r="H16" i="12"/>
  <c r="H50" i="12"/>
  <c r="H7" i="12"/>
  <c r="L44" i="12"/>
  <c r="L31" i="12"/>
  <c r="L12" i="12"/>
  <c r="Q7" i="12"/>
  <c r="O15" i="12"/>
  <c r="H19" i="12"/>
  <c r="H32" i="12"/>
  <c r="H57" i="12"/>
  <c r="H15" i="12"/>
  <c r="L51" i="12"/>
  <c r="L41" i="12"/>
  <c r="L40" i="12"/>
  <c r="D440" i="10"/>
  <c r="D448" i="10"/>
  <c r="D456" i="10"/>
  <c r="D464" i="10"/>
  <c r="D470" i="10"/>
  <c r="D441" i="10"/>
  <c r="D449" i="10"/>
  <c r="D457" i="10"/>
  <c r="D465" i="10"/>
  <c r="D442" i="10"/>
  <c r="D450" i="10"/>
  <c r="D458" i="10"/>
  <c r="D466" i="10"/>
  <c r="D443" i="10"/>
  <c r="D451" i="10"/>
  <c r="D459" i="10"/>
  <c r="D467" i="10"/>
  <c r="D446" i="10"/>
  <c r="D444" i="10"/>
  <c r="D452" i="10"/>
  <c r="D460" i="10"/>
  <c r="D468" i="10"/>
  <c r="D462" i="10"/>
  <c r="D445" i="10"/>
  <c r="D453" i="10"/>
  <c r="D461" i="10"/>
  <c r="D469" i="10"/>
  <c r="D454" i="10"/>
  <c r="D438" i="10"/>
  <c r="D439" i="10"/>
  <c r="D447" i="10"/>
  <c r="D455" i="10"/>
  <c r="D463" i="10"/>
  <c r="H21" i="12"/>
  <c r="H54" i="12"/>
  <c r="H10" i="12"/>
  <c r="H9" i="12"/>
  <c r="L58" i="12"/>
  <c r="L53" i="12"/>
  <c r="L19" i="12"/>
  <c r="F77" i="11"/>
  <c r="F88" i="11"/>
  <c r="F90" i="11"/>
  <c r="F79" i="11"/>
  <c r="F81" i="11"/>
  <c r="F83" i="11"/>
  <c r="F92" i="11"/>
  <c r="F6" i="11"/>
  <c r="F67" i="11"/>
  <c r="F74" i="11"/>
  <c r="F94" i="11"/>
  <c r="F8" i="11"/>
  <c r="F58" i="11"/>
  <c r="F72" i="11"/>
  <c r="F76" i="11"/>
  <c r="F85" i="11"/>
  <c r="F96" i="11"/>
  <c r="F98" i="11"/>
  <c r="F59" i="11"/>
  <c r="F70" i="11"/>
  <c r="F78" i="11"/>
  <c r="F87" i="11"/>
  <c r="F89" i="11"/>
  <c r="F91" i="11"/>
  <c r="F5" i="11"/>
  <c r="F32" i="11"/>
  <c r="F80" i="11"/>
  <c r="F82" i="11"/>
  <c r="F7" i="11"/>
  <c r="F56" i="11"/>
  <c r="F65" i="11"/>
  <c r="F68" i="11"/>
  <c r="F73" i="11"/>
  <c r="F75" i="11"/>
  <c r="F84" i="11"/>
  <c r="F93" i="11"/>
  <c r="F52" i="11"/>
  <c r="F86" i="11"/>
  <c r="F15" i="11"/>
  <c r="F24" i="11"/>
  <c r="F26" i="11"/>
  <c r="F28" i="11"/>
  <c r="F9" i="11"/>
  <c r="F17" i="11"/>
  <c r="F19" i="11"/>
  <c r="F10" i="11"/>
  <c r="F12" i="11"/>
  <c r="F21" i="11"/>
  <c r="F95" i="11"/>
  <c r="F97" i="11"/>
  <c r="F23" i="11"/>
  <c r="F14" i="11"/>
  <c r="F25" i="11"/>
  <c r="F27" i="11"/>
  <c r="F99" i="11"/>
  <c r="F16" i="11"/>
  <c r="F18" i="11"/>
  <c r="F20" i="11"/>
  <c r="F29" i="11"/>
  <c r="F4" i="11"/>
  <c r="F11" i="11"/>
  <c r="F13" i="11"/>
  <c r="F22" i="11"/>
  <c r="F60" i="11"/>
  <c r="F42" i="11"/>
  <c r="F45" i="11"/>
  <c r="F62" i="12"/>
  <c r="F54" i="12"/>
  <c r="F68" i="12"/>
  <c r="F60" i="12"/>
  <c r="F94" i="12"/>
  <c r="F43" i="12"/>
  <c r="F61" i="11"/>
  <c r="F39" i="11"/>
  <c r="F53" i="11"/>
  <c r="F51" i="11"/>
  <c r="F41" i="11"/>
  <c r="F43" i="11"/>
  <c r="F70" i="12"/>
  <c r="F93" i="12"/>
  <c r="F61" i="12"/>
  <c r="F53" i="12"/>
  <c r="F44" i="12"/>
  <c r="F82" i="12"/>
  <c r="F50" i="11"/>
  <c r="F48" i="11"/>
  <c r="F38" i="11"/>
  <c r="F40" i="11"/>
  <c r="F97" i="12"/>
  <c r="F64" i="12"/>
  <c r="F35" i="11"/>
  <c r="F66" i="11"/>
  <c r="F44" i="11"/>
  <c r="F34" i="11"/>
  <c r="F64" i="11"/>
  <c r="F31" i="11"/>
  <c r="F30" i="11"/>
  <c r="F23" i="12"/>
  <c r="F62" i="11"/>
  <c r="F46" i="11"/>
  <c r="F33" i="11"/>
  <c r="F71" i="11"/>
  <c r="F54" i="11"/>
  <c r="F69" i="11"/>
  <c r="F63" i="11"/>
  <c r="F49" i="11"/>
  <c r="F47" i="11"/>
  <c r="F37" i="11"/>
  <c r="F36" i="11"/>
  <c r="F55" i="11"/>
  <c r="F57" i="11"/>
  <c r="F86" i="12"/>
  <c r="F98" i="12"/>
  <c r="F75" i="12"/>
  <c r="F58" i="12"/>
  <c r="F49" i="12"/>
  <c r="F22" i="12"/>
  <c r="F81" i="12"/>
  <c r="F14" i="12"/>
  <c r="F76" i="12"/>
  <c r="F27" i="12"/>
  <c r="F85" i="12"/>
  <c r="F77" i="12"/>
  <c r="F52" i="12"/>
  <c r="F84" i="12"/>
  <c r="F66" i="12"/>
  <c r="F78" i="12"/>
  <c r="F88" i="12"/>
  <c r="F71" i="12"/>
  <c r="F4" i="12"/>
  <c r="F51" i="12"/>
  <c r="F59" i="12"/>
  <c r="F89" i="12"/>
  <c r="F80" i="12"/>
  <c r="F46" i="12"/>
  <c r="F95" i="12"/>
  <c r="F69" i="12"/>
  <c r="F83" i="12"/>
  <c r="F67" i="12"/>
  <c r="F99" i="12"/>
  <c r="F90" i="12"/>
  <c r="F74" i="12"/>
  <c r="F73" i="12"/>
  <c r="F57" i="12"/>
  <c r="F72" i="12"/>
  <c r="S43" i="11"/>
  <c r="S56" i="11"/>
  <c r="S60" i="11"/>
  <c r="S68" i="11"/>
  <c r="S78" i="11"/>
  <c r="S80" i="11"/>
  <c r="S82" i="11"/>
  <c r="S65" i="11"/>
  <c r="S66" i="11"/>
  <c r="S73" i="11"/>
  <c r="S75" i="11"/>
  <c r="S93" i="11"/>
  <c r="S7" i="11"/>
  <c r="S9" i="11"/>
  <c r="S57" i="11"/>
  <c r="S61" i="11"/>
  <c r="S62" i="11"/>
  <c r="S71" i="11"/>
  <c r="S84" i="11"/>
  <c r="S95" i="11"/>
  <c r="S97" i="11"/>
  <c r="S99" i="11"/>
  <c r="S58" i="11"/>
  <c r="S69" i="11"/>
  <c r="S77" i="11"/>
  <c r="S86" i="11"/>
  <c r="S88" i="11"/>
  <c r="S90" i="11"/>
  <c r="S42" i="11"/>
  <c r="S79" i="11"/>
  <c r="S81" i="11"/>
  <c r="S83" i="11"/>
  <c r="S6" i="11"/>
  <c r="S33" i="11"/>
  <c r="S55" i="11"/>
  <c r="S63" i="11"/>
  <c r="S64" i="11"/>
  <c r="S67" i="11"/>
  <c r="S72" i="11"/>
  <c r="S74" i="11"/>
  <c r="S92" i="11"/>
  <c r="S44" i="11"/>
  <c r="S51" i="11"/>
  <c r="S52" i="11"/>
  <c r="S54" i="11"/>
  <c r="S85" i="11"/>
  <c r="S94" i="11"/>
  <c r="S34" i="11"/>
  <c r="S46" i="11"/>
  <c r="S59" i="11"/>
  <c r="S70" i="11"/>
  <c r="S76" i="11"/>
  <c r="S87" i="11"/>
  <c r="S5" i="11"/>
  <c r="S8" i="11"/>
  <c r="S16" i="11"/>
  <c r="S18" i="11"/>
  <c r="S20" i="11"/>
  <c r="S11" i="11"/>
  <c r="S29" i="11"/>
  <c r="S91" i="11"/>
  <c r="S96" i="11"/>
  <c r="S22" i="11"/>
  <c r="S4" i="11"/>
  <c r="L11" i="11"/>
  <c r="S13" i="11"/>
  <c r="S24" i="11"/>
  <c r="S26" i="11"/>
  <c r="S28" i="11"/>
  <c r="S98" i="11"/>
  <c r="S15" i="11"/>
  <c r="S17" i="11"/>
  <c r="S19" i="11"/>
  <c r="S89" i="11"/>
  <c r="S10" i="11"/>
  <c r="S12" i="11"/>
  <c r="S21" i="11"/>
  <c r="S14" i="11"/>
  <c r="S23" i="11"/>
  <c r="S25" i="11"/>
  <c r="S27" i="11"/>
  <c r="S85" i="12"/>
  <c r="S92" i="12"/>
  <c r="S28" i="12"/>
  <c r="S50" i="11"/>
  <c r="S96" i="12"/>
  <c r="S68" i="12"/>
  <c r="S53" i="11"/>
  <c r="S36" i="11"/>
  <c r="S35" i="11"/>
  <c r="S86" i="12"/>
  <c r="S78" i="12"/>
  <c r="S94" i="12"/>
  <c r="S87" i="12"/>
  <c r="S4" i="12"/>
  <c r="S84" i="12"/>
  <c r="S76" i="12"/>
  <c r="S67" i="12"/>
  <c r="S93" i="12"/>
  <c r="S58" i="12"/>
  <c r="S89" i="12"/>
  <c r="S98" i="12"/>
  <c r="S43" i="12"/>
  <c r="S97" i="12"/>
  <c r="S88" i="12"/>
  <c r="S72" i="12"/>
  <c r="S8" i="12"/>
  <c r="S83" i="12"/>
  <c r="S75" i="12"/>
  <c r="S69" i="12"/>
  <c r="S82" i="12"/>
  <c r="S48" i="12"/>
  <c r="S73" i="12"/>
  <c r="S35" i="12"/>
  <c r="S80" i="12"/>
  <c r="S81" i="12"/>
  <c r="S32" i="11"/>
  <c r="S37" i="11"/>
  <c r="F33" i="12"/>
  <c r="F24" i="12"/>
  <c r="G41" i="12"/>
  <c r="G60" i="12"/>
  <c r="G40" i="12"/>
  <c r="J25" i="12"/>
  <c r="J10" i="12"/>
  <c r="J72" i="12"/>
  <c r="J46" i="12"/>
  <c r="J48" i="12"/>
  <c r="K6" i="12"/>
  <c r="L11" i="12"/>
  <c r="M21" i="12"/>
  <c r="M23" i="12"/>
  <c r="M44" i="12"/>
  <c r="M19" i="12"/>
  <c r="N13" i="12"/>
  <c r="N26" i="12"/>
  <c r="N4" i="12"/>
  <c r="N54" i="12"/>
  <c r="N52" i="12"/>
  <c r="N19" i="12"/>
  <c r="O63" i="12"/>
  <c r="O6" i="12"/>
  <c r="O5" i="12"/>
  <c r="O45" i="12"/>
  <c r="O40" i="12"/>
  <c r="P36" i="12"/>
  <c r="Q9" i="12"/>
  <c r="Q75" i="12"/>
  <c r="Q18" i="12"/>
  <c r="Q15" i="12"/>
  <c r="Q6" i="12"/>
  <c r="Q77" i="12"/>
  <c r="Q20" i="12"/>
  <c r="R54" i="12"/>
  <c r="R15" i="12"/>
  <c r="R55" i="12"/>
  <c r="R34" i="12"/>
  <c r="S40" i="12"/>
  <c r="S65" i="12"/>
  <c r="S59" i="12"/>
  <c r="S12" i="12"/>
  <c r="S7" i="12"/>
  <c r="S56" i="12"/>
  <c r="S9" i="12"/>
  <c r="F31" i="12"/>
  <c r="F35" i="12"/>
  <c r="H82" i="12"/>
  <c r="H36" i="12"/>
  <c r="K29" i="12"/>
  <c r="K18" i="12"/>
  <c r="O23" i="12"/>
  <c r="O62" i="12"/>
  <c r="P70" i="12"/>
  <c r="P5" i="12"/>
  <c r="Q5" i="12"/>
  <c r="R21" i="12"/>
  <c r="P9" i="12"/>
  <c r="M57" i="12"/>
  <c r="J32" i="12"/>
  <c r="M74" i="12"/>
  <c r="Q94" i="12"/>
  <c r="E63" i="12"/>
  <c r="O7" i="12"/>
  <c r="P39" i="12"/>
  <c r="H63" i="12"/>
  <c r="S79" i="12"/>
  <c r="G87" i="12"/>
  <c r="I25" i="12"/>
  <c r="F92" i="12"/>
  <c r="E8" i="12"/>
  <c r="P24" i="12"/>
  <c r="I56" i="12"/>
  <c r="L72" i="12"/>
  <c r="N63" i="11"/>
  <c r="N67" i="11"/>
  <c r="N72" i="11"/>
  <c r="N74" i="11"/>
  <c r="N92" i="11"/>
  <c r="N85" i="11"/>
  <c r="N94" i="11"/>
  <c r="N96" i="11"/>
  <c r="N98" i="11"/>
  <c r="N53" i="11"/>
  <c r="N59" i="11"/>
  <c r="N70" i="11"/>
  <c r="N76" i="11"/>
  <c r="N87" i="11"/>
  <c r="N89" i="11"/>
  <c r="N91" i="11"/>
  <c r="N51" i="11"/>
  <c r="N68" i="11"/>
  <c r="N78" i="11"/>
  <c r="N80" i="11"/>
  <c r="N82" i="11"/>
  <c r="N5" i="11"/>
  <c r="N50" i="11"/>
  <c r="N56" i="11"/>
  <c r="N65" i="11"/>
  <c r="N73" i="11"/>
  <c r="N75" i="11"/>
  <c r="N93" i="11"/>
  <c r="N7" i="11"/>
  <c r="N49" i="11"/>
  <c r="N61" i="11"/>
  <c r="N71" i="11"/>
  <c r="N84" i="11"/>
  <c r="N95" i="11"/>
  <c r="N97" i="11"/>
  <c r="N99" i="11"/>
  <c r="N69" i="11"/>
  <c r="N77" i="11"/>
  <c r="N86" i="11"/>
  <c r="N88" i="11"/>
  <c r="N90" i="11"/>
  <c r="N79" i="11"/>
  <c r="N81" i="11"/>
  <c r="N83" i="11"/>
  <c r="N10" i="11"/>
  <c r="N12" i="11"/>
  <c r="L6" i="11"/>
  <c r="N21" i="11"/>
  <c r="N6" i="11"/>
  <c r="N14" i="11"/>
  <c r="N23" i="11"/>
  <c r="N25" i="11"/>
  <c r="N27" i="11"/>
  <c r="N16" i="11"/>
  <c r="N18" i="11"/>
  <c r="N20" i="11"/>
  <c r="N11" i="11"/>
  <c r="N29" i="11"/>
  <c r="N8" i="11"/>
  <c r="N9" i="11"/>
  <c r="N22" i="11"/>
  <c r="N13" i="11"/>
  <c r="N24" i="11"/>
  <c r="N26" i="11"/>
  <c r="N28" i="11"/>
  <c r="N15" i="11"/>
  <c r="N17" i="11"/>
  <c r="N19" i="11"/>
  <c r="N4" i="11"/>
  <c r="N52" i="11"/>
  <c r="N36" i="11"/>
  <c r="N39" i="11"/>
  <c r="N86" i="12"/>
  <c r="N84" i="12"/>
  <c r="N98" i="12"/>
  <c r="N66" i="11"/>
  <c r="N41" i="11"/>
  <c r="N43" i="11"/>
  <c r="N93" i="12"/>
  <c r="N64" i="11"/>
  <c r="N54" i="11"/>
  <c r="N32" i="11"/>
  <c r="N42" i="11"/>
  <c r="N38" i="11"/>
  <c r="N40" i="11"/>
  <c r="N97" i="12"/>
  <c r="N79" i="12"/>
  <c r="N46" i="11"/>
  <c r="N62" i="11"/>
  <c r="N31" i="11"/>
  <c r="N34" i="11"/>
  <c r="N62" i="12"/>
  <c r="N60" i="12"/>
  <c r="N48" i="11"/>
  <c r="N60" i="11"/>
  <c r="N37" i="11"/>
  <c r="N22" i="12"/>
  <c r="N35" i="11"/>
  <c r="N58" i="11"/>
  <c r="N47" i="11"/>
  <c r="N33" i="11"/>
  <c r="N30" i="11"/>
  <c r="N55" i="11"/>
  <c r="N57" i="11"/>
  <c r="N44" i="11"/>
  <c r="N45" i="11"/>
  <c r="N90" i="12"/>
  <c r="N74" i="12"/>
  <c r="N66" i="12"/>
  <c r="N85" i="12"/>
  <c r="N48" i="12"/>
  <c r="N77" i="12"/>
  <c r="N59" i="12"/>
  <c r="N34" i="12"/>
  <c r="N57" i="12"/>
  <c r="N64" i="12"/>
  <c r="N80" i="12"/>
  <c r="N68" i="12"/>
  <c r="N81" i="12"/>
  <c r="N58" i="12"/>
  <c r="N95" i="12"/>
  <c r="N88" i="12"/>
  <c r="N94" i="12"/>
  <c r="N91" i="12"/>
  <c r="N82" i="12"/>
  <c r="N99" i="12"/>
  <c r="N89" i="12"/>
  <c r="N44" i="12"/>
  <c r="N73" i="12"/>
  <c r="N70" i="12"/>
  <c r="N76" i="12"/>
  <c r="N83" i="12"/>
  <c r="J53" i="11"/>
  <c r="J54" i="11"/>
  <c r="J64" i="11"/>
  <c r="J70" i="11"/>
  <c r="J78" i="11"/>
  <c r="J80" i="11"/>
  <c r="J82" i="11"/>
  <c r="J55" i="11"/>
  <c r="J56" i="11"/>
  <c r="J65" i="11"/>
  <c r="J68" i="11"/>
  <c r="J73" i="11"/>
  <c r="J75" i="11"/>
  <c r="J84" i="11"/>
  <c r="J93" i="11"/>
  <c r="J7" i="11"/>
  <c r="J9" i="11"/>
  <c r="J37" i="11"/>
  <c r="J47" i="11"/>
  <c r="J52" i="11"/>
  <c r="J71" i="11"/>
  <c r="J95" i="11"/>
  <c r="J97" i="11"/>
  <c r="J99" i="11"/>
  <c r="J44" i="11"/>
  <c r="J57" i="11"/>
  <c r="J60" i="11"/>
  <c r="J61" i="11"/>
  <c r="J69" i="11"/>
  <c r="J77" i="11"/>
  <c r="J86" i="11"/>
  <c r="J88" i="11"/>
  <c r="J90" i="11"/>
  <c r="J49" i="11"/>
  <c r="J66" i="11"/>
  <c r="J79" i="11"/>
  <c r="J81" i="11"/>
  <c r="J83" i="11"/>
  <c r="J92" i="11"/>
  <c r="J6" i="11"/>
  <c r="J62" i="11"/>
  <c r="J67" i="11"/>
  <c r="J74" i="11"/>
  <c r="J8" i="11"/>
  <c r="J58" i="11"/>
  <c r="J63" i="11"/>
  <c r="J72" i="11"/>
  <c r="J76" i="11"/>
  <c r="J85" i="11"/>
  <c r="J94" i="11"/>
  <c r="J96" i="11"/>
  <c r="J48" i="11"/>
  <c r="J59" i="11"/>
  <c r="J87" i="11"/>
  <c r="J91" i="11"/>
  <c r="J16" i="11"/>
  <c r="J18" i="11"/>
  <c r="J20" i="11"/>
  <c r="J29" i="11"/>
  <c r="J98" i="11"/>
  <c r="J11" i="11"/>
  <c r="J13" i="11"/>
  <c r="J22" i="11"/>
  <c r="J4" i="11"/>
  <c r="J89" i="11"/>
  <c r="J24" i="11"/>
  <c r="J26" i="11"/>
  <c r="J28" i="11"/>
  <c r="J5" i="11"/>
  <c r="J15" i="11"/>
  <c r="J17" i="11"/>
  <c r="J19" i="11"/>
  <c r="J10" i="11"/>
  <c r="J12" i="11"/>
  <c r="J21" i="11"/>
  <c r="J14" i="11"/>
  <c r="J23" i="11"/>
  <c r="J25" i="11"/>
  <c r="J27" i="11"/>
  <c r="J37" i="12"/>
  <c r="J35" i="11"/>
  <c r="J42" i="11"/>
  <c r="J31" i="11"/>
  <c r="J41" i="12"/>
  <c r="J41" i="11"/>
  <c r="J43" i="11"/>
  <c r="J30" i="11"/>
  <c r="J51" i="11"/>
  <c r="J36" i="11"/>
  <c r="J13" i="12"/>
  <c r="J90" i="12"/>
  <c r="J30" i="12"/>
  <c r="J40" i="11"/>
  <c r="J92" i="12"/>
  <c r="J50" i="12"/>
  <c r="J39" i="11"/>
  <c r="J46" i="11"/>
  <c r="J34" i="11"/>
  <c r="J50" i="11"/>
  <c r="J38" i="11"/>
  <c r="J70" i="12"/>
  <c r="J67" i="12"/>
  <c r="J32" i="11"/>
  <c r="J45" i="11"/>
  <c r="J33" i="11"/>
  <c r="J61" i="12"/>
  <c r="J35" i="12"/>
  <c r="J28" i="12"/>
  <c r="J82" i="12"/>
  <c r="J34" i="12"/>
  <c r="J93" i="12"/>
  <c r="J97" i="12"/>
  <c r="J88" i="12"/>
  <c r="J87" i="12"/>
  <c r="J96" i="12"/>
  <c r="J86" i="12"/>
  <c r="J83" i="12"/>
  <c r="J94" i="12"/>
  <c r="J53" i="12"/>
  <c r="J21" i="12"/>
  <c r="J73" i="12"/>
  <c r="J98" i="12"/>
  <c r="J26" i="12"/>
  <c r="J85" i="12"/>
  <c r="J84" i="12"/>
  <c r="J59" i="12"/>
  <c r="J19" i="12"/>
  <c r="J74" i="12"/>
  <c r="J58" i="12"/>
  <c r="J99" i="12"/>
  <c r="J66" i="12"/>
  <c r="J78" i="12"/>
  <c r="J95" i="12"/>
  <c r="J91" i="12"/>
  <c r="J11" i="12"/>
  <c r="J42" i="12"/>
  <c r="J45" i="12"/>
  <c r="J81" i="12"/>
  <c r="S40" i="11"/>
  <c r="S45" i="11"/>
  <c r="F37" i="12"/>
  <c r="F28" i="12"/>
  <c r="G5" i="12"/>
  <c r="G11" i="12"/>
  <c r="G47" i="12"/>
  <c r="J39" i="12"/>
  <c r="J12" i="12"/>
  <c r="J76" i="12"/>
  <c r="J54" i="12"/>
  <c r="J51" i="12"/>
  <c r="K11" i="12"/>
  <c r="M30" i="12"/>
  <c r="M33" i="12"/>
  <c r="M48" i="12"/>
  <c r="M24" i="12"/>
  <c r="N20" i="12"/>
  <c r="N29" i="12"/>
  <c r="N5" i="12"/>
  <c r="N67" i="12"/>
  <c r="N61" i="12"/>
  <c r="N25" i="12"/>
  <c r="O73" i="12"/>
  <c r="O11" i="12"/>
  <c r="O12" i="12"/>
  <c r="O48" i="12"/>
  <c r="O51" i="12"/>
  <c r="P6" i="12"/>
  <c r="Q17" i="12"/>
  <c r="Q78" i="12"/>
  <c r="Q22" i="12"/>
  <c r="Q31" i="12"/>
  <c r="Q19" i="12"/>
  <c r="Q83" i="12"/>
  <c r="Q21" i="12"/>
  <c r="R61" i="12"/>
  <c r="R22" i="12"/>
  <c r="R56" i="12"/>
  <c r="R42" i="12"/>
  <c r="S41" i="12"/>
  <c r="S13" i="12"/>
  <c r="S19" i="12"/>
  <c r="S16" i="12"/>
  <c r="S37" i="12"/>
  <c r="S31" i="12"/>
  <c r="S10" i="12"/>
  <c r="F42" i="12"/>
  <c r="F34" i="12"/>
  <c r="H59" i="12"/>
  <c r="H45" i="12"/>
  <c r="K14" i="12"/>
  <c r="M29" i="12"/>
  <c r="N53" i="12"/>
  <c r="O38" i="12"/>
  <c r="O57" i="12"/>
  <c r="P42" i="12"/>
  <c r="Q47" i="12"/>
  <c r="O9" i="12"/>
  <c r="L5" i="12"/>
  <c r="R38" i="12"/>
  <c r="J77" i="12"/>
  <c r="S95" i="12"/>
  <c r="E71" i="12"/>
  <c r="J15" i="12"/>
  <c r="N39" i="12"/>
  <c r="I55" i="12"/>
  <c r="S63" i="12"/>
  <c r="I79" i="12"/>
  <c r="N87" i="12"/>
  <c r="L32" i="12"/>
  <c r="N92" i="12"/>
  <c r="E16" i="12"/>
  <c r="G32" i="12"/>
  <c r="H56" i="12"/>
  <c r="I72" i="12"/>
  <c r="P38" i="11"/>
  <c r="P48" i="11"/>
  <c r="P58" i="11"/>
  <c r="P69" i="11"/>
  <c r="P77" i="11"/>
  <c r="P86" i="11"/>
  <c r="P88" i="11"/>
  <c r="P90" i="11"/>
  <c r="P42" i="11"/>
  <c r="P79" i="11"/>
  <c r="P81" i="11"/>
  <c r="P83" i="11"/>
  <c r="P6" i="11"/>
  <c r="P55" i="11"/>
  <c r="P63" i="11"/>
  <c r="P64" i="11"/>
  <c r="P67" i="11"/>
  <c r="P72" i="11"/>
  <c r="P74" i="11"/>
  <c r="P92" i="11"/>
  <c r="P8" i="11"/>
  <c r="P33" i="11"/>
  <c r="P52" i="11"/>
  <c r="P53" i="11"/>
  <c r="P54" i="11"/>
  <c r="P85" i="11"/>
  <c r="P94" i="11"/>
  <c r="P96" i="11"/>
  <c r="P98" i="11"/>
  <c r="P37" i="11"/>
  <c r="P44" i="11"/>
  <c r="P59" i="11"/>
  <c r="P70" i="11"/>
  <c r="P76" i="11"/>
  <c r="P87" i="11"/>
  <c r="P89" i="11"/>
  <c r="P91" i="11"/>
  <c r="P50" i="11"/>
  <c r="P56" i="11"/>
  <c r="P60" i="11"/>
  <c r="P68" i="11"/>
  <c r="P78" i="11"/>
  <c r="P80" i="11"/>
  <c r="P82" i="11"/>
  <c r="P5" i="11"/>
  <c r="P41" i="11"/>
  <c r="P49" i="11"/>
  <c r="P65" i="11"/>
  <c r="P66" i="11"/>
  <c r="P73" i="11"/>
  <c r="P75" i="11"/>
  <c r="P93" i="11"/>
  <c r="P57" i="11"/>
  <c r="P61" i="11"/>
  <c r="P62" i="11"/>
  <c r="P71" i="11"/>
  <c r="P84" i="11"/>
  <c r="P13" i="11"/>
  <c r="P24" i="11"/>
  <c r="P26" i="11"/>
  <c r="P28" i="11"/>
  <c r="P99" i="11"/>
  <c r="P15" i="11"/>
  <c r="P17" i="11"/>
  <c r="P19" i="11"/>
  <c r="P10" i="11"/>
  <c r="P12" i="11"/>
  <c r="P21" i="11"/>
  <c r="L8" i="11"/>
  <c r="P14" i="11"/>
  <c r="P23" i="11"/>
  <c r="P25" i="11"/>
  <c r="P27" i="11"/>
  <c r="P16" i="11"/>
  <c r="P18" i="11"/>
  <c r="P20" i="11"/>
  <c r="P4" i="11"/>
  <c r="P95" i="11"/>
  <c r="P11" i="11"/>
  <c r="P29" i="11"/>
  <c r="P97" i="11"/>
  <c r="P7" i="11"/>
  <c r="P9" i="11"/>
  <c r="P22" i="11"/>
  <c r="P43" i="11"/>
  <c r="P39" i="11"/>
  <c r="P31" i="11"/>
  <c r="P36" i="11"/>
  <c r="P98" i="12"/>
  <c r="P55" i="12"/>
  <c r="P69" i="12"/>
  <c r="P59" i="12"/>
  <c r="P40" i="11"/>
  <c r="P30" i="11"/>
  <c r="P51" i="12"/>
  <c r="P45" i="12"/>
  <c r="P76" i="12"/>
  <c r="P51" i="11"/>
  <c r="P77" i="12"/>
  <c r="P13" i="12"/>
  <c r="P91" i="12"/>
  <c r="P84" i="12"/>
  <c r="P34" i="11"/>
  <c r="P78" i="12"/>
  <c r="P7" i="12"/>
  <c r="P32" i="11"/>
  <c r="P62" i="12"/>
  <c r="P35" i="11"/>
  <c r="P47" i="11"/>
  <c r="P46" i="12"/>
  <c r="P45" i="11"/>
  <c r="P46" i="11"/>
  <c r="P22" i="12"/>
  <c r="P94" i="12"/>
  <c r="P29" i="12"/>
  <c r="P73" i="12"/>
  <c r="P40" i="12"/>
  <c r="P89" i="12"/>
  <c r="P21" i="12"/>
  <c r="P66" i="12"/>
  <c r="P83" i="12"/>
  <c r="P43" i="12"/>
  <c r="P50" i="12"/>
  <c r="P92" i="12"/>
  <c r="P63" i="12"/>
  <c r="P23" i="12"/>
  <c r="P12" i="12"/>
  <c r="P74" i="12"/>
  <c r="P96" i="12"/>
  <c r="P25" i="12"/>
  <c r="P52" i="12"/>
  <c r="P47" i="12"/>
  <c r="P95" i="12"/>
  <c r="P54" i="12"/>
  <c r="P19" i="12"/>
  <c r="P93" i="12"/>
  <c r="P48" i="12"/>
  <c r="P90" i="12"/>
  <c r="P85" i="12"/>
  <c r="P81" i="12"/>
  <c r="P86" i="12"/>
  <c r="P68" i="12"/>
  <c r="P67" i="12"/>
  <c r="P10" i="12"/>
  <c r="P41" i="12"/>
  <c r="P80" i="12"/>
  <c r="P99" i="12"/>
  <c r="P4" i="12"/>
  <c r="P53" i="12"/>
  <c r="P65" i="12"/>
  <c r="P88" i="12"/>
  <c r="P30" i="12"/>
  <c r="P60" i="12"/>
  <c r="P44" i="12"/>
  <c r="P75" i="12"/>
  <c r="P35" i="12"/>
  <c r="P82" i="12"/>
  <c r="P49" i="12"/>
  <c r="P61" i="12"/>
  <c r="K30" i="11"/>
  <c r="K59" i="11"/>
  <c r="K87" i="11"/>
  <c r="K89" i="11"/>
  <c r="K91" i="11"/>
  <c r="K53" i="11"/>
  <c r="K54" i="11"/>
  <c r="K64" i="11"/>
  <c r="K70" i="11"/>
  <c r="K78" i="11"/>
  <c r="K80" i="11"/>
  <c r="K82" i="11"/>
  <c r="K33" i="11"/>
  <c r="K50" i="11"/>
  <c r="K51" i="11"/>
  <c r="K56" i="11"/>
  <c r="K65" i="11"/>
  <c r="K68" i="11"/>
  <c r="K73" i="11"/>
  <c r="K75" i="11"/>
  <c r="K84" i="11"/>
  <c r="K93" i="11"/>
  <c r="K7" i="11"/>
  <c r="K9" i="11"/>
  <c r="K37" i="11"/>
  <c r="K71" i="11"/>
  <c r="K95" i="11"/>
  <c r="K97" i="11"/>
  <c r="K99" i="11"/>
  <c r="K46" i="11"/>
  <c r="K57" i="11"/>
  <c r="K60" i="11"/>
  <c r="K61" i="11"/>
  <c r="K69" i="11"/>
  <c r="K77" i="11"/>
  <c r="K86" i="11"/>
  <c r="K88" i="11"/>
  <c r="K90" i="11"/>
  <c r="K36" i="11"/>
  <c r="K41" i="11"/>
  <c r="K66" i="11"/>
  <c r="K79" i="11"/>
  <c r="K81" i="11"/>
  <c r="K83" i="11"/>
  <c r="K92" i="11"/>
  <c r="K6" i="11"/>
  <c r="K62" i="11"/>
  <c r="K67" i="11"/>
  <c r="K74" i="11"/>
  <c r="K38" i="11"/>
  <c r="K58" i="11"/>
  <c r="K63" i="11"/>
  <c r="K72" i="11"/>
  <c r="K76" i="11"/>
  <c r="K85" i="11"/>
  <c r="K96" i="11"/>
  <c r="K14" i="11"/>
  <c r="K23" i="11"/>
  <c r="K25" i="11"/>
  <c r="K27" i="11"/>
  <c r="K94" i="11"/>
  <c r="K16" i="11"/>
  <c r="K18" i="11"/>
  <c r="K20" i="11"/>
  <c r="K29" i="11"/>
  <c r="K4" i="11"/>
  <c r="K98" i="11"/>
  <c r="K11" i="11"/>
  <c r="K8" i="11"/>
  <c r="K13" i="11"/>
  <c r="K22" i="11"/>
  <c r="K24" i="11"/>
  <c r="K26" i="11"/>
  <c r="K28" i="11"/>
  <c r="K5" i="11"/>
  <c r="K15" i="11"/>
  <c r="K17" i="11"/>
  <c r="K19" i="11"/>
  <c r="K10" i="11"/>
  <c r="K12" i="11"/>
  <c r="K21" i="11"/>
  <c r="K51" i="12"/>
  <c r="K21" i="12"/>
  <c r="K4" i="12"/>
  <c r="K32" i="11"/>
  <c r="K42" i="11"/>
  <c r="K52" i="11"/>
  <c r="K22" i="12"/>
  <c r="K92" i="12"/>
  <c r="K39" i="11"/>
  <c r="K62" i="12"/>
  <c r="K38" i="12"/>
  <c r="K96" i="12"/>
  <c r="K60" i="12"/>
  <c r="K72" i="12"/>
  <c r="K55" i="12"/>
  <c r="K49" i="11"/>
  <c r="K34" i="11"/>
  <c r="K86" i="12"/>
  <c r="K36" i="12"/>
  <c r="K20" i="12"/>
  <c r="K99" i="12"/>
  <c r="K47" i="12"/>
  <c r="K31" i="11"/>
  <c r="K48" i="11"/>
  <c r="K47" i="11"/>
  <c r="K40" i="11"/>
  <c r="K30" i="12"/>
  <c r="K44" i="11"/>
  <c r="K55" i="11"/>
  <c r="K35" i="11"/>
  <c r="K95" i="12"/>
  <c r="K43" i="11"/>
  <c r="K45" i="11"/>
  <c r="K78" i="12"/>
  <c r="K37" i="12"/>
  <c r="K77" i="12"/>
  <c r="K84" i="12"/>
  <c r="K76" i="12"/>
  <c r="K52" i="12"/>
  <c r="K90" i="12"/>
  <c r="K50" i="12"/>
  <c r="K40" i="12"/>
  <c r="K89" i="12"/>
  <c r="K80" i="12"/>
  <c r="K64" i="12"/>
  <c r="K70" i="12"/>
  <c r="K61" i="12"/>
  <c r="K57" i="12"/>
  <c r="K9" i="12"/>
  <c r="K94" i="12"/>
  <c r="K53" i="12"/>
  <c r="K7" i="12"/>
  <c r="K93" i="12"/>
  <c r="K13" i="12"/>
  <c r="K82" i="12"/>
  <c r="K98" i="12"/>
  <c r="K71" i="12"/>
  <c r="K39" i="12"/>
  <c r="K15" i="12"/>
  <c r="K91" i="12"/>
  <c r="K67" i="12"/>
  <c r="K35" i="12"/>
  <c r="K97" i="12"/>
  <c r="K58" i="12"/>
  <c r="K88" i="12"/>
  <c r="K56" i="12"/>
  <c r="K32" i="12"/>
  <c r="K75" i="12"/>
  <c r="K42" i="12"/>
  <c r="K12" i="12"/>
  <c r="K41" i="12"/>
  <c r="K17" i="12"/>
  <c r="K34" i="12"/>
  <c r="K44" i="12"/>
  <c r="K46" i="12"/>
  <c r="K54" i="12"/>
  <c r="K83" i="12"/>
  <c r="K65" i="12"/>
  <c r="K49" i="12"/>
  <c r="K26" i="12"/>
  <c r="K69" i="12"/>
  <c r="K5" i="12"/>
  <c r="K59" i="12"/>
  <c r="K81" i="12"/>
  <c r="K85" i="12"/>
  <c r="K45" i="12"/>
  <c r="K73" i="12"/>
  <c r="K43" i="12"/>
  <c r="K74" i="12"/>
  <c r="K66" i="12"/>
  <c r="K33" i="12"/>
  <c r="S48" i="11"/>
  <c r="F9" i="12"/>
  <c r="F41" i="12"/>
  <c r="F32" i="12"/>
  <c r="G8" i="12"/>
  <c r="G14" i="12"/>
  <c r="J52" i="12"/>
  <c r="J14" i="12"/>
  <c r="J80" i="12"/>
  <c r="J62" i="12"/>
  <c r="J71" i="12"/>
  <c r="L8" i="12"/>
  <c r="L9" i="12"/>
  <c r="M37" i="12"/>
  <c r="M35" i="12"/>
  <c r="M52" i="12"/>
  <c r="M26" i="12"/>
  <c r="N37" i="12"/>
  <c r="N42" i="12"/>
  <c r="N6" i="12"/>
  <c r="N78" i="12"/>
  <c r="N71" i="12"/>
  <c r="O25" i="12"/>
  <c r="O10" i="12"/>
  <c r="O50" i="12"/>
  <c r="O18" i="12"/>
  <c r="O61" i="12"/>
  <c r="O54" i="12"/>
  <c r="P15" i="12"/>
  <c r="Q30" i="12"/>
  <c r="Q10" i="12"/>
  <c r="Q36" i="12"/>
  <c r="Q33" i="12"/>
  <c r="Q23" i="12"/>
  <c r="Q87" i="12"/>
  <c r="Q26" i="12"/>
  <c r="R73" i="12"/>
  <c r="R24" i="12"/>
  <c r="R69" i="12"/>
  <c r="R43" i="12"/>
  <c r="S42" i="12"/>
  <c r="S17" i="12"/>
  <c r="S20" i="12"/>
  <c r="S22" i="12"/>
  <c r="S52" i="12"/>
  <c r="S32" i="12"/>
  <c r="S29" i="12"/>
  <c r="F18" i="12"/>
  <c r="F36" i="12"/>
  <c r="H75" i="12"/>
  <c r="H67" i="12"/>
  <c r="K24" i="12"/>
  <c r="M45" i="12"/>
  <c r="N36" i="12"/>
  <c r="O44" i="12"/>
  <c r="O69" i="12"/>
  <c r="P57" i="12"/>
  <c r="P33" i="12"/>
  <c r="R11" i="12"/>
  <c r="R5" i="12"/>
  <c r="G7" i="12"/>
  <c r="K8" i="12"/>
  <c r="G44" i="12"/>
  <c r="G80" i="12"/>
  <c r="S99" i="12"/>
  <c r="E79" i="12"/>
  <c r="I15" i="12"/>
  <c r="G39" i="12"/>
  <c r="F63" i="12"/>
  <c r="P79" i="12"/>
  <c r="F87" i="12"/>
  <c r="J44" i="12"/>
  <c r="H93" i="12"/>
  <c r="E24" i="12"/>
  <c r="M32" i="12"/>
  <c r="F56" i="12"/>
  <c r="H80" i="12"/>
  <c r="G60" i="11"/>
  <c r="G86" i="11"/>
  <c r="G94" i="11"/>
  <c r="G70" i="11"/>
  <c r="G78" i="11"/>
  <c r="G15" i="11"/>
  <c r="G7" i="11"/>
  <c r="G23" i="11"/>
  <c r="G36" i="11"/>
  <c r="G85" i="11"/>
  <c r="G24" i="11"/>
  <c r="G80" i="11"/>
  <c r="G57" i="11"/>
  <c r="G31" i="11"/>
  <c r="G89" i="11"/>
  <c r="G98" i="11"/>
  <c r="G91" i="11"/>
  <c r="G76" i="11"/>
  <c r="G44" i="11"/>
  <c r="G30" i="11"/>
  <c r="G38" i="12"/>
  <c r="G22" i="12"/>
  <c r="G6" i="12"/>
  <c r="G76" i="12"/>
  <c r="G63" i="12"/>
  <c r="G59" i="11"/>
  <c r="G95" i="11"/>
  <c r="G25" i="11"/>
  <c r="G65" i="11"/>
  <c r="G74" i="11"/>
  <c r="G97" i="12"/>
  <c r="G67" i="11"/>
  <c r="G21" i="11"/>
  <c r="G54" i="12"/>
  <c r="G85" i="12"/>
  <c r="G77" i="12"/>
  <c r="G6" i="11"/>
  <c r="G71" i="11"/>
  <c r="G55" i="11"/>
  <c r="G96" i="11"/>
  <c r="G52" i="11"/>
  <c r="G10" i="11"/>
  <c r="G19" i="11"/>
  <c r="G12" i="11"/>
  <c r="G92" i="11"/>
  <c r="G35" i="11"/>
  <c r="G78" i="12"/>
  <c r="G46" i="12"/>
  <c r="G29" i="12"/>
  <c r="G38" i="11"/>
  <c r="G77" i="11"/>
  <c r="G16" i="11"/>
  <c r="G51" i="11"/>
  <c r="G72" i="11"/>
  <c r="G47" i="11"/>
  <c r="G81" i="11"/>
  <c r="G90" i="11"/>
  <c r="G41" i="11"/>
  <c r="G4" i="11"/>
  <c r="G83" i="11"/>
  <c r="G68" i="11"/>
  <c r="G45" i="11"/>
  <c r="G13" i="12"/>
  <c r="G22" i="11"/>
  <c r="G32" i="11"/>
  <c r="G87" i="11"/>
  <c r="G17" i="11"/>
  <c r="G26" i="11"/>
  <c r="G53" i="11"/>
  <c r="G66" i="11"/>
  <c r="G28" i="11"/>
  <c r="G88" i="12"/>
  <c r="G13" i="11"/>
  <c r="G49" i="11"/>
  <c r="G34" i="11"/>
  <c r="G50" i="11"/>
  <c r="G42" i="11"/>
  <c r="G93" i="11"/>
  <c r="G64" i="11"/>
  <c r="G88" i="11"/>
  <c r="G97" i="11"/>
  <c r="G74" i="12"/>
  <c r="G11" i="11"/>
  <c r="G62" i="11"/>
  <c r="G99" i="11"/>
  <c r="G84" i="11"/>
  <c r="G63" i="11"/>
  <c r="G56" i="11"/>
  <c r="G58" i="11"/>
  <c r="G40" i="11"/>
  <c r="G69" i="11"/>
  <c r="G8" i="11"/>
  <c r="G37" i="11"/>
  <c r="G73" i="11"/>
  <c r="G82" i="11"/>
  <c r="G75" i="11"/>
  <c r="G29" i="11"/>
  <c r="G33" i="11"/>
  <c r="G39" i="11"/>
  <c r="G14" i="11"/>
  <c r="G93" i="12"/>
  <c r="G79" i="11"/>
  <c r="G61" i="11"/>
  <c r="G9" i="11"/>
  <c r="G18" i="11"/>
  <c r="G27" i="11"/>
  <c r="G20" i="11"/>
  <c r="G48" i="11"/>
  <c r="G5" i="11"/>
  <c r="G54" i="11"/>
  <c r="G43" i="11"/>
  <c r="G86" i="12"/>
  <c r="G70" i="12"/>
  <c r="G83" i="12"/>
  <c r="G67" i="12"/>
  <c r="G99" i="12"/>
  <c r="G58" i="12"/>
  <c r="G15" i="12"/>
  <c r="G61" i="12"/>
  <c r="G90" i="12"/>
  <c r="G73" i="12"/>
  <c r="G72" i="12"/>
  <c r="G57" i="12"/>
  <c r="G79" i="12"/>
  <c r="G46" i="11"/>
  <c r="G94" i="12"/>
  <c r="G75" i="12"/>
  <c r="G66" i="12"/>
  <c r="G49" i="12"/>
  <c r="G16" i="12"/>
  <c r="G84" i="12"/>
  <c r="G59" i="12"/>
  <c r="G50" i="12"/>
  <c r="G10" i="12"/>
  <c r="G81" i="12"/>
  <c r="G65" i="12"/>
  <c r="G45" i="12"/>
  <c r="G69" i="12"/>
  <c r="G53" i="12"/>
  <c r="G91" i="12"/>
  <c r="G19" i="12"/>
  <c r="G62" i="12"/>
  <c r="G51" i="12"/>
  <c r="G35" i="12"/>
  <c r="G4" i="12"/>
  <c r="G42" i="12"/>
  <c r="G92" i="12"/>
  <c r="G28" i="12"/>
  <c r="G43" i="12"/>
  <c r="G82" i="12"/>
  <c r="G26" i="12"/>
  <c r="G89" i="12"/>
  <c r="G96" i="12"/>
  <c r="G98" i="12"/>
  <c r="G36" i="12"/>
  <c r="G95" i="12"/>
  <c r="G9" i="12"/>
  <c r="L4" i="11"/>
  <c r="L4" i="12"/>
  <c r="S31" i="11"/>
  <c r="F13" i="12"/>
  <c r="F45" i="12"/>
  <c r="F6" i="12"/>
  <c r="G24" i="12"/>
  <c r="G17" i="12"/>
  <c r="J60" i="12"/>
  <c r="J16" i="12"/>
  <c r="J22" i="12"/>
  <c r="J65" i="12"/>
  <c r="J75" i="12"/>
  <c r="M39" i="12"/>
  <c r="M58" i="12"/>
  <c r="M54" i="12"/>
  <c r="M31" i="12"/>
  <c r="N51" i="12"/>
  <c r="N49" i="12"/>
  <c r="N14" i="12"/>
  <c r="N10" i="12"/>
  <c r="N30" i="12"/>
  <c r="O28" i="12"/>
  <c r="O17" i="12"/>
  <c r="O53" i="12"/>
  <c r="O26" i="12"/>
  <c r="O66" i="12"/>
  <c r="O64" i="12"/>
  <c r="P16" i="12"/>
  <c r="Q37" i="12"/>
  <c r="Q11" i="12"/>
  <c r="Q52" i="12"/>
  <c r="Q38" i="12"/>
  <c r="Q24" i="12"/>
  <c r="Q91" i="12"/>
  <c r="Q46" i="12"/>
  <c r="R40" i="12"/>
  <c r="R25" i="12"/>
  <c r="R13" i="12"/>
  <c r="R46" i="12"/>
  <c r="S55" i="12"/>
  <c r="S18" i="12"/>
  <c r="S33" i="12"/>
  <c r="S23" i="12"/>
  <c r="S77" i="12"/>
  <c r="S45" i="12"/>
  <c r="S46" i="12"/>
  <c r="F38" i="12"/>
  <c r="F48" i="12"/>
  <c r="H77" i="12"/>
  <c r="H71" i="12"/>
  <c r="K19" i="12"/>
  <c r="N46" i="12"/>
  <c r="N41" i="12"/>
  <c r="O8" i="12"/>
  <c r="O20" i="12"/>
  <c r="P8" i="12"/>
  <c r="Q57" i="12"/>
  <c r="R32" i="12"/>
  <c r="J18" i="12"/>
  <c r="N9" i="12"/>
  <c r="K48" i="12"/>
  <c r="O82" i="12"/>
  <c r="E7" i="12"/>
  <c r="E87" i="12"/>
  <c r="R39" i="12"/>
  <c r="F55" i="12"/>
  <c r="L71" i="12"/>
  <c r="F79" i="12"/>
  <c r="M87" i="12"/>
  <c r="F65" i="12"/>
  <c r="F96" i="12"/>
  <c r="E64" i="12"/>
  <c r="M40" i="12"/>
  <c r="J64" i="12"/>
  <c r="Q57" i="11"/>
  <c r="Q61" i="11"/>
  <c r="Q62" i="11"/>
  <c r="Q71" i="11"/>
  <c r="Q84" i="11"/>
  <c r="Q30" i="11"/>
  <c r="Q40" i="11"/>
  <c r="Q48" i="11"/>
  <c r="Q58" i="11"/>
  <c r="Q69" i="11"/>
  <c r="Q77" i="11"/>
  <c r="Q86" i="11"/>
  <c r="Q88" i="11"/>
  <c r="Q90" i="11"/>
  <c r="Q42" i="11"/>
  <c r="Q79" i="11"/>
  <c r="Q81" i="11"/>
  <c r="Q83" i="11"/>
  <c r="Q6" i="11"/>
  <c r="Q31" i="11"/>
  <c r="Q47" i="11"/>
  <c r="Q55" i="11"/>
  <c r="Q63" i="11"/>
  <c r="Q64" i="11"/>
  <c r="Q67" i="11"/>
  <c r="Q72" i="11"/>
  <c r="Q74" i="11"/>
  <c r="Q92" i="11"/>
  <c r="Q39" i="11"/>
  <c r="Q51" i="11"/>
  <c r="Q52" i="11"/>
  <c r="Q53" i="11"/>
  <c r="Q54" i="11"/>
  <c r="Q85" i="11"/>
  <c r="Q94" i="11"/>
  <c r="Q96" i="11"/>
  <c r="Q98" i="11"/>
  <c r="Q46" i="11"/>
  <c r="Q59" i="11"/>
  <c r="Q70" i="11"/>
  <c r="Q76" i="11"/>
  <c r="Q87" i="11"/>
  <c r="Q89" i="11"/>
  <c r="Q91" i="11"/>
  <c r="Q43" i="11"/>
  <c r="Q50" i="11"/>
  <c r="Q56" i="11"/>
  <c r="Q60" i="11"/>
  <c r="Q68" i="11"/>
  <c r="Q78" i="11"/>
  <c r="Q80" i="11"/>
  <c r="Q82" i="11"/>
  <c r="Q32" i="11"/>
  <c r="Q36" i="11"/>
  <c r="Q49" i="11"/>
  <c r="Q65" i="11"/>
  <c r="Q66" i="11"/>
  <c r="Q73" i="11"/>
  <c r="Q75" i="11"/>
  <c r="Q97" i="11"/>
  <c r="Q7" i="11"/>
  <c r="Q9" i="11"/>
  <c r="Q22" i="11"/>
  <c r="Q13" i="11"/>
  <c r="Q24" i="11"/>
  <c r="Q26" i="11"/>
  <c r="Q28" i="11"/>
  <c r="Q99" i="11"/>
  <c r="Q15" i="11"/>
  <c r="Q17" i="11"/>
  <c r="Q19" i="11"/>
  <c r="Q10" i="11"/>
  <c r="Q12" i="11"/>
  <c r="L9" i="11"/>
  <c r="Q21" i="11"/>
  <c r="Q4" i="11"/>
  <c r="Q14" i="11"/>
  <c r="Q23" i="11"/>
  <c r="Q25" i="11"/>
  <c r="Q27" i="11"/>
  <c r="Q5" i="11"/>
  <c r="Q8" i="11"/>
  <c r="Q16" i="11"/>
  <c r="Q18" i="11"/>
  <c r="Q20" i="11"/>
  <c r="Q93" i="11"/>
  <c r="Q95" i="11"/>
  <c r="Q11" i="11"/>
  <c r="Q29" i="11"/>
  <c r="Q44" i="12"/>
  <c r="Q34" i="11"/>
  <c r="Q45" i="11"/>
  <c r="Q53" i="12"/>
  <c r="Q80" i="12"/>
  <c r="Q71" i="12"/>
  <c r="Q38" i="11"/>
  <c r="Q35" i="11"/>
  <c r="Q86" i="12"/>
  <c r="Q41" i="11"/>
  <c r="Q76" i="12"/>
  <c r="Q69" i="12"/>
  <c r="Q95" i="12"/>
  <c r="Q33" i="11"/>
  <c r="Q44" i="11"/>
  <c r="Q37" i="11"/>
  <c r="Q28" i="12"/>
  <c r="Q40" i="12"/>
  <c r="Q98" i="12"/>
  <c r="Q64" i="12"/>
  <c r="Q50" i="12"/>
  <c r="Q73" i="12"/>
  <c r="Q93" i="12"/>
  <c r="Q82" i="12"/>
  <c r="Q63" i="12"/>
  <c r="Q51" i="12"/>
  <c r="Q92" i="12"/>
  <c r="Q66" i="12"/>
  <c r="Q97" i="12"/>
  <c r="Q54" i="12"/>
  <c r="Q85" i="12"/>
  <c r="Q99" i="12"/>
  <c r="Q84" i="12"/>
  <c r="Q59" i="12"/>
  <c r="Q96" i="12"/>
  <c r="Q74" i="12"/>
  <c r="Q4" i="12"/>
  <c r="Q90" i="12"/>
  <c r="Q58" i="12"/>
  <c r="Q81" i="12"/>
  <c r="Q89" i="12"/>
  <c r="O79" i="11"/>
  <c r="O81" i="11"/>
  <c r="O83" i="11"/>
  <c r="O63" i="11"/>
  <c r="O67" i="11"/>
  <c r="O72" i="11"/>
  <c r="O74" i="11"/>
  <c r="O92" i="11"/>
  <c r="O8" i="11"/>
  <c r="O85" i="11"/>
  <c r="O94" i="11"/>
  <c r="O96" i="11"/>
  <c r="O98" i="11"/>
  <c r="O59" i="11"/>
  <c r="O70" i="11"/>
  <c r="O76" i="11"/>
  <c r="O87" i="11"/>
  <c r="O89" i="11"/>
  <c r="O91" i="11"/>
  <c r="L7" i="11"/>
  <c r="O68" i="11"/>
  <c r="O78" i="11"/>
  <c r="O80" i="11"/>
  <c r="O82" i="11"/>
  <c r="O5" i="11"/>
  <c r="O65" i="11"/>
  <c r="O73" i="11"/>
  <c r="O75" i="11"/>
  <c r="O93" i="11"/>
  <c r="O7" i="11"/>
  <c r="O57" i="11"/>
  <c r="O61" i="11"/>
  <c r="O71" i="11"/>
  <c r="O84" i="11"/>
  <c r="O95" i="11"/>
  <c r="O69" i="11"/>
  <c r="O77" i="11"/>
  <c r="O86" i="11"/>
  <c r="O99" i="11"/>
  <c r="O15" i="11"/>
  <c r="O17" i="11"/>
  <c r="O19" i="11"/>
  <c r="O10" i="11"/>
  <c r="O12" i="11"/>
  <c r="O88" i="11"/>
  <c r="O21" i="11"/>
  <c r="O6" i="11"/>
  <c r="O14" i="11"/>
  <c r="O23" i="11"/>
  <c r="O25" i="11"/>
  <c r="O27" i="11"/>
  <c r="O16" i="11"/>
  <c r="O18" i="11"/>
  <c r="O20" i="11"/>
  <c r="O11" i="11"/>
  <c r="O29" i="11"/>
  <c r="O97" i="11"/>
  <c r="O9" i="11"/>
  <c r="O22" i="11"/>
  <c r="O4" i="11"/>
  <c r="O90" i="11"/>
  <c r="O13" i="11"/>
  <c r="O24" i="11"/>
  <c r="O26" i="11"/>
  <c r="O28" i="11"/>
  <c r="O43" i="11"/>
  <c r="O86" i="12"/>
  <c r="O77" i="12"/>
  <c r="O84" i="12"/>
  <c r="O51" i="11"/>
  <c r="O52" i="11"/>
  <c r="O66" i="11"/>
  <c r="O53" i="11"/>
  <c r="O41" i="11"/>
  <c r="O64" i="11"/>
  <c r="O42" i="11"/>
  <c r="O48" i="11"/>
  <c r="O85" i="12"/>
  <c r="O76" i="12"/>
  <c r="O62" i="11"/>
  <c r="O49" i="11"/>
  <c r="O34" i="11"/>
  <c r="O50" i="11"/>
  <c r="O47" i="11"/>
  <c r="O32" i="11"/>
  <c r="O56" i="11"/>
  <c r="O58" i="11"/>
  <c r="O40" i="11"/>
  <c r="O36" i="11"/>
  <c r="O46" i="12"/>
  <c r="O91" i="12"/>
  <c r="O46" i="11"/>
  <c r="O38" i="11"/>
  <c r="O45" i="11"/>
  <c r="O33" i="11"/>
  <c r="O39" i="11"/>
  <c r="O35" i="11"/>
  <c r="O55" i="11"/>
  <c r="O31" i="11"/>
  <c r="O37" i="11"/>
  <c r="O60" i="11"/>
  <c r="O54" i="11"/>
  <c r="O44" i="11"/>
  <c r="O30" i="11"/>
  <c r="O94" i="12"/>
  <c r="O52" i="12"/>
  <c r="O88" i="12"/>
  <c r="O83" i="12"/>
  <c r="O78" i="12"/>
  <c r="O65" i="12"/>
  <c r="O16" i="12"/>
  <c r="O87" i="12"/>
  <c r="O90" i="12"/>
  <c r="O81" i="12"/>
  <c r="L7" i="12"/>
  <c r="O97" i="12"/>
  <c r="O67" i="12"/>
  <c r="O92" i="12"/>
  <c r="O4" i="12"/>
  <c r="O96" i="12"/>
  <c r="O98" i="12"/>
  <c r="O75" i="12"/>
  <c r="O19" i="12"/>
  <c r="O95" i="12"/>
  <c r="O49" i="12"/>
  <c r="O99" i="12"/>
  <c r="O89" i="12"/>
  <c r="S39" i="11"/>
  <c r="G18" i="12"/>
  <c r="G37" i="12"/>
  <c r="G27" i="12"/>
  <c r="J63" i="12"/>
  <c r="J20" i="12"/>
  <c r="J29" i="12"/>
  <c r="J68" i="12"/>
  <c r="J79" i="12"/>
  <c r="M69" i="12"/>
  <c r="M60" i="12"/>
  <c r="M56" i="12"/>
  <c r="M42" i="12"/>
  <c r="N65" i="12"/>
  <c r="N56" i="12"/>
  <c r="N18" i="12"/>
  <c r="N27" i="12"/>
  <c r="N38" i="12"/>
  <c r="O32" i="12"/>
  <c r="O29" i="12"/>
  <c r="O56" i="12"/>
  <c r="O30" i="12"/>
  <c r="O13" i="12"/>
  <c r="O80" i="12"/>
  <c r="P17" i="12"/>
  <c r="Q41" i="12"/>
  <c r="Q12" i="12"/>
  <c r="Q56" i="12"/>
  <c r="Q42" i="12"/>
  <c r="Q32" i="12"/>
  <c r="Q25" i="12"/>
  <c r="R7" i="12"/>
  <c r="R45" i="12"/>
  <c r="R26" i="12"/>
  <c r="R23" i="12"/>
  <c r="R51" i="12"/>
  <c r="S64" i="12"/>
  <c r="S21" i="12"/>
  <c r="S34" i="12"/>
  <c r="S6" i="12"/>
  <c r="S15" i="12"/>
  <c r="S53" i="12"/>
  <c r="S61" i="12"/>
  <c r="F39" i="12"/>
  <c r="F11" i="12"/>
  <c r="H79" i="12"/>
  <c r="K27" i="12"/>
  <c r="N8" i="12"/>
  <c r="N55" i="12"/>
  <c r="O21" i="12"/>
  <c r="O24" i="12"/>
  <c r="P20" i="12"/>
  <c r="Q79" i="12"/>
  <c r="R37" i="12"/>
  <c r="R17" i="12"/>
  <c r="F5" i="12"/>
  <c r="I6" i="12"/>
  <c r="L52" i="12"/>
  <c r="J89" i="12"/>
  <c r="E15" i="12"/>
  <c r="E95" i="12"/>
  <c r="K23" i="12"/>
  <c r="I47" i="12"/>
  <c r="M55" i="12"/>
  <c r="S71" i="12"/>
  <c r="O79" i="12"/>
  <c r="K87" i="12"/>
  <c r="K68" i="12"/>
  <c r="N96" i="12"/>
  <c r="E72" i="12"/>
  <c r="R64" i="12"/>
  <c r="F8" i="12"/>
  <c r="H47" i="11"/>
  <c r="H51" i="11"/>
  <c r="H52" i="11"/>
  <c r="H71" i="11"/>
  <c r="H35" i="11"/>
  <c r="H44" i="11"/>
  <c r="H57" i="11"/>
  <c r="H60" i="11"/>
  <c r="H61" i="11"/>
  <c r="H69" i="11"/>
  <c r="H77" i="11"/>
  <c r="H86" i="11"/>
  <c r="H88" i="11"/>
  <c r="H90" i="11"/>
  <c r="H39" i="11"/>
  <c r="H46" i="11"/>
  <c r="H66" i="11"/>
  <c r="H79" i="11"/>
  <c r="H81" i="11"/>
  <c r="H83" i="11"/>
  <c r="H92" i="11"/>
  <c r="H41" i="11"/>
  <c r="H62" i="11"/>
  <c r="H67" i="11"/>
  <c r="H74" i="11"/>
  <c r="H58" i="11"/>
  <c r="H63" i="11"/>
  <c r="H72" i="11"/>
  <c r="H76" i="11"/>
  <c r="H85" i="11"/>
  <c r="H94" i="11"/>
  <c r="H96" i="11"/>
  <c r="H98" i="11"/>
  <c r="H48" i="11"/>
  <c r="H59" i="11"/>
  <c r="H87" i="11"/>
  <c r="H89" i="11"/>
  <c r="H91" i="11"/>
  <c r="H54" i="11"/>
  <c r="H64" i="11"/>
  <c r="H70" i="11"/>
  <c r="H78" i="11"/>
  <c r="H80" i="11"/>
  <c r="H82" i="11"/>
  <c r="H40" i="11"/>
  <c r="H45" i="11"/>
  <c r="H55" i="11"/>
  <c r="H56" i="11"/>
  <c r="H65" i="11"/>
  <c r="H68" i="11"/>
  <c r="H73" i="11"/>
  <c r="H75" i="11"/>
  <c r="H84" i="11"/>
  <c r="H28" i="11"/>
  <c r="H95" i="11"/>
  <c r="H97" i="11"/>
  <c r="H93" i="11"/>
  <c r="H99" i="11"/>
  <c r="H29" i="11"/>
  <c r="H53" i="11"/>
  <c r="H42" i="11"/>
  <c r="H94" i="12"/>
  <c r="H52" i="12"/>
  <c r="H38" i="11"/>
  <c r="H36" i="11"/>
  <c r="H98" i="12"/>
  <c r="H84" i="12"/>
  <c r="H37" i="11"/>
  <c r="H50" i="11"/>
  <c r="H30" i="11"/>
  <c r="H49" i="11"/>
  <c r="H43" i="11"/>
  <c r="H34" i="11"/>
  <c r="H39" i="12"/>
  <c r="H33" i="11"/>
  <c r="H32" i="11"/>
  <c r="H31" i="11"/>
  <c r="H83" i="12"/>
  <c r="H25" i="12"/>
  <c r="H74" i="12"/>
  <c r="H85" i="12"/>
  <c r="H6" i="12"/>
  <c r="H92" i="12"/>
  <c r="H69" i="12"/>
  <c r="H87" i="12"/>
  <c r="H90" i="12"/>
  <c r="H4" i="12"/>
  <c r="H96" i="12"/>
  <c r="H72" i="12"/>
  <c r="H89" i="12"/>
  <c r="H95" i="12"/>
  <c r="H49" i="12"/>
  <c r="H91" i="12"/>
  <c r="H33" i="12"/>
  <c r="H88" i="12"/>
  <c r="H76" i="12"/>
  <c r="H46" i="12"/>
  <c r="H28" i="12"/>
  <c r="H99" i="12"/>
  <c r="H86" i="12"/>
  <c r="H78" i="12"/>
  <c r="L87" i="12"/>
  <c r="L78" i="12"/>
  <c r="E38" i="12"/>
  <c r="L45" i="12"/>
  <c r="E85" i="12"/>
  <c r="E21" i="12"/>
  <c r="E4" i="12"/>
  <c r="E36" i="12"/>
  <c r="L79" i="12"/>
  <c r="E94" i="12"/>
  <c r="E30" i="12"/>
  <c r="L85" i="12"/>
  <c r="E77" i="12"/>
  <c r="E13" i="12"/>
  <c r="L84" i="12"/>
  <c r="L22" i="12"/>
  <c r="E86" i="12"/>
  <c r="E22" i="12"/>
  <c r="E69" i="12"/>
  <c r="E5" i="12"/>
  <c r="L38" i="12"/>
  <c r="E78" i="12"/>
  <c r="E14" i="12"/>
  <c r="L92" i="12"/>
  <c r="E61" i="12"/>
  <c r="L90" i="12"/>
  <c r="L68" i="12"/>
  <c r="E76" i="12"/>
  <c r="E12" i="12"/>
  <c r="E70" i="12"/>
  <c r="E6" i="12"/>
  <c r="L96" i="12"/>
  <c r="L86" i="12"/>
  <c r="E62" i="12"/>
  <c r="L81" i="12"/>
  <c r="L15" i="12"/>
  <c r="E53" i="12"/>
  <c r="E52" i="12"/>
  <c r="E43" i="12"/>
  <c r="L66" i="12"/>
  <c r="E90" i="12"/>
  <c r="E26" i="12"/>
  <c r="L75" i="12"/>
  <c r="E49" i="12"/>
  <c r="L24" i="12"/>
  <c r="E56" i="12"/>
  <c r="L95" i="12"/>
  <c r="L30" i="12"/>
  <c r="E45" i="12"/>
  <c r="E44" i="12"/>
  <c r="L97" i="12"/>
  <c r="E99" i="12"/>
  <c r="E35" i="12"/>
  <c r="L34" i="12"/>
  <c r="E82" i="12"/>
  <c r="E18" i="12"/>
  <c r="E41" i="12"/>
  <c r="L80" i="12"/>
  <c r="L64" i="12"/>
  <c r="E48" i="12"/>
  <c r="L99" i="12"/>
  <c r="L47" i="12"/>
  <c r="E55" i="12"/>
  <c r="L70" i="12"/>
  <c r="L61" i="12"/>
  <c r="E37" i="12"/>
  <c r="L76" i="12"/>
  <c r="L36" i="12"/>
  <c r="E28" i="12"/>
  <c r="E91" i="12"/>
  <c r="E27" i="12"/>
  <c r="E74" i="12"/>
  <c r="E10" i="12"/>
  <c r="L89" i="12"/>
  <c r="E97" i="12"/>
  <c r="E33" i="12"/>
  <c r="L88" i="12"/>
  <c r="E40" i="12"/>
  <c r="E47" i="12"/>
  <c r="L54" i="12"/>
  <c r="E54" i="12"/>
  <c r="E29" i="12"/>
  <c r="E20" i="12"/>
  <c r="E83" i="12"/>
  <c r="E19" i="12"/>
  <c r="E66" i="12"/>
  <c r="L20" i="12"/>
  <c r="E89" i="12"/>
  <c r="E25" i="12"/>
  <c r="E96" i="12"/>
  <c r="E32" i="12"/>
  <c r="E46" i="12"/>
  <c r="E92" i="12"/>
  <c r="L50" i="12"/>
  <c r="L83" i="12"/>
  <c r="E75" i="12"/>
  <c r="E11" i="12"/>
  <c r="L82" i="12"/>
  <c r="E58" i="12"/>
  <c r="L73" i="12"/>
  <c r="E81" i="12"/>
  <c r="E17" i="12"/>
  <c r="L28" i="12"/>
  <c r="E84" i="12"/>
  <c r="E67" i="12"/>
  <c r="L26" i="12"/>
  <c r="E50" i="12"/>
  <c r="E73" i="12"/>
  <c r="E9" i="12"/>
  <c r="E68" i="12"/>
  <c r="L93" i="12"/>
  <c r="E59" i="12"/>
  <c r="L74" i="12"/>
  <c r="E42" i="12"/>
  <c r="L94" i="12"/>
  <c r="E65" i="12"/>
  <c r="L91" i="12"/>
  <c r="L69" i="12"/>
  <c r="E93" i="12"/>
  <c r="E60" i="12"/>
  <c r="L59" i="12"/>
  <c r="E51" i="12"/>
  <c r="E98" i="12"/>
  <c r="E34" i="12"/>
  <c r="L98" i="12"/>
  <c r="E57" i="12"/>
  <c r="S47" i="11"/>
  <c r="F21" i="12"/>
  <c r="F12" i="12"/>
  <c r="G21" i="12"/>
  <c r="G48" i="12"/>
  <c r="G30" i="12"/>
  <c r="H62" i="12"/>
  <c r="H27" i="12"/>
  <c r="H44" i="12"/>
  <c r="H34" i="12"/>
  <c r="H53" i="12"/>
  <c r="H17" i="12"/>
  <c r="J69" i="12"/>
  <c r="J27" i="12"/>
  <c r="J36" i="12"/>
  <c r="J24" i="12"/>
  <c r="J17" i="12"/>
  <c r="L49" i="12"/>
  <c r="L65" i="12"/>
  <c r="L35" i="12"/>
  <c r="L46" i="12"/>
  <c r="L43" i="12"/>
  <c r="M5" i="12"/>
  <c r="M62" i="12"/>
  <c r="M64" i="12"/>
  <c r="M46" i="12"/>
  <c r="N72" i="12"/>
  <c r="N63" i="12"/>
  <c r="N24" i="12"/>
  <c r="N33" i="12"/>
  <c r="N43" i="12"/>
  <c r="O33" i="12"/>
  <c r="O39" i="12"/>
  <c r="O68" i="12"/>
  <c r="O36" i="12"/>
  <c r="O22" i="12"/>
  <c r="P26" i="12"/>
  <c r="P34" i="12"/>
  <c r="Q48" i="12"/>
  <c r="Q13" i="12"/>
  <c r="Q65" i="12"/>
  <c r="Q45" i="12"/>
  <c r="Q43" i="12"/>
  <c r="Q27" i="12"/>
  <c r="R16" i="12"/>
  <c r="R62" i="12"/>
  <c r="R33" i="12"/>
  <c r="R28" i="12"/>
  <c r="R63" i="12"/>
  <c r="S5" i="12"/>
  <c r="S24" i="12"/>
  <c r="S50" i="12"/>
  <c r="S11" i="12"/>
  <c r="S38" i="12"/>
  <c r="S54" i="12"/>
  <c r="S62" i="12"/>
  <c r="F40" i="12"/>
  <c r="F50" i="12"/>
  <c r="H31" i="12"/>
  <c r="H23" i="12"/>
  <c r="K31" i="12"/>
  <c r="N12" i="12"/>
  <c r="N7" i="12"/>
  <c r="O59" i="12"/>
  <c r="O35" i="12"/>
  <c r="P28" i="12"/>
  <c r="Q88" i="12"/>
  <c r="R8" i="12"/>
  <c r="Q35" i="12"/>
  <c r="N17" i="12"/>
  <c r="F10" i="12"/>
  <c r="P56" i="12"/>
  <c r="S90" i="12"/>
  <c r="E23" i="12"/>
  <c r="M7" i="12"/>
  <c r="G23" i="12"/>
  <c r="S47" i="12"/>
  <c r="J55" i="12"/>
  <c r="G71" i="12"/>
  <c r="M79" i="12"/>
  <c r="O74" i="12"/>
  <c r="H97" i="12"/>
  <c r="E80" i="12"/>
  <c r="J40" i="12"/>
  <c r="G64" i="12"/>
  <c r="F17" i="12"/>
  <c r="R32" i="11"/>
  <c r="R36" i="11"/>
  <c r="R49" i="11"/>
  <c r="R65" i="11"/>
  <c r="R66" i="11"/>
  <c r="R73" i="11"/>
  <c r="R75" i="11"/>
  <c r="R38" i="11"/>
  <c r="R45" i="11"/>
  <c r="R57" i="11"/>
  <c r="R61" i="11"/>
  <c r="R62" i="11"/>
  <c r="R71" i="11"/>
  <c r="R84" i="11"/>
  <c r="R95" i="11"/>
  <c r="R97" i="11"/>
  <c r="R99" i="11"/>
  <c r="R30" i="11"/>
  <c r="R40" i="11"/>
  <c r="R48" i="11"/>
  <c r="R58" i="11"/>
  <c r="R69" i="11"/>
  <c r="R77" i="11"/>
  <c r="R86" i="11"/>
  <c r="R88" i="11"/>
  <c r="R90" i="11"/>
  <c r="R35" i="11"/>
  <c r="R42" i="11"/>
  <c r="R79" i="11"/>
  <c r="R81" i="11"/>
  <c r="R83" i="11"/>
  <c r="R6" i="11"/>
  <c r="R31" i="11"/>
  <c r="R33" i="11"/>
  <c r="R47" i="11"/>
  <c r="R55" i="11"/>
  <c r="R63" i="11"/>
  <c r="R64" i="11"/>
  <c r="R67" i="11"/>
  <c r="R72" i="11"/>
  <c r="R74" i="11"/>
  <c r="R92" i="11"/>
  <c r="R37" i="11"/>
  <c r="R39" i="11"/>
  <c r="R44" i="11"/>
  <c r="R51" i="11"/>
  <c r="R52" i="11"/>
  <c r="R53" i="11"/>
  <c r="R54" i="11"/>
  <c r="R85" i="11"/>
  <c r="R94" i="11"/>
  <c r="R96" i="11"/>
  <c r="R98" i="11"/>
  <c r="R34" i="11"/>
  <c r="R46" i="11"/>
  <c r="R59" i="11"/>
  <c r="R70" i="11"/>
  <c r="R76" i="11"/>
  <c r="R87" i="11"/>
  <c r="R89" i="11"/>
  <c r="R91" i="11"/>
  <c r="R41" i="11"/>
  <c r="R43" i="11"/>
  <c r="R50" i="11"/>
  <c r="R56" i="11"/>
  <c r="R60" i="11"/>
  <c r="R68" i="11"/>
  <c r="R78" i="11"/>
  <c r="R80" i="11"/>
  <c r="R82" i="11"/>
  <c r="R93" i="11"/>
  <c r="R11" i="11"/>
  <c r="R29" i="11"/>
  <c r="R7" i="11"/>
  <c r="R9" i="11"/>
  <c r="R22" i="11"/>
  <c r="R13" i="11"/>
  <c r="R24" i="11"/>
  <c r="R26" i="11"/>
  <c r="R28" i="11"/>
  <c r="R15" i="11"/>
  <c r="R17" i="11"/>
  <c r="R19" i="11"/>
  <c r="R4" i="11"/>
  <c r="R10" i="11"/>
  <c r="R12" i="11"/>
  <c r="R21" i="11"/>
  <c r="R14" i="11"/>
  <c r="R23" i="11"/>
  <c r="R25" i="11"/>
  <c r="R27" i="11"/>
  <c r="R5" i="11"/>
  <c r="R8" i="11"/>
  <c r="L10" i="11"/>
  <c r="R16" i="11"/>
  <c r="R18" i="11"/>
  <c r="R20" i="11"/>
  <c r="R70" i="12"/>
  <c r="R77" i="12"/>
  <c r="R53" i="12"/>
  <c r="R76" i="12"/>
  <c r="R44" i="12"/>
  <c r="R96" i="12"/>
  <c r="R95" i="12"/>
  <c r="R90" i="12"/>
  <c r="R89" i="12"/>
  <c r="R36" i="12"/>
  <c r="R83" i="12"/>
  <c r="R97" i="12"/>
  <c r="R81" i="12"/>
  <c r="R88" i="12"/>
  <c r="R72" i="12"/>
  <c r="R91" i="12"/>
  <c r="R75" i="12"/>
  <c r="R82" i="12"/>
  <c r="R49" i="12"/>
  <c r="R94" i="12"/>
  <c r="R52" i="12"/>
  <c r="R18" i="12"/>
  <c r="R65" i="12"/>
  <c r="R48" i="12"/>
  <c r="R98" i="12"/>
  <c r="R79" i="12"/>
  <c r="R60" i="12"/>
  <c r="R86" i="12"/>
  <c r="R12" i="12"/>
  <c r="R6" i="12"/>
  <c r="R57" i="12"/>
  <c r="R35" i="12"/>
  <c r="R99" i="12"/>
  <c r="R78" i="12"/>
  <c r="R66" i="12"/>
  <c r="R85" i="12"/>
  <c r="R84" i="12"/>
  <c r="R68" i="12"/>
  <c r="R74" i="12"/>
  <c r="R58" i="12"/>
  <c r="R10" i="12"/>
  <c r="R9" i="12"/>
  <c r="R59" i="12"/>
  <c r="R92" i="12"/>
  <c r="R67" i="12"/>
  <c r="R93" i="12"/>
  <c r="R4" i="12"/>
  <c r="R80" i="12"/>
  <c r="S41" i="11"/>
  <c r="S30" i="11"/>
  <c r="F25" i="12"/>
  <c r="F16" i="12"/>
  <c r="G31" i="12"/>
  <c r="G52" i="12"/>
  <c r="G33" i="12"/>
  <c r="H66" i="12"/>
  <c r="H35" i="12"/>
  <c r="H47" i="12"/>
  <c r="H37" i="12"/>
  <c r="H60" i="12"/>
  <c r="J6" i="12"/>
  <c r="J49" i="12"/>
  <c r="J38" i="12"/>
  <c r="J31" i="12"/>
  <c r="J5" i="12"/>
  <c r="L56" i="12"/>
  <c r="L6" i="12"/>
  <c r="L37" i="12"/>
  <c r="L48" i="12"/>
  <c r="L57" i="12"/>
  <c r="M9" i="12"/>
  <c r="M6" i="12"/>
  <c r="M13" i="12"/>
  <c r="M50" i="12"/>
  <c r="N21" i="12"/>
  <c r="N69" i="12"/>
  <c r="N32" i="12"/>
  <c r="N40" i="12"/>
  <c r="N11" i="12"/>
  <c r="O55" i="12"/>
  <c r="O42" i="12"/>
  <c r="O70" i="12"/>
  <c r="O37" i="12"/>
  <c r="O27" i="12"/>
  <c r="P27" i="12"/>
  <c r="P38" i="12"/>
  <c r="Q55" i="12"/>
  <c r="Q14" i="12"/>
  <c r="Q67" i="12"/>
  <c r="Q62" i="12"/>
  <c r="Q49" i="12"/>
  <c r="Q34" i="12"/>
  <c r="R20" i="12"/>
  <c r="R71" i="12"/>
  <c r="R41" i="12"/>
  <c r="R29" i="12"/>
  <c r="S14" i="12"/>
  <c r="S25" i="12"/>
  <c r="S44" i="12"/>
  <c r="S51" i="12"/>
  <c r="S27" i="12"/>
  <c r="S36" i="12"/>
  <c r="S66" i="12"/>
  <c r="S70" i="12"/>
  <c r="F15" i="12"/>
  <c r="G12" i="12"/>
  <c r="H81" i="12"/>
  <c r="H42" i="12"/>
  <c r="K10" i="12"/>
  <c r="N45" i="12"/>
  <c r="N16" i="12"/>
  <c r="O60" i="12"/>
  <c r="O41" i="12"/>
  <c r="P37" i="12"/>
  <c r="Q29" i="12"/>
  <c r="R19" i="12"/>
  <c r="P14" i="12"/>
  <c r="F19" i="12"/>
  <c r="L18" i="12"/>
  <c r="G68" i="12"/>
  <c r="S91" i="12"/>
  <c r="E31" i="12"/>
  <c r="J7" i="12"/>
  <c r="O31" i="12"/>
  <c r="F47" i="12"/>
  <c r="P71" i="12"/>
  <c r="K79" i="12"/>
  <c r="L10" i="12"/>
  <c r="L77" i="12"/>
  <c r="P97" i="12"/>
  <c r="E88" i="12"/>
  <c r="H48" i="12"/>
  <c r="P64" i="12"/>
  <c r="M76" i="11"/>
  <c r="L5" i="11"/>
  <c r="M5" i="11"/>
  <c r="M84" i="11"/>
  <c r="M21" i="11"/>
  <c r="M29" i="11"/>
  <c r="M92" i="11"/>
  <c r="M13" i="11"/>
  <c r="M68" i="11"/>
  <c r="M12" i="11"/>
  <c r="M77" i="11"/>
  <c r="M59" i="11"/>
  <c r="M7" i="11"/>
  <c r="M16" i="11"/>
  <c r="M46" i="11"/>
  <c r="M25" i="11"/>
  <c r="M55" i="11"/>
  <c r="M31" i="11"/>
  <c r="M18" i="11"/>
  <c r="M98" i="11"/>
  <c r="M53" i="11"/>
  <c r="M54" i="11"/>
  <c r="M56" i="11"/>
  <c r="M85" i="12"/>
  <c r="M53" i="12"/>
  <c r="M97" i="12"/>
  <c r="M83" i="11"/>
  <c r="M22" i="11"/>
  <c r="M78" i="11"/>
  <c r="M92" i="12"/>
  <c r="M87" i="11"/>
  <c r="M96" i="11"/>
  <c r="M89" i="11"/>
  <c r="M74" i="11"/>
  <c r="M62" i="11"/>
  <c r="M64" i="11"/>
  <c r="M44" i="11"/>
  <c r="M78" i="12"/>
  <c r="M70" i="12"/>
  <c r="M61" i="12"/>
  <c r="M28" i="11"/>
  <c r="M58" i="11"/>
  <c r="M93" i="11"/>
  <c r="M23" i="11"/>
  <c r="M72" i="11"/>
  <c r="M52" i="11"/>
  <c r="M49" i="12"/>
  <c r="M65" i="11"/>
  <c r="M19" i="11"/>
  <c r="M47" i="12"/>
  <c r="M99" i="11"/>
  <c r="M41" i="11"/>
  <c r="M69" i="11"/>
  <c r="M36" i="11"/>
  <c r="M94" i="11"/>
  <c r="M4" i="11"/>
  <c r="M8" i="11"/>
  <c r="M17" i="11"/>
  <c r="M10" i="11"/>
  <c r="M96" i="12"/>
  <c r="M90" i="11"/>
  <c r="M42" i="11"/>
  <c r="M22" i="12"/>
  <c r="M4" i="12"/>
  <c r="M75" i="11"/>
  <c r="M14" i="11"/>
  <c r="M50" i="11"/>
  <c r="M70" i="11"/>
  <c r="M79" i="11"/>
  <c r="M88" i="11"/>
  <c r="M81" i="11"/>
  <c r="M66" i="11"/>
  <c r="M20" i="11"/>
  <c r="M85" i="11"/>
  <c r="M15" i="11"/>
  <c r="M40" i="11"/>
  <c r="M24" i="11"/>
  <c r="M51" i="11"/>
  <c r="M26" i="11"/>
  <c r="M8" i="12"/>
  <c r="M11" i="11"/>
  <c r="M48" i="11"/>
  <c r="M43" i="11"/>
  <c r="M33" i="11"/>
  <c r="M49" i="11"/>
  <c r="M34" i="11"/>
  <c r="M91" i="11"/>
  <c r="M63" i="11"/>
  <c r="M86" i="11"/>
  <c r="M60" i="11"/>
  <c r="M95" i="11"/>
  <c r="M66" i="12"/>
  <c r="M9" i="11"/>
  <c r="M61" i="11"/>
  <c r="M47" i="11"/>
  <c r="M97" i="11"/>
  <c r="M37" i="11"/>
  <c r="M82" i="11"/>
  <c r="M39" i="11"/>
  <c r="M30" i="11"/>
  <c r="M67" i="11"/>
  <c r="M6" i="11"/>
  <c r="M35" i="11"/>
  <c r="M71" i="11"/>
  <c r="M80" i="11"/>
  <c r="M57" i="11"/>
  <c r="M73" i="11"/>
  <c r="M27" i="11"/>
  <c r="M32" i="11"/>
  <c r="M38" i="11"/>
  <c r="M45" i="11"/>
  <c r="M20" i="12"/>
  <c r="M59" i="12"/>
  <c r="M43" i="12"/>
  <c r="M94" i="12"/>
  <c r="M81" i="12"/>
  <c r="M99" i="12"/>
  <c r="M14" i="12"/>
  <c r="M77" i="12"/>
  <c r="M98" i="12"/>
  <c r="M18" i="12"/>
  <c r="M72" i="12"/>
  <c r="M34" i="12"/>
  <c r="M25" i="12"/>
  <c r="M84" i="12"/>
  <c r="M51" i="12"/>
  <c r="M27" i="12"/>
  <c r="M80" i="12"/>
  <c r="M93" i="12"/>
  <c r="M76" i="12"/>
  <c r="M36" i="12"/>
  <c r="M91" i="12"/>
  <c r="M89" i="12"/>
  <c r="M10" i="12"/>
  <c r="M67" i="12"/>
  <c r="M83" i="12"/>
  <c r="M75" i="12"/>
  <c r="M82" i="12"/>
  <c r="M73" i="12"/>
  <c r="M17" i="12"/>
  <c r="M86" i="12"/>
  <c r="M38" i="12"/>
  <c r="M41" i="12"/>
  <c r="M88" i="12"/>
  <c r="M90" i="12"/>
  <c r="M65" i="12"/>
  <c r="M95" i="12"/>
  <c r="M11" i="12"/>
  <c r="I40" i="11"/>
  <c r="I42" i="11"/>
  <c r="I45" i="11"/>
  <c r="I55" i="11"/>
  <c r="I56" i="11"/>
  <c r="I65" i="11"/>
  <c r="I68" i="11"/>
  <c r="I73" i="11"/>
  <c r="I75" i="11"/>
  <c r="I84" i="11"/>
  <c r="I93" i="11"/>
  <c r="I33" i="11"/>
  <c r="I37" i="11"/>
  <c r="I47" i="11"/>
  <c r="I50" i="11"/>
  <c r="I51" i="11"/>
  <c r="I52" i="11"/>
  <c r="I71" i="11"/>
  <c r="I95" i="11"/>
  <c r="I97" i="11"/>
  <c r="I99" i="11"/>
  <c r="I35" i="11"/>
  <c r="I44" i="11"/>
  <c r="I57" i="11"/>
  <c r="I60" i="11"/>
  <c r="I61" i="11"/>
  <c r="I69" i="11"/>
  <c r="I77" i="11"/>
  <c r="I86" i="11"/>
  <c r="I88" i="11"/>
  <c r="I90" i="11"/>
  <c r="I39" i="11"/>
  <c r="I46" i="11"/>
  <c r="I49" i="11"/>
  <c r="I66" i="11"/>
  <c r="I79" i="11"/>
  <c r="I81" i="11"/>
  <c r="I83" i="11"/>
  <c r="I92" i="11"/>
  <c r="I36" i="11"/>
  <c r="I41" i="11"/>
  <c r="I62" i="11"/>
  <c r="I67" i="11"/>
  <c r="I74" i="11"/>
  <c r="I34" i="11"/>
  <c r="I43" i="11"/>
  <c r="I58" i="11"/>
  <c r="I63" i="11"/>
  <c r="I72" i="11"/>
  <c r="I76" i="11"/>
  <c r="I85" i="11"/>
  <c r="I94" i="11"/>
  <c r="I96" i="11"/>
  <c r="I98" i="11"/>
  <c r="I32" i="11"/>
  <c r="I38" i="11"/>
  <c r="I48" i="11"/>
  <c r="I59" i="11"/>
  <c r="I87" i="11"/>
  <c r="I89" i="11"/>
  <c r="I91" i="11"/>
  <c r="I53" i="11"/>
  <c r="I54" i="11"/>
  <c r="I64" i="11"/>
  <c r="I70" i="11"/>
  <c r="I78" i="11"/>
  <c r="I80" i="11"/>
  <c r="I82" i="11"/>
  <c r="I28" i="11"/>
  <c r="I29" i="11"/>
  <c r="I73" i="12"/>
  <c r="I7" i="12"/>
  <c r="I30" i="11"/>
  <c r="I98" i="12"/>
  <c r="I86" i="12"/>
  <c r="I62" i="12"/>
  <c r="I38" i="12"/>
  <c r="I82" i="12"/>
  <c r="I37" i="12"/>
  <c r="I60" i="12"/>
  <c r="I52" i="12"/>
  <c r="I94" i="12"/>
  <c r="I77" i="12"/>
  <c r="I76" i="12"/>
  <c r="I68" i="12"/>
  <c r="I46" i="12"/>
  <c r="I43" i="12"/>
  <c r="I85" i="12"/>
  <c r="I61" i="12"/>
  <c r="I29" i="12"/>
  <c r="I84" i="12"/>
  <c r="I78" i="12"/>
  <c r="I70" i="12"/>
  <c r="I30" i="12"/>
  <c r="I40" i="12"/>
  <c r="I54" i="12"/>
  <c r="I14" i="12"/>
  <c r="I16" i="12"/>
  <c r="I31" i="11"/>
  <c r="I59" i="12"/>
  <c r="I95" i="12"/>
  <c r="I11" i="12"/>
  <c r="I18" i="12"/>
  <c r="I57" i="12"/>
  <c r="I9" i="12"/>
  <c r="I48" i="12"/>
  <c r="I36" i="12"/>
  <c r="I12" i="12"/>
  <c r="I22" i="12"/>
  <c r="I51" i="12"/>
  <c r="I27" i="12"/>
  <c r="I8" i="12"/>
  <c r="I19" i="12"/>
  <c r="I71" i="12"/>
  <c r="I39" i="12"/>
  <c r="I89" i="12"/>
  <c r="I23" i="12"/>
  <c r="I21" i="12"/>
  <c r="I63" i="12"/>
  <c r="I67" i="12"/>
  <c r="I58" i="12"/>
  <c r="I83" i="12"/>
  <c r="I49" i="12"/>
  <c r="I32" i="12"/>
  <c r="I87" i="12"/>
  <c r="I74" i="12"/>
  <c r="I34" i="12"/>
  <c r="I41" i="12"/>
  <c r="I17" i="12"/>
  <c r="I93" i="12"/>
  <c r="I80" i="12"/>
  <c r="I13" i="12"/>
  <c r="I44" i="12"/>
  <c r="I28" i="12"/>
  <c r="I92" i="12"/>
  <c r="I90" i="12"/>
  <c r="I66" i="12"/>
  <c r="I65" i="12"/>
  <c r="I97" i="12"/>
  <c r="I75" i="12"/>
  <c r="I69" i="12"/>
  <c r="I53" i="12"/>
  <c r="I5" i="12"/>
  <c r="I99" i="12"/>
  <c r="I96" i="12"/>
  <c r="I81" i="12"/>
  <c r="I64" i="12"/>
  <c r="I45" i="12"/>
  <c r="I91" i="12"/>
  <c r="I42" i="12"/>
  <c r="I33" i="12"/>
  <c r="I4" i="12"/>
  <c r="I20" i="12"/>
  <c r="I35" i="12"/>
  <c r="I50" i="12"/>
  <c r="I26" i="12"/>
  <c r="I88" i="12"/>
  <c r="S49" i="11"/>
  <c r="S38" i="11"/>
  <c r="F29" i="12"/>
  <c r="F20" i="12"/>
  <c r="G34" i="12"/>
  <c r="G56" i="12"/>
  <c r="G20" i="12"/>
  <c r="J23" i="12"/>
  <c r="J8" i="12"/>
  <c r="J57" i="12"/>
  <c r="J43" i="12"/>
  <c r="J33" i="12"/>
  <c r="J9" i="12"/>
  <c r="M15" i="12"/>
  <c r="M28" i="12"/>
  <c r="M16" i="12"/>
  <c r="M68" i="12"/>
  <c r="N23" i="12"/>
  <c r="N75" i="12"/>
  <c r="N35" i="12"/>
  <c r="N47" i="12"/>
  <c r="N15" i="12"/>
  <c r="O58" i="12"/>
  <c r="O47" i="12"/>
  <c r="O72" i="12"/>
  <c r="O43" i="12"/>
  <c r="O34" i="12"/>
  <c r="P32" i="12"/>
  <c r="Q8" i="12"/>
  <c r="Q61" i="12"/>
  <c r="Q16" i="12"/>
  <c r="Q72" i="12"/>
  <c r="Q70" i="12"/>
  <c r="Q68" i="12"/>
  <c r="Q39" i="12"/>
  <c r="R27" i="12"/>
  <c r="R14" i="12"/>
  <c r="R50" i="12"/>
  <c r="R30" i="12"/>
  <c r="S26" i="12"/>
  <c r="S49" i="12"/>
  <c r="S57" i="12"/>
  <c r="S60" i="12"/>
  <c r="S30" i="12"/>
  <c r="S39" i="12"/>
  <c r="S74" i="12"/>
  <c r="F26" i="12"/>
  <c r="F30" i="12"/>
  <c r="H73" i="12"/>
  <c r="H22" i="12"/>
  <c r="K28" i="12"/>
  <c r="K16" i="12"/>
  <c r="N31" i="12"/>
  <c r="N28" i="12"/>
  <c r="O14" i="12"/>
  <c r="P31" i="12"/>
  <c r="P58" i="12"/>
  <c r="Q60" i="12"/>
  <c r="R31" i="12"/>
  <c r="H14" i="12"/>
  <c r="M12" i="12"/>
  <c r="G25" i="12"/>
  <c r="O71" i="12"/>
  <c r="O93" i="12"/>
  <c r="E39" i="12"/>
  <c r="F7" i="12"/>
  <c r="I31" i="12"/>
  <c r="R47" i="12"/>
  <c r="K63" i="12"/>
  <c r="M71" i="12"/>
  <c r="P87" i="12"/>
  <c r="P18" i="12"/>
  <c r="F91" i="12"/>
  <c r="J4" i="12"/>
  <c r="I24" i="12"/>
  <c r="J56" i="12"/>
  <c r="P72" i="12"/>
  <c r="AL39" i="8"/>
  <c r="AL47" i="8"/>
  <c r="AL40" i="8"/>
  <c r="AL48" i="8"/>
  <c r="AL41" i="8"/>
  <c r="AL49" i="8"/>
  <c r="AL42" i="8"/>
  <c r="AL38" i="8"/>
  <c r="AL43" i="8"/>
  <c r="AL44" i="8"/>
  <c r="AL45" i="8"/>
  <c r="AL46" i="8"/>
  <c r="AJ31" i="8"/>
  <c r="AJ32" i="8"/>
  <c r="AJ33" i="8"/>
  <c r="AJ34" i="8"/>
  <c r="AJ27" i="8"/>
  <c r="AJ35" i="8"/>
  <c r="AJ28" i="8"/>
  <c r="AJ36" i="8"/>
  <c r="AJ29" i="8"/>
  <c r="AJ37" i="8"/>
  <c r="AJ30" i="8"/>
  <c r="AJ26" i="8"/>
  <c r="AL31" i="8"/>
  <c r="AL32" i="8"/>
  <c r="AL33" i="8"/>
  <c r="AL34" i="8"/>
  <c r="AL27" i="8"/>
  <c r="AL35" i="8"/>
  <c r="AL28" i="8"/>
  <c r="AL36" i="8"/>
  <c r="AL29" i="8"/>
  <c r="AL37" i="8"/>
  <c r="AL30" i="8"/>
  <c r="AL26" i="8"/>
  <c r="AJ16" i="8"/>
  <c r="AJ24" i="8"/>
  <c r="AJ17" i="8"/>
  <c r="AJ25" i="8"/>
  <c r="AJ18" i="8"/>
  <c r="AJ14" i="8"/>
  <c r="AJ19" i="8"/>
  <c r="AJ20" i="8"/>
  <c r="AJ21" i="8"/>
  <c r="AJ22" i="8"/>
  <c r="AJ15" i="8"/>
  <c r="AJ23" i="8"/>
  <c r="AL15" i="8"/>
  <c r="AL23" i="8"/>
  <c r="AL16" i="8"/>
  <c r="AL24" i="8"/>
  <c r="AL17" i="8"/>
  <c r="AL25" i="8"/>
  <c r="AL18" i="8"/>
  <c r="AL14" i="8"/>
  <c r="AL19" i="8"/>
  <c r="AL20" i="8"/>
  <c r="AL21" i="8"/>
  <c r="AL22" i="8"/>
  <c r="AL7" i="8"/>
  <c r="AL8" i="8"/>
  <c r="AL9" i="8"/>
  <c r="AL10" i="8"/>
  <c r="AL3" i="8"/>
  <c r="AL11" i="8"/>
  <c r="AL4" i="8"/>
  <c r="AL12" i="8"/>
  <c r="AL5" i="8"/>
  <c r="AL13" i="8"/>
  <c r="AL6" i="8"/>
  <c r="AL2" i="8"/>
  <c r="AJ39" i="8"/>
  <c r="AJ47" i="8"/>
  <c r="AJ40" i="8"/>
  <c r="AJ48" i="8"/>
  <c r="AJ41" i="8"/>
  <c r="AJ49" i="8"/>
  <c r="AJ42" i="8"/>
  <c r="AJ38" i="8"/>
  <c r="AJ43" i="8"/>
  <c r="AJ44" i="8"/>
  <c r="AJ45" i="8"/>
  <c r="AJ46" i="8"/>
  <c r="AJ55" i="8"/>
  <c r="AJ56" i="8"/>
  <c r="AJ57" i="8"/>
  <c r="AJ58" i="8"/>
  <c r="AJ51" i="8"/>
  <c r="AJ59" i="8"/>
  <c r="AJ52" i="8"/>
  <c r="AJ60" i="8"/>
  <c r="AJ53" i="8"/>
  <c r="AJ61" i="8"/>
  <c r="AJ54" i="8"/>
  <c r="AJ50" i="8"/>
  <c r="AJ79" i="8"/>
  <c r="AJ80" i="8"/>
  <c r="AJ81" i="8"/>
  <c r="AJ82" i="8"/>
  <c r="AJ75" i="8"/>
  <c r="AJ83" i="8"/>
  <c r="AJ76" i="8"/>
  <c r="AJ84" i="8"/>
  <c r="AJ77" i="8"/>
  <c r="AJ85" i="8"/>
  <c r="AJ78" i="8"/>
  <c r="AJ74" i="8"/>
  <c r="AL79" i="8"/>
  <c r="AL80" i="8"/>
  <c r="AL81" i="8"/>
  <c r="AL82" i="8"/>
  <c r="AL75" i="8"/>
  <c r="AL83" i="8"/>
  <c r="AL76" i="8"/>
  <c r="AL84" i="8"/>
  <c r="AL77" i="8"/>
  <c r="AL85" i="8"/>
  <c r="AL78" i="8"/>
  <c r="AL74" i="8"/>
  <c r="AL55" i="8"/>
  <c r="AL56" i="8"/>
  <c r="AL57" i="8"/>
  <c r="AL58" i="8"/>
  <c r="AL51" i="8"/>
  <c r="AL59" i="8"/>
  <c r="AL52" i="8"/>
  <c r="AL60" i="8"/>
  <c r="AL53" i="8"/>
  <c r="AL61" i="8"/>
  <c r="AL54" i="8"/>
  <c r="AL50" i="8"/>
  <c r="AJ87" i="8"/>
  <c r="AJ95" i="8"/>
  <c r="AJ88" i="8"/>
  <c r="AJ96" i="8"/>
  <c r="AJ89" i="8"/>
  <c r="AJ97" i="8"/>
  <c r="AJ90" i="8"/>
  <c r="AJ86" i="8"/>
  <c r="AJ91" i="8"/>
  <c r="AJ92" i="8"/>
  <c r="AJ93" i="8"/>
  <c r="AJ94" i="8"/>
  <c r="AL87" i="8"/>
  <c r="AL95" i="8"/>
  <c r="AL88" i="8"/>
  <c r="AL96" i="8"/>
  <c r="AL89" i="8"/>
  <c r="AL97" i="8"/>
  <c r="AL90" i="8"/>
  <c r="AL86" i="8"/>
  <c r="AL91" i="8"/>
  <c r="AL92" i="8"/>
  <c r="AL93" i="8"/>
  <c r="AL94" i="8"/>
  <c r="AJ63" i="8"/>
  <c r="AJ71" i="8"/>
  <c r="AJ64" i="8"/>
  <c r="AJ72" i="8"/>
  <c r="AJ65" i="8"/>
  <c r="AJ73" i="8"/>
  <c r="AJ66" i="8"/>
  <c r="AJ62" i="8"/>
  <c r="AJ67" i="8"/>
  <c r="AJ68" i="8"/>
  <c r="AJ69" i="8"/>
  <c r="AJ70" i="8"/>
  <c r="AL63" i="8"/>
  <c r="AL71" i="8"/>
  <c r="AL64" i="8"/>
  <c r="AL72" i="8"/>
  <c r="AL65" i="8"/>
  <c r="AL73" i="8"/>
  <c r="AL66" i="8"/>
  <c r="AL62" i="8"/>
  <c r="AL67" i="8"/>
  <c r="AL68" i="8"/>
  <c r="AL69" i="8"/>
  <c r="AL70" i="8"/>
  <c r="D31" i="10"/>
  <c r="D39" i="10"/>
  <c r="D47" i="10"/>
  <c r="D55" i="10"/>
  <c r="D63" i="10"/>
  <c r="D71" i="10"/>
  <c r="D79" i="10"/>
  <c r="D87" i="10"/>
  <c r="D95" i="10"/>
  <c r="D103" i="10"/>
  <c r="D111" i="10"/>
  <c r="D119" i="10"/>
  <c r="D127" i="10"/>
  <c r="D135" i="10"/>
  <c r="D143" i="10"/>
  <c r="D151" i="10"/>
  <c r="D159" i="10"/>
  <c r="D167" i="10"/>
  <c r="D175" i="10"/>
  <c r="D183" i="10"/>
  <c r="D191" i="10"/>
  <c r="D199" i="10"/>
  <c r="D207" i="10"/>
  <c r="D215" i="10"/>
  <c r="D223" i="10"/>
  <c r="D231" i="10"/>
  <c r="D239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12" i="10"/>
  <c r="D20" i="10"/>
  <c r="D408" i="10"/>
  <c r="D424" i="10"/>
  <c r="D13" i="10"/>
  <c r="D433" i="10"/>
  <c r="D22" i="10"/>
  <c r="D330" i="10"/>
  <c r="D362" i="10"/>
  <c r="D394" i="10"/>
  <c r="D23" i="10"/>
  <c r="D32" i="10"/>
  <c r="D40" i="10"/>
  <c r="D48" i="10"/>
  <c r="D56" i="10"/>
  <c r="D64" i="10"/>
  <c r="D72" i="10"/>
  <c r="D80" i="10"/>
  <c r="D88" i="10"/>
  <c r="D96" i="10"/>
  <c r="D104" i="10"/>
  <c r="D112" i="10"/>
  <c r="D120" i="10"/>
  <c r="D128" i="10"/>
  <c r="D136" i="10"/>
  <c r="D144" i="10"/>
  <c r="D152" i="10"/>
  <c r="D160" i="10"/>
  <c r="D168" i="10"/>
  <c r="D176" i="10"/>
  <c r="D184" i="10"/>
  <c r="D192" i="10"/>
  <c r="D200" i="10"/>
  <c r="D208" i="10"/>
  <c r="D216" i="10"/>
  <c r="D224" i="10"/>
  <c r="D232" i="10"/>
  <c r="D240" i="10"/>
  <c r="D248" i="10"/>
  <c r="D256" i="10"/>
  <c r="D264" i="10"/>
  <c r="D272" i="10"/>
  <c r="D280" i="10"/>
  <c r="D288" i="10"/>
  <c r="D296" i="10"/>
  <c r="D304" i="10"/>
  <c r="D312" i="10"/>
  <c r="D320" i="10"/>
  <c r="D328" i="10"/>
  <c r="D336" i="10"/>
  <c r="D344" i="10"/>
  <c r="D352" i="10"/>
  <c r="D360" i="10"/>
  <c r="D368" i="10"/>
  <c r="D376" i="10"/>
  <c r="D384" i="10"/>
  <c r="D392" i="10"/>
  <c r="D400" i="10"/>
  <c r="D416" i="10"/>
  <c r="D432" i="10"/>
  <c r="D21" i="10"/>
  <c r="D14" i="10"/>
  <c r="D346" i="10"/>
  <c r="D378" i="10"/>
  <c r="D410" i="10"/>
  <c r="D15" i="10"/>
  <c r="D33" i="10"/>
  <c r="D41" i="10"/>
  <c r="D49" i="10"/>
  <c r="D57" i="10"/>
  <c r="D65" i="10"/>
  <c r="D73" i="10"/>
  <c r="D81" i="10"/>
  <c r="D89" i="10"/>
  <c r="D97" i="10"/>
  <c r="D105" i="10"/>
  <c r="D113" i="10"/>
  <c r="D121" i="10"/>
  <c r="D129" i="10"/>
  <c r="D137" i="10"/>
  <c r="D145" i="10"/>
  <c r="D153" i="10"/>
  <c r="D161" i="10"/>
  <c r="D169" i="10"/>
  <c r="D177" i="10"/>
  <c r="D185" i="10"/>
  <c r="D193" i="10"/>
  <c r="D201" i="10"/>
  <c r="D209" i="10"/>
  <c r="D217" i="10"/>
  <c r="D225" i="10"/>
  <c r="D233" i="10"/>
  <c r="D241" i="10"/>
  <c r="D249" i="10"/>
  <c r="D257" i="10"/>
  <c r="D265" i="10"/>
  <c r="D273" i="10"/>
  <c r="D281" i="10"/>
  <c r="D289" i="10"/>
  <c r="D297" i="10"/>
  <c r="D305" i="10"/>
  <c r="D313" i="10"/>
  <c r="D321" i="10"/>
  <c r="D329" i="10"/>
  <c r="D337" i="10"/>
  <c r="D345" i="10"/>
  <c r="D353" i="10"/>
  <c r="D361" i="10"/>
  <c r="D369" i="10"/>
  <c r="D377" i="10"/>
  <c r="D385" i="10"/>
  <c r="D393" i="10"/>
  <c r="D401" i="10"/>
  <c r="D409" i="10"/>
  <c r="D417" i="10"/>
  <c r="D425" i="10"/>
  <c r="D322" i="10"/>
  <c r="D354" i="10"/>
  <c r="D386" i="10"/>
  <c r="D418" i="10"/>
  <c r="D26" i="10"/>
  <c r="D34" i="10"/>
  <c r="D42" i="10"/>
  <c r="D50" i="10"/>
  <c r="D58" i="10"/>
  <c r="D66" i="10"/>
  <c r="D74" i="10"/>
  <c r="D82" i="10"/>
  <c r="D90" i="10"/>
  <c r="D98" i="10"/>
  <c r="D106" i="10"/>
  <c r="D114" i="10"/>
  <c r="D122" i="10"/>
  <c r="D130" i="10"/>
  <c r="D138" i="10"/>
  <c r="D146" i="10"/>
  <c r="D154" i="10"/>
  <c r="D162" i="10"/>
  <c r="D170" i="10"/>
  <c r="D178" i="10"/>
  <c r="D186" i="10"/>
  <c r="D194" i="10"/>
  <c r="D202" i="10"/>
  <c r="D210" i="10"/>
  <c r="D218" i="10"/>
  <c r="D226" i="10"/>
  <c r="D234" i="10"/>
  <c r="D242" i="10"/>
  <c r="D250" i="10"/>
  <c r="D258" i="10"/>
  <c r="D266" i="10"/>
  <c r="D274" i="10"/>
  <c r="D282" i="10"/>
  <c r="D290" i="10"/>
  <c r="D298" i="10"/>
  <c r="D306" i="10"/>
  <c r="D314" i="10"/>
  <c r="D338" i="10"/>
  <c r="D370" i="10"/>
  <c r="D402" i="10"/>
  <c r="D434" i="10"/>
  <c r="D27" i="10"/>
  <c r="D35" i="10"/>
  <c r="D43" i="10"/>
  <c r="D51" i="10"/>
  <c r="D59" i="10"/>
  <c r="D67" i="10"/>
  <c r="D75" i="10"/>
  <c r="D83" i="10"/>
  <c r="D91" i="10"/>
  <c r="D99" i="10"/>
  <c r="D107" i="10"/>
  <c r="D115" i="10"/>
  <c r="D123" i="10"/>
  <c r="D131" i="10"/>
  <c r="D139" i="10"/>
  <c r="D147" i="10"/>
  <c r="D155" i="10"/>
  <c r="D163" i="10"/>
  <c r="D171" i="10"/>
  <c r="D179" i="10"/>
  <c r="D187" i="10"/>
  <c r="D195" i="10"/>
  <c r="D203" i="10"/>
  <c r="D211" i="10"/>
  <c r="D219" i="10"/>
  <c r="D227" i="10"/>
  <c r="D235" i="10"/>
  <c r="D243" i="10"/>
  <c r="D251" i="10"/>
  <c r="D259" i="10"/>
  <c r="D267" i="10"/>
  <c r="D275" i="10"/>
  <c r="D283" i="10"/>
  <c r="D291" i="10"/>
  <c r="D299" i="10"/>
  <c r="D307" i="10"/>
  <c r="D315" i="10"/>
  <c r="D323" i="10"/>
  <c r="D331" i="10"/>
  <c r="D339" i="10"/>
  <c r="D347" i="10"/>
  <c r="D355" i="10"/>
  <c r="D363" i="10"/>
  <c r="D371" i="10"/>
  <c r="D379" i="10"/>
  <c r="D387" i="10"/>
  <c r="D395" i="10"/>
  <c r="D403" i="10"/>
  <c r="D411" i="10"/>
  <c r="D419" i="10"/>
  <c r="D427" i="10"/>
  <c r="D435" i="10"/>
  <c r="D8" i="10"/>
  <c r="D16" i="10"/>
  <c r="D24" i="10"/>
  <c r="D332" i="10"/>
  <c r="D348" i="10"/>
  <c r="D364" i="10"/>
  <c r="D380" i="10"/>
  <c r="D396" i="10"/>
  <c r="D412" i="10"/>
  <c r="D428" i="10"/>
  <c r="D9" i="10"/>
  <c r="D25" i="10"/>
  <c r="D28" i="10"/>
  <c r="D36" i="10"/>
  <c r="D44" i="10"/>
  <c r="D52" i="10"/>
  <c r="D60" i="10"/>
  <c r="D68" i="10"/>
  <c r="D76" i="10"/>
  <c r="D84" i="10"/>
  <c r="D92" i="10"/>
  <c r="D100" i="10"/>
  <c r="D108" i="10"/>
  <c r="D116" i="10"/>
  <c r="D124" i="10"/>
  <c r="D132" i="10"/>
  <c r="D140" i="10"/>
  <c r="D148" i="10"/>
  <c r="D156" i="10"/>
  <c r="D164" i="10"/>
  <c r="D172" i="10"/>
  <c r="D180" i="10"/>
  <c r="D188" i="10"/>
  <c r="D196" i="10"/>
  <c r="D204" i="10"/>
  <c r="D212" i="10"/>
  <c r="D220" i="10"/>
  <c r="D228" i="10"/>
  <c r="D236" i="10"/>
  <c r="D244" i="10"/>
  <c r="D252" i="10"/>
  <c r="D260" i="10"/>
  <c r="D268" i="10"/>
  <c r="D276" i="10"/>
  <c r="D284" i="10"/>
  <c r="D292" i="10"/>
  <c r="D300" i="10"/>
  <c r="D308" i="10"/>
  <c r="D316" i="10"/>
  <c r="D324" i="10"/>
  <c r="D340" i="10"/>
  <c r="D356" i="10"/>
  <c r="D372" i="10"/>
  <c r="D388" i="10"/>
  <c r="D404" i="10"/>
  <c r="D420" i="10"/>
  <c r="D436" i="10"/>
  <c r="D17" i="10"/>
  <c r="D29" i="10"/>
  <c r="D37" i="10"/>
  <c r="D45" i="10"/>
  <c r="D53" i="10"/>
  <c r="D61" i="10"/>
  <c r="D69" i="10"/>
  <c r="D77" i="10"/>
  <c r="D85" i="10"/>
  <c r="D93" i="10"/>
  <c r="D101" i="10"/>
  <c r="D109" i="10"/>
  <c r="D117" i="10"/>
  <c r="D125" i="10"/>
  <c r="D133" i="10"/>
  <c r="D141" i="10"/>
  <c r="D149" i="10"/>
  <c r="D157" i="10"/>
  <c r="D165" i="10"/>
  <c r="D173" i="10"/>
  <c r="D181" i="10"/>
  <c r="D189" i="10"/>
  <c r="D197" i="10"/>
  <c r="D205" i="10"/>
  <c r="D213" i="10"/>
  <c r="D221" i="10"/>
  <c r="D229" i="10"/>
  <c r="D237" i="10"/>
  <c r="D245" i="10"/>
  <c r="D253" i="10"/>
  <c r="D261" i="10"/>
  <c r="D269" i="10"/>
  <c r="D277" i="10"/>
  <c r="D285" i="10"/>
  <c r="D293" i="10"/>
  <c r="D301" i="10"/>
  <c r="D309" i="10"/>
  <c r="D317" i="10"/>
  <c r="D325" i="10"/>
  <c r="D333" i="10"/>
  <c r="D341" i="10"/>
  <c r="D349" i="10"/>
  <c r="D357" i="10"/>
  <c r="D365" i="10"/>
  <c r="D373" i="10"/>
  <c r="D381" i="10"/>
  <c r="D389" i="10"/>
  <c r="D397" i="10"/>
  <c r="D405" i="10"/>
  <c r="D413" i="10"/>
  <c r="D421" i="10"/>
  <c r="D429" i="10"/>
  <c r="D437" i="10"/>
  <c r="D10" i="10"/>
  <c r="D18" i="10"/>
  <c r="D334" i="10"/>
  <c r="D350" i="10"/>
  <c r="D366" i="10"/>
  <c r="D382" i="10"/>
  <c r="D406" i="10"/>
  <c r="D414" i="10"/>
  <c r="D11" i="10"/>
  <c r="D426" i="10"/>
  <c r="D30" i="10"/>
  <c r="D38" i="10"/>
  <c r="D46" i="10"/>
  <c r="D54" i="10"/>
  <c r="D62" i="10"/>
  <c r="D70" i="10"/>
  <c r="D78" i="10"/>
  <c r="D86" i="10"/>
  <c r="D94" i="10"/>
  <c r="D102" i="10"/>
  <c r="D110" i="10"/>
  <c r="D118" i="10"/>
  <c r="D126" i="10"/>
  <c r="D134" i="10"/>
  <c r="D142" i="10"/>
  <c r="D150" i="10"/>
  <c r="D158" i="10"/>
  <c r="D166" i="10"/>
  <c r="D174" i="10"/>
  <c r="D182" i="10"/>
  <c r="D190" i="10"/>
  <c r="D198" i="10"/>
  <c r="D206" i="10"/>
  <c r="D214" i="10"/>
  <c r="D222" i="10"/>
  <c r="D230" i="10"/>
  <c r="D238" i="10"/>
  <c r="D246" i="10"/>
  <c r="D254" i="10"/>
  <c r="D262" i="10"/>
  <c r="D270" i="10"/>
  <c r="D278" i="10"/>
  <c r="D286" i="10"/>
  <c r="D294" i="10"/>
  <c r="D302" i="10"/>
  <c r="D310" i="10"/>
  <c r="D318" i="10"/>
  <c r="D326" i="10"/>
  <c r="D342" i="10"/>
  <c r="D358" i="10"/>
  <c r="D374" i="10"/>
  <c r="D390" i="10"/>
  <c r="D398" i="10"/>
  <c r="D422" i="10"/>
  <c r="D430" i="10"/>
  <c r="D19" i="10"/>
  <c r="AF87" i="8"/>
  <c r="AF63" i="8"/>
  <c r="AF39" i="8"/>
  <c r="AF15" i="8"/>
  <c r="AF75" i="8"/>
  <c r="AF51" i="8"/>
  <c r="AF27" i="8"/>
  <c r="AF3" i="8"/>
  <c r="AF94" i="8"/>
  <c r="AF70" i="8"/>
  <c r="AF46" i="8"/>
  <c r="AF22" i="8"/>
  <c r="AF82" i="8"/>
  <c r="AF58" i="8"/>
  <c r="AF34" i="8"/>
  <c r="AF10" i="8"/>
  <c r="AF95" i="8"/>
  <c r="AF71" i="8"/>
  <c r="AF47" i="8"/>
  <c r="AF23" i="8"/>
  <c r="AF83" i="8"/>
  <c r="AF59" i="8"/>
  <c r="AF35" i="8"/>
  <c r="AF11" i="8"/>
  <c r="AF89" i="8"/>
  <c r="AF65" i="8"/>
  <c r="AF41" i="8"/>
  <c r="AF17" i="8"/>
  <c r="AF77" i="8"/>
  <c r="AF53" i="8"/>
  <c r="AF29" i="8"/>
  <c r="AF5" i="8"/>
  <c r="AF86" i="8"/>
  <c r="AF62" i="8"/>
  <c r="AF38" i="8"/>
  <c r="AF14" i="8"/>
  <c r="AF74" i="8"/>
  <c r="AF50" i="8"/>
  <c r="AF26" i="8"/>
  <c r="AF2" i="8"/>
  <c r="AF96" i="8"/>
  <c r="AF72" i="8"/>
  <c r="AF48" i="8"/>
  <c r="AF24" i="8"/>
  <c r="AF84" i="8"/>
  <c r="AF60" i="8"/>
  <c r="AF36" i="8"/>
  <c r="AF12" i="8"/>
  <c r="AF78" i="8"/>
  <c r="AF54" i="8"/>
  <c r="AF30" i="8"/>
  <c r="AF6" i="8"/>
  <c r="AF90" i="8"/>
  <c r="AF66" i="8"/>
  <c r="AF42" i="8"/>
  <c r="AF18" i="8"/>
  <c r="AF88" i="8"/>
  <c r="AF64" i="8"/>
  <c r="AF40" i="8"/>
  <c r="AF16" i="8"/>
  <c r="AF76" i="8"/>
  <c r="AF52" i="8"/>
  <c r="AF28" i="8"/>
  <c r="AF4" i="8"/>
  <c r="AF79" i="8"/>
  <c r="AF55" i="8"/>
  <c r="AF31" i="8"/>
  <c r="AF7" i="8"/>
  <c r="AF91" i="8"/>
  <c r="AF67" i="8"/>
  <c r="AF43" i="8"/>
  <c r="AF19" i="8"/>
  <c r="AF80" i="8"/>
  <c r="AF56" i="8"/>
  <c r="AF32" i="8"/>
  <c r="AF8" i="8"/>
  <c r="AF92" i="8"/>
  <c r="AF68" i="8"/>
  <c r="AF44" i="8"/>
  <c r="AF20" i="8"/>
  <c r="AF81" i="8"/>
  <c r="AF57" i="8"/>
  <c r="AF33" i="8"/>
  <c r="AF9" i="8"/>
  <c r="AF93" i="8"/>
  <c r="AF69" i="8"/>
  <c r="AF45" i="8"/>
  <c r="AF21" i="8"/>
  <c r="I8" i="10" l="1"/>
  <c r="I6" i="10"/>
  <c r="I4" i="10"/>
  <c r="I2" i="10"/>
  <c r="I10" i="10"/>
  <c r="H22" i="1"/>
  <c r="I14" i="10"/>
  <c r="H16" i="1"/>
  <c r="H20" i="1"/>
  <c r="H18" i="1"/>
  <c r="H19" i="1"/>
  <c r="H17" i="1" l="1"/>
</calcChain>
</file>

<file path=xl/sharedStrings.xml><?xml version="1.0" encoding="utf-8"?>
<sst xmlns="http://schemas.openxmlformats.org/spreadsheetml/2006/main" count="2283" uniqueCount="1121">
  <si>
    <t>v3 (below)</t>
  </si>
  <si>
    <t>Variable</t>
  </si>
  <si>
    <t>v1</t>
  </si>
  <si>
    <t>v2</t>
  </si>
  <si>
    <t>v3</t>
  </si>
  <si>
    <t>Name</t>
  </si>
  <si>
    <t>FW (g/mol)</t>
  </si>
  <si>
    <t>v1(right)</t>
  </si>
  <si>
    <t># of wells</t>
  </si>
  <si>
    <t>CAS</t>
  </si>
  <si>
    <t>substrates</t>
  </si>
  <si>
    <t>Solvent</t>
  </si>
  <si>
    <t>Density (g/mL)</t>
  </si>
  <si>
    <t>Loading per well (µmol)</t>
  </si>
  <si>
    <t>-</t>
  </si>
  <si>
    <t>Loading per well (µL)</t>
  </si>
  <si>
    <t>First component</t>
  </si>
  <si>
    <t>Second Component</t>
  </si>
  <si>
    <t>Third Component</t>
  </si>
  <si>
    <t>Fourth Component</t>
  </si>
  <si>
    <t>Code</t>
  </si>
  <si>
    <t>THF</t>
  </si>
  <si>
    <t>Amount for Stock (mg)</t>
  </si>
  <si>
    <t>compound_no</t>
  </si>
  <si>
    <t>concentration</t>
  </si>
  <si>
    <t>area_count</t>
  </si>
  <si>
    <t>well_no</t>
  </si>
  <si>
    <t>one_areacount</t>
  </si>
  <si>
    <t>two_areacount</t>
  </si>
  <si>
    <t>three_areacount</t>
  </si>
  <si>
    <t>four_areacount</t>
  </si>
  <si>
    <t>five_areacount</t>
  </si>
  <si>
    <t>six_areacount</t>
  </si>
  <si>
    <t>Row label</t>
  </si>
  <si>
    <t>A</t>
  </si>
  <si>
    <t>B</t>
  </si>
  <si>
    <t>C</t>
  </si>
  <si>
    <t>D</t>
  </si>
  <si>
    <t>E</t>
  </si>
  <si>
    <t>F</t>
  </si>
  <si>
    <t>G</t>
  </si>
  <si>
    <t>H</t>
  </si>
  <si>
    <t>run_no</t>
  </si>
  <si>
    <t>retention_time</t>
  </si>
  <si>
    <t>compound_label</t>
  </si>
  <si>
    <t>Tracked Compounds</t>
  </si>
  <si>
    <t>Ligand Tiers</t>
  </si>
  <si>
    <t>Number</t>
  </si>
  <si>
    <t>Volume Calculator</t>
  </si>
  <si>
    <t>Yield (mg)</t>
  </si>
  <si>
    <t>instrument</t>
  </si>
  <si>
    <t>seven_areacount</t>
  </si>
  <si>
    <t>eight_areacount</t>
  </si>
  <si>
    <t>nine_areacount</t>
  </si>
  <si>
    <t>ten_areacount</t>
  </si>
  <si>
    <t>eleven_areacount</t>
  </si>
  <si>
    <t>twelve_areacount</t>
  </si>
  <si>
    <t>thirteen_areacount</t>
  </si>
  <si>
    <t>fourteen_areacount</t>
  </si>
  <si>
    <t>fifteen_areacount</t>
  </si>
  <si>
    <t>col_no</t>
  </si>
  <si>
    <t>row_no</t>
  </si>
  <si>
    <t>Slope</t>
  </si>
  <si>
    <t>Intercept</t>
  </si>
  <si>
    <t>note</t>
  </si>
  <si>
    <t>retention time</t>
  </si>
  <si>
    <t>well</t>
  </si>
  <si>
    <t>standard</t>
  </si>
  <si>
    <t>solvent</t>
  </si>
  <si>
    <t>v4</t>
  </si>
  <si>
    <t>Desired stock</t>
  </si>
  <si>
    <t xml:space="preserve">Volume for </t>
  </si>
  <si>
    <t>Stock (mL)</t>
  </si>
  <si>
    <t>Ligand Number</t>
  </si>
  <si>
    <t>Type</t>
  </si>
  <si>
    <t>Tier 2</t>
  </si>
  <si>
    <t>Tier 3</t>
  </si>
  <si>
    <t>Tier 4</t>
  </si>
  <si>
    <t>count</t>
  </si>
  <si>
    <t>L3</t>
  </si>
  <si>
    <t>Tier Two Count</t>
  </si>
  <si>
    <t>Tier Three Count</t>
  </si>
  <si>
    <t>Correction factor</t>
  </si>
  <si>
    <t>Loading (mol%)</t>
  </si>
  <si>
    <t>Tier Four Count</t>
  </si>
  <si>
    <t>Loading per well (mg)</t>
  </si>
  <si>
    <t>L1</t>
  </si>
  <si>
    <t>L2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</si>
  <si>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</si>
  <si>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</si>
  <si>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</si>
  <si>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</si>
  <si>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</si>
  <si>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</si>
  <si>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</si>
  <si>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</si>
  <si>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</si>
  <si>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Amount for Stock (µL)</t>
  </si>
  <si>
    <t>preplated_ligand</t>
  </si>
  <si>
    <t>substrate_1</t>
  </si>
  <si>
    <t>s1_loading</t>
  </si>
  <si>
    <t>substrate_2</t>
  </si>
  <si>
    <t>s2_loading</t>
  </si>
  <si>
    <t>substrate_3</t>
  </si>
  <si>
    <t>s3_loading</t>
  </si>
  <si>
    <t>substrate_4</t>
  </si>
  <si>
    <t>s4_loading</t>
  </si>
  <si>
    <t>substrate_5</t>
  </si>
  <si>
    <t>s5_loading</t>
  </si>
  <si>
    <t>substrate_6</t>
  </si>
  <si>
    <t>s6_loading</t>
  </si>
  <si>
    <t>substrate_7</t>
  </si>
  <si>
    <t>s7_loading</t>
  </si>
  <si>
    <t>substrate_8</t>
  </si>
  <si>
    <t>s8_loading</t>
  </si>
  <si>
    <t>substrate_9</t>
  </si>
  <si>
    <t>s9_loading</t>
  </si>
  <si>
    <t>substrate_10</t>
  </si>
  <si>
    <t>s10_loading</t>
  </si>
  <si>
    <t>General Notes</t>
  </si>
  <si>
    <t>Start time:</t>
  </si>
  <si>
    <t>End time:</t>
  </si>
  <si>
    <t>Solution</t>
  </si>
  <si>
    <t xml:space="preserve"> loading (µL)</t>
  </si>
  <si>
    <t>v4 (below)</t>
  </si>
  <si>
    <t>v2 (right)</t>
  </si>
  <si>
    <t>preplateligand_loading</t>
  </si>
  <si>
    <t>plate_no</t>
  </si>
  <si>
    <t>Inert atmosphere:</t>
  </si>
  <si>
    <t>Time (h):</t>
  </si>
  <si>
    <t>Ligand plating (µmol):</t>
  </si>
  <si>
    <t>(Pre-plated ligands from the HTE center have a loading of 1 µmol/well)</t>
  </si>
  <si>
    <t>Ligand ID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</si>
  <si>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</si>
  <si>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</si>
  <si>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</si>
  <si>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</si>
  <si>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</si>
  <si>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</si>
  <si>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</si>
  <si>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</si>
  <si>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</si>
  <si>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</si>
  <si>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</si>
  <si>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</si>
  <si>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</si>
  <si>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</si>
  <si>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</si>
  <si>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</si>
  <si>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</si>
  <si>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</si>
  <si>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</si>
  <si>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</si>
  <si>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</si>
  <si>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</si>
  <si>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</si>
  <si>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</si>
  <si>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</si>
  <si>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</si>
  <si>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</si>
  <si>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</si>
  <si>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</si>
  <si>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</si>
  <si>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</si>
  <si>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</si>
  <si>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</si>
  <si>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</si>
  <si>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</si>
  <si>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</si>
  <si>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</si>
  <si>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</si>
  <si>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</si>
  <si>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</si>
  <si>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</si>
  <si>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</si>
  <si>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</si>
  <si>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</si>
  <si>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</si>
  <si>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</si>
  <si>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</si>
  <si>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</si>
  <si>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</si>
  <si>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</si>
  <si>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</si>
  <si>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</si>
  <si>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</si>
  <si>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</si>
  <si>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</si>
  <si>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</si>
  <si>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</si>
  <si>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</si>
  <si>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</si>
  <si>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</si>
  <si>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</si>
  <si>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</si>
  <si>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</si>
  <si>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</si>
  <si>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</si>
  <si>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</si>
  <si>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</si>
  <si>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</si>
  <si>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</si>
  <si>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</si>
  <si>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</si>
  <si>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</si>
  <si>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</si>
  <si>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</si>
  <si>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</si>
  <si>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</si>
  <si>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</si>
  <si>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</si>
  <si>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</si>
  <si>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</si>
  <si>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</si>
  <si>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</si>
  <si>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</si>
  <si>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</si>
  <si>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</si>
  <si>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</si>
  <si>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</si>
  <si>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</si>
  <si>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</si>
  <si>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</si>
  <si>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</si>
  <si>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</si>
  <si>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</si>
  <si>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</si>
  <si>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</si>
  <si>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</si>
  <si>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</si>
  <si>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</si>
  <si>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</si>
  <si>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</si>
  <si>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</si>
  <si>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</si>
  <si>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</si>
  <si>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</si>
  <si>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</si>
  <si>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</si>
  <si>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</si>
  <si>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</si>
  <si>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</si>
  <si>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</si>
  <si>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</si>
  <si>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</si>
  <si>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</si>
  <si>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</si>
  <si>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</si>
  <si>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</si>
  <si>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</si>
  <si>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</si>
  <si>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</si>
  <si>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</si>
  <si>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</si>
  <si>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</si>
  <si>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</si>
  <si>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</si>
  <si>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</si>
  <si>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</si>
  <si>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</si>
  <si>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</si>
  <si>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</si>
  <si>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</si>
  <si>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</si>
  <si>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</si>
  <si>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</si>
  <si>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</si>
  <si>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</si>
  <si>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</si>
  <si>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</si>
  <si>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</si>
  <si>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</si>
  <si>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</si>
  <si>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</si>
  <si>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</si>
  <si>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</si>
  <si>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</si>
  <si>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</si>
  <si>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</si>
  <si>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</si>
  <si>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</si>
  <si>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</si>
  <si>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</si>
  <si>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</si>
  <si>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</si>
  <si>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</si>
  <si>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</si>
  <si>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</si>
  <si>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</si>
  <si>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</si>
  <si>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</si>
  <si>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</si>
  <si>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</si>
  <si>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</si>
  <si>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</si>
  <si>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</si>
  <si>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</si>
  <si>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</si>
  <si>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</si>
  <si>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</si>
  <si>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</si>
  <si>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</si>
  <si>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</si>
  <si>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</si>
  <si>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</si>
  <si>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</si>
  <si>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</si>
  <si>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</si>
  <si>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</si>
  <si>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</si>
  <si>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</si>
  <si>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</si>
  <si>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</si>
  <si>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</si>
  <si>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</si>
  <si>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</si>
  <si>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</si>
  <si>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</si>
  <si>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</si>
  <si>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</si>
  <si>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</si>
  <si>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</si>
  <si>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</si>
  <si>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</si>
  <si>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</si>
  <si>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</si>
  <si>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</si>
  <si>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</si>
  <si>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</si>
  <si>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</si>
  <si>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</si>
  <si>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</si>
  <si>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</si>
  <si>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</si>
  <si>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</si>
  <si>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</si>
  <si>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</si>
  <si>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</si>
  <si>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</si>
  <si>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</si>
  <si>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</si>
  <si>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</si>
  <si>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</si>
  <si>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</si>
  <si>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</si>
  <si>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</si>
  <si>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</si>
  <si>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</si>
  <si>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</si>
  <si>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</si>
  <si>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</si>
  <si>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</si>
  <si>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</si>
  <si>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</si>
  <si>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</si>
  <si>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</si>
  <si>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</si>
  <si>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</si>
  <si>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</si>
  <si>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</si>
  <si>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</si>
  <si>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</si>
  <si>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</si>
  <si>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</si>
  <si>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</si>
  <si>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</si>
  <si>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</si>
  <si>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</si>
  <si>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</si>
  <si>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</si>
  <si>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</si>
  <si>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</si>
  <si>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</si>
  <si>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</si>
  <si>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</si>
  <si>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</si>
  <si>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</si>
  <si>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</si>
  <si>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</si>
  <si>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</si>
  <si>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</si>
  <si>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</si>
  <si>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</si>
  <si>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</si>
  <si>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</si>
  <si>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</si>
  <si>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</si>
  <si>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</si>
  <si>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</si>
  <si>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</si>
  <si>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</si>
  <si>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</si>
  <si>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</si>
  <si>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</si>
  <si>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</si>
  <si>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</si>
  <si>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</si>
  <si>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</si>
  <si>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</si>
  <si>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</si>
  <si>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</si>
  <si>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</si>
  <si>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</si>
  <si>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</si>
  <si>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</si>
  <si>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</si>
  <si>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</si>
  <si>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</si>
  <si>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</si>
  <si>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</si>
  <si>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</si>
  <si>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</si>
  <si>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</si>
  <si>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</si>
  <si>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</si>
  <si>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</si>
  <si>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</si>
  <si>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</si>
  <si>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</si>
  <si>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</si>
  <si>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</si>
  <si>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</si>
  <si>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</si>
  <si>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</si>
  <si>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</si>
  <si>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</si>
  <si>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</si>
  <si>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</si>
  <si>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</si>
  <si>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</si>
  <si>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</si>
  <si>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</si>
  <si>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</si>
  <si>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</si>
  <si>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</si>
  <si>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</si>
  <si>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</si>
  <si>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</si>
  <si>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</si>
  <si>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</si>
  <si>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</si>
  <si>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</si>
  <si>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</si>
  <si>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</si>
  <si>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</si>
  <si>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</si>
  <si>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</si>
  <si>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</si>
  <si>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</si>
  <si>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</si>
  <si>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</si>
  <si>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</si>
  <si>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</si>
  <si>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</si>
  <si>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</si>
  <si>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</si>
  <si>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</si>
  <si>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</si>
  <si>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</si>
  <si>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</si>
  <si>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</si>
  <si>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</si>
  <si>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</si>
  <si>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</si>
  <si>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</si>
  <si>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</si>
  <si>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</si>
  <si>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</si>
  <si>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</si>
  <si>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</si>
  <si>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</si>
  <si>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</si>
  <si>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</si>
  <si>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</si>
  <si>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</si>
  <si>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</si>
  <si>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</si>
  <si>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</si>
  <si>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</si>
  <si>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</si>
  <si>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</si>
  <si>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</si>
  <si>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</si>
  <si>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</si>
  <si>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</si>
  <si>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</si>
  <si>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</si>
  <si>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</si>
  <si>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</si>
  <si>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</si>
  <si>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</si>
  <si>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</si>
  <si>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</si>
  <si>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</si>
  <si>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</si>
  <si>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</si>
  <si>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</si>
  <si>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</si>
  <si>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</si>
  <si>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</si>
  <si>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</si>
  <si>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</si>
  <si>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</si>
  <si>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</si>
  <si>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</si>
  <si>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</si>
  <si>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</si>
  <si>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</si>
  <si>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</si>
  <si>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</si>
  <si>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</si>
  <si>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</si>
  <si>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</si>
  <si>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</si>
  <si>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</si>
  <si>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</si>
  <si>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</si>
  <si>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</si>
  <si>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</si>
  <si>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</si>
  <si>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</si>
  <si>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</si>
  <si>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</si>
  <si>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</si>
  <si>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</si>
  <si>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</si>
  <si>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</si>
  <si>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</si>
  <si>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</si>
  <si>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</si>
  <si>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</si>
  <si>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</si>
  <si>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</si>
  <si>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</si>
  <si>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</si>
  <si>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</si>
  <si>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</si>
  <si>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</si>
  <si>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</si>
  <si>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</si>
  <si>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</si>
  <si>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</si>
  <si>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</si>
  <si>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</si>
  <si>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</si>
  <si>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</si>
  <si>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</si>
  <si>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</si>
  <si>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</si>
  <si>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</si>
  <si>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</si>
  <si>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</si>
  <si>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</si>
  <si>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</si>
  <si>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</si>
  <si>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</si>
  <si>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</si>
  <si>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temperature</t>
  </si>
  <si>
    <t>Temperature (ºC):</t>
  </si>
  <si>
    <t>time</t>
  </si>
  <si>
    <t>inert_atmos</t>
  </si>
  <si>
    <t>one_yield</t>
  </si>
  <si>
    <t>two_yield</t>
  </si>
  <si>
    <t>three_yield</t>
  </si>
  <si>
    <t>four_yield</t>
  </si>
  <si>
    <t>five_yield</t>
  </si>
  <si>
    <t>six_yield</t>
  </si>
  <si>
    <t>seven_yield</t>
  </si>
  <si>
    <t>eight_yield</t>
  </si>
  <si>
    <t>nine_yield</t>
  </si>
  <si>
    <t>ten_yield</t>
  </si>
  <si>
    <t>eleven_yield</t>
  </si>
  <si>
    <t>twelve_yield</t>
  </si>
  <si>
    <t>thirteen_yield</t>
  </si>
  <si>
    <t>fourteen_yield</t>
  </si>
  <si>
    <t>fifteen_yield</t>
  </si>
  <si>
    <t>Stock volume (µL)</t>
  </si>
  <si>
    <t>Solution #</t>
  </si>
  <si>
    <t>v1_loading</t>
  </si>
  <si>
    <t>v2_loading</t>
  </si>
  <si>
    <t>v3_loading</t>
  </si>
  <si>
    <t>v4_row</t>
  </si>
  <si>
    <t>v4_loading</t>
  </si>
  <si>
    <t>v3_row</t>
  </si>
  <si>
    <t>v2_column</t>
  </si>
  <si>
    <t>v1_column</t>
  </si>
  <si>
    <t>Plate number (if in a series):</t>
  </si>
  <si>
    <t>Solvent (leave blank if variable):</t>
  </si>
  <si>
    <t>Reaction volume (µL):</t>
  </si>
  <si>
    <t>Final reaction volume after dilution (µL):</t>
  </si>
  <si>
    <t>First aliquot volume (µL):</t>
  </si>
  <si>
    <t>First total analytical volume (µL):</t>
  </si>
  <si>
    <t>Second aliquot volume (µL):</t>
  </si>
  <si>
    <t>Second total analytical volume (µL):</t>
  </si>
  <si>
    <t>Injection volume for calibration (µL):</t>
  </si>
  <si>
    <t>Injection volume for data collection (µL):</t>
  </si>
  <si>
    <t>Conversion factor (yield to final conc.):</t>
  </si>
  <si>
    <t>Tier One Ligands:</t>
  </si>
  <si>
    <t>Tier Two Ligands:</t>
  </si>
  <si>
    <t>Tier Three Ligands:</t>
  </si>
  <si>
    <t>Tier Four Ligands:</t>
  </si>
  <si>
    <t>Ligand loading (mol%):</t>
  </si>
  <si>
    <t>Expected conc. (mg/mL)</t>
  </si>
  <si>
    <t>Internal standard (TRUE/FALSE):</t>
  </si>
  <si>
    <t>Concentration (M)</t>
  </si>
  <si>
    <t>insert yield data here</t>
  </si>
  <si>
    <t>``</t>
  </si>
  <si>
    <t>row_lett</t>
  </si>
  <si>
    <t>(preplated ligands below)</t>
  </si>
  <si>
    <t>Formula</t>
  </si>
  <si>
    <t>&amp; products</t>
  </si>
  <si>
    <t>R-squared</t>
  </si>
  <si>
    <t>blank</t>
  </si>
  <si>
    <t>Ligand Name</t>
  </si>
  <si>
    <t>P(Me)(tBu)2</t>
  </si>
  <si>
    <t>P(Bu)3</t>
  </si>
  <si>
    <t>P(tBu)3</t>
  </si>
  <si>
    <t>P(Cy)3</t>
  </si>
  <si>
    <t>P(Ad)2Bu</t>
  </si>
  <si>
    <t>Triisobutylphosphatrane</t>
  </si>
  <si>
    <t>P(OMe)2(Ph)</t>
  </si>
  <si>
    <t>P(Ph)2(Me)</t>
  </si>
  <si>
    <t>P(tBu)(Ph)2</t>
  </si>
  <si>
    <t>P(Cy)2(Ph)</t>
  </si>
  <si>
    <t>P(4-methoxyphenyl)3</t>
  </si>
  <si>
    <t>SPhos</t>
  </si>
  <si>
    <t>tBuXPhos</t>
  </si>
  <si>
    <t>XPhos</t>
  </si>
  <si>
    <t>QPhos</t>
  </si>
  <si>
    <t>tri(2-furyl)phosphine</t>
  </si>
  <si>
    <t>P(Ph)3</t>
  </si>
  <si>
    <t>P(Ph)2(2-pyridyl)</t>
  </si>
  <si>
    <t>P(o-tol)3</t>
  </si>
  <si>
    <t>P(OPh)3</t>
  </si>
  <si>
    <t>P[3,5-bis(trifluoromethyl)phenyl]3</t>
  </si>
  <si>
    <t>P(C6F5)3</t>
  </si>
  <si>
    <t>P(1-naphthyl)3</t>
  </si>
  <si>
    <t>RuPhos</t>
  </si>
  <si>
    <t>BrettPhos</t>
  </si>
  <si>
    <t>tBuBrettPhos</t>
  </si>
  <si>
    <t>JohnPhos</t>
  </si>
  <si>
    <t>DavePhos</t>
  </si>
  <si>
    <t>JackiePhos</t>
  </si>
  <si>
    <t>SymPhos</t>
  </si>
  <si>
    <t>APhos</t>
  </si>
  <si>
    <t>DrewPhos</t>
  </si>
  <si>
    <t>DPPE</t>
  </si>
  <si>
    <t>DPPB</t>
  </si>
  <si>
    <t>DPPF</t>
  </si>
  <si>
    <t>Xantphos</t>
  </si>
  <si>
    <t>tBuXantphos</t>
  </si>
  <si>
    <t>2,2'-bis(4-methoxypyridine)</t>
  </si>
  <si>
    <t>4,7-dimethylphenanthroline</t>
  </si>
  <si>
    <t>2,2'-biquinoline</t>
  </si>
  <si>
    <t>6,6-dimethylbipyridine</t>
  </si>
  <si>
    <t>2,9-Diphenylphenanthroline</t>
  </si>
  <si>
    <t>Bathocuproin</t>
  </si>
  <si>
    <t>2,9-dibutylphenanthroline</t>
  </si>
  <si>
    <t>(R)-Ph-Quinox</t>
  </si>
  <si>
    <t>(Me)2-Quinox</t>
  </si>
  <si>
    <t>(S)-iPr-Quinox</t>
  </si>
  <si>
    <t>(S,S)-PhBOX(Me)</t>
  </si>
  <si>
    <t>(S,S)-iPrBOX(iPr)</t>
  </si>
  <si>
    <t>(S,S)-PhBOX(iPr)</t>
  </si>
  <si>
    <t>bis(oxazoline)</t>
  </si>
  <si>
    <t>2-methoxyphenyldimethyloxazoline</t>
  </si>
  <si>
    <t>(S,S)-PhPyBOX</t>
  </si>
  <si>
    <t>(Me)4-Phenanthroline</t>
  </si>
  <si>
    <t>(S,R)-In-TOX</t>
  </si>
  <si>
    <t>Neocuproine</t>
  </si>
  <si>
    <t>Tricyclopentylphosphine</t>
  </si>
  <si>
    <t>tert-Butyldicyclohexylphosphine</t>
  </si>
  <si>
    <t>Di-tert-butylcyclohexylphosphine</t>
  </si>
  <si>
    <t>JessePhos L11</t>
  </si>
  <si>
    <t>Cyclohexyldiphenylphosphine</t>
  </si>
  <si>
    <t>Ethyldiphenylphosphine</t>
  </si>
  <si>
    <t>Benzyldiphenylphosphine</t>
  </si>
  <si>
    <t>Tribenzylphosphine</t>
  </si>
  <si>
    <t>Di-tert-butylphenylphosphine</t>
  </si>
  <si>
    <t>Triphenylphosphine oxide</t>
  </si>
  <si>
    <t>Di-i-propylaminomethylene(di-i-propyl)aminium tetrafluoroborate</t>
  </si>
  <si>
    <t>1,3-Bis(1-adamantyl)benzimidazolium chloride</t>
  </si>
  <si>
    <t>1,3-Dicyclohexylbenzimidazolium chloride</t>
  </si>
  <si>
    <t>1,3-Bis(1-adamantyl)imidazolium chloride</t>
  </si>
  <si>
    <t>1,3-Bis(1-adamantyl)-4,5-dihydroimidazolium chloride</t>
  </si>
  <si>
    <t>RockPhos</t>
  </si>
  <si>
    <t>Me4 t-BuXPhos</t>
  </si>
  <si>
    <t>~1:1 mixture with regioisomer, 2-Di-t-butylphosphino-5-methoxy-3,4,6-trimethyl-2',4',6'-tri-i-propylbiphenyl</t>
  </si>
  <si>
    <t>AdBrettPhos</t>
  </si>
  <si>
    <t>9-[2-(Diisopropylphosphino)phenyl]-9H-carbazole</t>
  </si>
  <si>
    <t>CyAPhos</t>
  </si>
  <si>
    <t>dppbz</t>
  </si>
  <si>
    <t>1,8-(Diphenylphosphino)naphthalene</t>
  </si>
  <si>
    <t>(Racemic)-BINAP</t>
  </si>
  <si>
    <t>(S)-tol-BINAP</t>
  </si>
  <si>
    <t>BIPHEP</t>
  </si>
  <si>
    <t>(R)-MeO-BIPHEP</t>
  </si>
  <si>
    <t>(S)-xylyl-P-Phos</t>
  </si>
  <si>
    <t>dcype</t>
  </si>
  <si>
    <t>iPr-BPE</t>
  </si>
  <si>
    <t>dppp</t>
  </si>
  <si>
    <t>(+)-DIOP</t>
  </si>
  <si>
    <t>1,2-Bis(di-tert-butylphosphinomethyl)benzene</t>
  </si>
  <si>
    <t>BISBI</t>
  </si>
  <si>
    <t>DPE-phos</t>
  </si>
  <si>
    <t>Bis[(2-diphenylphosphino)phenyl] ethe</t>
  </si>
  <si>
    <t>(R)-2-Furyl-MeOBIPHEP</t>
  </si>
  <si>
    <t>DBFphos</t>
  </si>
  <si>
    <t>NiXantphos</t>
  </si>
  <si>
    <t>(R,R)-Me-Duphos</t>
  </si>
  <si>
    <t xml:space="preserve"> (S)-PipPhos </t>
  </si>
  <si>
    <t>(S)-(+)-(3,5-Dioxa-4-phospha-cyclohepta [2,1-a;3,4-a’]dinaphthalen-4-yl)bis[(1S)-1- phenylethyl]amine</t>
  </si>
  <si>
    <t>(S)-(+)-(8,9,10,11,12,13,14,15-Octahydro- 3,5-dioxa-4-phospha-cyclohepta[2,1-a;3,4-a’] dinaphthalen-4-yl)dimethylamine</t>
  </si>
  <si>
    <t>(S)-MONOPHOS</t>
  </si>
  <si>
    <t>(S)-MorfPhos</t>
  </si>
  <si>
    <t>(R)-SIPHOS</t>
  </si>
  <si>
    <t>(R)-SIPHOS-PE</t>
  </si>
  <si>
    <t>(S)-(+)-(2,6-Dimethyl-3,5-dioxa-4-phosphacyclohepta[2,1-a;3,4-a’]dinaphthalen-4-yl)  dimethylamine</t>
  </si>
  <si>
    <t>(3aR,8aR)-(-)-(2,2-Dimethyl-4,4,8,8-tetraphenyl-tetrahydro-[1,3]dioxolo[4,5-e][1,3,2]dioxaphosphepin-6-yl)dimethylamine</t>
  </si>
  <si>
    <t>(R)-(-)-(3,5-Dioxa-4-phospha-cyclohepta[2,1-a;3,4-a']dinaphthalen-4-yl)ethoxy</t>
  </si>
  <si>
    <t>(S,S)-DPEN</t>
  </si>
  <si>
    <t>(S)-BINOL</t>
  </si>
  <si>
    <t>(R,R)-Jacobsen’s ligand</t>
  </si>
  <si>
    <t>(1S,2S)-(+)-trans-1-Amino-2-indanol</t>
  </si>
  <si>
    <t>(1R,2R)-(−)-Pseudoephedrine</t>
  </si>
  <si>
    <t>(1S,2R)-(+)-2-Amino-1,2-diphenylethanol</t>
  </si>
  <si>
    <t>(S)-VAPOL</t>
  </si>
  <si>
    <t>(R)-Dibromo-BINOL</t>
  </si>
  <si>
    <t>(1R,2S)-(−)-Ephedrine</t>
  </si>
  <si>
    <t>(1R,2S)-(−)-N-Methylephedrine</t>
  </si>
  <si>
    <t>(R)-(−)-2-Phenylglycinol</t>
  </si>
  <si>
    <t>(R)-BINAP</t>
  </si>
  <si>
    <t>{3aR-[2(3'aS,8'aR),3aa,8aa]}-2,2'-(cyclopropylidene)-bis{3a,8a-dihydro-8H-indeno[1,2-d]-oxazole}</t>
  </si>
  <si>
    <t>(R)-(+)-DABN</t>
  </si>
  <si>
    <t>(S,S)-DACH-pyridyl Trost ligand</t>
  </si>
  <si>
    <t>(R,R)-O-PINAP</t>
  </si>
  <si>
    <t>(S)-4-tert-Butyl-2-[2-(diphenylphosphino)phenyl]-2-oxazoline</t>
  </si>
  <si>
    <t>Trost (S,S)-Bis-ProPhenol Ligand</t>
  </si>
  <si>
    <t>1,10-Phenanthroline</t>
  </si>
  <si>
    <t>1,3-Bis(2,6-diisopropylphenyl)imidazolium chloride</t>
  </si>
  <si>
    <t>SIPr-HBF4</t>
  </si>
  <si>
    <t>1,3-Dicyclohexylimidazolium tetrafluoroborate salt</t>
  </si>
  <si>
    <t>1,3-Bis(2,4,6-trimethylphenyl)imidazolium chloride</t>
  </si>
  <si>
    <t>1,3-Bis-(2,6-diisopropylphenyl)imidazolinium chloride</t>
  </si>
  <si>
    <t>1,3-Diisopropylimidazolium chloride</t>
  </si>
  <si>
    <t>1-Methyl-2-(2-dicyclohexylphosphinophenyl)-1H-benzoimidazole</t>
  </si>
  <si>
    <t>1,3-Di-tert-butylimidazolinium tetrafluoroborate</t>
  </si>
  <si>
    <t>1,3-Dicyclohexylimidazolium chloride</t>
  </si>
  <si>
    <t>1,3-Bis(2,4,6-trimethylphenyl)-4,5-dihydroimidazolium tetrafluoroborate</t>
  </si>
  <si>
    <t>CyJohnPhos</t>
  </si>
  <si>
    <t>2-(2-methoxyphenylamino)-4-(2-methoxyphenylamino)pen-2-ene</t>
  </si>
  <si>
    <t>2-N-phenylamino-4-N-phenylimino-2-pentene</t>
  </si>
  <si>
    <t>2-(2,6-dimethylphenylamino)-4-(2,6-dimethylamino)-pen-2-ene</t>
  </si>
  <si>
    <t>2-(2,6-diisopropylphenylamino)-4-(2,6-diisopropylphenylamino)-pen-2-ene</t>
  </si>
  <si>
    <t>2-(2,4,6-trimethylphenylamino)-4-(2,4,6-trimethylphenylamino)-pen-2-ene</t>
  </si>
  <si>
    <t>2-(2,6-diethylphenylamino)-4-(2,6-diethylphenylamino)-pen-2-ene</t>
  </si>
  <si>
    <t>2-(4-methoxyphenylamino)-4-(4-methoxyphenylamino)-pen-2-ene</t>
  </si>
  <si>
    <t>2-(2-methyl-4-methoxyphenylamino)-4-(2-methyl-4-methoxyphenylamino)-pen-2-ene</t>
  </si>
  <si>
    <t>2-(2-methylphenylamino)-4-(2-methylphenylamino)-pen-2-ene</t>
  </si>
  <si>
    <t>2-(2,6-dimethylphenylamino)-4-(2,6-dimethylphenylamino)-2,4-diisopropyl-pen-2-ene</t>
  </si>
  <si>
    <t>3-(2,6-dimethylphenylamino)-5-(2,6-dimethylphenylamino)-hept-3-ene</t>
  </si>
  <si>
    <t>2-(2,6-dimethyl-4-methoxy)-4-(2,6-dimethyl-4-methoxy)-pent-2-ene</t>
  </si>
  <si>
    <t>2-(2-methyl-6-methoxyphenylamino)-4-(2-methyl-6-methoxyphenylamino)-pent-2-ene</t>
  </si>
  <si>
    <t>2-(4,6-dimethoxyphenylamino)-4-(4,6-dimethoxyphenylamino)-pent-2-ene</t>
  </si>
  <si>
    <t>2-(2-trifluoromethylphenylamino)-4-(2-trifluoromethylphenylamino)-pent-2-ene</t>
  </si>
  <si>
    <t>2-(4-trifluoromethylphenylamino)-4-(4-trifluoromethylphenylamino)-pent-2-ene</t>
  </si>
  <si>
    <t>2-(3,5-ditrifluromethylphenylamino)-4-(3,5-ditrifluoromethylphenylamino)-pen-2-ene</t>
  </si>
  <si>
    <t>2-(1-napthylethylamine)-4-(1-napthylethylamine)-pent-2-ene</t>
  </si>
  <si>
    <t>ChromenNacNac</t>
  </si>
  <si>
    <t>2-(2-morpholinephenylamine)-4-(2-morpholinephenylamine)-pent-2-ene</t>
  </si>
  <si>
    <t>(R,R)-N-Pinap</t>
  </si>
  <si>
    <t>(R)-(−)-1,1′-Binaphthyl-2,2′-diyl hydrogenphosphate</t>
  </si>
  <si>
    <t>(1R,2R)-N1,N2-dibenzylcyclohexane-1,2-diamine</t>
  </si>
  <si>
    <t>(1R,2R)-N1,N2-bis(4-(dimethylamino)benzyl)cyclohexane-1,2-diamine</t>
  </si>
  <si>
    <t>(1R,2R)-N1,N2-bis(4-methoxybenzyl)cyclohexane-1,2-diamine</t>
  </si>
  <si>
    <t>(1R,2R)-N1,N2-bis(4-methylbenzyl)cyclohexane-1,2-diamine</t>
  </si>
  <si>
    <t>(1R,2R)-N1,N2-bis(4-(trifluoromethyl)benzyl)cyclohexane-1,2-diamine</t>
  </si>
  <si>
    <t>(1R,2R)-N1,N2-bis(2-methoxybenzyl)cyclohexane-1,2-diamine</t>
  </si>
  <si>
    <t>(1R,2R)-N1,N2-bis(3-methoxybenzyl)cyclohexane-1,2-diamine</t>
  </si>
  <si>
    <t>(1R,2R)-N1,N2-bis(3,5-dimethylbenzyl)cyclohexane-1,2-diamine</t>
  </si>
  <si>
    <t>(1R,2R)-N1,N2-bis(3,5-di-tert-butylbenzyl)cyclohexane-1,2-diamine</t>
  </si>
  <si>
    <t>(1R,2R)-N1,N2-bis(3,5-bis(trifluoromethyl)benzyl)cyclohexane-1,2-diamine</t>
  </si>
  <si>
    <t>(1R,2R)-N1,N2-bis(3,5-difluorobenzyl)cyclohexane-1,2-diamine</t>
  </si>
  <si>
    <t>(1R,2R)-N1,N2-bis(3,5-dimethoxybenzyl)cyclohexane-1,2-diamine</t>
  </si>
  <si>
    <t>(1R,2R)-N1,N2-bis(naphthalen-2-ylmethyl)cyclohexane-1,2-diamine</t>
  </si>
  <si>
    <t>(1R,2R)-N1,N2-bis(cyclohexylmethyl)cyclohexane-1,2-diamine</t>
  </si>
  <si>
    <t>(1R,2R)-N1,N2-diisopropylcyclohexane-1,2-diamine</t>
  </si>
  <si>
    <t>(1R,2R)-N1,N2-di(pentan-3-yl)cyclohexane-1,2-diamine</t>
  </si>
  <si>
    <t>(1R,2R)-N1,N2-dicyclohexylcyclohexane-1,2-diamine</t>
  </si>
  <si>
    <t>N1,N2-bis((R)-1-phenylethyl)ethane-1,2-diamine</t>
  </si>
  <si>
    <t>N1,N2-bis((R)-3,3-dimethylbutan-2-yl)ethane-1,2-diamine</t>
  </si>
  <si>
    <t>(S,S)-2,2′-Isopropylidene-bis(4-tert-butyl-2-oxazoline)</t>
  </si>
  <si>
    <t>(4S,4′S)-(−)-2,2′-(1-Ethylpropylidene)bis(4,5-dihydro-4-isopropyloxazole)</t>
  </si>
  <si>
    <t>(1R,2R)-N,N′-Dimethyl-1,2-diphenylethane-1,2-diamine</t>
  </si>
  <si>
    <t>N1,N3-bis((R)-1-phenylethyl)propane-1,3-diamine</t>
  </si>
  <si>
    <t>N1,N2-bis((S)-1-(naphthalen-2-yl)ethyl)ethane-1,2-diamine</t>
  </si>
  <si>
    <t>(R,R)-Bn(BOX)(iPr)</t>
  </si>
  <si>
    <t>CagePhos</t>
  </si>
  <si>
    <t xml:space="preserve"> (1R,2R)-(−)-1,2-diaminocyclohexane</t>
  </si>
  <si>
    <t>(1R,2R)-1-N,1-N,2-N,2-N-tetrabenzylcyclohexane-1,2-diamine</t>
  </si>
  <si>
    <t>(R)-Binam-P</t>
  </si>
  <si>
    <t>TMEDA</t>
  </si>
  <si>
    <t>bis[2-(N,N-dimethylamino)ethyl] ether</t>
  </si>
  <si>
    <t>terpy</t>
  </si>
  <si>
    <t>ttb-terpy</t>
  </si>
  <si>
    <t>bpp</t>
  </si>
  <si>
    <t>bipy</t>
  </si>
  <si>
    <t>BPhen</t>
  </si>
  <si>
    <t xml:space="preserve"> 4,7-dichloro-1,10-phenanthroline</t>
  </si>
  <si>
    <t>5,6-Dimethyl-1,10-phenanthroline</t>
  </si>
  <si>
    <t>1,10-Phenanthroline-5,6-dione</t>
  </si>
  <si>
    <t>Pyrazino[2,3-f][1,10]phenanthroline</t>
  </si>
  <si>
    <t>4,7-Dimethoxy-1,10-phenanthroline</t>
  </si>
  <si>
    <t>4,4′-Di-tert-butyl-2,2′-dipyridyl</t>
  </si>
  <si>
    <t>4,4′-Dimethyl-2,2′-dipyridyl</t>
  </si>
  <si>
    <t>2,2′-Bipyridine-4,4′-dicarboxylic acid</t>
  </si>
  <si>
    <t>4,4'-Diamino-2,2'-bipyridine</t>
  </si>
  <si>
    <t xml:space="preserve"> 4,4′-Diphenyl-2,2′-dipyridyl</t>
  </si>
  <si>
    <t>2′-Dicyclohexylphosphino-2,4,6-trimethoxybiphenyl</t>
  </si>
  <si>
    <t>MePhos</t>
  </si>
  <si>
    <t>tris(2-(4,4,5,5-tetramethyl-1,3,2-dioxaborolan-2-yl)benzyl)phosphane</t>
  </si>
  <si>
    <t>2'-(dicyclohexylphosphaneyl)-N,N-dimethyl-6-(4,4,5,5-tetramethyl-1,3,2-dioxaborolan-2-yl)-[1,1'-biphenyl]-2-amine</t>
  </si>
  <si>
    <t>dicyclohexyl(2'-(4,4,5,5-tetramethyl-1,3,2-dioxaborolan-2-yl)-[1,1'-biphenyl]-2-yl)phosphane</t>
  </si>
  <si>
    <t>mono borylated diphenylferrycenylphosphine</t>
  </si>
  <si>
    <t>Bis borylated diphenylferrycenylphosphine</t>
  </si>
  <si>
    <t>(2',6'-bis(4,4,5,5-tetramethyl-1,3,2-dioxaborolan-2-yl)-[1,1'-biphenyl]-2-yl)dicyclohexylphosphane</t>
  </si>
  <si>
    <t>benzylbis(2-(4,4,5,5-tetramethyl-1,3,2-dioxaborolan-2-yl)benzyl)phosphane</t>
  </si>
  <si>
    <t>Protected dicyclohexyl(1-(2-(4,4,5,5-tetramethyl-1,3,2-dioxaborolan-2-yl)phenyl)-1H-inden-2-yl)phosphane</t>
  </si>
  <si>
    <t>(R,R)-Ph-pybox</t>
  </si>
  <si>
    <t>(R,R)-tBu-PyBox</t>
  </si>
  <si>
    <t>P(tBu)(p-NMe2Ph)2</t>
  </si>
  <si>
    <t>P(tBu)(3,5-diMe-4-NMe2Ph)2</t>
  </si>
  <si>
    <t>P(tBu)(3,5-diiPr-4-NMe2Ph)2</t>
  </si>
  <si>
    <t>P(tBu)(3,5-diMe-4-OMePh)2</t>
  </si>
  <si>
    <t>P(tBu)(3,5-ditBu-4-OMePh)2</t>
  </si>
  <si>
    <t>P(tBu)(3,5-bisCF3Ph)2</t>
  </si>
  <si>
    <t>P(m-tol)3</t>
  </si>
  <si>
    <t>P(p-tol)3</t>
  </si>
  <si>
    <t>P(tBu)(3,5-bisOMePh)2</t>
  </si>
  <si>
    <t>P(p-FPh)3</t>
  </si>
  <si>
    <t>P(2,4,6-triMePh)3</t>
  </si>
  <si>
    <t>P(2,4,6-triOMePh)3</t>
  </si>
  <si>
    <t>TrixiePhos</t>
  </si>
  <si>
    <t>P(tBu)(3,5-bisiPrPh)2</t>
  </si>
  <si>
    <t>P(tBu)(p-OMePh)2</t>
  </si>
  <si>
    <t>DPPP</t>
  </si>
  <si>
    <t>P(Ph)2(C6F5)</t>
  </si>
  <si>
    <t>P(Ph)2(o-MePh)</t>
  </si>
  <si>
    <t>P(Ph)2(o-OMePh)</t>
  </si>
  <si>
    <t>TyrannoPhos</t>
  </si>
  <si>
    <t>P(Cy)2(2,6-diiPrPh)</t>
  </si>
  <si>
    <t>tBu-BippyPhos</t>
  </si>
  <si>
    <t>P(Ad)3</t>
  </si>
  <si>
    <t>CM-Phos</t>
  </si>
  <si>
    <t>cataCXium PtB</t>
  </si>
  <si>
    <t>Catacxium PlnCy</t>
  </si>
  <si>
    <t>Me-DalPhos</t>
  </si>
  <si>
    <t>P(2,4-diMePh)3</t>
  </si>
  <si>
    <t>1-(2-Di-t-butylphosphinophenyl)-3,5-diphenyl-1H-pyrazole</t>
  </si>
  <si>
    <t>P(Ph)2(TMS)</t>
  </si>
  <si>
    <t>1,1′-Bis(phenylphosphinidene)ferrocene</t>
  </si>
  <si>
    <t>P(Cy)2(Et)</t>
  </si>
  <si>
    <t>P(TMS)3</t>
  </si>
  <si>
    <t>rac-BI-DIME</t>
  </si>
  <si>
    <t>P(Ph)(o-OMePh)2</t>
  </si>
  <si>
    <t>P(m-OMePh)3</t>
  </si>
  <si>
    <t>P(Ph)2(o-CNPh)</t>
  </si>
  <si>
    <t>Cy-vBRIDP</t>
  </si>
  <si>
    <t>P(3,5-diMe-4-OMePh)3</t>
  </si>
  <si>
    <t>P(Ph)2(p-tol)</t>
  </si>
  <si>
    <t>EvanPhos</t>
  </si>
  <si>
    <t>Cy-cBRIDP</t>
  </si>
  <si>
    <t>cBRIDP</t>
  </si>
  <si>
    <t>trop2-PPh</t>
  </si>
  <si>
    <t>Tri(2-thienyl)phosphine</t>
  </si>
  <si>
    <t>troppPh</t>
  </si>
  <si>
    <t>P(tBu)2(o-NMe2Ph)</t>
  </si>
  <si>
    <t>cataCXium ABn</t>
  </si>
  <si>
    <t>DMPP</t>
  </si>
  <si>
    <t>rac-AntPhos</t>
  </si>
  <si>
    <t>P(3,5-diMePh)3</t>
  </si>
  <si>
    <t>P(o-OMePh)3</t>
  </si>
  <si>
    <t>P(Ph)(C6F5)2</t>
  </si>
  <si>
    <t>i-Pr PhenCar-Phos</t>
  </si>
  <si>
    <t>BIPOL-A1(R)</t>
  </si>
  <si>
    <t>(2R)-1-(11bS)-(Dinaphtho[2,1-d:1',2'-f][1,3,2]dioxaphosphepin-4-yl)-2-methyl-1,2,3,4-tetrahydroquinoline</t>
  </si>
  <si>
    <t>(R)-MOP</t>
  </si>
  <si>
    <t>(S)-SIPHOS-PE</t>
  </si>
  <si>
    <t>(R)-ShiP</t>
  </si>
  <si>
    <t>(11bR)-N,N-Bis[(R)-(-)-1-(2-methoxyphenyl)ethyl]dinaphtho[2,1-d:1',2'-f][1,3,2]dioxaphosphepin-4-amine</t>
  </si>
  <si>
    <t>(3aR,8aR)-(-)-4,4,8,8-Tetrakis(3,5-dimethylphenyl)tetrahydro-2,2-dimethyl-6-phenyl-1,3-dioxolo[4,5-e]dioxaphosphepin</t>
  </si>
  <si>
    <t>(11bS)-N-((R)-2,3-dihydro-1H-inden-1-yl)-N-(di-n-butylmethyl)dinaphtho[2,1-d:1',2'-f][1,3,2]dioxaphosphepin-4-amine</t>
  </si>
  <si>
    <t>(S)-(+)-(3,5-Dioxa-4-phosphacyclohepta[2,1-a;3,4-a']dinaphthalen-4-yl)-5H-dibenz[b,f]azepine</t>
  </si>
  <si>
    <t>(3aR,8aR)-(-)-4,4,8,8-Tetrakis(3,5-diethylphenyl)tetrahydro-2,2-dimethyl-6-phenyl-1,3-dioxolo[4,5-e]dioxaphosphepin</t>
  </si>
  <si>
    <t>(S)-(+)-(3,5-Dioxa-4-phospha-cyclohepta[2,1-a;3,4-a']dinaphthalen-4-yl)bis[(1R)-1-phenylethyl]amine</t>
  </si>
  <si>
    <t>5-[(3aR,8aR)-Tetrahydro-2,2-dimethyl-4,4,8,8-tetraphenyl-1,3-dioxolo[4,5-e][1,3,2]dioxaphosphepin-6-yl]-5H-dibenz[b,f]azepine</t>
  </si>
  <si>
    <t>(11bS)-N,N-Bis[(R)-1-phenylethyl]-dinaphtho[2,1-d:1',2'-f][1,3,2]dioxaphosphepin-4-amine</t>
  </si>
  <si>
    <t>5,5'-Bis(trifluoromethyl)-2,2'-bipyridine</t>
  </si>
  <si>
    <t>4,4'-Bis(trifluoromethyl)-2,2'-bipyridine</t>
  </si>
  <si>
    <t>(11aS)-(-)-10,11,12,13-Tetrahydro-5-(1,1-dimethylethyl)diindeno[7,1-de,1',7'-fg)[1.3.2] dioxaphosphocin</t>
  </si>
  <si>
    <t>4-Butyl-N-[(11bR)-dinaphtho[2,1-d:1',2'-f][1,3,2]dioxaphosphepin-4-yl]benzenesulfonamide triethylamine adduct</t>
  </si>
  <si>
    <t>(3aR,8aR)-(-)-4,4,8,8-Tetrakis(3,5-di-i-propylphenyl)tetrahydro-2,2-dimethyl-6-phenyl-1,3-dioxolo[4,5-e]dioxaphosphepin</t>
  </si>
  <si>
    <t>(S)-(+)-(3,5-Dioxa-4-phospha-cyclohepta[2,1-a;3,4-a']dinaphthalen-4-yl)benzyl(methyl)amine</t>
  </si>
  <si>
    <t>1,3,5,7-Tetramethyl-6-phenyl-2,4,8-trioxa-6-phosphaadamantane</t>
  </si>
  <si>
    <t>Tris[4-(trifluoromethyl)phenyl]phosphine</t>
  </si>
  <si>
    <t>(R)-Ph-Garphos</t>
  </si>
  <si>
    <t>(R)-Tol-Garphos</t>
  </si>
  <si>
    <t>(R)-DMM-Garphos</t>
  </si>
  <si>
    <t>(R)-BTFM-Garphos</t>
  </si>
  <si>
    <t>(R)-DTBM-Garphos</t>
  </si>
  <si>
    <t>(R)-Xyl-Garphos</t>
  </si>
  <si>
    <t>(R)-DMM-Cy-Josiphos</t>
  </si>
  <si>
    <t>(R)-BTFM-Cy-Josiphos</t>
  </si>
  <si>
    <t>(R)-BTFM-Xyl-Josiphos</t>
  </si>
  <si>
    <t>(R)-PTFM-tBu-Josiphos</t>
  </si>
  <si>
    <t>(R)-Cy-tBu-Josiphos</t>
  </si>
  <si>
    <t>(R)-Cy-Cy-Josiphos</t>
  </si>
  <si>
    <t>(R)-Cy-Ph-Josiphos</t>
  </si>
  <si>
    <t>(S)-Xyl-Furyl-Josiphos</t>
  </si>
  <si>
    <t>(R)-Np-Xyl-Josiphos</t>
  </si>
  <si>
    <t>(R)-Ph-tBu-Josiphos</t>
  </si>
  <si>
    <t>(R)-Ph-Cy-Josiphos</t>
  </si>
  <si>
    <t>(R)-Ph-Xyl-Josiphos</t>
  </si>
  <si>
    <t>(R)-DTBM-BIPHEP</t>
  </si>
  <si>
    <t>(R)-DTB-BIPHEP</t>
  </si>
  <si>
    <t>(R)-DIPDMA-BIPHEP</t>
  </si>
  <si>
    <t>(R)-Ph-BIPHEP</t>
  </si>
  <si>
    <t>(R)-iPr-BIPHEP</t>
  </si>
  <si>
    <t>(R)-Tol-BIPHEP</t>
  </si>
  <si>
    <t>(R)-TMeO-BIPHEP</t>
  </si>
  <si>
    <t>(R)-Xyl-BIPHEP</t>
  </si>
  <si>
    <t>(R)-P-Cl-Ph-BIPHEP</t>
  </si>
  <si>
    <t>(S,S)-Cy-MANDYPHOS</t>
  </si>
  <si>
    <t>(S,S)-Xyl-MANDYPHOS</t>
  </si>
  <si>
    <t>(S,S)-DMM-MANDYPHOS</t>
  </si>
  <si>
    <t>(S,S)-Ph-MANDYPHOS</t>
  </si>
  <si>
    <t>(R)-BTFM-MANDYPHOS</t>
  </si>
  <si>
    <t>(R)-DMM-BTFM-WALPHOS</t>
  </si>
  <si>
    <t>(R)-Cy-BTFM-WALPHOS</t>
  </si>
  <si>
    <t>(R)-Ph-BTFM-WALPHOS</t>
  </si>
  <si>
    <t>(R)-Ph-Cy-WALPHOS</t>
  </si>
  <si>
    <t>(R)-Ph-Ph-WALPHOS</t>
  </si>
  <si>
    <t>(R)-Xyl-Xyl-WALPHOS</t>
  </si>
  <si>
    <t>(R)-DTBM-SEGPHOS</t>
  </si>
  <si>
    <t>(R)-Xyl-SEGPHOS</t>
  </si>
  <si>
    <t>(R)-Ph-SEGPHOS</t>
  </si>
  <si>
    <t>(R,R)-Et-DUPHOS</t>
  </si>
  <si>
    <t>(R,R)-iPr-DUPHOS</t>
  </si>
  <si>
    <t>(R,R)-Et-MonoOxide-DUPHOS</t>
  </si>
  <si>
    <t>(R,R)-Me-MonoOxide-DUPHOS</t>
  </si>
  <si>
    <t>(R,R)-Ph-BPE</t>
  </si>
  <si>
    <t>(R,R)-Me-BPE</t>
  </si>
  <si>
    <t>(R,R)-Et-BPE</t>
  </si>
  <si>
    <t>(R)-Ph-PHANEPHOS</t>
  </si>
  <si>
    <t>(R)-P-OMePh-PHANEPHOS</t>
  </si>
  <si>
    <t>(R)-Xyl-PHANEPHOS</t>
  </si>
  <si>
    <t>(S)-Ph-P-PHOS</t>
  </si>
  <si>
    <t>(S)-Xyl-P-PHOS</t>
  </si>
  <si>
    <t>2-picolylamine</t>
  </si>
  <si>
    <t>Arsinetriphenyl</t>
  </si>
  <si>
    <t>{2‐[bis(propan‐2‐yl)silyl]phenyl}(4‐methylphenyl)phenylphosphane</t>
  </si>
  <si>
    <t>tBuMePhos</t>
  </si>
  <si>
    <t>dicyclohexyl(2‐methylphenyl)phosphane</t>
  </si>
  <si>
    <t>Isopropyldiphenylphosphine</t>
  </si>
  <si>
    <t>dicyclohexyl(2,4,6‐trimethylphenyl)phosphane</t>
  </si>
  <si>
    <t>2-[Bis(3,5-trifluoromethylphenylphosphino)-3,6-dimethoxy]-2',6'-dimethylamino-1,1'-biphenyl</t>
  </si>
  <si>
    <t>2-[Bis(3,5-trifluoromethylphenylphosphino)-3,6-dimethoxy]-2',6'-di-i-propoxy-1,1'-biphenyl</t>
  </si>
  <si>
    <t>(S)-NMDPP</t>
  </si>
  <si>
    <t>t-BuMePhos</t>
  </si>
  <si>
    <t>PhDavePhos</t>
  </si>
  <si>
    <t>cataCXium® PlCy</t>
  </si>
  <si>
    <t>VPhos</t>
  </si>
  <si>
    <t>cataCXium® POMeCy</t>
  </si>
  <si>
    <t>PhCPhos</t>
  </si>
  <si>
    <t>(t-Bu)PhCPhos</t>
  </si>
  <si>
    <t>Diphenyl[4-(N,N-dimethylamino)phenyl]phosphine</t>
  </si>
  <si>
    <t>TOP</t>
  </si>
  <si>
    <t>2-[Bis(1-methylethyl)phosphino]-1-phenyl-1H-pyrrole</t>
  </si>
  <si>
    <t>1-[2,6-Bis(cyclohexyloxy)phenyl]-2-(di-tertbutylphosphaneyl)-1H-imidazole</t>
  </si>
  <si>
    <t>Mor-DalPhos</t>
  </si>
  <si>
    <t>CPhos</t>
  </si>
  <si>
    <t>2-Dicyclohexylphosphino-4-(N,N-dimethylamino)-1,1'-biphenyl</t>
  </si>
  <si>
    <t>PhenCar-Phos</t>
  </si>
  <si>
    <t>Et PhenCar-Phos</t>
  </si>
  <si>
    <t>2-Diphenylphosphino-6-methylpyridine</t>
  </si>
  <si>
    <t>Ph PhenCar-Phos</t>
  </si>
  <si>
    <t>[cataCXium® POMetB]</t>
  </si>
  <si>
    <t>PPh2-Andole-Phos</t>
  </si>
  <si>
    <t>tBuDavePhos</t>
  </si>
  <si>
    <t>[cataCXium® PCy]</t>
  </si>
  <si>
    <t>[cataCXium® PIntB]</t>
  </si>
  <si>
    <t>(S,S)-4,4-Dimethyl-4,5,4',5'-tetrahydro [2.2]bioxazolyl</t>
  </si>
  <si>
    <t>(S,S)-secBu-BiOX</t>
  </si>
  <si>
    <t>(R)-iPr-Quinox</t>
  </si>
  <si>
    <t>(S)-tBu-Quinox</t>
  </si>
  <si>
    <t>(S)-Ph-Quinox</t>
  </si>
  <si>
    <t>(S,S)-Ph-Ph-Quinox</t>
  </si>
  <si>
    <t>(R)-iPr-isoQuinox</t>
  </si>
  <si>
    <t>(S)-Ph-isoQuinox</t>
  </si>
  <si>
    <t>(S)-Bn-isoQuinox</t>
  </si>
  <si>
    <t>(R)-tBu-Py(M-CF3)OX</t>
  </si>
  <si>
    <t>(S)-Ph-Py(M-CF3)OX</t>
  </si>
  <si>
    <t>(R)-Bn-Py(M-CF3)OX</t>
  </si>
  <si>
    <t>(S,S)-iBu-BiOX</t>
  </si>
  <si>
    <t>(S,R)-Inda-Py(M-CF3)OX</t>
  </si>
  <si>
    <t>(S,R)-Ph,Ph-Py(M-CF3)OX</t>
  </si>
  <si>
    <t>(S)-iPr-Py(P-CF3)OX</t>
  </si>
  <si>
    <t>(R,S)-inda-Py(P-CF3)OX</t>
  </si>
  <si>
    <t>(S)-tBu-PyrimOX</t>
  </si>
  <si>
    <t>(S)-Bn-PyrimOX</t>
  </si>
  <si>
    <t>(S)-iPr-6-Ph-PyOX</t>
  </si>
  <si>
    <t>(S)-tBu-6-Ph-PyOX</t>
  </si>
  <si>
    <t>(S)-Ph-6-Ph-PyOX</t>
  </si>
  <si>
    <t>(S)-Bn-6-Ph-PyOX</t>
  </si>
  <si>
    <t>(R)-iPr-PHOX</t>
  </si>
  <si>
    <t>(S)-PhenOX</t>
  </si>
  <si>
    <t>(S)-Ph-PHOX</t>
  </si>
  <si>
    <t>(S)-Bn-PHOX</t>
  </si>
  <si>
    <t>(S,R)-inda-PHOX</t>
  </si>
  <si>
    <t>(S)-iBu-PHOX</t>
  </si>
  <si>
    <t>(S,R)-Ph,Ph-PHOX</t>
  </si>
  <si>
    <t>(R)-iPr-(M-Cl)PHOX</t>
  </si>
  <si>
    <t>(R)-tBu-(M-Cl)PHOX</t>
  </si>
  <si>
    <t>(S)-tBu-pCF3Ph-(P-CF3)PHOX</t>
  </si>
  <si>
    <t>(R)-tBu-PyOX</t>
  </si>
  <si>
    <t>(2R)-1-[(4S)-4,5-Dihydro-4-phenylmethyl-2-oxazolyl]-2-(diphenylphosphino)ferrocene</t>
  </si>
  <si>
    <t>Bis[2-((4S)-4-tert-butyl-4,5-dihydrooxazol-2-yl)phenyl]amine</t>
  </si>
  <si>
    <t>4,6-Bis((S)-4-(tert-butyl)-4,5-dihydrooxazol-2-yl)dibenzo[b,d]furan</t>
  </si>
  <si>
    <t>4,6-Bis((S)-4-Phenyl-4,5-dihydrooxazol-2-yl)dibenzo[b,d]furan</t>
  </si>
  <si>
    <t>(R,R)-Ph,Ph-PyImd</t>
  </si>
  <si>
    <t>(R,S)-inda-PyOX</t>
  </si>
  <si>
    <t>(R,S)-inda-QuinOX</t>
  </si>
  <si>
    <t>(R)-tBu-isoQuinOX</t>
  </si>
  <si>
    <t>(R)-Ph-PyOX</t>
  </si>
  <si>
    <t>(R)-Bn-PyOX</t>
  </si>
  <si>
    <t>(R)-iBu-PyOX</t>
  </si>
  <si>
    <t>(R)-Cy-PyOX</t>
  </si>
  <si>
    <t>(R,S)-Ph,Ph-PyOX</t>
  </si>
  <si>
    <t>(S)-iPr-PHOX</t>
  </si>
  <si>
    <t>ARDUENGO'S CARBENE</t>
  </si>
  <si>
    <t>1,3-Bis(2,6-di-i-propylphenyl)imidazol-2-ylidene</t>
  </si>
  <si>
    <t>1,3-Bis(2,4,6-trimethylphenyl)imidazol-2-ylidene</t>
  </si>
  <si>
    <t>BINAP oxide</t>
  </si>
  <si>
    <t>S-BINAP-mono-oxide</t>
  </si>
  <si>
    <t>1,2-Bis(dicyclohexylphosphino)ethane</t>
  </si>
  <si>
    <t>(S)-iPr-PyOX</t>
  </si>
  <si>
    <t>(R,R)-DACH-Phenyl Trost Ligand</t>
  </si>
  <si>
    <t>preplatedligand_name</t>
  </si>
  <si>
    <t>Desired concentration (M)</t>
  </si>
  <si>
    <t>Recommended volume per stock solution (µL)</t>
  </si>
  <si>
    <t>Total volume (µL)</t>
  </si>
  <si>
    <r>
      <t xml:space="preserve">Maximum number of stock solutions </t>
    </r>
    <r>
      <rPr>
        <i/>
        <sz val="12"/>
        <color theme="1"/>
        <rFont val="Helvetica"/>
        <family val="2"/>
      </rPr>
      <t>per well</t>
    </r>
  </si>
  <si>
    <t>Tier Five Ligands:</t>
  </si>
  <si>
    <t>Tier Ten Ligands:</t>
  </si>
  <si>
    <t>Tier Eleven Ligands: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</si>
  <si>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</si>
  <si>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</si>
  <si>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</si>
  <si>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</si>
  <si>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</si>
  <si>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</si>
  <si>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</si>
  <si>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</si>
  <si>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</si>
  <si>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</si>
  <si>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</si>
  <si>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</si>
  <si>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</si>
  <si>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</si>
  <si>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</si>
  <si>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</si>
  <si>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</si>
  <si>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</si>
  <si>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</si>
  <si>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</si>
  <si>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</si>
  <si>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</si>
  <si>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</si>
  <si>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</si>
  <si>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</si>
  <si>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</si>
  <si>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</si>
  <si>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</si>
  <si>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</si>
  <si>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</si>
  <si>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</si>
  <si>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</si>
  <si>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</si>
  <si>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(R,R)-(−)-N,N′-Dimethyl-1,2-cyclohexanediamine</t>
  </si>
  <si>
    <t>(S)-iPr-PyOx</t>
  </si>
  <si>
    <t>(S)-sBu PyOx</t>
  </si>
  <si>
    <t>(4S)-Ph BiOx</t>
  </si>
  <si>
    <t>(4S)-Bn BiOx</t>
  </si>
  <si>
    <t>(S,S)-iPr BiOx</t>
  </si>
  <si>
    <t>tris(meta-anisole)arsine</t>
  </si>
  <si>
    <t>tris(para-fluorophenyl)arsine</t>
  </si>
  <si>
    <t>tris(para-anisole)arsine</t>
  </si>
  <si>
    <t>tris(meta-tolyl)arsine</t>
  </si>
  <si>
    <t>tris(1-naphthyl)arsine</t>
  </si>
  <si>
    <t>tris(2-naphthyl)arsine</t>
  </si>
  <si>
    <t>tris(para-tolyl)arsine</t>
  </si>
  <si>
    <t>tris(3,5-difluorophenyl)arsine</t>
  </si>
  <si>
    <t>tris(3,5-dimethylphenyl)arsine</t>
  </si>
  <si>
    <t>tris(ortho-tolyl)arsine</t>
  </si>
  <si>
    <t>tris(3,5-trifluoromethylphenyl)arsine</t>
  </si>
  <si>
    <t>tris(pentafluorophenyl)arsine</t>
  </si>
  <si>
    <t>Tier 1</t>
  </si>
  <si>
    <t>Tier 11</t>
  </si>
  <si>
    <t>Tier 5</t>
  </si>
  <si>
    <t>Tier One Count</t>
  </si>
  <si>
    <t>Tier Five Count</t>
  </si>
  <si>
    <t>Tier Ten Count</t>
  </si>
  <si>
    <t>Tier Eleven Count</t>
  </si>
  <si>
    <t>cl-starting material</t>
  </si>
  <si>
    <t>ox-cross couple boronic</t>
  </si>
  <si>
    <t>boronoic SM</t>
  </si>
  <si>
    <t>Ots product</t>
  </si>
  <si>
    <t>Cl product</t>
  </si>
  <si>
    <t>sm</t>
  </si>
  <si>
    <t>Ots-pdt</t>
  </si>
  <si>
    <t>Cl-pdt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</si>
</sst>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0"/>
      <color rgb="FF000000"/>
      <name val="Arial"/>
      <family val="2"/>
    </font>
    <font>
      <b/>
      <sz val="10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name val="Helvetica"/>
      <family val="2"/>
    </font>
    <font>
      <sz val="12"/>
      <name val="Helvetica"/>
      <family val="2"/>
    </font>
    <font>
      <b/>
      <sz val="12"/>
      <color rgb="FFFF0000"/>
      <name val="Helvetica"/>
      <family val="2"/>
    </font>
    <font>
      <u/>
      <sz val="12"/>
      <color theme="1"/>
      <name val="Helvetic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i/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A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0E3"/>
        <bgColor indexed="64"/>
      </patternFill>
    </fill>
  </fills>
  <borders count="1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1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theme="1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1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theme="1"/>
      </right>
      <top style="thin">
        <color theme="6"/>
      </top>
      <bottom style="medium">
        <color theme="1"/>
      </bottom>
      <diagonal/>
    </border>
    <border>
      <left style="thin">
        <color theme="6"/>
      </left>
      <right style="medium">
        <color theme="1"/>
      </right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thin">
        <color theme="6"/>
      </top>
      <bottom style="medium">
        <color theme="1"/>
      </bottom>
      <diagonal/>
    </border>
    <border>
      <left style="medium">
        <color theme="1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theme="1"/>
      </left>
      <right/>
      <top style="thin">
        <color theme="6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6"/>
      </bottom>
      <diagonal/>
    </border>
    <border>
      <left style="medium">
        <color theme="1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dotted">
        <color indexed="64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ck">
        <color theme="1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theme="6"/>
      </top>
      <bottom style="thin">
        <color theme="6"/>
      </bottom>
      <diagonal/>
    </border>
    <border>
      <left/>
      <right style="medium">
        <color theme="1"/>
      </right>
      <top style="thin">
        <color theme="6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6"/>
      </bottom>
      <diagonal/>
    </border>
    <border>
      <left style="thin">
        <color theme="6"/>
      </left>
      <right style="thin">
        <color theme="2" tint="-9.9978637043366805E-2"/>
      </right>
      <top style="thin">
        <color theme="6"/>
      </top>
      <bottom style="medium">
        <color theme="1"/>
      </bottom>
      <diagonal/>
    </border>
    <border>
      <left style="thin">
        <color theme="6"/>
      </left>
      <right style="thin">
        <color theme="2" tint="-9.9978637043366805E-2"/>
      </right>
      <top/>
      <bottom style="thin">
        <color theme="6"/>
      </bottom>
      <diagonal/>
    </border>
    <border>
      <left style="thin">
        <color theme="6"/>
      </left>
      <right style="thin">
        <color theme="2" tint="-9.9978637043366805E-2"/>
      </right>
      <top style="thin">
        <color theme="6"/>
      </top>
      <bottom style="thin">
        <color theme="6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1"/>
      </top>
      <bottom style="thin">
        <color theme="6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6"/>
      </top>
      <bottom style="thin">
        <color theme="6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6"/>
      </top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/>
      <bottom style="thin">
        <color theme="6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6"/>
      </top>
      <bottom style="thin">
        <color theme="2" tint="-9.9978637043366805E-2"/>
      </bottom>
      <diagonal/>
    </border>
    <border>
      <left style="dotted">
        <color indexed="64"/>
      </left>
      <right style="medium">
        <color theme="1"/>
      </right>
      <top style="medium">
        <color theme="1"/>
      </top>
      <bottom/>
      <diagonal/>
    </border>
    <border>
      <left style="dotted">
        <color indexed="64"/>
      </left>
      <right style="medium">
        <color theme="1"/>
      </right>
      <top style="thin">
        <color theme="1"/>
      </top>
      <bottom/>
      <diagonal/>
    </border>
    <border>
      <left style="dotted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indexed="64"/>
      </left>
      <right style="medium">
        <color theme="1"/>
      </right>
      <top/>
      <bottom/>
      <diagonal/>
    </border>
    <border>
      <left style="dotted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dotted">
        <color indexed="64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dotted">
        <color indexed="64"/>
      </left>
      <right style="medium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/>
  </cellStyleXfs>
  <cellXfs count="37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/>
    <xf numFmtId="0" fontId="3" fillId="0" borderId="4" xfId="0" applyFont="1" applyFill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7" xfId="0" applyFont="1" applyBorder="1"/>
    <xf numFmtId="0" fontId="4" fillId="0" borderId="11" xfId="0" applyFont="1" applyBorder="1"/>
    <xf numFmtId="0" fontId="4" fillId="0" borderId="0" xfId="0" applyFont="1" applyBorder="1"/>
    <xf numFmtId="0" fontId="3" fillId="0" borderId="1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21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23" xfId="0" applyFont="1" applyBorder="1"/>
    <xf numFmtId="0" fontId="3" fillId="0" borderId="15" xfId="0" applyFont="1" applyBorder="1"/>
    <xf numFmtId="0" fontId="4" fillId="0" borderId="0" xfId="0" applyFont="1"/>
    <xf numFmtId="0" fontId="5" fillId="0" borderId="0" xfId="0" applyFont="1"/>
    <xf numFmtId="0" fontId="3" fillId="0" borderId="12" xfId="0" applyFont="1" applyBorder="1"/>
    <xf numFmtId="0" fontId="3" fillId="0" borderId="26" xfId="0" applyFont="1" applyBorder="1"/>
    <xf numFmtId="0" fontId="6" fillId="0" borderId="0" xfId="0" applyFont="1"/>
    <xf numFmtId="0" fontId="6" fillId="0" borderId="16" xfId="0" applyFont="1" applyBorder="1"/>
    <xf numFmtId="0" fontId="0" fillId="0" borderId="11" xfId="0" applyBorder="1"/>
    <xf numFmtId="0" fontId="3" fillId="0" borderId="0" xfId="0" applyFont="1" applyFill="1" applyBorder="1" applyAlignment="1">
      <alignment horizontal="center"/>
    </xf>
    <xf numFmtId="0" fontId="3" fillId="0" borderId="35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/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2" xfId="0" applyFont="1" applyBorder="1"/>
    <xf numFmtId="0" fontId="3" fillId="0" borderId="6" xfId="0" applyFont="1" applyFill="1" applyBorder="1"/>
    <xf numFmtId="0" fontId="3" fillId="6" borderId="7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21" xfId="0" applyFont="1" applyFill="1" applyBorder="1"/>
    <xf numFmtId="0" fontId="3" fillId="6" borderId="23" xfId="0" applyFont="1" applyFill="1" applyBorder="1"/>
    <xf numFmtId="0" fontId="3" fillId="6" borderId="19" xfId="0" applyFont="1" applyFill="1" applyBorder="1"/>
    <xf numFmtId="0" fontId="3" fillId="6" borderId="24" xfId="0" applyFont="1" applyFill="1" applyBorder="1"/>
    <xf numFmtId="0" fontId="3" fillId="6" borderId="34" xfId="0" applyFont="1" applyFill="1" applyBorder="1"/>
    <xf numFmtId="0" fontId="3" fillId="6" borderId="38" xfId="0" applyFont="1" applyFill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4" fillId="0" borderId="47" xfId="0" applyFont="1" applyBorder="1"/>
    <xf numFmtId="0" fontId="4" fillId="0" borderId="17" xfId="0" applyFont="1" applyBorder="1" applyAlignment="1">
      <alignment horizontal="center"/>
    </xf>
    <xf numFmtId="0" fontId="4" fillId="0" borderId="39" xfId="0" applyFont="1" applyBorder="1"/>
    <xf numFmtId="0" fontId="4" fillId="3" borderId="48" xfId="0" applyFont="1" applyFill="1" applyBorder="1" applyAlignment="1">
      <alignment horizontal="center"/>
    </xf>
    <xf numFmtId="164" fontId="4" fillId="3" borderId="48" xfId="0" applyNumberFormat="1" applyFont="1" applyFill="1" applyBorder="1" applyAlignment="1">
      <alignment horizontal="center"/>
    </xf>
    <xf numFmtId="164" fontId="3" fillId="3" borderId="49" xfId="0" applyNumberFormat="1" applyFont="1" applyFill="1" applyBorder="1" applyAlignment="1">
      <alignment horizontal="center"/>
    </xf>
    <xf numFmtId="164" fontId="3" fillId="3" borderId="50" xfId="0" applyNumberFormat="1" applyFont="1" applyFill="1" applyBorder="1" applyAlignment="1">
      <alignment horizontal="center"/>
    </xf>
    <xf numFmtId="0" fontId="4" fillId="0" borderId="54" xfId="0" applyFont="1" applyBorder="1"/>
    <xf numFmtId="0" fontId="3" fillId="0" borderId="54" xfId="0" applyFont="1" applyBorder="1" applyAlignment="1">
      <alignment horizontal="center"/>
    </xf>
    <xf numFmtId="0" fontId="3" fillId="0" borderId="54" xfId="0" applyFont="1" applyBorder="1"/>
    <xf numFmtId="164" fontId="3" fillId="0" borderId="54" xfId="0" applyNumberFormat="1" applyFont="1" applyBorder="1" applyAlignment="1">
      <alignment horizontal="center"/>
    </xf>
    <xf numFmtId="0" fontId="4" fillId="0" borderId="56" xfId="0" applyFont="1" applyBorder="1"/>
    <xf numFmtId="0" fontId="3" fillId="0" borderId="56" xfId="0" applyFont="1" applyBorder="1"/>
    <xf numFmtId="0" fontId="4" fillId="0" borderId="55" xfId="0" applyFont="1" applyBorder="1"/>
    <xf numFmtId="0" fontId="3" fillId="0" borderId="55" xfId="0" applyFont="1" applyBorder="1" applyAlignment="1">
      <alignment horizontal="center"/>
    </xf>
    <xf numFmtId="0" fontId="3" fillId="0" borderId="55" xfId="0" applyFont="1" applyBorder="1"/>
    <xf numFmtId="0" fontId="4" fillId="0" borderId="57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/>
    <xf numFmtId="0" fontId="4" fillId="0" borderId="57" xfId="0" applyFont="1" applyBorder="1"/>
    <xf numFmtId="0" fontId="3" fillId="0" borderId="57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3" fillId="3" borderId="61" xfId="0" applyFont="1" applyFill="1" applyBorder="1"/>
    <xf numFmtId="0" fontId="3" fillId="3" borderId="57" xfId="0" applyFont="1" applyFill="1" applyBorder="1"/>
    <xf numFmtId="0" fontId="3" fillId="3" borderId="62" xfId="0" applyFont="1" applyFill="1" applyBorder="1"/>
    <xf numFmtId="0" fontId="3" fillId="2" borderId="56" xfId="0" applyFont="1" applyFill="1" applyBorder="1" applyAlignment="1">
      <alignment horizontal="center"/>
    </xf>
    <xf numFmtId="0" fontId="3" fillId="2" borderId="62" xfId="0" applyFont="1" applyFill="1" applyBorder="1"/>
    <xf numFmtId="0" fontId="3" fillId="2" borderId="54" xfId="0" applyFont="1" applyFill="1" applyBorder="1" applyAlignment="1">
      <alignment horizontal="center"/>
    </xf>
    <xf numFmtId="0" fontId="3" fillId="2" borderId="57" xfId="0" applyFont="1" applyFill="1" applyBorder="1"/>
    <xf numFmtId="0" fontId="3" fillId="2" borderId="55" xfId="0" applyFont="1" applyFill="1" applyBorder="1" applyAlignment="1">
      <alignment horizontal="center"/>
    </xf>
    <xf numFmtId="0" fontId="3" fillId="2" borderId="61" xfId="0" applyFont="1" applyFill="1" applyBorder="1"/>
    <xf numFmtId="0" fontId="3" fillId="4" borderId="56" xfId="0" applyFont="1" applyFill="1" applyBorder="1" applyAlignment="1">
      <alignment horizontal="center"/>
    </xf>
    <xf numFmtId="0" fontId="3" fillId="4" borderId="62" xfId="0" applyFont="1" applyFill="1" applyBorder="1"/>
    <xf numFmtId="0" fontId="3" fillId="4" borderId="54" xfId="0" applyFont="1" applyFill="1" applyBorder="1" applyAlignment="1">
      <alignment horizontal="center"/>
    </xf>
    <xf numFmtId="0" fontId="3" fillId="4" borderId="57" xfId="0" applyFont="1" applyFill="1" applyBorder="1"/>
    <xf numFmtId="0" fontId="3" fillId="4" borderId="55" xfId="0" applyFont="1" applyFill="1" applyBorder="1" applyAlignment="1">
      <alignment horizontal="center"/>
    </xf>
    <xf numFmtId="0" fontId="3" fillId="4" borderId="61" xfId="0" applyFont="1" applyFill="1" applyBorder="1"/>
    <xf numFmtId="0" fontId="3" fillId="3" borderId="56" xfId="0" applyFont="1" applyFill="1" applyBorder="1" applyAlignment="1">
      <alignment horizontal="center"/>
    </xf>
    <xf numFmtId="0" fontId="3" fillId="3" borderId="54" xfId="0" applyFont="1" applyFill="1" applyBorder="1" applyAlignment="1">
      <alignment horizontal="center"/>
    </xf>
    <xf numFmtId="0" fontId="3" fillId="3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/>
    <xf numFmtId="0" fontId="3" fillId="5" borderId="54" xfId="0" applyFont="1" applyFill="1" applyBorder="1" applyAlignment="1">
      <alignment horizontal="center"/>
    </xf>
    <xf numFmtId="0" fontId="3" fillId="5" borderId="57" xfId="0" applyFont="1" applyFill="1" applyBorder="1"/>
    <xf numFmtId="0" fontId="3" fillId="5" borderId="55" xfId="0" applyFont="1" applyFill="1" applyBorder="1" applyAlignment="1">
      <alignment horizontal="center"/>
    </xf>
    <xf numFmtId="0" fontId="3" fillId="5" borderId="61" xfId="0" applyFont="1" applyFill="1" applyBorder="1"/>
    <xf numFmtId="0" fontId="3" fillId="0" borderId="69" xfId="0" applyFont="1" applyBorder="1"/>
    <xf numFmtId="0" fontId="4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0" fontId="12" fillId="0" borderId="58" xfId="0" applyFont="1" applyBorder="1"/>
    <xf numFmtId="0" fontId="12" fillId="0" borderId="54" xfId="0" applyFont="1" applyBorder="1"/>
    <xf numFmtId="0" fontId="12" fillId="0" borderId="54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7" borderId="9" xfId="0" applyFont="1" applyFill="1" applyBorder="1"/>
    <xf numFmtId="0" fontId="3" fillId="7" borderId="6" xfId="0" applyFont="1" applyFill="1" applyBorder="1"/>
    <xf numFmtId="0" fontId="3" fillId="7" borderId="8" xfId="0" applyFont="1" applyFill="1" applyBorder="1"/>
    <xf numFmtId="0" fontId="3" fillId="7" borderId="14" xfId="0" applyFont="1" applyFill="1" applyBorder="1"/>
    <xf numFmtId="0" fontId="3" fillId="7" borderId="16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4" fillId="7" borderId="0" xfId="0" applyFont="1" applyFill="1" applyBorder="1" applyAlignment="1">
      <alignment horizontal="center" vertical="center"/>
    </xf>
    <xf numFmtId="0" fontId="3" fillId="7" borderId="19" xfId="0" applyFont="1" applyFill="1" applyBorder="1"/>
    <xf numFmtId="0" fontId="4" fillId="7" borderId="0" xfId="0" applyFont="1" applyFill="1" applyBorder="1" applyAlignment="1">
      <alignment horizontal="center"/>
    </xf>
    <xf numFmtId="0" fontId="3" fillId="7" borderId="29" xfId="0" applyFont="1" applyFill="1" applyBorder="1"/>
    <xf numFmtId="0" fontId="3" fillId="7" borderId="30" xfId="0" applyFont="1" applyFill="1" applyBorder="1"/>
    <xf numFmtId="0" fontId="3" fillId="0" borderId="70" xfId="0" applyFont="1" applyBorder="1"/>
    <xf numFmtId="0" fontId="3" fillId="7" borderId="7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4" fillId="3" borderId="51" xfId="0" applyFont="1" applyFill="1" applyBorder="1"/>
    <xf numFmtId="164" fontId="3" fillId="3" borderId="52" xfId="0" applyNumberFormat="1" applyFont="1" applyFill="1" applyBorder="1" applyAlignment="1">
      <alignment horizontal="center"/>
    </xf>
    <xf numFmtId="164" fontId="3" fillId="3" borderId="53" xfId="0" applyNumberFormat="1" applyFont="1" applyFill="1" applyBorder="1" applyAlignment="1">
      <alignment horizontal="center"/>
    </xf>
    <xf numFmtId="0" fontId="4" fillId="0" borderId="74" xfId="0" applyFont="1" applyBorder="1"/>
    <xf numFmtId="0" fontId="3" fillId="0" borderId="75" xfId="0" applyFont="1" applyBorder="1"/>
    <xf numFmtId="0" fontId="3" fillId="0" borderId="76" xfId="0" applyFont="1" applyBorder="1"/>
    <xf numFmtId="0" fontId="4" fillId="0" borderId="78" xfId="0" applyFont="1" applyBorder="1"/>
    <xf numFmtId="0" fontId="4" fillId="0" borderId="79" xfId="0" applyFont="1" applyBorder="1"/>
    <xf numFmtId="0" fontId="4" fillId="0" borderId="80" xfId="0" applyFont="1" applyBorder="1"/>
    <xf numFmtId="0" fontId="4" fillId="3" borderId="82" xfId="0" applyFont="1" applyFill="1" applyBorder="1"/>
    <xf numFmtId="0" fontId="3" fillId="0" borderId="73" xfId="0" applyFont="1" applyBorder="1" applyAlignment="1">
      <alignment horizontal="center"/>
    </xf>
    <xf numFmtId="0" fontId="3" fillId="0" borderId="72" xfId="0" applyFont="1" applyBorder="1"/>
    <xf numFmtId="0" fontId="3" fillId="0" borderId="72" xfId="0" applyFont="1" applyBorder="1" applyAlignment="1">
      <alignment horizontal="center"/>
    </xf>
    <xf numFmtId="0" fontId="3" fillId="3" borderId="84" xfId="0" applyFont="1" applyFill="1" applyBorder="1" applyAlignment="1">
      <alignment horizontal="center"/>
    </xf>
    <xf numFmtId="0" fontId="3" fillId="0" borderId="73" xfId="0" applyFont="1" applyBorder="1"/>
    <xf numFmtId="164" fontId="3" fillId="3" borderId="85" xfId="0" applyNumberFormat="1" applyFont="1" applyFill="1" applyBorder="1" applyAlignment="1">
      <alignment horizontal="center"/>
    </xf>
    <xf numFmtId="0" fontId="3" fillId="0" borderId="86" xfId="0" applyFont="1" applyBorder="1"/>
    <xf numFmtId="164" fontId="3" fillId="3" borderId="83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8" xfId="0" applyFont="1" applyBorder="1"/>
    <xf numFmtId="0" fontId="12" fillId="0" borderId="18" xfId="0" applyFont="1" applyBorder="1" applyAlignment="1">
      <alignment horizontal="center"/>
    </xf>
    <xf numFmtId="0" fontId="3" fillId="7" borderId="87" xfId="0" applyFont="1" applyFill="1" applyBorder="1"/>
    <xf numFmtId="0" fontId="4" fillId="7" borderId="97" xfId="0" applyFont="1" applyFill="1" applyBorder="1"/>
    <xf numFmtId="0" fontId="3" fillId="6" borderId="98" xfId="0" applyFont="1" applyFill="1" applyBorder="1"/>
    <xf numFmtId="0" fontId="3" fillId="6" borderId="99" xfId="0" applyFont="1" applyFill="1" applyBorder="1"/>
    <xf numFmtId="0" fontId="3" fillId="0" borderId="87" xfId="0" applyFont="1" applyBorder="1"/>
    <xf numFmtId="0" fontId="3" fillId="6" borderId="100" xfId="0" applyFont="1" applyFill="1" applyBorder="1"/>
    <xf numFmtId="0" fontId="3" fillId="0" borderId="92" xfId="0" applyFont="1" applyFill="1" applyBorder="1"/>
    <xf numFmtId="0" fontId="3" fillId="0" borderId="91" xfId="0" applyFont="1" applyFill="1" applyBorder="1"/>
    <xf numFmtId="0" fontId="3" fillId="0" borderId="5" xfId="0" applyFont="1" applyFill="1" applyBorder="1"/>
    <xf numFmtId="0" fontId="3" fillId="0" borderId="93" xfId="0" applyFont="1" applyFill="1" applyBorder="1"/>
    <xf numFmtId="0" fontId="3" fillId="0" borderId="88" xfId="0" applyFont="1" applyFill="1" applyBorder="1"/>
    <xf numFmtId="0" fontId="3" fillId="0" borderId="94" xfId="0" applyFont="1" applyFill="1" applyBorder="1"/>
    <xf numFmtId="0" fontId="3" fillId="0" borderId="89" xfId="0" applyFont="1" applyFill="1" applyBorder="1"/>
    <xf numFmtId="0" fontId="3" fillId="0" borderId="8" xfId="0" applyFont="1" applyFill="1" applyBorder="1"/>
    <xf numFmtId="0" fontId="3" fillId="0" borderId="95" xfId="0" applyFont="1" applyFill="1" applyBorder="1"/>
    <xf numFmtId="0" fontId="3" fillId="0" borderId="27" xfId="0" applyFont="1" applyFill="1" applyBorder="1"/>
    <xf numFmtId="0" fontId="3" fillId="0" borderId="28" xfId="0" applyFont="1" applyFill="1" applyBorder="1"/>
    <xf numFmtId="0" fontId="3" fillId="0" borderId="90" xfId="0" applyFont="1" applyFill="1" applyBorder="1"/>
    <xf numFmtId="0" fontId="3" fillId="7" borderId="102" xfId="0" applyFont="1" applyFill="1" applyBorder="1"/>
    <xf numFmtId="0" fontId="3" fillId="7" borderId="103" xfId="0" applyFont="1" applyFill="1" applyBorder="1"/>
    <xf numFmtId="0" fontId="3" fillId="7" borderId="104" xfId="0" applyFont="1" applyFill="1" applyBorder="1"/>
    <xf numFmtId="0" fontId="3" fillId="7" borderId="105" xfId="0" applyFont="1" applyFill="1" applyBorder="1"/>
    <xf numFmtId="0" fontId="8" fillId="0" borderId="70" xfId="1" applyFont="1" applyBorder="1" applyAlignment="1">
      <alignment horizontal="center"/>
    </xf>
    <xf numFmtId="0" fontId="3" fillId="3" borderId="107" xfId="0" applyFont="1" applyFill="1" applyBorder="1" applyAlignment="1">
      <alignment horizontal="center" vertical="center"/>
    </xf>
    <xf numFmtId="0" fontId="3" fillId="3" borderId="107" xfId="0" applyFont="1" applyFill="1" applyBorder="1" applyAlignment="1">
      <alignment horizontal="center"/>
    </xf>
    <xf numFmtId="0" fontId="3" fillId="0" borderId="108" xfId="0" applyFont="1" applyFill="1" applyBorder="1"/>
    <xf numFmtId="0" fontId="3" fillId="0" borderId="109" xfId="0" applyFont="1" applyFill="1" applyBorder="1"/>
    <xf numFmtId="0" fontId="3" fillId="0" borderId="110" xfId="0" applyFont="1" applyFill="1" applyBorder="1"/>
    <xf numFmtId="0" fontId="3" fillId="0" borderId="111" xfId="0" applyFont="1" applyFill="1" applyBorder="1"/>
    <xf numFmtId="164" fontId="4" fillId="0" borderId="58" xfId="0" applyNumberFormat="1" applyFont="1" applyBorder="1" applyAlignment="1">
      <alignment horizontal="center"/>
    </xf>
    <xf numFmtId="164" fontId="3" fillId="0" borderId="58" xfId="0" applyNumberFormat="1" applyFont="1" applyBorder="1" applyAlignment="1">
      <alignment horizontal="center"/>
    </xf>
    <xf numFmtId="164" fontId="3" fillId="0" borderId="59" xfId="0" applyNumberFormat="1" applyFont="1" applyBorder="1" applyAlignment="1">
      <alignment horizontal="center"/>
    </xf>
    <xf numFmtId="164" fontId="3" fillId="0" borderId="60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164" fontId="3" fillId="0" borderId="26" xfId="0" applyNumberFormat="1" applyFont="1" applyBorder="1"/>
    <xf numFmtId="0" fontId="3" fillId="0" borderId="81" xfId="0" applyFont="1" applyBorder="1"/>
    <xf numFmtId="0" fontId="3" fillId="0" borderId="96" xfId="0" applyFont="1" applyBorder="1"/>
    <xf numFmtId="164" fontId="3" fillId="0" borderId="71" xfId="0" applyNumberFormat="1" applyFont="1" applyBorder="1"/>
    <xf numFmtId="0" fontId="3" fillId="0" borderId="113" xfId="0" applyFont="1" applyBorder="1"/>
    <xf numFmtId="0" fontId="3" fillId="0" borderId="97" xfId="0" applyFont="1" applyBorder="1"/>
    <xf numFmtId="0" fontId="3" fillId="0" borderId="114" xfId="0" applyFont="1" applyBorder="1"/>
    <xf numFmtId="0" fontId="5" fillId="7" borderId="0" xfId="0" applyFont="1" applyFill="1"/>
    <xf numFmtId="0" fontId="0" fillId="7" borderId="0" xfId="0" applyFill="1"/>
    <xf numFmtId="0" fontId="6" fillId="0" borderId="78" xfId="0" applyFont="1" applyBorder="1"/>
    <xf numFmtId="0" fontId="6" fillId="0" borderId="0" xfId="0" applyFont="1" applyFill="1" applyBorder="1"/>
    <xf numFmtId="0" fontId="3" fillId="7" borderId="115" xfId="0" applyFont="1" applyFill="1" applyBorder="1"/>
    <xf numFmtId="0" fontId="3" fillId="6" borderId="116" xfId="0" applyFont="1" applyFill="1" applyBorder="1"/>
    <xf numFmtId="0" fontId="3" fillId="7" borderId="106" xfId="0" applyFont="1" applyFill="1" applyBorder="1"/>
    <xf numFmtId="0" fontId="3" fillId="6" borderId="116" xfId="0" applyFont="1" applyFill="1" applyBorder="1" applyAlignment="1">
      <alignment horizontal="center"/>
    </xf>
    <xf numFmtId="0" fontId="3" fillId="7" borderId="68" xfId="0" applyFont="1" applyFill="1" applyBorder="1"/>
    <xf numFmtId="0" fontId="3" fillId="7" borderId="57" xfId="0" applyFont="1" applyFill="1" applyBorder="1"/>
    <xf numFmtId="0" fontId="3" fillId="7" borderId="61" xfId="0" applyFont="1" applyFill="1" applyBorder="1"/>
    <xf numFmtId="0" fontId="3" fillId="7" borderId="62" xfId="0" applyFont="1" applyFill="1" applyBorder="1"/>
    <xf numFmtId="0" fontId="12" fillId="7" borderId="57" xfId="0" applyFont="1" applyFill="1" applyBorder="1"/>
    <xf numFmtId="0" fontId="3" fillId="0" borderId="78" xfId="0" applyFont="1" applyBorder="1"/>
    <xf numFmtId="0" fontId="3" fillId="0" borderId="77" xfId="0" applyFont="1" applyBorder="1"/>
    <xf numFmtId="0" fontId="3" fillId="0" borderId="117" xfId="0" applyFont="1" applyBorder="1"/>
    <xf numFmtId="0" fontId="3" fillId="7" borderId="0" xfId="0" applyFont="1" applyFill="1" applyBorder="1" applyAlignment="1"/>
    <xf numFmtId="0" fontId="3" fillId="0" borderId="115" xfId="0" applyFont="1" applyBorder="1"/>
    <xf numFmtId="0" fontId="3" fillId="9" borderId="99" xfId="0" applyFont="1" applyFill="1" applyBorder="1"/>
    <xf numFmtId="0" fontId="3" fillId="9" borderId="120" xfId="0" applyFont="1" applyFill="1" applyBorder="1"/>
    <xf numFmtId="0" fontId="3" fillId="7" borderId="121" xfId="0" applyFont="1" applyFill="1" applyBorder="1"/>
    <xf numFmtId="0" fontId="3" fillId="7" borderId="72" xfId="0" applyFont="1" applyFill="1" applyBorder="1"/>
    <xf numFmtId="0" fontId="3" fillId="6" borderId="2" xfId="0" applyFont="1" applyFill="1" applyBorder="1"/>
    <xf numFmtId="2" fontId="3" fillId="0" borderId="7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0" fontId="3" fillId="7" borderId="68" xfId="0" applyFont="1" applyFill="1" applyBorder="1" applyAlignment="1"/>
    <xf numFmtId="165" fontId="3" fillId="7" borderId="122" xfId="0" applyNumberFormat="1" applyFont="1" applyFill="1" applyBorder="1"/>
    <xf numFmtId="0" fontId="3" fillId="0" borderId="15" xfId="0" applyFont="1" applyBorder="1"/>
    <xf numFmtId="0" fontId="3" fillId="0" borderId="15" xfId="0" applyFont="1" applyBorder="1"/>
    <xf numFmtId="0" fontId="3" fillId="0" borderId="123" xfId="0" applyFont="1" applyFill="1" applyBorder="1" applyAlignment="1">
      <alignment horizontal="center"/>
    </xf>
    <xf numFmtId="0" fontId="3" fillId="0" borderId="124" xfId="0" applyFont="1" applyFill="1" applyBorder="1" applyAlignment="1">
      <alignment horizontal="center"/>
    </xf>
    <xf numFmtId="0" fontId="3" fillId="0" borderId="125" xfId="0" applyFont="1" applyFill="1" applyBorder="1" applyAlignment="1">
      <alignment horizontal="center"/>
    </xf>
    <xf numFmtId="0" fontId="4" fillId="0" borderId="123" xfId="0" applyFont="1" applyBorder="1" applyAlignment="1">
      <alignment horizontal="center"/>
    </xf>
    <xf numFmtId="0" fontId="3" fillId="0" borderId="123" xfId="0" applyFont="1" applyBorder="1" applyAlignment="1">
      <alignment horizontal="center"/>
    </xf>
    <xf numFmtId="0" fontId="3" fillId="0" borderId="126" xfId="0" applyFont="1" applyFill="1" applyBorder="1" applyAlignment="1">
      <alignment horizontal="center"/>
    </xf>
    <xf numFmtId="0" fontId="3" fillId="0" borderId="127" xfId="0" applyFont="1" applyFill="1" applyBorder="1" applyAlignment="1">
      <alignment horizontal="center"/>
    </xf>
    <xf numFmtId="0" fontId="3" fillId="0" borderId="128" xfId="0" applyFont="1" applyFill="1" applyBorder="1" applyAlignment="1">
      <alignment horizontal="center"/>
    </xf>
    <xf numFmtId="0" fontId="12" fillId="0" borderId="128" xfId="0" applyFont="1" applyFill="1" applyBorder="1" applyAlignment="1">
      <alignment horizontal="center"/>
    </xf>
    <xf numFmtId="0" fontId="3" fillId="0" borderId="125" xfId="0" applyFont="1" applyBorder="1" applyAlignment="1">
      <alignment horizontal="center"/>
    </xf>
    <xf numFmtId="0" fontId="12" fillId="0" borderId="129" xfId="0" applyFont="1" applyFill="1" applyBorder="1" applyAlignment="1">
      <alignment horizontal="center"/>
    </xf>
    <xf numFmtId="0" fontId="3" fillId="0" borderId="130" xfId="0" applyFont="1" applyFill="1" applyBorder="1" applyAlignment="1">
      <alignment horizontal="center"/>
    </xf>
    <xf numFmtId="0" fontId="3" fillId="0" borderId="131" xfId="0" applyFont="1" applyFill="1" applyBorder="1" applyAlignment="1">
      <alignment horizontal="center"/>
    </xf>
    <xf numFmtId="0" fontId="3" fillId="0" borderId="132" xfId="0" applyFont="1" applyFill="1" applyBorder="1" applyAlignment="1">
      <alignment horizontal="center"/>
    </xf>
    <xf numFmtId="0" fontId="3" fillId="0" borderId="133" xfId="0" applyFont="1" applyFill="1" applyBorder="1" applyAlignment="1">
      <alignment horizontal="center"/>
    </xf>
    <xf numFmtId="0" fontId="3" fillId="7" borderId="106" xfId="0" applyFont="1" applyFill="1" applyBorder="1" applyAlignment="1">
      <alignment horizontal="center"/>
    </xf>
    <xf numFmtId="0" fontId="4" fillId="3" borderId="139" xfId="0" applyFont="1" applyFill="1" applyBorder="1"/>
    <xf numFmtId="164" fontId="4" fillId="0" borderId="81" xfId="0" applyNumberFormat="1" applyFont="1" applyBorder="1" applyAlignment="1">
      <alignment horizontal="center"/>
    </xf>
    <xf numFmtId="164" fontId="4" fillId="3" borderId="139" xfId="0" applyNumberFormat="1" applyFont="1" applyFill="1" applyBorder="1" applyAlignment="1">
      <alignment horizontal="center"/>
    </xf>
    <xf numFmtId="0" fontId="4" fillId="0" borderId="81" xfId="0" applyFont="1" applyBorder="1" applyAlignment="1">
      <alignment horizontal="center"/>
    </xf>
    <xf numFmtId="0" fontId="4" fillId="3" borderId="139" xfId="0" applyFont="1" applyFill="1" applyBorder="1" applyAlignment="1">
      <alignment horizontal="center"/>
    </xf>
    <xf numFmtId="164" fontId="3" fillId="0" borderId="142" xfId="0" applyNumberFormat="1" applyFont="1" applyBorder="1"/>
    <xf numFmtId="164" fontId="3" fillId="0" borderId="143" xfId="0" applyNumberFormat="1" applyFont="1" applyBorder="1"/>
    <xf numFmtId="164" fontId="3" fillId="0" borderId="144" xfId="0" applyNumberFormat="1" applyFont="1" applyBorder="1"/>
    <xf numFmtId="0" fontId="3" fillId="0" borderId="62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164" fontId="3" fillId="3" borderId="140" xfId="0" applyNumberFormat="1" applyFont="1" applyFill="1" applyBorder="1" applyAlignment="1">
      <alignment horizontal="center"/>
    </xf>
    <xf numFmtId="164" fontId="3" fillId="3" borderId="136" xfId="0" applyNumberFormat="1" applyFont="1" applyFill="1" applyBorder="1" applyAlignment="1">
      <alignment horizontal="center"/>
    </xf>
    <xf numFmtId="164" fontId="3" fillId="3" borderId="71" xfId="0" applyNumberFormat="1" applyFont="1" applyFill="1" applyBorder="1" applyAlignment="1">
      <alignment horizontal="center"/>
    </xf>
    <xf numFmtId="164" fontId="3" fillId="3" borderId="135" xfId="0" applyNumberFormat="1" applyFont="1" applyFill="1" applyBorder="1" applyAlignment="1">
      <alignment horizontal="center"/>
    </xf>
    <xf numFmtId="164" fontId="3" fillId="3" borderId="82" xfId="0" applyNumberFormat="1" applyFont="1" applyFill="1" applyBorder="1" applyAlignment="1">
      <alignment horizontal="center"/>
    </xf>
    <xf numFmtId="164" fontId="3" fillId="3" borderId="137" xfId="0" applyNumberFormat="1" applyFont="1" applyFill="1" applyBorder="1" applyAlignment="1">
      <alignment horizontal="center"/>
    </xf>
    <xf numFmtId="164" fontId="3" fillId="3" borderId="141" xfId="0" applyNumberFormat="1" applyFont="1" applyFill="1" applyBorder="1" applyAlignment="1">
      <alignment horizontal="center"/>
    </xf>
    <xf numFmtId="164" fontId="3" fillId="3" borderId="138" xfId="0" applyNumberFormat="1" applyFont="1" applyFill="1" applyBorder="1" applyAlignment="1">
      <alignment horizontal="center"/>
    </xf>
    <xf numFmtId="164" fontId="3" fillId="3" borderId="134" xfId="0" applyNumberFormat="1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45" xfId="0" applyFont="1" applyFill="1" applyBorder="1" applyAlignment="1"/>
    <xf numFmtId="0" fontId="4" fillId="7" borderId="0" xfId="0" applyFont="1" applyFill="1" applyBorder="1" applyAlignment="1">
      <alignment horizontal="left"/>
    </xf>
    <xf numFmtId="0" fontId="3" fillId="7" borderId="97" xfId="0" applyFont="1" applyFill="1" applyBorder="1"/>
    <xf numFmtId="0" fontId="3" fillId="7" borderId="147" xfId="0" applyFont="1" applyFill="1" applyBorder="1"/>
    <xf numFmtId="0" fontId="3" fillId="7" borderId="81" xfId="0" applyFont="1" applyFill="1" applyBorder="1"/>
    <xf numFmtId="0" fontId="3" fillId="0" borderId="148" xfId="0" applyFont="1" applyBorder="1"/>
    <xf numFmtId="0" fontId="3" fillId="0" borderId="149" xfId="0" applyFont="1" applyBorder="1"/>
    <xf numFmtId="0" fontId="3" fillId="0" borderId="150" xfId="0" applyFont="1" applyBorder="1"/>
    <xf numFmtId="0" fontId="3" fillId="0" borderId="151" xfId="0" applyFont="1" applyBorder="1"/>
    <xf numFmtId="0" fontId="3" fillId="0" borderId="153" xfId="0" applyFont="1" applyBorder="1"/>
    <xf numFmtId="0" fontId="3" fillId="0" borderId="152" xfId="0" applyFont="1" applyBorder="1"/>
    <xf numFmtId="0" fontId="14" fillId="0" borderId="1" xfId="1" applyFont="1" applyBorder="1" applyAlignment="1">
      <alignment horizontal="center"/>
    </xf>
    <xf numFmtId="0" fontId="3" fillId="7" borderId="154" xfId="0" applyFont="1" applyFill="1" applyBorder="1" applyAlignment="1">
      <alignment horizontal="left"/>
    </xf>
    <xf numFmtId="0" fontId="3" fillId="7" borderId="155" xfId="0" applyFont="1" applyFill="1" applyBorder="1" applyAlignment="1">
      <alignment horizontal="center"/>
    </xf>
    <xf numFmtId="0" fontId="3" fillId="7" borderId="155" xfId="0" applyFont="1" applyFill="1" applyBorder="1"/>
    <xf numFmtId="0" fontId="3" fillId="7" borderId="156" xfId="0" applyFont="1" applyFill="1" applyBorder="1" applyAlignment="1">
      <alignment horizontal="left"/>
    </xf>
    <xf numFmtId="0" fontId="3" fillId="7" borderId="157" xfId="0" applyFont="1" applyFill="1" applyBorder="1"/>
    <xf numFmtId="0" fontId="3" fillId="7" borderId="158" xfId="0" applyFont="1" applyFill="1" applyBorder="1"/>
    <xf numFmtId="0" fontId="3" fillId="7" borderId="159" xfId="0" applyFont="1" applyFill="1" applyBorder="1" applyAlignment="1">
      <alignment horizontal="left"/>
    </xf>
    <xf numFmtId="0" fontId="3" fillId="7" borderId="160" xfId="0" applyFont="1" applyFill="1" applyBorder="1" applyAlignment="1">
      <alignment horizontal="center"/>
    </xf>
    <xf numFmtId="0" fontId="3" fillId="7" borderId="161" xfId="0" applyFont="1" applyFill="1" applyBorder="1"/>
    <xf numFmtId="0" fontId="3" fillId="7" borderId="162" xfId="0" applyFont="1" applyFill="1" applyBorder="1"/>
    <xf numFmtId="0" fontId="3" fillId="7" borderId="98" xfId="0" applyFont="1" applyFill="1" applyBorder="1"/>
    <xf numFmtId="1" fontId="12" fillId="0" borderId="64" xfId="0" applyNumberFormat="1" applyFont="1" applyBorder="1"/>
    <xf numFmtId="1" fontId="3" fillId="0" borderId="64" xfId="0" applyNumberFormat="1" applyFont="1" applyBorder="1"/>
    <xf numFmtId="1" fontId="3" fillId="0" borderId="66" xfId="0" applyNumberFormat="1" applyFont="1" applyBorder="1"/>
    <xf numFmtId="1" fontId="3" fillId="0" borderId="67" xfId="0" applyNumberFormat="1" applyFont="1" applyBorder="1"/>
    <xf numFmtId="1" fontId="3" fillId="7" borderId="0" xfId="0" applyNumberFormat="1" applyFont="1" applyFill="1" applyBorder="1"/>
    <xf numFmtId="1" fontId="3" fillId="0" borderId="0" xfId="0" applyNumberFormat="1" applyFont="1" applyBorder="1"/>
    <xf numFmtId="1" fontId="3" fillId="0" borderId="65" xfId="0" applyNumberFormat="1" applyFont="1" applyBorder="1"/>
    <xf numFmtId="0" fontId="3" fillId="0" borderId="64" xfId="0" applyNumberFormat="1" applyFont="1" applyBorder="1"/>
    <xf numFmtId="0" fontId="3" fillId="0" borderId="16" xfId="0" applyFont="1" applyBorder="1"/>
    <xf numFmtId="0" fontId="1" fillId="0" borderId="0" xfId="0" applyFont="1"/>
    <xf numFmtId="0" fontId="1" fillId="0" borderId="155" xfId="0" applyFont="1" applyBorder="1"/>
    <xf numFmtId="0" fontId="3" fillId="0" borderId="164" xfId="0" applyFont="1" applyBorder="1"/>
    <xf numFmtId="0" fontId="3" fillId="0" borderId="79" xfId="0" applyFont="1" applyBorder="1"/>
    <xf numFmtId="0" fontId="1" fillId="0" borderId="88" xfId="0" applyFont="1" applyFill="1" applyBorder="1"/>
    <xf numFmtId="0" fontId="9" fillId="0" borderId="70" xfId="1" applyFont="1" applyFill="1" applyBorder="1" applyAlignment="1">
      <alignment horizontal="center"/>
    </xf>
    <xf numFmtId="0" fontId="10" fillId="0" borderId="70" xfId="1" applyFont="1" applyFill="1" applyBorder="1" applyAlignment="1">
      <alignment horizontal="center"/>
    </xf>
    <xf numFmtId="0" fontId="4" fillId="0" borderId="70" xfId="0" applyFont="1" applyFill="1" applyBorder="1"/>
    <xf numFmtId="0" fontId="14" fillId="0" borderId="1" xfId="1" applyFont="1" applyFill="1" applyBorder="1" applyAlignment="1">
      <alignment horizontal="center"/>
    </xf>
    <xf numFmtId="0" fontId="6" fillId="0" borderId="70" xfId="1" applyFont="1" applyFill="1" applyBorder="1" applyAlignment="1">
      <alignment horizontal="center"/>
    </xf>
    <xf numFmtId="0" fontId="11" fillId="0" borderId="70" xfId="1" applyFont="1" applyFill="1" applyBorder="1" applyAlignment="1">
      <alignment horizontal="center"/>
    </xf>
    <xf numFmtId="0" fontId="3" fillId="0" borderId="70" xfId="0" applyFont="1" applyFill="1" applyBorder="1"/>
    <xf numFmtId="0" fontId="15" fillId="0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/>
    </xf>
    <xf numFmtId="0" fontId="3" fillId="0" borderId="7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8" fillId="0" borderId="70" xfId="1" applyFont="1" applyFill="1" applyBorder="1" applyAlignment="1">
      <alignment horizontal="center"/>
    </xf>
    <xf numFmtId="0" fontId="1" fillId="0" borderId="4" xfId="0" applyFont="1" applyFill="1" applyBorder="1"/>
    <xf numFmtId="0" fontId="1" fillId="0" borderId="112" xfId="0" applyFont="1" applyFill="1" applyBorder="1"/>
    <xf numFmtId="0" fontId="1" fillId="0" borderId="16" xfId="0" applyFont="1" applyBorder="1"/>
    <xf numFmtId="165" fontId="0" fillId="0" borderId="0" xfId="0" applyNumberFormat="1" applyProtection="1">
      <protection locked="0"/>
    </xf>
    <xf numFmtId="0" fontId="3" fillId="6" borderId="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8" borderId="25" xfId="0" applyFont="1" applyFill="1" applyBorder="1"/>
    <xf numFmtId="0" fontId="3" fillId="8" borderId="16" xfId="0" applyFont="1" applyFill="1" applyBorder="1"/>
    <xf numFmtId="0" fontId="3" fillId="8" borderId="118" xfId="0" applyFont="1" applyFill="1" applyBorder="1"/>
    <xf numFmtId="0" fontId="3" fillId="8" borderId="119" xfId="0" applyFont="1" applyFill="1" applyBorder="1"/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3" fillId="0" borderId="163" xfId="0" applyFont="1" applyBorder="1" applyAlignment="1">
      <alignment horizontal="left"/>
    </xf>
    <xf numFmtId="0" fontId="3" fillId="0" borderId="93" xfId="0" applyFont="1" applyBorder="1" applyAlignment="1">
      <alignment horizontal="left"/>
    </xf>
    <xf numFmtId="0" fontId="3" fillId="6" borderId="40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01" xfId="0" applyFont="1" applyFill="1" applyBorder="1" applyAlignment="1">
      <alignment horizontal="center"/>
    </xf>
    <xf numFmtId="49" fontId="3" fillId="7" borderId="106" xfId="0" applyNumberFormat="1" applyFont="1" applyFill="1" applyBorder="1" applyAlignment="1">
      <alignment horizontal="center" wrapText="1"/>
    </xf>
    <xf numFmtId="49" fontId="3" fillId="7" borderId="0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33" xfId="0" applyFont="1" applyBorder="1"/>
    <xf numFmtId="0" fontId="3" fillId="0" borderId="3" xfId="0" applyFont="1" applyBorder="1"/>
    <xf numFmtId="0" fontId="3" fillId="0" borderId="145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3" fillId="0" borderId="14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3" fillId="0" borderId="16" xfId="0" applyFont="1" applyBorder="1"/>
    <xf numFmtId="0" fontId="3" fillId="0" borderId="12" xfId="0" applyFont="1" applyBorder="1"/>
    <xf numFmtId="0" fontId="3" fillId="0" borderId="15" xfId="0" applyFont="1" applyBorder="1"/>
    <xf numFmtId="0" fontId="3" fillId="6" borderId="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0" borderId="32" xfId="0" applyFont="1" applyBorder="1"/>
    <xf numFmtId="0" fontId="3" fillId="0" borderId="22" xfId="0" applyFont="1" applyBorder="1"/>
    <xf numFmtId="0" fontId="3" fillId="0" borderId="20" xfId="0" applyFont="1" applyBorder="1"/>
    <xf numFmtId="0" fontId="4" fillId="0" borderId="17" xfId="0" applyFont="1" applyBorder="1"/>
    <xf numFmtId="0" fontId="4" fillId="0" borderId="8" xfId="0" applyFont="1" applyBorder="1"/>
  </cellXfs>
  <cellStyles count="2">
    <cellStyle name="Normal" xfId="0" builtinId="0"/>
    <cellStyle name="Normal 2" xfId="1" xr:uid="{9862BBA7-4155-2549-8706-E562B003E343}"/>
  </cellStyles>
  <dxfs count="0"/>
  <tableStyles count="0" defaultTableStyle="TableStyleMedium2" defaultPivotStyle="PivotStyleLight16"/>
  <colors>
    <mruColors>
      <color rgb="FFFFE0E3"/>
      <color rgb="FFFFDADB"/>
      <color rgb="FFD883FF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Compound 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Compound One</c:v>
          </c:tx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1763232720909887"/>
                  <c:y val="-7.4256785426681715E-3"/>
                </c:manualLayout>
              </c:layout>
              <c:numFmt formatCode="0.0000E+00" sourceLinked="0"/>
            </c:trendlineLbl>
          </c:trendline>
          <c:xVal>
            <c:numRef>
              <c:f>'Calibration Curves'!$E$5:$E$19</c:f>
              <c:numCache>
                <c:formatCode>General</c:formatCode>
                <c:ptCount val="15"/>
                <c:pt idx="0">
                  <c:v>1734</c:v>
                </c:pt>
                <c:pt idx="1">
                  <c:v>3359</c:v>
                </c:pt>
                <c:pt idx="2">
                  <c:v>6545</c:v>
                </c:pt>
                <c:pt idx="3">
                  <c:v>9734</c:v>
                </c:pt>
                <c:pt idx="4">
                  <c:v>12712</c:v>
                </c:pt>
              </c:numCache>
            </c:numRef>
          </c:xVal>
          <c:yVal>
            <c:numRef>
              <c:f>'Calibration Curves'!$C$5:$C$19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2-D34A-A206-10A93983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2943"/>
        <c:axId val="86114591"/>
      </c:scatterChart>
      <c:valAx>
        <c:axId val="861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114591"/>
        <c:crosses val="autoZero"/>
        <c:crossBetween val="midCat"/>
      </c:valAx>
      <c:valAx>
        <c:axId val="861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11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Curves'!$E$140:$E$154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Curves'!$C$140:$C$154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A-704C-A5BB-E0A91303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6895"/>
        <c:axId val="142818543"/>
      </c:scatterChart>
      <c:valAx>
        <c:axId val="1428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2818543"/>
        <c:crosses val="autoZero"/>
        <c:crossBetween val="midCat"/>
      </c:valAx>
      <c:valAx>
        <c:axId val="1428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281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Curves'!$E$155:$E$169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Curves'!$C$155:$C$169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B-F246-836B-ED867040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2015"/>
        <c:axId val="115644447"/>
      </c:scatterChart>
      <c:valAx>
        <c:axId val="11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644447"/>
        <c:crosses val="autoZero"/>
        <c:crossBetween val="midCat"/>
      </c:valAx>
      <c:valAx>
        <c:axId val="1156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Curves'!$E$170:$E$184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Curves'!$C$170:$C$184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FF43-9F5B-BF4F5BF7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53359"/>
        <c:axId val="103993199"/>
      </c:scatterChart>
      <c:valAx>
        <c:axId val="3620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3993199"/>
        <c:crosses val="autoZero"/>
        <c:crossBetween val="midCat"/>
      </c:valAx>
      <c:valAx>
        <c:axId val="1039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620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Curves'!$E$185:$E$199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Curves'!$C$185:$C$199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0-7E45-8C2E-F44BF74E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231"/>
        <c:axId val="359513791"/>
      </c:scatterChart>
      <c:valAx>
        <c:axId val="907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59513791"/>
        <c:crosses val="autoZero"/>
        <c:crossBetween val="midCat"/>
      </c:valAx>
      <c:valAx>
        <c:axId val="359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07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Curves'!$E$200:$E$214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Curves'!$C$200:$C$214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B24D-8465-21108BD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2367"/>
        <c:axId val="105676847"/>
      </c:scatterChart>
      <c:valAx>
        <c:axId val="14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5676847"/>
        <c:crosses val="autoZero"/>
        <c:crossBetween val="midCat"/>
      </c:valAx>
      <c:valAx>
        <c:axId val="1056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Curves'!$E$215:$E$229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Curves'!$C$215:$C$229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4242-BEAD-730209A9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5887"/>
        <c:axId val="141863759"/>
      </c:scatterChart>
      <c:valAx>
        <c:axId val="141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1863759"/>
        <c:crosses val="autoZero"/>
        <c:crossBetween val="midCat"/>
      </c:valAx>
      <c:valAx>
        <c:axId val="1418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19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Curves'!$E$230:$E$244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Curves'!$C$230:$C$244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8-EC41-97E1-C5404338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60655"/>
        <c:axId val="777809183"/>
      </c:scatterChart>
      <c:valAx>
        <c:axId val="7319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7809183"/>
        <c:crosses val="autoZero"/>
        <c:crossBetween val="midCat"/>
      </c:valAx>
      <c:valAx>
        <c:axId val="7778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19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Two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99825021872265"/>
                  <c:y val="0.18322765589803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Curves'!$E$20:$E$34</c:f>
              <c:numCache>
                <c:formatCode>General</c:formatCode>
                <c:ptCount val="15"/>
                <c:pt idx="0">
                  <c:v>112550</c:v>
                </c:pt>
                <c:pt idx="1">
                  <c:v>190197</c:v>
                </c:pt>
                <c:pt idx="2">
                  <c:v>255290</c:v>
                </c:pt>
                <c:pt idx="3">
                  <c:v>293703</c:v>
                </c:pt>
                <c:pt idx="4">
                  <c:v>319710</c:v>
                </c:pt>
              </c:numCache>
            </c:numRef>
          </c:xVal>
          <c:yVal>
            <c:numRef>
              <c:f>'Calibration Curves'!$C$20:$C$34</c:f>
              <c:numCache>
                <c:formatCode>General</c:formatCode>
                <c:ptCount val="15"/>
                <c:pt idx="0">
                  <c:v>-2.0794415416798357</c:v>
                </c:pt>
                <c:pt idx="1">
                  <c:v>-1.3862943611198906</c:v>
                </c:pt>
                <c:pt idx="2">
                  <c:v>-0.69314718055994529</c:v>
                </c:pt>
                <c:pt idx="3">
                  <c:v>-0.2876820724517809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8-7F4C-82C5-E08D49EC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9039"/>
        <c:axId val="95553775"/>
      </c:scatterChart>
      <c:valAx>
        <c:axId val="957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5553775"/>
        <c:crosses val="autoZero"/>
        <c:crossBetween val="midCat"/>
      </c:valAx>
      <c:valAx>
        <c:axId val="955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57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883573928258969"/>
                  <c:y val="8.1958271518782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Curves'!$E$35:$E$49</c:f>
              <c:numCache>
                <c:formatCode>General</c:formatCode>
                <c:ptCount val="15"/>
                <c:pt idx="0">
                  <c:v>4946</c:v>
                </c:pt>
                <c:pt idx="1">
                  <c:v>9649</c:v>
                </c:pt>
                <c:pt idx="2">
                  <c:v>19577</c:v>
                </c:pt>
                <c:pt idx="3">
                  <c:v>29654</c:v>
                </c:pt>
                <c:pt idx="4">
                  <c:v>39587</c:v>
                </c:pt>
              </c:numCache>
            </c:numRef>
          </c:xVal>
          <c:yVal>
            <c:numRef>
              <c:f>'Calibration Curves'!$C$35:$C$49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7-4B48-A445-92A44D6F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6207"/>
        <c:axId val="90318863"/>
      </c:scatterChart>
      <c:valAx>
        <c:axId val="1065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0318863"/>
        <c:crosses val="autoZero"/>
        <c:crossBetween val="midCat"/>
      </c:valAx>
      <c:valAx>
        <c:axId val="903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65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92563429571306"/>
                  <c:y val="0.17050553395154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Curves'!$E$50:$E$64</c:f>
              <c:numCache>
                <c:formatCode>General</c:formatCode>
                <c:ptCount val="15"/>
                <c:pt idx="0">
                  <c:v>52424</c:v>
                </c:pt>
                <c:pt idx="1">
                  <c:v>106071</c:v>
                </c:pt>
                <c:pt idx="2">
                  <c:v>176995</c:v>
                </c:pt>
                <c:pt idx="3">
                  <c:v>210962</c:v>
                </c:pt>
                <c:pt idx="4">
                  <c:v>233663</c:v>
                </c:pt>
              </c:numCache>
            </c:numRef>
          </c:xVal>
          <c:yVal>
            <c:numRef>
              <c:f>'Calibration Curves'!$C$50:$C$64</c:f>
              <c:numCache>
                <c:formatCode>General</c:formatCode>
                <c:ptCount val="15"/>
                <c:pt idx="0">
                  <c:v>-2.0794415416798357</c:v>
                </c:pt>
                <c:pt idx="1">
                  <c:v>-1.3862943611198906</c:v>
                </c:pt>
                <c:pt idx="2">
                  <c:v>-0.69314718055994529</c:v>
                </c:pt>
                <c:pt idx="3">
                  <c:v>-0.2876820724517809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5-FA4F-A67F-E3EB707F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96191"/>
        <c:axId val="426130783"/>
      </c:scatterChart>
      <c:valAx>
        <c:axId val="4272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26130783"/>
        <c:crosses val="autoZero"/>
        <c:crossBetween val="midCat"/>
      </c:valAx>
      <c:valAx>
        <c:axId val="4261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272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38451443569554"/>
                  <c:y val="0.1277040808605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Curves'!$E$65:$E$79</c:f>
              <c:numCache>
                <c:formatCode>General</c:formatCode>
                <c:ptCount val="15"/>
                <c:pt idx="0">
                  <c:v>115001</c:v>
                </c:pt>
                <c:pt idx="1">
                  <c:v>194449</c:v>
                </c:pt>
                <c:pt idx="2">
                  <c:v>258718</c:v>
                </c:pt>
                <c:pt idx="3">
                  <c:v>290836</c:v>
                </c:pt>
                <c:pt idx="4">
                  <c:v>316625</c:v>
                </c:pt>
                <c:pt idx="5">
                  <c:v>50000</c:v>
                </c:pt>
              </c:numCache>
            </c:numRef>
          </c:xVal>
          <c:yVal>
            <c:numRef>
              <c:f>'Calibration Curves'!$C$65:$C$79</c:f>
              <c:numCache>
                <c:formatCode>General</c:formatCode>
                <c:ptCount val="15"/>
                <c:pt idx="0">
                  <c:v>-2.0794415416798357</c:v>
                </c:pt>
                <c:pt idx="1">
                  <c:v>-1.3862943611198906</c:v>
                </c:pt>
                <c:pt idx="2">
                  <c:v>-0.69314718055994529</c:v>
                </c:pt>
                <c:pt idx="3">
                  <c:v>-0.2876820724517809</c:v>
                </c:pt>
                <c:pt idx="4">
                  <c:v>0</c:v>
                </c:pt>
                <c:pt idx="5">
                  <c:v>-2.7725887222397811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B-A648-8245-853FD51B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8191"/>
        <c:axId val="377486047"/>
      </c:scatterChart>
      <c:valAx>
        <c:axId val="42710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7486047"/>
        <c:crosses val="autoZero"/>
        <c:crossBetween val="midCat"/>
      </c:valAx>
      <c:valAx>
        <c:axId val="3774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2710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Curves'!$E$80:$E$94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Curves'!$C$80:$C$94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2-EE4F-9F57-CA65C542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5151"/>
        <c:axId val="114486799"/>
      </c:scatterChart>
      <c:valAx>
        <c:axId val="1144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4486799"/>
        <c:crosses val="autoZero"/>
        <c:crossBetween val="midCat"/>
      </c:valAx>
      <c:valAx>
        <c:axId val="1144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448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Curves'!$E$95:$E$109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Curves'!$C$95:$C$109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7-AC42-951D-0DFE16CB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8591"/>
        <c:axId val="78781311"/>
      </c:scatterChart>
      <c:valAx>
        <c:axId val="787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8781311"/>
        <c:crosses val="autoZero"/>
        <c:crossBetween val="midCat"/>
      </c:valAx>
      <c:valAx>
        <c:axId val="787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87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Curves'!$E$110:$E$124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Curves'!$C$110:$C$124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A84C-92CC-B6C6D5E2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45983"/>
        <c:axId val="426383903"/>
      </c:scatterChart>
      <c:valAx>
        <c:axId val="4276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26383903"/>
        <c:crosses val="autoZero"/>
        <c:crossBetween val="midCat"/>
      </c:valAx>
      <c:valAx>
        <c:axId val="426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276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Compound 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Curves'!$E$125:$E$139</c:f>
              <c:numCache>
                <c:formatCode>General</c:formatCode>
                <c:ptCount val="15"/>
              </c:numCache>
            </c:numRef>
          </c:xVal>
          <c:yVal>
            <c:numRef>
              <c:f>'Calibration Curves'!$C$125:$C$139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2C4C-B886-9A515A90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7503"/>
        <c:axId val="103055439"/>
      </c:scatterChart>
      <c:valAx>
        <c:axId val="103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Area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3055439"/>
        <c:crosses val="autoZero"/>
        <c:crossBetween val="midCat"/>
      </c:valAx>
      <c:valAx>
        <c:axId val="103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3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12</xdr:col>
      <xdr:colOff>508000</xdr:colOff>
      <xdr:row>28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EE826C-FB25-6340-BC0D-71F347A929C4}"/>
            </a:ext>
          </a:extLst>
        </xdr:cNvPr>
        <xdr:cNvSpPr txBox="1"/>
      </xdr:nvSpPr>
      <xdr:spPr>
        <a:xfrm>
          <a:off x="25400" y="25400"/>
          <a:ext cx="10388600" cy="580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Ins="182880" rtlCol="0" anchor="t"/>
        <a:lstStyle/>
        <a:p>
          <a:endParaRPr lang="en-US" sz="1200" b="1">
            <a:latin typeface="Helvetica" pitchFamily="2" charset="0"/>
          </a:endParaRPr>
        </a:p>
        <a:p>
          <a:r>
            <a:rPr lang="en-US" sz="1200" b="1">
              <a:latin typeface="Helvetica" pitchFamily="2" charset="0"/>
            </a:rPr>
            <a:t>General</a:t>
          </a:r>
          <a:r>
            <a:rPr lang="en-US" sz="1200" b="1" baseline="0">
              <a:latin typeface="Helvetica" pitchFamily="2" charset="0"/>
            </a:rPr>
            <a:t> Scheme</a:t>
          </a:r>
          <a:endParaRPr lang="en-US" sz="1200" b="0" baseline="0">
            <a:latin typeface="Helvetica" pitchFamily="2" charset="0"/>
          </a:endParaRPr>
        </a:p>
        <a:p>
          <a:endParaRPr lang="en-US" sz="1200" b="1">
            <a:latin typeface="Helvetica" pitchFamily="2" charset="0"/>
          </a:endParaRPr>
        </a:p>
        <a:p>
          <a:endParaRPr lang="en-US" sz="1200" b="1">
            <a:latin typeface="Helvetica" pitchFamily="2" charset="0"/>
          </a:endParaRPr>
        </a:p>
        <a:p>
          <a:r>
            <a:rPr lang="en-US" sz="1200" b="1">
              <a:latin typeface="Helvetica" pitchFamily="2" charset="0"/>
            </a:rPr>
            <a:t>Calibration Curve</a:t>
          </a:r>
          <a:endParaRPr lang="en-US" sz="1200" b="0">
            <a:latin typeface="Helvetica" pitchFamily="2" charset="0"/>
          </a:endParaRPr>
        </a:p>
        <a:p>
          <a:r>
            <a:rPr lang="en-US" sz="1200" b="0">
              <a:latin typeface="Helvetica" pitchFamily="2" charset="0"/>
            </a:rPr>
            <a:t>1.</a:t>
          </a:r>
          <a:r>
            <a:rPr lang="en-US" sz="1200" b="0" baseline="0">
              <a:latin typeface="Helvetica" pitchFamily="2" charset="0"/>
            </a:rPr>
            <a:t> Add ~10 mg of your desired compound to a 10 mL volumetric flask or a 20 mL glass scintillation vial and dissolve in 10 mL of your chosen solvent</a:t>
          </a:r>
          <a:br>
            <a:rPr lang="en-US" sz="1200" b="0" baseline="0">
              <a:latin typeface="Helvetica" pitchFamily="2" charset="0"/>
            </a:rPr>
          </a:br>
          <a:endParaRPr lang="en-US" sz="1200" b="1" baseline="0">
            <a:latin typeface="Helvetica" pitchFamily="2" charset="0"/>
          </a:endParaRPr>
        </a:p>
        <a:p>
          <a:r>
            <a:rPr lang="en-US" sz="1200" b="0" baseline="0">
              <a:latin typeface="Helvetica" pitchFamily="2" charset="0"/>
            </a:rPr>
            <a:t>2. Gather five LC vials and use this 1 mg/mL stock solution to prepare the following dilution series:</a:t>
          </a:r>
        </a:p>
        <a:p>
          <a:r>
            <a:rPr lang="en-US" sz="1200" b="0" baseline="0">
              <a:latin typeface="Helvetica" pitchFamily="2" charset="0"/>
            </a:rPr>
            <a:t>	0.250 mL	0.500 mL	1.00 mL	1.50 mL	2.00 mL</a:t>
          </a:r>
          <a:br>
            <a:rPr lang="en-US" sz="1200" b="0" baseline="0">
              <a:latin typeface="Helvetica" pitchFamily="2" charset="0"/>
            </a:rPr>
          </a:br>
          <a:endParaRPr lang="en-US" sz="1200" b="0" baseline="0">
            <a:latin typeface="Helvetica" pitchFamily="2" charset="0"/>
          </a:endParaRPr>
        </a:p>
        <a:p>
          <a:r>
            <a:rPr lang="en-US" sz="1200" b="0" baseline="0">
              <a:latin typeface="Helvetica" pitchFamily="2" charset="0"/>
            </a:rPr>
            <a:t>3. To these vials in order, add the following amounts of the same solvent:</a:t>
          </a:r>
        </a:p>
        <a:p>
          <a:r>
            <a:rPr lang="en-US" sz="1200" b="0" baseline="0">
              <a:latin typeface="Helvetica" pitchFamily="2" charset="0"/>
            </a:rPr>
            <a:t>	1.75 mL	1.50 mL	1.00 mL	0.50 mL	0 mL</a:t>
          </a:r>
          <a:br>
            <a:rPr lang="en-US" sz="1200" b="0" baseline="0">
              <a:latin typeface="Helvetica" pitchFamily="2" charset="0"/>
            </a:rPr>
          </a:br>
          <a:endParaRPr lang="en-US" sz="1200" b="0" baseline="0">
            <a:latin typeface="Helvetica" pitchFamily="2" charset="0"/>
          </a:endParaRPr>
        </a:p>
        <a:p>
          <a:r>
            <a:rPr lang="en-US" sz="1200" b="0" baseline="0">
              <a:latin typeface="Helvetica" pitchFamily="2" charset="0"/>
            </a:rPr>
            <a:t>4. Submit these and blank runs in triplicate to your instrument of choice, noting the injection volume used on the "Plate Planning" sheet</a:t>
          </a:r>
        </a:p>
        <a:p>
          <a:endParaRPr lang="en-US" sz="1200" b="0" baseline="0">
            <a:latin typeface="Helvetica" pitchFamily="2" charset="0"/>
          </a:endParaRPr>
        </a:p>
        <a:p>
          <a:r>
            <a:rPr lang="en-US" sz="1200" b="1" baseline="0">
              <a:latin typeface="Helvetica" pitchFamily="2" charset="0"/>
            </a:rPr>
            <a:t>HTE Plate</a:t>
          </a:r>
          <a:endParaRPr lang="en-US" sz="1200" b="0" baseline="0">
            <a:latin typeface="Helvetica" pitchFamily="2" charset="0"/>
          </a:endParaRPr>
        </a:p>
        <a:p>
          <a:r>
            <a:rPr lang="en-US" sz="1200" b="0" baseline="0">
              <a:latin typeface="Helvetica" pitchFamily="2" charset="0"/>
            </a:rPr>
            <a:t>1.  (Put your procedure here)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444500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6967B-FB5F-824F-A734-468AF2C1A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19</xdr:row>
      <xdr:rowOff>6350</xdr:rowOff>
    </xdr:from>
    <xdr:to>
      <xdr:col>14</xdr:col>
      <xdr:colOff>450850</xdr:colOff>
      <xdr:row>34</xdr:row>
      <xdr:rowOff>3302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F586A-B3D5-EE43-9AAF-54B8F309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8467</xdr:colOff>
      <xdr:row>34</xdr:row>
      <xdr:rowOff>0</xdr:rowOff>
    </xdr:from>
    <xdr:to>
      <xdr:col>14</xdr:col>
      <xdr:colOff>452967</xdr:colOff>
      <xdr:row>48</xdr:row>
      <xdr:rowOff>200152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4DFE7-7A2E-1F47-A19B-868F53FD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8467</xdr:colOff>
      <xdr:row>49</xdr:row>
      <xdr:rowOff>0</xdr:rowOff>
    </xdr:from>
    <xdr:to>
      <xdr:col>14</xdr:col>
      <xdr:colOff>452967</xdr:colOff>
      <xdr:row>63</xdr:row>
      <xdr:rowOff>200152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0A744-ED3D-3946-BF9F-DFD53A3F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</xdr:colOff>
      <xdr:row>64</xdr:row>
      <xdr:rowOff>6350</xdr:rowOff>
    </xdr:from>
    <xdr:to>
      <xdr:col>14</xdr:col>
      <xdr:colOff>450850</xdr:colOff>
      <xdr:row>79</xdr:row>
      <xdr:rowOff>3302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EB0B2-B26B-504A-8D0A-1C60A672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6350</xdr:colOff>
      <xdr:row>79</xdr:row>
      <xdr:rowOff>6350</xdr:rowOff>
    </xdr:from>
    <xdr:to>
      <xdr:col>14</xdr:col>
      <xdr:colOff>450850</xdr:colOff>
      <xdr:row>94</xdr:row>
      <xdr:rowOff>3302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B4CD96-B201-9D44-A745-5034C671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94</xdr:row>
      <xdr:rowOff>6350</xdr:rowOff>
    </xdr:from>
    <xdr:to>
      <xdr:col>14</xdr:col>
      <xdr:colOff>450850</xdr:colOff>
      <xdr:row>109</xdr:row>
      <xdr:rowOff>3302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60BDFE-DDE5-494C-B9C1-7B193367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6350</xdr:colOff>
      <xdr:row>109</xdr:row>
      <xdr:rowOff>6350</xdr:rowOff>
    </xdr:from>
    <xdr:to>
      <xdr:col>14</xdr:col>
      <xdr:colOff>450850</xdr:colOff>
      <xdr:row>124</xdr:row>
      <xdr:rowOff>3302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2E3C2A-7E8D-4147-A2BC-1F24EE22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6350</xdr:colOff>
      <xdr:row>124</xdr:row>
      <xdr:rowOff>6350</xdr:rowOff>
    </xdr:from>
    <xdr:to>
      <xdr:col>14</xdr:col>
      <xdr:colOff>450850</xdr:colOff>
      <xdr:row>139</xdr:row>
      <xdr:rowOff>3302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1ADAF9-7503-D344-AAC3-A9B279091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6350</xdr:colOff>
      <xdr:row>139</xdr:row>
      <xdr:rowOff>6350</xdr:rowOff>
    </xdr:from>
    <xdr:to>
      <xdr:col>14</xdr:col>
      <xdr:colOff>450850</xdr:colOff>
      <xdr:row>154</xdr:row>
      <xdr:rowOff>3302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064A5-7027-EE43-802E-F31E796C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6350</xdr:colOff>
      <xdr:row>154</xdr:row>
      <xdr:rowOff>6350</xdr:rowOff>
    </xdr:from>
    <xdr:to>
      <xdr:col>14</xdr:col>
      <xdr:colOff>450850</xdr:colOff>
      <xdr:row>169</xdr:row>
      <xdr:rowOff>3302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2CFED5-70BF-0F46-8558-912404588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6350</xdr:colOff>
      <xdr:row>169</xdr:row>
      <xdr:rowOff>6350</xdr:rowOff>
    </xdr:from>
    <xdr:to>
      <xdr:col>14</xdr:col>
      <xdr:colOff>450850</xdr:colOff>
      <xdr:row>184</xdr:row>
      <xdr:rowOff>3302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FCF89B-87FF-8E44-93B3-6DC506DE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6350</xdr:colOff>
      <xdr:row>184</xdr:row>
      <xdr:rowOff>6350</xdr:rowOff>
    </xdr:from>
    <xdr:to>
      <xdr:col>14</xdr:col>
      <xdr:colOff>450850</xdr:colOff>
      <xdr:row>199</xdr:row>
      <xdr:rowOff>3302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0CF6FE-6AA0-0245-B808-2FEF96BE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6350</xdr:colOff>
      <xdr:row>199</xdr:row>
      <xdr:rowOff>6350</xdr:rowOff>
    </xdr:from>
    <xdr:to>
      <xdr:col>14</xdr:col>
      <xdr:colOff>450850</xdr:colOff>
      <xdr:row>214</xdr:row>
      <xdr:rowOff>3302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5886A4-7181-054B-8DFD-C61F8C9D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6350</xdr:colOff>
      <xdr:row>214</xdr:row>
      <xdr:rowOff>6350</xdr:rowOff>
    </xdr:from>
    <xdr:to>
      <xdr:col>14</xdr:col>
      <xdr:colOff>450850</xdr:colOff>
      <xdr:row>229</xdr:row>
      <xdr:rowOff>3302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168DD6-D38C-AD4E-A68F-7D9F1D93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6350</xdr:colOff>
      <xdr:row>229</xdr:row>
      <xdr:rowOff>6350</xdr:rowOff>
    </xdr:from>
    <xdr:to>
      <xdr:col>14</xdr:col>
      <xdr:colOff>450850</xdr:colOff>
      <xdr:row>244</xdr:row>
      <xdr:rowOff>3302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B9486C-A0E7-904B-A5EA-A3EA5676D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8A47-E8DC-9F41-B172-B186FB5C56A1}">
  <dimension ref="A1"/>
  <sheetViews>
    <sheetView workbookViewId="0"/>
  </sheetViews>
  <sheetFormatPr defaultColWidth="10.6640625" defaultRowHeight="16.3" x14ac:dyDescent="0.3"/>
  <sheetData>
    <row r="1" spans="1:1" x14ac:dyDescent="0.3">
      <c r="A1" t="s">
        <v>606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A847-95E1-E742-9092-C8A4334EE93A}">
  <dimension ref="A1:AN98"/>
  <sheetViews>
    <sheetView topLeftCell="D1" workbookViewId="0">
      <pane ySplit="1" topLeftCell="A2" activePane="bottomLeft" state="frozen"/>
      <selection pane="bottomLeft" activeCell="K1" sqref="K1"/>
    </sheetView>
  </sheetViews>
  <sheetFormatPr defaultColWidth="10.6640625" defaultRowHeight="16.3" x14ac:dyDescent="0.3"/>
  <cols>
    <col min="1" max="1" width="7.6640625" customWidth="1"/>
    <col min="2" max="2" width="4.109375" style="24" customWidth="1"/>
    <col min="3" max="3" width="4" style="24" customWidth="1"/>
    <col min="4" max="4" width="4.33203125" customWidth="1"/>
    <col min="5" max="5" width="6.6640625" customWidth="1"/>
    <col min="6" max="6" width="8.77734375" customWidth="1"/>
    <col min="7" max="7" width="12" customWidth="1"/>
    <col min="8" max="8" width="7.6640625" customWidth="1"/>
    <col min="9" max="9" width="10.44140625" customWidth="1"/>
    <col min="10" max="11" width="6.33203125" customWidth="1"/>
    <col min="12" max="12" width="5.77734375" customWidth="1"/>
    <col min="13" max="13" width="11" customWidth="1"/>
    <col min="14" max="14" width="16.6640625" customWidth="1"/>
    <col min="15" max="15" width="4.109375" customWidth="1"/>
    <col min="16" max="16" width="4" customWidth="1"/>
    <col min="17" max="17" width="4.33203125" customWidth="1"/>
    <col min="18" max="18" width="3.33203125" customWidth="1"/>
    <col min="19" max="19" width="4" customWidth="1"/>
    <col min="20" max="20" width="2.77734375" customWidth="1"/>
    <col min="21" max="21" width="3.44140625" customWidth="1"/>
    <col min="22" max="22" width="2.44140625" customWidth="1"/>
    <col min="23" max="23" width="3.44140625" customWidth="1"/>
    <col min="24" max="24" width="2.109375" customWidth="1"/>
    <col min="25" max="25" width="3.33203125" customWidth="1"/>
    <col min="26" max="26" width="2.6640625" customWidth="1"/>
    <col min="27" max="27" width="3.6640625" customWidth="1"/>
    <col min="28" max="28" width="3.109375" customWidth="1"/>
    <col min="29" max="29" width="4.109375" customWidth="1"/>
    <col min="30" max="30" width="2.44140625" customWidth="1"/>
    <col min="31" max="31" width="3.6640625" customWidth="1"/>
    <col min="32" max="32" width="2.77734375" customWidth="1"/>
    <col min="33" max="33" width="4.33203125" customWidth="1"/>
    <col min="34" max="34" width="3.109375" customWidth="1"/>
    <col min="35" max="35" width="4.77734375" customWidth="1"/>
    <col min="36" max="36" width="3.44140625" customWidth="1"/>
    <col min="37" max="37" width="5" customWidth="1"/>
    <col min="38" max="38" width="3.77734375" customWidth="1"/>
    <col min="39" max="39" width="4.6640625" customWidth="1"/>
  </cols>
  <sheetData>
    <row r="1" spans="1:40" x14ac:dyDescent="0.3">
      <c r="A1" s="24" t="s">
        <v>26</v>
      </c>
      <c r="B1" s="15" t="s">
        <v>60</v>
      </c>
      <c r="C1" s="15" t="s">
        <v>61</v>
      </c>
      <c r="D1" s="24" t="s">
        <v>127</v>
      </c>
      <c r="E1" s="24" t="s">
        <v>557</v>
      </c>
      <c r="F1" s="24" t="s">
        <v>559</v>
      </c>
      <c r="G1" s="24" t="s">
        <v>560</v>
      </c>
      <c r="H1" s="24" t="s">
        <v>68</v>
      </c>
      <c r="I1" s="24" t="s">
        <v>98</v>
      </c>
      <c r="J1" s="24" t="s">
        <v>126</v>
      </c>
      <c r="K1" s="24" t="s">
        <v>1047</v>
      </c>
      <c r="L1" s="24" t="s">
        <v>99</v>
      </c>
      <c r="M1" s="24" t="s">
        <v>100</v>
      </c>
      <c r="N1" s="24" t="s">
        <v>101</v>
      </c>
      <c r="O1" s="24" t="s">
        <v>102</v>
      </c>
      <c r="P1" s="24" t="s">
        <v>103</v>
      </c>
      <c r="Q1" s="24" t="s">
        <v>104</v>
      </c>
      <c r="R1" s="24" t="s">
        <v>105</v>
      </c>
      <c r="S1" s="24" t="s">
        <v>106</v>
      </c>
      <c r="T1" s="24" t="s">
        <v>107</v>
      </c>
      <c r="U1" s="24" t="s">
        <v>108</v>
      </c>
      <c r="V1" s="24" t="s">
        <v>109</v>
      </c>
      <c r="W1" s="24" t="s">
        <v>110</v>
      </c>
      <c r="X1" s="24" t="s">
        <v>111</v>
      </c>
      <c r="Y1" s="24" t="s">
        <v>112</v>
      </c>
      <c r="Z1" s="24" t="s">
        <v>113</v>
      </c>
      <c r="AA1" s="24" t="s">
        <v>114</v>
      </c>
      <c r="AB1" s="24" t="s">
        <v>115</v>
      </c>
      <c r="AC1" s="24" t="s">
        <v>116</v>
      </c>
      <c r="AD1" s="24" t="s">
        <v>117</v>
      </c>
      <c r="AE1" s="24" t="s">
        <v>118</v>
      </c>
      <c r="AF1" s="24" t="s">
        <v>585</v>
      </c>
      <c r="AG1" s="24" t="s">
        <v>578</v>
      </c>
      <c r="AH1" s="24" t="s">
        <v>584</v>
      </c>
      <c r="AI1" s="24" t="s">
        <v>579</v>
      </c>
      <c r="AJ1" s="24" t="s">
        <v>583</v>
      </c>
      <c r="AK1" s="24" t="s">
        <v>580</v>
      </c>
      <c r="AL1" s="24" t="s">
        <v>581</v>
      </c>
      <c r="AM1" s="24" t="s">
        <v>582</v>
      </c>
      <c r="AN1" s="24" t="s">
        <v>605</v>
      </c>
    </row>
    <row r="2" spans="1:40" x14ac:dyDescent="0.3">
      <c r="A2" s="24">
        <v>1</v>
      </c>
      <c r="B2" s="26">
        <v>1</v>
      </c>
      <c r="C2" s="26">
        <v>1</v>
      </c>
      <c r="D2" s="24">
        <f>'Plate Planning'!$C$27</f>
        <v>1</v>
      </c>
      <c r="E2" s="24">
        <f>'Plate Planning'!$C$31</f>
        <v>25</v>
      </c>
      <c r="F2" s="24">
        <f>'Plate Planning'!$C$30</f>
        <v>24</v>
      </c>
      <c r="G2" s="24" t="b">
        <f>'Plate Planning'!$C$32</f>
        <v>1</v>
      </c>
      <c r="H2" s="24" t="str">
        <f>IF('Plate Planning'!$C$33=0, "NA",'Plate Planning'!$C$33)</f>
        <v>THF</v>
      </c>
      <c r="I2" s="24" t="str">
        <f>IF('Plate Planning'!C4="-", "NA", 'Plate Planning'!C4)</f>
        <v>NA</v>
      </c>
      <c r="J2" s="24">
        <f>'Plate Planning'!$H$24</f>
        <v>1</v>
      </c>
      <c r="K2" s="24" t="str">
        <f>IF(I2="NA", "NA", LOOKUP(I2,'Ligand and Compound Database'!A:B,'Ligand and Compound Database'!E:E))</f>
        <v>NA</v>
      </c>
      <c r="L2" s="24" t="str">
        <f>Reagents!$C$2</f>
        <v>-</v>
      </c>
      <c r="M2" s="24">
        <f>Reagents!$J$2</f>
        <v>0</v>
      </c>
      <c r="N2" s="24" t="str">
        <f>Reagents!$C$3</f>
        <v>-</v>
      </c>
      <c r="O2" s="24">
        <f>Reagents!$J$3</f>
        <v>0</v>
      </c>
      <c r="P2" s="24" t="str">
        <f>Reagents!$C$4</f>
        <v>-</v>
      </c>
      <c r="Q2" s="24">
        <f>Reagents!$J$4</f>
        <v>0</v>
      </c>
      <c r="R2" s="24" t="str">
        <f>Reagents!$C$5</f>
        <v>-</v>
      </c>
      <c r="S2" s="24">
        <f>Reagents!$J$5</f>
        <v>0</v>
      </c>
      <c r="T2" s="24" t="str">
        <f>Reagents!$C$6</f>
        <v>-</v>
      </c>
      <c r="U2" s="24">
        <f>Reagents!$J$6</f>
        <v>0</v>
      </c>
      <c r="V2" s="24" t="str">
        <f>Reagents!$C$7</f>
        <v>-</v>
      </c>
      <c r="W2" s="24">
        <f>Reagents!$J$7</f>
        <v>0</v>
      </c>
      <c r="X2" s="24" t="str">
        <f>Reagents!$C$8</f>
        <v>-</v>
      </c>
      <c r="Y2" s="24">
        <f>Reagents!$J$8</f>
        <v>0</v>
      </c>
      <c r="Z2" s="24" t="str">
        <f>Reagents!$C$9</f>
        <v>-</v>
      </c>
      <c r="AA2" s="24">
        <f>Reagents!$J$9</f>
        <v>0</v>
      </c>
      <c r="AB2" s="24" t="str">
        <f>Reagents!$C$10</f>
        <v>-</v>
      </c>
      <c r="AC2" s="24">
        <f>Reagents!$J$10</f>
        <v>0</v>
      </c>
      <c r="AD2" s="24" t="str">
        <f>Reagents!$C$11</f>
        <v>-</v>
      </c>
      <c r="AE2" s="24">
        <f>Reagents!$J$11</f>
        <v>0</v>
      </c>
      <c r="AF2" t="str">
        <f>Reagents!$C$12</f>
        <v>-</v>
      </c>
      <c r="AG2">
        <f>Reagents!$J$12</f>
        <v>0</v>
      </c>
      <c r="AH2" t="str">
        <f>Reagents!$C$24</f>
        <v>-</v>
      </c>
      <c r="AI2">
        <f>Reagents!$J$24</f>
        <v>0</v>
      </c>
      <c r="AJ2" t="str">
        <f>Reagents!$C$36</f>
        <v>-</v>
      </c>
      <c r="AK2">
        <f>Reagents!$J$36</f>
        <v>0</v>
      </c>
      <c r="AL2" t="str">
        <f>Reagents!$C$44</f>
        <v>-</v>
      </c>
      <c r="AM2">
        <f>Reagents!$J$44</f>
        <v>0</v>
      </c>
    </row>
    <row r="3" spans="1:40" x14ac:dyDescent="0.3">
      <c r="A3" s="24">
        <v>2</v>
      </c>
      <c r="B3" s="26">
        <v>2</v>
      </c>
      <c r="C3" s="26">
        <v>1</v>
      </c>
      <c r="D3" s="24">
        <f>'Plate Planning'!$C$27</f>
        <v>1</v>
      </c>
      <c r="E3" s="24">
        <f>'Plate Planning'!$C$31</f>
        <v>25</v>
      </c>
      <c r="F3" s="24">
        <f>'Plate Planning'!$C$30</f>
        <v>24</v>
      </c>
      <c r="G3" s="24" t="b">
        <f>'Plate Planning'!$C$32</f>
        <v>1</v>
      </c>
      <c r="H3" s="24" t="str">
        <f>IF('Plate Planning'!$C$33=0, "NA",'Plate Planning'!$C$33)</f>
        <v>THF</v>
      </c>
      <c r="I3" s="24" t="str">
        <f>IF('Plate Planning'!D4="-", "NA", 'Plate Planning'!D4)</f>
        <v>NA</v>
      </c>
      <c r="J3" s="24">
        <f>'Plate Planning'!$H$24</f>
        <v>1</v>
      </c>
      <c r="K3" s="24" t="str">
        <f>IF(I3="NA", "NA", LOOKUP(I3,'Ligand and Compound Database'!A:B,'Ligand and Compound Database'!E:E))</f>
        <v>NA</v>
      </c>
      <c r="L3" s="24" t="str">
        <f>Reagents!$C$2</f>
        <v>-</v>
      </c>
      <c r="M3" s="24">
        <f>Reagents!$J$2</f>
        <v>0</v>
      </c>
      <c r="N3" s="24" t="str">
        <f>Reagents!$C$3</f>
        <v>-</v>
      </c>
      <c r="O3" s="24">
        <f>Reagents!$J$3</f>
        <v>0</v>
      </c>
      <c r="P3" s="24" t="str">
        <f>Reagents!$C$4</f>
        <v>-</v>
      </c>
      <c r="Q3" s="24">
        <f>Reagents!$J$4</f>
        <v>0</v>
      </c>
      <c r="R3" s="24" t="str">
        <f>Reagents!$C$5</f>
        <v>-</v>
      </c>
      <c r="S3" s="24">
        <f>Reagents!$J$5</f>
        <v>0</v>
      </c>
      <c r="T3" s="24" t="str">
        <f>Reagents!$C$6</f>
        <v>-</v>
      </c>
      <c r="U3" s="24">
        <f>Reagents!$J$6</f>
        <v>0</v>
      </c>
      <c r="V3" s="24" t="str">
        <f>Reagents!$C$7</f>
        <v>-</v>
      </c>
      <c r="W3" s="24">
        <f>Reagents!$J$7</f>
        <v>0</v>
      </c>
      <c r="X3" s="24" t="str">
        <f>Reagents!$C$8</f>
        <v>-</v>
      </c>
      <c r="Y3" s="24">
        <f>Reagents!$J$8</f>
        <v>0</v>
      </c>
      <c r="Z3" s="24" t="str">
        <f>Reagents!$C$9</f>
        <v>-</v>
      </c>
      <c r="AA3" s="24">
        <f>Reagents!$J$9</f>
        <v>0</v>
      </c>
      <c r="AB3" s="24" t="str">
        <f>Reagents!$C$10</f>
        <v>-</v>
      </c>
      <c r="AC3" s="24">
        <f>Reagents!$J$10</f>
        <v>0</v>
      </c>
      <c r="AD3" s="24" t="str">
        <f>Reagents!$C$11</f>
        <v>-</v>
      </c>
      <c r="AE3" s="24">
        <f>Reagents!$J$11</f>
        <v>0</v>
      </c>
      <c r="AF3" t="str">
        <f>Reagents!$C$13</f>
        <v>-</v>
      </c>
      <c r="AG3">
        <f>Reagents!$J$13</f>
        <v>0</v>
      </c>
      <c r="AH3" t="str">
        <f>Reagents!$C$25</f>
        <v>-</v>
      </c>
      <c r="AI3">
        <f>Reagents!$J$25</f>
        <v>0</v>
      </c>
      <c r="AJ3" t="str">
        <f>Reagents!$C$36</f>
        <v>-</v>
      </c>
      <c r="AK3">
        <f>Reagents!$J$36</f>
        <v>0</v>
      </c>
      <c r="AL3" t="str">
        <f>Reagents!$C$44</f>
        <v>-</v>
      </c>
      <c r="AM3">
        <f>Reagents!$J$44</f>
        <v>0</v>
      </c>
    </row>
    <row r="4" spans="1:40" x14ac:dyDescent="0.3">
      <c r="A4" s="24">
        <v>3</v>
      </c>
      <c r="B4" s="26">
        <v>3</v>
      </c>
      <c r="C4" s="26">
        <v>1</v>
      </c>
      <c r="D4" s="24">
        <f>'Plate Planning'!$C$27</f>
        <v>1</v>
      </c>
      <c r="E4" s="24">
        <f>'Plate Planning'!$C$31</f>
        <v>25</v>
      </c>
      <c r="F4" s="24">
        <f>'Plate Planning'!$C$30</f>
        <v>24</v>
      </c>
      <c r="G4" s="24" t="b">
        <f>'Plate Planning'!$C$32</f>
        <v>1</v>
      </c>
      <c r="H4" s="24" t="str">
        <f>IF('Plate Planning'!$C$33=0, "NA",'Plate Planning'!$C$33)</f>
        <v>THF</v>
      </c>
      <c r="I4" s="24" t="str">
        <f>IF('Plate Planning'!E4="-", "NA", 'Plate Planning'!E4)</f>
        <v>NA</v>
      </c>
      <c r="J4" s="24">
        <f>'Plate Planning'!$H$24</f>
        <v>1</v>
      </c>
      <c r="K4" s="24" t="str">
        <f>IF(I4="NA", "NA", LOOKUP(I4,'Ligand and Compound Database'!A:B,'Ligand and Compound Database'!E:E))</f>
        <v>NA</v>
      </c>
      <c r="L4" s="24" t="str">
        <f>Reagents!$C$2</f>
        <v>-</v>
      </c>
      <c r="M4" s="24">
        <f>Reagents!$J$2</f>
        <v>0</v>
      </c>
      <c r="N4" s="24" t="str">
        <f>Reagents!$C$3</f>
        <v>-</v>
      </c>
      <c r="O4" s="24">
        <f>Reagents!$J$3</f>
        <v>0</v>
      </c>
      <c r="P4" s="24" t="str">
        <f>Reagents!$C$4</f>
        <v>-</v>
      </c>
      <c r="Q4" s="24">
        <f>Reagents!$J$4</f>
        <v>0</v>
      </c>
      <c r="R4" s="24" t="str">
        <f>Reagents!$C$5</f>
        <v>-</v>
      </c>
      <c r="S4" s="24">
        <f>Reagents!$J$5</f>
        <v>0</v>
      </c>
      <c r="T4" s="24" t="str">
        <f>Reagents!$C$6</f>
        <v>-</v>
      </c>
      <c r="U4" s="24">
        <f>Reagents!$J$6</f>
        <v>0</v>
      </c>
      <c r="V4" s="24" t="str">
        <f>Reagents!$C$7</f>
        <v>-</v>
      </c>
      <c r="W4" s="24">
        <f>Reagents!$J$7</f>
        <v>0</v>
      </c>
      <c r="X4" s="24" t="str">
        <f>Reagents!$C$8</f>
        <v>-</v>
      </c>
      <c r="Y4" s="24">
        <f>Reagents!$J$8</f>
        <v>0</v>
      </c>
      <c r="Z4" s="24" t="str">
        <f>Reagents!$C$9</f>
        <v>-</v>
      </c>
      <c r="AA4" s="24">
        <f>Reagents!$J$9</f>
        <v>0</v>
      </c>
      <c r="AB4" s="24" t="str">
        <f>Reagents!$C$10</f>
        <v>-</v>
      </c>
      <c r="AC4" s="24">
        <f>Reagents!$J$10</f>
        <v>0</v>
      </c>
      <c r="AD4" s="24" t="str">
        <f>Reagents!$C$11</f>
        <v>-</v>
      </c>
      <c r="AE4" s="24">
        <f>Reagents!$J$11</f>
        <v>0</v>
      </c>
      <c r="AF4" t="str">
        <f>Reagents!$C$14</f>
        <v>-</v>
      </c>
      <c r="AG4">
        <f>Reagents!$J$14</f>
        <v>0</v>
      </c>
      <c r="AH4" t="str">
        <f>Reagents!$C$26</f>
        <v>-</v>
      </c>
      <c r="AI4">
        <f>Reagents!$J$26</f>
        <v>0</v>
      </c>
      <c r="AJ4" t="str">
        <f>Reagents!$C$36</f>
        <v>-</v>
      </c>
      <c r="AK4">
        <f>Reagents!$J$36</f>
        <v>0</v>
      </c>
      <c r="AL4" t="str">
        <f>Reagents!$C$44</f>
        <v>-</v>
      </c>
      <c r="AM4">
        <f>Reagents!$J$44</f>
        <v>0</v>
      </c>
    </row>
    <row r="5" spans="1:40" x14ac:dyDescent="0.3">
      <c r="A5" s="24">
        <v>4</v>
      </c>
      <c r="B5" s="26">
        <v>4</v>
      </c>
      <c r="C5" s="26">
        <v>1</v>
      </c>
      <c r="D5" s="24">
        <f>'Plate Planning'!$C$27</f>
        <v>1</v>
      </c>
      <c r="E5" s="24">
        <f>'Plate Planning'!$C$31</f>
        <v>25</v>
      </c>
      <c r="F5" s="24">
        <f>'Plate Planning'!$C$30</f>
        <v>24</v>
      </c>
      <c r="G5" s="24" t="b">
        <f>'Plate Planning'!$C$32</f>
        <v>1</v>
      </c>
      <c r="H5" s="24" t="str">
        <f>IF('Plate Planning'!$C$33=0, "NA",'Plate Planning'!$C$33)</f>
        <v>THF</v>
      </c>
      <c r="I5" s="24" t="str">
        <f>IF('Plate Planning'!F4="-", "NA", 'Plate Planning'!F4)</f>
        <v>NA</v>
      </c>
      <c r="J5" s="24">
        <f>'Plate Planning'!$H$24</f>
        <v>1</v>
      </c>
      <c r="K5" s="24" t="str">
        <f>IF(I5="NA", "NA", LOOKUP(I5,'Ligand and Compound Database'!A:B,'Ligand and Compound Database'!E:E))</f>
        <v>NA</v>
      </c>
      <c r="L5" s="24" t="str">
        <f>Reagents!$C$2</f>
        <v>-</v>
      </c>
      <c r="M5" s="24">
        <f>Reagents!$J$2</f>
        <v>0</v>
      </c>
      <c r="N5" s="24" t="str">
        <f>Reagents!$C$3</f>
        <v>-</v>
      </c>
      <c r="O5" s="24">
        <f>Reagents!$J$3</f>
        <v>0</v>
      </c>
      <c r="P5" s="24" t="str">
        <f>Reagents!$C$4</f>
        <v>-</v>
      </c>
      <c r="Q5" s="24">
        <f>Reagents!$J$4</f>
        <v>0</v>
      </c>
      <c r="R5" s="24" t="str">
        <f>Reagents!$C$5</f>
        <v>-</v>
      </c>
      <c r="S5" s="24">
        <f>Reagents!$J$5</f>
        <v>0</v>
      </c>
      <c r="T5" s="24" t="str">
        <f>Reagents!$C$6</f>
        <v>-</v>
      </c>
      <c r="U5" s="24">
        <f>Reagents!$J$6</f>
        <v>0</v>
      </c>
      <c r="V5" s="24" t="str">
        <f>Reagents!$C$7</f>
        <v>-</v>
      </c>
      <c r="W5" s="24">
        <f>Reagents!$J$7</f>
        <v>0</v>
      </c>
      <c r="X5" s="24" t="str">
        <f>Reagents!$C$8</f>
        <v>-</v>
      </c>
      <c r="Y5" s="24">
        <f>Reagents!$J$8</f>
        <v>0</v>
      </c>
      <c r="Z5" s="24" t="str">
        <f>Reagents!$C$9</f>
        <v>-</v>
      </c>
      <c r="AA5" s="24">
        <f>Reagents!$J$9</f>
        <v>0</v>
      </c>
      <c r="AB5" s="24" t="str">
        <f>Reagents!$C$10</f>
        <v>-</v>
      </c>
      <c r="AC5" s="24">
        <f>Reagents!$J$10</f>
        <v>0</v>
      </c>
      <c r="AD5" s="24" t="str">
        <f>Reagents!$C$11</f>
        <v>-</v>
      </c>
      <c r="AE5" s="24">
        <f>Reagents!$J$11</f>
        <v>0</v>
      </c>
      <c r="AF5" t="str">
        <f>Reagents!$C$15</f>
        <v>-</v>
      </c>
      <c r="AG5">
        <f>Reagents!$J$15</f>
        <v>0</v>
      </c>
      <c r="AH5" t="str">
        <f>Reagents!$C$27</f>
        <v>-</v>
      </c>
      <c r="AI5">
        <f>Reagents!$J$27</f>
        <v>0</v>
      </c>
      <c r="AJ5" t="str">
        <f>Reagents!$C$36</f>
        <v>-</v>
      </c>
      <c r="AK5">
        <f>Reagents!$J$36</f>
        <v>0</v>
      </c>
      <c r="AL5" t="str">
        <f>Reagents!$C$44</f>
        <v>-</v>
      </c>
      <c r="AM5">
        <f>Reagents!$J$44</f>
        <v>0</v>
      </c>
    </row>
    <row r="6" spans="1:40" x14ac:dyDescent="0.3">
      <c r="A6" s="24">
        <v>5</v>
      </c>
      <c r="B6" s="26">
        <v>5</v>
      </c>
      <c r="C6" s="26">
        <v>1</v>
      </c>
      <c r="D6" s="24">
        <f>'Plate Planning'!$C$27</f>
        <v>1</v>
      </c>
      <c r="E6" s="24">
        <f>'Plate Planning'!$C$31</f>
        <v>25</v>
      </c>
      <c r="F6" s="24">
        <f>'Plate Planning'!$C$30</f>
        <v>24</v>
      </c>
      <c r="G6" s="24" t="b">
        <f>'Plate Planning'!$C$32</f>
        <v>1</v>
      </c>
      <c r="H6" s="24" t="str">
        <f>IF('Plate Planning'!$C$33=0, "NA",'Plate Planning'!$C$33)</f>
        <v>THF</v>
      </c>
      <c r="I6" s="24" t="str">
        <f>IF('Plate Planning'!G4="-", "NA", 'Plate Planning'!G4)</f>
        <v>NA</v>
      </c>
      <c r="J6" s="24">
        <f>'Plate Planning'!$H$24</f>
        <v>1</v>
      </c>
      <c r="K6" s="24" t="str">
        <f>IF(I6="NA", "NA", LOOKUP(I6,'Ligand and Compound Database'!A:B,'Ligand and Compound Database'!E:E))</f>
        <v>NA</v>
      </c>
      <c r="L6" s="24" t="str">
        <f>Reagents!$C$2</f>
        <v>-</v>
      </c>
      <c r="M6" s="24">
        <f>Reagents!$J$2</f>
        <v>0</v>
      </c>
      <c r="N6" s="24" t="str">
        <f>Reagents!$C$3</f>
        <v>-</v>
      </c>
      <c r="O6" s="24">
        <f>Reagents!$J$3</f>
        <v>0</v>
      </c>
      <c r="P6" s="24" t="str">
        <f>Reagents!$C$4</f>
        <v>-</v>
      </c>
      <c r="Q6" s="24">
        <f>Reagents!$J$4</f>
        <v>0</v>
      </c>
      <c r="R6" s="24" t="str">
        <f>Reagents!$C$5</f>
        <v>-</v>
      </c>
      <c r="S6" s="24">
        <f>Reagents!$J$5</f>
        <v>0</v>
      </c>
      <c r="T6" s="24" t="str">
        <f>Reagents!$C$6</f>
        <v>-</v>
      </c>
      <c r="U6" s="24">
        <f>Reagents!$J$6</f>
        <v>0</v>
      </c>
      <c r="V6" s="24" t="str">
        <f>Reagents!$C$7</f>
        <v>-</v>
      </c>
      <c r="W6" s="24">
        <f>Reagents!$J$7</f>
        <v>0</v>
      </c>
      <c r="X6" s="24" t="str">
        <f>Reagents!$C$8</f>
        <v>-</v>
      </c>
      <c r="Y6" s="24">
        <f>Reagents!$J$8</f>
        <v>0</v>
      </c>
      <c r="Z6" s="24" t="str">
        <f>Reagents!$C$9</f>
        <v>-</v>
      </c>
      <c r="AA6" s="24">
        <f>Reagents!$J$9</f>
        <v>0</v>
      </c>
      <c r="AB6" s="24" t="str">
        <f>Reagents!$C$10</f>
        <v>-</v>
      </c>
      <c r="AC6" s="24">
        <f>Reagents!$J$10</f>
        <v>0</v>
      </c>
      <c r="AD6" s="24" t="str">
        <f>Reagents!$C$11</f>
        <v>-</v>
      </c>
      <c r="AE6" s="24">
        <f>Reagents!$J$11</f>
        <v>0</v>
      </c>
      <c r="AF6" t="str">
        <f>Reagents!$C$16</f>
        <v>-</v>
      </c>
      <c r="AG6">
        <f>Reagents!$J$16</f>
        <v>0</v>
      </c>
      <c r="AH6" t="str">
        <f>Reagents!$C$28</f>
        <v>-</v>
      </c>
      <c r="AI6">
        <f>Reagents!$J$28</f>
        <v>0</v>
      </c>
      <c r="AJ6" t="str">
        <f>Reagents!$C$36</f>
        <v>-</v>
      </c>
      <c r="AK6">
        <f>Reagents!$J$36</f>
        <v>0</v>
      </c>
      <c r="AL6" t="str">
        <f>Reagents!$C$44</f>
        <v>-</v>
      </c>
      <c r="AM6">
        <f>Reagents!$J$44</f>
        <v>0</v>
      </c>
    </row>
    <row r="7" spans="1:40" x14ac:dyDescent="0.3">
      <c r="A7" s="24">
        <v>6</v>
      </c>
      <c r="B7" s="26">
        <v>6</v>
      </c>
      <c r="C7" s="26">
        <v>1</v>
      </c>
      <c r="D7" s="24">
        <f>'Plate Planning'!$C$27</f>
        <v>1</v>
      </c>
      <c r="E7" s="24">
        <f>'Plate Planning'!$C$31</f>
        <v>25</v>
      </c>
      <c r="F7" s="24">
        <f>'Plate Planning'!$C$30</f>
        <v>24</v>
      </c>
      <c r="G7" s="24" t="b">
        <f>'Plate Planning'!$C$32</f>
        <v>1</v>
      </c>
      <c r="H7" s="24" t="str">
        <f>IF('Plate Planning'!$C$33=0, "NA",'Plate Planning'!$C$33)</f>
        <v>THF</v>
      </c>
      <c r="I7" s="24" t="str">
        <f>IF('Plate Planning'!H4="-", "NA", 'Plate Planning'!H4)</f>
        <v>NA</v>
      </c>
      <c r="J7" s="24">
        <f>'Plate Planning'!$H$24</f>
        <v>1</v>
      </c>
      <c r="K7" s="24" t="str">
        <f>IF(I7="NA", "NA", LOOKUP(I7,'Ligand and Compound Database'!A:B,'Ligand and Compound Database'!E:E))</f>
        <v>NA</v>
      </c>
      <c r="L7" s="24" t="str">
        <f>Reagents!$C$2</f>
        <v>-</v>
      </c>
      <c r="M7" s="24">
        <f>Reagents!$J$2</f>
        <v>0</v>
      </c>
      <c r="N7" s="24" t="str">
        <f>Reagents!$C$3</f>
        <v>-</v>
      </c>
      <c r="O7" s="24">
        <f>Reagents!$J$3</f>
        <v>0</v>
      </c>
      <c r="P7" s="24" t="str">
        <f>Reagents!$C$4</f>
        <v>-</v>
      </c>
      <c r="Q7" s="24">
        <f>Reagents!$J$4</f>
        <v>0</v>
      </c>
      <c r="R7" s="24" t="str">
        <f>Reagents!$C$5</f>
        <v>-</v>
      </c>
      <c r="S7" s="24">
        <f>Reagents!$J$5</f>
        <v>0</v>
      </c>
      <c r="T7" s="24" t="str">
        <f>Reagents!$C$6</f>
        <v>-</v>
      </c>
      <c r="U7" s="24">
        <f>Reagents!$J$6</f>
        <v>0</v>
      </c>
      <c r="V7" s="24" t="str">
        <f>Reagents!$C$7</f>
        <v>-</v>
      </c>
      <c r="W7" s="24">
        <f>Reagents!$J$7</f>
        <v>0</v>
      </c>
      <c r="X7" s="24" t="str">
        <f>Reagents!$C$8</f>
        <v>-</v>
      </c>
      <c r="Y7" s="24">
        <f>Reagents!$J$8</f>
        <v>0</v>
      </c>
      <c r="Z7" s="24" t="str">
        <f>Reagents!$C$9</f>
        <v>-</v>
      </c>
      <c r="AA7" s="24">
        <f>Reagents!$J$9</f>
        <v>0</v>
      </c>
      <c r="AB7" s="24" t="str">
        <f>Reagents!$C$10</f>
        <v>-</v>
      </c>
      <c r="AC7" s="24">
        <f>Reagents!$J$10</f>
        <v>0</v>
      </c>
      <c r="AD7" s="24" t="str">
        <f>Reagents!$C$11</f>
        <v>-</v>
      </c>
      <c r="AE7" s="24">
        <f>Reagents!$J$11</f>
        <v>0</v>
      </c>
      <c r="AF7" t="str">
        <f>Reagents!$C$17</f>
        <v>-</v>
      </c>
      <c r="AG7">
        <f>Reagents!$J$17</f>
        <v>0</v>
      </c>
      <c r="AH7" t="str">
        <f>Reagents!$C$29</f>
        <v>-</v>
      </c>
      <c r="AI7">
        <f>Reagents!$J$29</f>
        <v>0</v>
      </c>
      <c r="AJ7" t="str">
        <f>Reagents!$C$36</f>
        <v>-</v>
      </c>
      <c r="AK7">
        <f>Reagents!$J$36</f>
        <v>0</v>
      </c>
      <c r="AL7" t="str">
        <f>Reagents!$C$44</f>
        <v>-</v>
      </c>
      <c r="AM7">
        <f>Reagents!$J$44</f>
        <v>0</v>
      </c>
    </row>
    <row r="8" spans="1:40" x14ac:dyDescent="0.3">
      <c r="A8" s="24">
        <v>7</v>
      </c>
      <c r="B8" s="26">
        <v>7</v>
      </c>
      <c r="C8" s="26">
        <v>1</v>
      </c>
      <c r="D8" s="24">
        <f>'Plate Planning'!$C$27</f>
        <v>1</v>
      </c>
      <c r="E8" s="24">
        <f>'Plate Planning'!$C$31</f>
        <v>25</v>
      </c>
      <c r="F8" s="24">
        <f>'Plate Planning'!$C$30</f>
        <v>24</v>
      </c>
      <c r="G8" s="24" t="b">
        <f>'Plate Planning'!$C$32</f>
        <v>1</v>
      </c>
      <c r="H8" s="24" t="str">
        <f>IF('Plate Planning'!$C$33=0, "NA",'Plate Planning'!$C$33)</f>
        <v>THF</v>
      </c>
      <c r="I8" s="24" t="str">
        <f>IF('Plate Planning'!I4="-", "NA", 'Plate Planning'!I4)</f>
        <v>NA</v>
      </c>
      <c r="J8" s="24">
        <f>'Plate Planning'!$H$24</f>
        <v>1</v>
      </c>
      <c r="K8" s="24" t="str">
        <f>IF(I8="NA", "NA", LOOKUP(I8,'Ligand and Compound Database'!A:B,'Ligand and Compound Database'!E:E))</f>
        <v>NA</v>
      </c>
      <c r="L8" s="24" t="str">
        <f>Reagents!$C$2</f>
        <v>-</v>
      </c>
      <c r="M8" s="24">
        <f>Reagents!$J$2</f>
        <v>0</v>
      </c>
      <c r="N8" s="24" t="str">
        <f>Reagents!$C$3</f>
        <v>-</v>
      </c>
      <c r="O8" s="24">
        <f>Reagents!$J$3</f>
        <v>0</v>
      </c>
      <c r="P8" s="24" t="str">
        <f>Reagents!$C$4</f>
        <v>-</v>
      </c>
      <c r="Q8" s="24">
        <f>Reagents!$J$4</f>
        <v>0</v>
      </c>
      <c r="R8" s="24" t="str">
        <f>Reagents!$C$5</f>
        <v>-</v>
      </c>
      <c r="S8" s="24">
        <f>Reagents!$J$5</f>
        <v>0</v>
      </c>
      <c r="T8" s="24" t="str">
        <f>Reagents!$C$6</f>
        <v>-</v>
      </c>
      <c r="U8" s="24">
        <f>Reagents!$J$6</f>
        <v>0</v>
      </c>
      <c r="V8" s="24" t="str">
        <f>Reagents!$C$7</f>
        <v>-</v>
      </c>
      <c r="W8" s="24">
        <f>Reagents!$J$7</f>
        <v>0</v>
      </c>
      <c r="X8" s="24" t="str">
        <f>Reagents!$C$8</f>
        <v>-</v>
      </c>
      <c r="Y8" s="24">
        <f>Reagents!$J$8</f>
        <v>0</v>
      </c>
      <c r="Z8" s="24" t="str">
        <f>Reagents!$C$9</f>
        <v>-</v>
      </c>
      <c r="AA8" s="24">
        <f>Reagents!$J$9</f>
        <v>0</v>
      </c>
      <c r="AB8" s="24" t="str">
        <f>Reagents!$C$10</f>
        <v>-</v>
      </c>
      <c r="AC8" s="24">
        <f>Reagents!$J$10</f>
        <v>0</v>
      </c>
      <c r="AD8" s="24" t="str">
        <f>Reagents!$C$11</f>
        <v>-</v>
      </c>
      <c r="AE8" s="24">
        <f>Reagents!$J$11</f>
        <v>0</v>
      </c>
      <c r="AF8" t="str">
        <f>Reagents!$C$18</f>
        <v>-</v>
      </c>
      <c r="AG8">
        <f>Reagents!$J$18</f>
        <v>0</v>
      </c>
      <c r="AH8" t="str">
        <f>Reagents!$C$30</f>
        <v>-</v>
      </c>
      <c r="AI8">
        <f>Reagents!$J$30</f>
        <v>0</v>
      </c>
      <c r="AJ8" t="str">
        <f>Reagents!$C$36</f>
        <v>-</v>
      </c>
      <c r="AK8">
        <f>Reagents!$J$36</f>
        <v>0</v>
      </c>
      <c r="AL8" t="str">
        <f>Reagents!$C$44</f>
        <v>-</v>
      </c>
      <c r="AM8">
        <f>Reagents!$J$44</f>
        <v>0</v>
      </c>
    </row>
    <row r="9" spans="1:40" x14ac:dyDescent="0.3">
      <c r="A9" s="24">
        <v>8</v>
      </c>
      <c r="B9" s="26">
        <v>8</v>
      </c>
      <c r="C9" s="26">
        <v>1</v>
      </c>
      <c r="D9" s="24">
        <f>'Plate Planning'!$C$27</f>
        <v>1</v>
      </c>
      <c r="E9" s="24">
        <f>'Plate Planning'!$C$31</f>
        <v>25</v>
      </c>
      <c r="F9" s="24">
        <f>'Plate Planning'!$C$30</f>
        <v>24</v>
      </c>
      <c r="G9" s="24" t="b">
        <f>'Plate Planning'!$C$32</f>
        <v>1</v>
      </c>
      <c r="H9" s="24" t="str">
        <f>IF('Plate Planning'!$C$33=0, "NA",'Plate Planning'!$C$33)</f>
        <v>THF</v>
      </c>
      <c r="I9" s="24" t="str">
        <f>IF('Plate Planning'!J4="-", "NA", 'Plate Planning'!J4)</f>
        <v>NA</v>
      </c>
      <c r="J9" s="24">
        <f>'Plate Planning'!$H$24</f>
        <v>1</v>
      </c>
      <c r="K9" s="24" t="str">
        <f>IF(I9="NA", "NA", LOOKUP(I9,'Ligand and Compound Database'!A:B,'Ligand and Compound Database'!E:E))</f>
        <v>NA</v>
      </c>
      <c r="L9" s="24" t="str">
        <f>Reagents!$C$2</f>
        <v>-</v>
      </c>
      <c r="M9" s="24">
        <f>Reagents!$J$2</f>
        <v>0</v>
      </c>
      <c r="N9" s="24" t="str">
        <f>Reagents!$C$3</f>
        <v>-</v>
      </c>
      <c r="O9" s="24">
        <f>Reagents!$J$3</f>
        <v>0</v>
      </c>
      <c r="P9" s="24" t="str">
        <f>Reagents!$C$4</f>
        <v>-</v>
      </c>
      <c r="Q9" s="24">
        <f>Reagents!$J$4</f>
        <v>0</v>
      </c>
      <c r="R9" s="24" t="str">
        <f>Reagents!$C$5</f>
        <v>-</v>
      </c>
      <c r="S9" s="24">
        <f>Reagents!$J$5</f>
        <v>0</v>
      </c>
      <c r="T9" s="24" t="str">
        <f>Reagents!$C$6</f>
        <v>-</v>
      </c>
      <c r="U9" s="24">
        <f>Reagents!$J$6</f>
        <v>0</v>
      </c>
      <c r="V9" s="24" t="str">
        <f>Reagents!$C$7</f>
        <v>-</v>
      </c>
      <c r="W9" s="24">
        <f>Reagents!$J$7</f>
        <v>0</v>
      </c>
      <c r="X9" s="24" t="str">
        <f>Reagents!$C$8</f>
        <v>-</v>
      </c>
      <c r="Y9" s="24">
        <f>Reagents!$J$8</f>
        <v>0</v>
      </c>
      <c r="Z9" s="24" t="str">
        <f>Reagents!$C$9</f>
        <v>-</v>
      </c>
      <c r="AA9" s="24">
        <f>Reagents!$J$9</f>
        <v>0</v>
      </c>
      <c r="AB9" s="24" t="str">
        <f>Reagents!$C$10</f>
        <v>-</v>
      </c>
      <c r="AC9" s="24">
        <f>Reagents!$J$10</f>
        <v>0</v>
      </c>
      <c r="AD9" s="24" t="str">
        <f>Reagents!$C$11</f>
        <v>-</v>
      </c>
      <c r="AE9" s="24">
        <f>Reagents!$J$11</f>
        <v>0</v>
      </c>
      <c r="AF9" t="str">
        <f>Reagents!$C$19</f>
        <v>-</v>
      </c>
      <c r="AG9">
        <f>Reagents!$J$19</f>
        <v>0</v>
      </c>
      <c r="AH9" t="str">
        <f>Reagents!$C$31</f>
        <v>-</v>
      </c>
      <c r="AI9">
        <f>Reagents!$J$31</f>
        <v>0</v>
      </c>
      <c r="AJ9" t="str">
        <f>Reagents!$C$36</f>
        <v>-</v>
      </c>
      <c r="AK9">
        <f>Reagents!$J$36</f>
        <v>0</v>
      </c>
      <c r="AL9" t="str">
        <f>Reagents!$C$44</f>
        <v>-</v>
      </c>
      <c r="AM9">
        <f>Reagents!$J$44</f>
        <v>0</v>
      </c>
    </row>
    <row r="10" spans="1:40" x14ac:dyDescent="0.3">
      <c r="A10" s="24">
        <v>9</v>
      </c>
      <c r="B10" s="26">
        <v>9</v>
      </c>
      <c r="C10" s="26">
        <v>1</v>
      </c>
      <c r="D10" s="24">
        <f>'Plate Planning'!$C$27</f>
        <v>1</v>
      </c>
      <c r="E10" s="24">
        <f>'Plate Planning'!$C$31</f>
        <v>25</v>
      </c>
      <c r="F10" s="24">
        <f>'Plate Planning'!$C$30</f>
        <v>24</v>
      </c>
      <c r="G10" s="24" t="b">
        <f>'Plate Planning'!$C$32</f>
        <v>1</v>
      </c>
      <c r="H10" s="24" t="str">
        <f>IF('Plate Planning'!$C$33=0, "NA",'Plate Planning'!$C$33)</f>
        <v>THF</v>
      </c>
      <c r="I10" s="24" t="str">
        <f>IF('Plate Planning'!K4="-", "NA", 'Plate Planning'!K4)</f>
        <v>NA</v>
      </c>
      <c r="J10" s="24">
        <f>'Plate Planning'!$H$24</f>
        <v>1</v>
      </c>
      <c r="K10" s="24" t="str">
        <f>IF(I10="NA", "NA", LOOKUP(I10,'Ligand and Compound Database'!A:B,'Ligand and Compound Database'!E:E))</f>
        <v>NA</v>
      </c>
      <c r="L10" s="24" t="str">
        <f>Reagents!$C$2</f>
        <v>-</v>
      </c>
      <c r="M10" s="24">
        <f>Reagents!$J$2</f>
        <v>0</v>
      </c>
      <c r="N10" s="24" t="str">
        <f>Reagents!$C$3</f>
        <v>-</v>
      </c>
      <c r="O10" s="24">
        <f>Reagents!$J$3</f>
        <v>0</v>
      </c>
      <c r="P10" s="24" t="str">
        <f>Reagents!$C$4</f>
        <v>-</v>
      </c>
      <c r="Q10" s="24">
        <f>Reagents!$J$4</f>
        <v>0</v>
      </c>
      <c r="R10" s="24" t="str">
        <f>Reagents!$C$5</f>
        <v>-</v>
      </c>
      <c r="S10" s="24">
        <f>Reagents!$J$5</f>
        <v>0</v>
      </c>
      <c r="T10" s="24" t="str">
        <f>Reagents!$C$6</f>
        <v>-</v>
      </c>
      <c r="U10" s="24">
        <f>Reagents!$J$6</f>
        <v>0</v>
      </c>
      <c r="V10" s="24" t="str">
        <f>Reagents!$C$7</f>
        <v>-</v>
      </c>
      <c r="W10" s="24">
        <f>Reagents!$J$7</f>
        <v>0</v>
      </c>
      <c r="X10" s="24" t="str">
        <f>Reagents!$C$8</f>
        <v>-</v>
      </c>
      <c r="Y10" s="24">
        <f>Reagents!$J$8</f>
        <v>0</v>
      </c>
      <c r="Z10" s="24" t="str">
        <f>Reagents!$C$9</f>
        <v>-</v>
      </c>
      <c r="AA10" s="24">
        <f>Reagents!$J$9</f>
        <v>0</v>
      </c>
      <c r="AB10" s="24" t="str">
        <f>Reagents!$C$10</f>
        <v>-</v>
      </c>
      <c r="AC10" s="24">
        <f>Reagents!$J$10</f>
        <v>0</v>
      </c>
      <c r="AD10" s="24" t="str">
        <f>Reagents!$C$11</f>
        <v>-</v>
      </c>
      <c r="AE10" s="24">
        <f>Reagents!$J$11</f>
        <v>0</v>
      </c>
      <c r="AF10" t="str">
        <f>Reagents!$C$20</f>
        <v>-</v>
      </c>
      <c r="AG10">
        <f>Reagents!$J$20</f>
        <v>0</v>
      </c>
      <c r="AH10" t="str">
        <f>Reagents!$C$32</f>
        <v>-</v>
      </c>
      <c r="AI10">
        <f>Reagents!$J$32</f>
        <v>0</v>
      </c>
      <c r="AJ10" t="str">
        <f>Reagents!$C$36</f>
        <v>-</v>
      </c>
      <c r="AK10">
        <f>Reagents!$J$36</f>
        <v>0</v>
      </c>
      <c r="AL10" t="str">
        <f>Reagents!$C$44</f>
        <v>-</v>
      </c>
      <c r="AM10">
        <f>Reagents!$J$44</f>
        <v>0</v>
      </c>
    </row>
    <row r="11" spans="1:40" x14ac:dyDescent="0.3">
      <c r="A11" s="24">
        <v>10</v>
      </c>
      <c r="B11" s="26">
        <v>10</v>
      </c>
      <c r="C11" s="26">
        <v>1</v>
      </c>
      <c r="D11" s="24">
        <f>'Plate Planning'!$C$27</f>
        <v>1</v>
      </c>
      <c r="E11" s="24">
        <f>'Plate Planning'!$C$31</f>
        <v>25</v>
      </c>
      <c r="F11" s="24">
        <f>'Plate Planning'!$C$30</f>
        <v>24</v>
      </c>
      <c r="G11" s="24" t="b">
        <f>'Plate Planning'!$C$32</f>
        <v>1</v>
      </c>
      <c r="H11" s="24" t="str">
        <f>IF('Plate Planning'!$C$33=0, "NA",'Plate Planning'!$C$33)</f>
        <v>THF</v>
      </c>
      <c r="I11" s="24" t="str">
        <f>IF('Plate Planning'!L4="-", "NA", 'Plate Planning'!L4)</f>
        <v>NA</v>
      </c>
      <c r="J11" s="24">
        <f>'Plate Planning'!$H$24</f>
        <v>1</v>
      </c>
      <c r="K11" s="24" t="str">
        <f>IF(I11="NA", "NA", LOOKUP(I11,'Ligand and Compound Database'!A:B,'Ligand and Compound Database'!E:E))</f>
        <v>NA</v>
      </c>
      <c r="L11" s="24" t="str">
        <f>Reagents!$C$2</f>
        <v>-</v>
      </c>
      <c r="M11" s="24">
        <f>Reagents!$J$2</f>
        <v>0</v>
      </c>
      <c r="N11" s="24" t="str">
        <f>Reagents!$C$3</f>
        <v>-</v>
      </c>
      <c r="O11" s="24">
        <f>Reagents!$J$3</f>
        <v>0</v>
      </c>
      <c r="P11" s="24" t="str">
        <f>Reagents!$C$4</f>
        <v>-</v>
      </c>
      <c r="Q11" s="24">
        <f>Reagents!$J$4</f>
        <v>0</v>
      </c>
      <c r="R11" s="24" t="str">
        <f>Reagents!$C$5</f>
        <v>-</v>
      </c>
      <c r="S11" s="24">
        <f>Reagents!$J$5</f>
        <v>0</v>
      </c>
      <c r="T11" s="24" t="str">
        <f>Reagents!$C$6</f>
        <v>-</v>
      </c>
      <c r="U11" s="24">
        <f>Reagents!$J$6</f>
        <v>0</v>
      </c>
      <c r="V11" s="24" t="str">
        <f>Reagents!$C$7</f>
        <v>-</v>
      </c>
      <c r="W11" s="24">
        <f>Reagents!$J$7</f>
        <v>0</v>
      </c>
      <c r="X11" s="24" t="str">
        <f>Reagents!$C$8</f>
        <v>-</v>
      </c>
      <c r="Y11" s="24">
        <f>Reagents!$J$8</f>
        <v>0</v>
      </c>
      <c r="Z11" s="24" t="str">
        <f>Reagents!$C$9</f>
        <v>-</v>
      </c>
      <c r="AA11" s="24">
        <f>Reagents!$J$9</f>
        <v>0</v>
      </c>
      <c r="AB11" s="24" t="str">
        <f>Reagents!$C$10</f>
        <v>-</v>
      </c>
      <c r="AC11" s="24">
        <f>Reagents!$J$10</f>
        <v>0</v>
      </c>
      <c r="AD11" s="24" t="str">
        <f>Reagents!$C$11</f>
        <v>-</v>
      </c>
      <c r="AE11" s="24">
        <f>Reagents!$J$11</f>
        <v>0</v>
      </c>
      <c r="AF11" t="str">
        <f>Reagents!$C$21</f>
        <v>-</v>
      </c>
      <c r="AG11">
        <f>Reagents!$J$21</f>
        <v>0</v>
      </c>
      <c r="AH11" t="str">
        <f>Reagents!$C$33</f>
        <v>-</v>
      </c>
      <c r="AI11">
        <f>Reagents!$J$33</f>
        <v>0</v>
      </c>
      <c r="AJ11" t="str">
        <f>Reagents!$C$36</f>
        <v>-</v>
      </c>
      <c r="AK11">
        <f>Reagents!$J$36</f>
        <v>0</v>
      </c>
      <c r="AL11" t="str">
        <f>Reagents!$C$44</f>
        <v>-</v>
      </c>
      <c r="AM11">
        <f>Reagents!$J$44</f>
        <v>0</v>
      </c>
    </row>
    <row r="12" spans="1:40" x14ac:dyDescent="0.3">
      <c r="A12" s="24">
        <v>11</v>
      </c>
      <c r="B12" s="26">
        <v>11</v>
      </c>
      <c r="C12" s="26">
        <v>1</v>
      </c>
      <c r="D12" s="24">
        <f>'Plate Planning'!$C$27</f>
        <v>1</v>
      </c>
      <c r="E12" s="24">
        <f>'Plate Planning'!$C$31</f>
        <v>25</v>
      </c>
      <c r="F12" s="24">
        <f>'Plate Planning'!$C$30</f>
        <v>24</v>
      </c>
      <c r="G12" s="24" t="b">
        <f>'Plate Planning'!$C$32</f>
        <v>1</v>
      </c>
      <c r="H12" s="24" t="str">
        <f>IF('Plate Planning'!$C$33=0, "NA",'Plate Planning'!$C$33)</f>
        <v>THF</v>
      </c>
      <c r="I12" s="24" t="str">
        <f>IF('Plate Planning'!M4="-", "NA", 'Plate Planning'!M4)</f>
        <v>NA</v>
      </c>
      <c r="J12" s="24">
        <f>'Plate Planning'!$H$24</f>
        <v>1</v>
      </c>
      <c r="K12" s="24" t="str">
        <f>IF(I12="NA", "NA", LOOKUP(I12,'Ligand and Compound Database'!A:B,'Ligand and Compound Database'!E:E))</f>
        <v>NA</v>
      </c>
      <c r="L12" s="24" t="str">
        <f>Reagents!$C$2</f>
        <v>-</v>
      </c>
      <c r="M12" s="24">
        <f>Reagents!$J$2</f>
        <v>0</v>
      </c>
      <c r="N12" s="24" t="str">
        <f>Reagents!$C$3</f>
        <v>-</v>
      </c>
      <c r="O12" s="24">
        <f>Reagents!$J$3</f>
        <v>0</v>
      </c>
      <c r="P12" s="24" t="str">
        <f>Reagents!$C$4</f>
        <v>-</v>
      </c>
      <c r="Q12" s="24">
        <f>Reagents!$J$4</f>
        <v>0</v>
      </c>
      <c r="R12" s="24" t="str">
        <f>Reagents!$C$5</f>
        <v>-</v>
      </c>
      <c r="S12" s="24">
        <f>Reagents!$J$5</f>
        <v>0</v>
      </c>
      <c r="T12" s="24" t="str">
        <f>Reagents!$C$6</f>
        <v>-</v>
      </c>
      <c r="U12" s="24">
        <f>Reagents!$J$6</f>
        <v>0</v>
      </c>
      <c r="V12" s="24" t="str">
        <f>Reagents!$C$7</f>
        <v>-</v>
      </c>
      <c r="W12" s="24">
        <f>Reagents!$J$7</f>
        <v>0</v>
      </c>
      <c r="X12" s="24" t="str">
        <f>Reagents!$C$8</f>
        <v>-</v>
      </c>
      <c r="Y12" s="24">
        <f>Reagents!$J$8</f>
        <v>0</v>
      </c>
      <c r="Z12" s="24" t="str">
        <f>Reagents!$C$9</f>
        <v>-</v>
      </c>
      <c r="AA12" s="24">
        <f>Reagents!$J$9</f>
        <v>0</v>
      </c>
      <c r="AB12" s="24" t="str">
        <f>Reagents!$C$10</f>
        <v>-</v>
      </c>
      <c r="AC12" s="24">
        <f>Reagents!$J$10</f>
        <v>0</v>
      </c>
      <c r="AD12" s="24" t="str">
        <f>Reagents!$C$11</f>
        <v>-</v>
      </c>
      <c r="AE12" s="24">
        <f>Reagents!$J$11</f>
        <v>0</v>
      </c>
      <c r="AF12" t="str">
        <f>Reagents!$C$22</f>
        <v>-</v>
      </c>
      <c r="AG12">
        <f>Reagents!$J$22</f>
        <v>0</v>
      </c>
      <c r="AH12" t="str">
        <f>Reagents!$C$34</f>
        <v>-</v>
      </c>
      <c r="AI12">
        <f>Reagents!$J$34</f>
        <v>0</v>
      </c>
      <c r="AJ12" t="str">
        <f>Reagents!$C$36</f>
        <v>-</v>
      </c>
      <c r="AK12">
        <f>Reagents!$J$36</f>
        <v>0</v>
      </c>
      <c r="AL12" t="str">
        <f>Reagents!$C$44</f>
        <v>-</v>
      </c>
      <c r="AM12">
        <f>Reagents!$J$44</f>
        <v>0</v>
      </c>
    </row>
    <row r="13" spans="1:40" x14ac:dyDescent="0.3">
      <c r="A13" s="24">
        <v>12</v>
      </c>
      <c r="B13" s="26">
        <v>12</v>
      </c>
      <c r="C13" s="26">
        <v>1</v>
      </c>
      <c r="D13" s="24">
        <f>'Plate Planning'!$C$27</f>
        <v>1</v>
      </c>
      <c r="E13" s="24">
        <f>'Plate Planning'!$C$31</f>
        <v>25</v>
      </c>
      <c r="F13" s="24">
        <f>'Plate Planning'!$C$30</f>
        <v>24</v>
      </c>
      <c r="G13" s="24" t="b">
        <f>'Plate Planning'!$C$32</f>
        <v>1</v>
      </c>
      <c r="H13" s="24" t="str">
        <f>IF('Plate Planning'!$C$33=0, "NA",'Plate Planning'!$C$33)</f>
        <v>THF</v>
      </c>
      <c r="I13" s="24" t="str">
        <f>IF('Plate Planning'!N4="-", "NA", 'Plate Planning'!N4)</f>
        <v>NA</v>
      </c>
      <c r="J13" s="24">
        <f>'Plate Planning'!$H$24</f>
        <v>1</v>
      </c>
      <c r="K13" s="24" t="str">
        <f>IF(I13="NA", "NA", LOOKUP(I13,'Ligand and Compound Database'!A:B,'Ligand and Compound Database'!E:E))</f>
        <v>NA</v>
      </c>
      <c r="L13" s="24" t="str">
        <f>Reagents!$C$2</f>
        <v>-</v>
      </c>
      <c r="M13" s="24">
        <f>Reagents!$J$2</f>
        <v>0</v>
      </c>
      <c r="N13" s="24" t="str">
        <f>Reagents!$C$3</f>
        <v>-</v>
      </c>
      <c r="O13" s="24">
        <f>Reagents!$J$3</f>
        <v>0</v>
      </c>
      <c r="P13" s="24" t="str">
        <f>Reagents!$C$4</f>
        <v>-</v>
      </c>
      <c r="Q13" s="24">
        <f>Reagents!$J$4</f>
        <v>0</v>
      </c>
      <c r="R13" s="24" t="str">
        <f>Reagents!$C$5</f>
        <v>-</v>
      </c>
      <c r="S13" s="24">
        <f>Reagents!$J$5</f>
        <v>0</v>
      </c>
      <c r="T13" s="24" t="str">
        <f>Reagents!$C$6</f>
        <v>-</v>
      </c>
      <c r="U13" s="24">
        <f>Reagents!$J$6</f>
        <v>0</v>
      </c>
      <c r="V13" s="24" t="str">
        <f>Reagents!$C$7</f>
        <v>-</v>
      </c>
      <c r="W13" s="24">
        <f>Reagents!$J$7</f>
        <v>0</v>
      </c>
      <c r="X13" s="24" t="str">
        <f>Reagents!$C$8</f>
        <v>-</v>
      </c>
      <c r="Y13" s="24">
        <f>Reagents!$J$8</f>
        <v>0</v>
      </c>
      <c r="Z13" s="24" t="str">
        <f>Reagents!$C$9</f>
        <v>-</v>
      </c>
      <c r="AA13" s="24">
        <f>Reagents!$J$9</f>
        <v>0</v>
      </c>
      <c r="AB13" s="24" t="str">
        <f>Reagents!$C$10</f>
        <v>-</v>
      </c>
      <c r="AC13" s="24">
        <f>Reagents!$J$10</f>
        <v>0</v>
      </c>
      <c r="AD13" s="24" t="str">
        <f>Reagents!$C$11</f>
        <v>-</v>
      </c>
      <c r="AE13" s="24">
        <f>Reagents!$J$11</f>
        <v>0</v>
      </c>
      <c r="AF13" t="str">
        <f>Reagents!$C$23</f>
        <v>-</v>
      </c>
      <c r="AG13">
        <f>Reagents!$J$23</f>
        <v>0</v>
      </c>
      <c r="AH13" t="str">
        <f>Reagents!$C$35</f>
        <v>-</v>
      </c>
      <c r="AI13">
        <f>Reagents!$J$35</f>
        <v>0</v>
      </c>
      <c r="AJ13" t="str">
        <f>Reagents!$C$36</f>
        <v>-</v>
      </c>
      <c r="AK13">
        <f>Reagents!$J$36</f>
        <v>0</v>
      </c>
      <c r="AL13" t="str">
        <f>Reagents!$C$44</f>
        <v>-</v>
      </c>
      <c r="AM13">
        <f>Reagents!$J$44</f>
        <v>0</v>
      </c>
    </row>
    <row r="14" spans="1:40" x14ac:dyDescent="0.3">
      <c r="A14" s="24">
        <v>13</v>
      </c>
      <c r="B14" s="26">
        <v>1</v>
      </c>
      <c r="C14" s="26">
        <v>2</v>
      </c>
      <c r="D14" s="24">
        <f>'Plate Planning'!$C$27</f>
        <v>1</v>
      </c>
      <c r="E14" s="24">
        <f>'Plate Planning'!$C$31</f>
        <v>25</v>
      </c>
      <c r="F14" s="24">
        <f>'Plate Planning'!$C$30</f>
        <v>24</v>
      </c>
      <c r="G14" s="24" t="b">
        <f>'Plate Planning'!$C$32</f>
        <v>1</v>
      </c>
      <c r="H14" s="24" t="str">
        <f>IF('Plate Planning'!$C$33=0, "NA",'Plate Planning'!$C$33)</f>
        <v>THF</v>
      </c>
      <c r="I14" s="24" t="str">
        <f>IF('Plate Planning'!C5="-", "NA", 'Plate Planning'!C5)</f>
        <v>NA</v>
      </c>
      <c r="J14" s="24">
        <f>'Plate Planning'!$H$24</f>
        <v>1</v>
      </c>
      <c r="K14" s="24" t="str">
        <f>IF(I14="NA", "NA", LOOKUP(I14,'Ligand and Compound Database'!A:B,'Ligand and Compound Database'!E:E))</f>
        <v>NA</v>
      </c>
      <c r="L14" s="24" t="str">
        <f>Reagents!$C$2</f>
        <v>-</v>
      </c>
      <c r="M14" s="24">
        <f>Reagents!$J$2</f>
        <v>0</v>
      </c>
      <c r="N14" s="24" t="str">
        <f>Reagents!$C$3</f>
        <v>-</v>
      </c>
      <c r="O14" s="24">
        <f>Reagents!$J$3</f>
        <v>0</v>
      </c>
      <c r="P14" s="24" t="str">
        <f>Reagents!$C$4</f>
        <v>-</v>
      </c>
      <c r="Q14" s="24">
        <f>Reagents!$J$4</f>
        <v>0</v>
      </c>
      <c r="R14" s="24" t="str">
        <f>Reagents!$C$5</f>
        <v>-</v>
      </c>
      <c r="S14" s="24">
        <f>Reagents!$J$5</f>
        <v>0</v>
      </c>
      <c r="T14" s="24" t="str">
        <f>Reagents!$C$6</f>
        <v>-</v>
      </c>
      <c r="U14" s="24">
        <f>Reagents!$J$6</f>
        <v>0</v>
      </c>
      <c r="V14" s="24" t="str">
        <f>Reagents!$C$7</f>
        <v>-</v>
      </c>
      <c r="W14" s="24">
        <f>Reagents!$J$7</f>
        <v>0</v>
      </c>
      <c r="X14" s="24" t="str">
        <f>Reagents!$C$8</f>
        <v>-</v>
      </c>
      <c r="Y14" s="24">
        <f>Reagents!$J$8</f>
        <v>0</v>
      </c>
      <c r="Z14" s="24" t="str">
        <f>Reagents!$C$9</f>
        <v>-</v>
      </c>
      <c r="AA14" s="24">
        <f>Reagents!$J$9</f>
        <v>0</v>
      </c>
      <c r="AB14" s="24" t="str">
        <f>Reagents!$C$10</f>
        <v>-</v>
      </c>
      <c r="AC14" s="24">
        <f>Reagents!$J$10</f>
        <v>0</v>
      </c>
      <c r="AD14" s="24" t="str">
        <f>Reagents!$C$11</f>
        <v>-</v>
      </c>
      <c r="AE14" s="24">
        <f>Reagents!$J$11</f>
        <v>0</v>
      </c>
      <c r="AF14" t="str">
        <f>Reagents!$C$12</f>
        <v>-</v>
      </c>
      <c r="AG14">
        <f>Reagents!$J$12</f>
        <v>0</v>
      </c>
      <c r="AH14" t="str">
        <f>Reagents!$C$24</f>
        <v>-</v>
      </c>
      <c r="AI14">
        <f>Reagents!$J$24</f>
        <v>0</v>
      </c>
      <c r="AJ14" t="str">
        <f>Reagents!$C$37</f>
        <v>-</v>
      </c>
      <c r="AK14">
        <f>Reagents!$J$37</f>
        <v>0</v>
      </c>
      <c r="AL14" t="str">
        <f>Reagents!$C$45</f>
        <v>-</v>
      </c>
      <c r="AM14">
        <f>Reagents!$J$45</f>
        <v>0</v>
      </c>
    </row>
    <row r="15" spans="1:40" x14ac:dyDescent="0.3">
      <c r="A15" s="24">
        <v>14</v>
      </c>
      <c r="B15" s="26">
        <v>2</v>
      </c>
      <c r="C15" s="26">
        <v>2</v>
      </c>
      <c r="D15" s="24">
        <f>'Plate Planning'!$C$27</f>
        <v>1</v>
      </c>
      <c r="E15" s="24">
        <f>'Plate Planning'!$C$31</f>
        <v>25</v>
      </c>
      <c r="F15" s="24">
        <f>'Plate Planning'!$C$30</f>
        <v>24</v>
      </c>
      <c r="G15" s="24" t="b">
        <f>'Plate Planning'!$C$32</f>
        <v>1</v>
      </c>
      <c r="H15" s="24" t="str">
        <f>IF('Plate Planning'!$C$33=0, "NA",'Plate Planning'!$C$33)</f>
        <v>THF</v>
      </c>
      <c r="I15" s="24" t="str">
        <f>IF('Plate Planning'!D5="-", "NA", 'Plate Planning'!D5)</f>
        <v>NA</v>
      </c>
      <c r="J15" s="24">
        <f>'Plate Planning'!$H$24</f>
        <v>1</v>
      </c>
      <c r="K15" s="24" t="str">
        <f>IF(I15="NA", "NA", LOOKUP(I15,'Ligand and Compound Database'!A:B,'Ligand and Compound Database'!E:E))</f>
        <v>NA</v>
      </c>
      <c r="L15" s="24" t="str">
        <f>Reagents!$C$2</f>
        <v>-</v>
      </c>
      <c r="M15" s="24">
        <f>Reagents!$J$2</f>
        <v>0</v>
      </c>
      <c r="N15" s="24" t="str">
        <f>Reagents!$C$3</f>
        <v>-</v>
      </c>
      <c r="O15" s="24">
        <f>Reagents!$J$3</f>
        <v>0</v>
      </c>
      <c r="P15" s="24" t="str">
        <f>Reagents!$C$4</f>
        <v>-</v>
      </c>
      <c r="Q15" s="24">
        <f>Reagents!$J$4</f>
        <v>0</v>
      </c>
      <c r="R15" s="24" t="str">
        <f>Reagents!$C$5</f>
        <v>-</v>
      </c>
      <c r="S15" s="24">
        <f>Reagents!$J$5</f>
        <v>0</v>
      </c>
      <c r="T15" s="24" t="str">
        <f>Reagents!$C$6</f>
        <v>-</v>
      </c>
      <c r="U15" s="24">
        <f>Reagents!$J$6</f>
        <v>0</v>
      </c>
      <c r="V15" s="24" t="str">
        <f>Reagents!$C$7</f>
        <v>-</v>
      </c>
      <c r="W15" s="24">
        <f>Reagents!$J$7</f>
        <v>0</v>
      </c>
      <c r="X15" s="24" t="str">
        <f>Reagents!$C$8</f>
        <v>-</v>
      </c>
      <c r="Y15" s="24">
        <f>Reagents!$J$8</f>
        <v>0</v>
      </c>
      <c r="Z15" s="24" t="str">
        <f>Reagents!$C$9</f>
        <v>-</v>
      </c>
      <c r="AA15" s="24">
        <f>Reagents!$J$9</f>
        <v>0</v>
      </c>
      <c r="AB15" s="24" t="str">
        <f>Reagents!$C$10</f>
        <v>-</v>
      </c>
      <c r="AC15" s="24">
        <f>Reagents!$J$10</f>
        <v>0</v>
      </c>
      <c r="AD15" s="24" t="str">
        <f>Reagents!$C$11</f>
        <v>-</v>
      </c>
      <c r="AE15" s="24">
        <f>Reagents!$J$11</f>
        <v>0</v>
      </c>
      <c r="AF15" t="str">
        <f>Reagents!$C$13</f>
        <v>-</v>
      </c>
      <c r="AG15">
        <f>Reagents!$J$13</f>
        <v>0</v>
      </c>
      <c r="AH15" t="str">
        <f>Reagents!$C$25</f>
        <v>-</v>
      </c>
      <c r="AI15">
        <f>Reagents!$J$25</f>
        <v>0</v>
      </c>
      <c r="AJ15" t="str">
        <f>Reagents!$C$37</f>
        <v>-</v>
      </c>
      <c r="AK15">
        <f>Reagents!$J$37</f>
        <v>0</v>
      </c>
      <c r="AL15" t="str">
        <f>Reagents!$C$45</f>
        <v>-</v>
      </c>
      <c r="AM15">
        <f>Reagents!$J$45</f>
        <v>0</v>
      </c>
    </row>
    <row r="16" spans="1:40" x14ac:dyDescent="0.3">
      <c r="A16" s="24">
        <v>15</v>
      </c>
      <c r="B16" s="26">
        <v>3</v>
      </c>
      <c r="C16" s="26">
        <v>2</v>
      </c>
      <c r="D16" s="24">
        <f>'Plate Planning'!$C$27</f>
        <v>1</v>
      </c>
      <c r="E16" s="24">
        <f>'Plate Planning'!$C$31</f>
        <v>25</v>
      </c>
      <c r="F16" s="24">
        <f>'Plate Planning'!$C$30</f>
        <v>24</v>
      </c>
      <c r="G16" s="24" t="b">
        <f>'Plate Planning'!$C$32</f>
        <v>1</v>
      </c>
      <c r="H16" s="24" t="str">
        <f>IF('Plate Planning'!$C$33=0, "NA",'Plate Planning'!$C$33)</f>
        <v>THF</v>
      </c>
      <c r="I16" s="24" t="str">
        <f>IF('Plate Planning'!E5="-", "NA", 'Plate Planning'!E5)</f>
        <v>NA</v>
      </c>
      <c r="J16" s="24">
        <f>'Plate Planning'!$H$24</f>
        <v>1</v>
      </c>
      <c r="K16" s="24" t="str">
        <f>IF(I16="NA", "NA", LOOKUP(I16,'Ligand and Compound Database'!A:B,'Ligand and Compound Database'!E:E))</f>
        <v>NA</v>
      </c>
      <c r="L16" s="24" t="str">
        <f>Reagents!$C$2</f>
        <v>-</v>
      </c>
      <c r="M16" s="24">
        <f>Reagents!$J$2</f>
        <v>0</v>
      </c>
      <c r="N16" s="24" t="str">
        <f>Reagents!$C$3</f>
        <v>-</v>
      </c>
      <c r="O16" s="24">
        <f>Reagents!$J$3</f>
        <v>0</v>
      </c>
      <c r="P16" s="24" t="str">
        <f>Reagents!$C$4</f>
        <v>-</v>
      </c>
      <c r="Q16" s="24">
        <f>Reagents!$J$4</f>
        <v>0</v>
      </c>
      <c r="R16" s="24" t="str">
        <f>Reagents!$C$5</f>
        <v>-</v>
      </c>
      <c r="S16" s="24">
        <f>Reagents!$J$5</f>
        <v>0</v>
      </c>
      <c r="T16" s="24" t="str">
        <f>Reagents!$C$6</f>
        <v>-</v>
      </c>
      <c r="U16" s="24">
        <f>Reagents!$J$6</f>
        <v>0</v>
      </c>
      <c r="V16" s="24" t="str">
        <f>Reagents!$C$7</f>
        <v>-</v>
      </c>
      <c r="W16" s="24">
        <f>Reagents!$J$7</f>
        <v>0</v>
      </c>
      <c r="X16" s="24" t="str">
        <f>Reagents!$C$8</f>
        <v>-</v>
      </c>
      <c r="Y16" s="24">
        <f>Reagents!$J$8</f>
        <v>0</v>
      </c>
      <c r="Z16" s="24" t="str">
        <f>Reagents!$C$9</f>
        <v>-</v>
      </c>
      <c r="AA16" s="24">
        <f>Reagents!$J$9</f>
        <v>0</v>
      </c>
      <c r="AB16" s="24" t="str">
        <f>Reagents!$C$10</f>
        <v>-</v>
      </c>
      <c r="AC16" s="24">
        <f>Reagents!$J$10</f>
        <v>0</v>
      </c>
      <c r="AD16" s="24" t="str">
        <f>Reagents!$C$11</f>
        <v>-</v>
      </c>
      <c r="AE16" s="24">
        <f>Reagents!$J$11</f>
        <v>0</v>
      </c>
      <c r="AF16" t="str">
        <f>Reagents!$C$14</f>
        <v>-</v>
      </c>
      <c r="AG16">
        <f>Reagents!$J$14</f>
        <v>0</v>
      </c>
      <c r="AH16" t="str">
        <f>Reagents!$C$26</f>
        <v>-</v>
      </c>
      <c r="AI16">
        <f>Reagents!$J$26</f>
        <v>0</v>
      </c>
      <c r="AJ16" t="str">
        <f>Reagents!$C$37</f>
        <v>-</v>
      </c>
      <c r="AK16">
        <f>Reagents!$J$37</f>
        <v>0</v>
      </c>
      <c r="AL16" t="str">
        <f>Reagents!$C$45</f>
        <v>-</v>
      </c>
      <c r="AM16">
        <f>Reagents!$J$45</f>
        <v>0</v>
      </c>
    </row>
    <row r="17" spans="1:39" x14ac:dyDescent="0.3">
      <c r="A17" s="24">
        <v>16</v>
      </c>
      <c r="B17" s="26">
        <v>4</v>
      </c>
      <c r="C17" s="26">
        <v>2</v>
      </c>
      <c r="D17" s="24">
        <f>'Plate Planning'!$C$27</f>
        <v>1</v>
      </c>
      <c r="E17" s="24">
        <f>'Plate Planning'!$C$31</f>
        <v>25</v>
      </c>
      <c r="F17" s="24">
        <f>'Plate Planning'!$C$30</f>
        <v>24</v>
      </c>
      <c r="G17" s="24" t="b">
        <f>'Plate Planning'!$C$32</f>
        <v>1</v>
      </c>
      <c r="H17" s="24" t="str">
        <f>IF('Plate Planning'!$C$33=0, "NA",'Plate Planning'!$C$33)</f>
        <v>THF</v>
      </c>
      <c r="I17" s="24" t="str">
        <f>IF('Plate Planning'!F5="-", "NA", 'Plate Planning'!F5)</f>
        <v>NA</v>
      </c>
      <c r="J17" s="24">
        <f>'Plate Planning'!$H$24</f>
        <v>1</v>
      </c>
      <c r="K17" s="24" t="str">
        <f>IF(I17="NA", "NA", LOOKUP(I17,'Ligand and Compound Database'!A:B,'Ligand and Compound Database'!E:E))</f>
        <v>NA</v>
      </c>
      <c r="L17" s="24" t="str">
        <f>Reagents!$C$2</f>
        <v>-</v>
      </c>
      <c r="M17" s="24">
        <f>Reagents!$J$2</f>
        <v>0</v>
      </c>
      <c r="N17" s="24" t="str">
        <f>Reagents!$C$3</f>
        <v>-</v>
      </c>
      <c r="O17" s="24">
        <f>Reagents!$J$3</f>
        <v>0</v>
      </c>
      <c r="P17" s="24" t="str">
        <f>Reagents!$C$4</f>
        <v>-</v>
      </c>
      <c r="Q17" s="24">
        <f>Reagents!$J$4</f>
        <v>0</v>
      </c>
      <c r="R17" s="24" t="str">
        <f>Reagents!$C$5</f>
        <v>-</v>
      </c>
      <c r="S17" s="24">
        <f>Reagents!$J$5</f>
        <v>0</v>
      </c>
      <c r="T17" s="24" t="str">
        <f>Reagents!$C$6</f>
        <v>-</v>
      </c>
      <c r="U17" s="24">
        <f>Reagents!$J$6</f>
        <v>0</v>
      </c>
      <c r="V17" s="24" t="str">
        <f>Reagents!$C$7</f>
        <v>-</v>
      </c>
      <c r="W17" s="24">
        <f>Reagents!$J$7</f>
        <v>0</v>
      </c>
      <c r="X17" s="24" t="str">
        <f>Reagents!$C$8</f>
        <v>-</v>
      </c>
      <c r="Y17" s="24">
        <f>Reagents!$J$8</f>
        <v>0</v>
      </c>
      <c r="Z17" s="24" t="str">
        <f>Reagents!$C$9</f>
        <v>-</v>
      </c>
      <c r="AA17" s="24">
        <f>Reagents!$J$9</f>
        <v>0</v>
      </c>
      <c r="AB17" s="24" t="str">
        <f>Reagents!$C$10</f>
        <v>-</v>
      </c>
      <c r="AC17" s="24">
        <f>Reagents!$J$10</f>
        <v>0</v>
      </c>
      <c r="AD17" s="24" t="str">
        <f>Reagents!$C$11</f>
        <v>-</v>
      </c>
      <c r="AE17" s="24">
        <f>Reagents!$J$11</f>
        <v>0</v>
      </c>
      <c r="AF17" t="str">
        <f>Reagents!$C$15</f>
        <v>-</v>
      </c>
      <c r="AG17">
        <f>Reagents!$J$15</f>
        <v>0</v>
      </c>
      <c r="AH17" t="str">
        <f>Reagents!$C$27</f>
        <v>-</v>
      </c>
      <c r="AI17">
        <f>Reagents!$J$27</f>
        <v>0</v>
      </c>
      <c r="AJ17" t="str">
        <f>Reagents!$C$37</f>
        <v>-</v>
      </c>
      <c r="AK17">
        <f>Reagents!$J$37</f>
        <v>0</v>
      </c>
      <c r="AL17" t="str">
        <f>Reagents!$C$45</f>
        <v>-</v>
      </c>
      <c r="AM17">
        <f>Reagents!$J$45</f>
        <v>0</v>
      </c>
    </row>
    <row r="18" spans="1:39" x14ac:dyDescent="0.3">
      <c r="A18" s="24">
        <v>17</v>
      </c>
      <c r="B18" s="26">
        <v>5</v>
      </c>
      <c r="C18" s="26">
        <v>2</v>
      </c>
      <c r="D18" s="24">
        <f>'Plate Planning'!$C$27</f>
        <v>1</v>
      </c>
      <c r="E18" s="24">
        <f>'Plate Planning'!$C$31</f>
        <v>25</v>
      </c>
      <c r="F18" s="24">
        <f>'Plate Planning'!$C$30</f>
        <v>24</v>
      </c>
      <c r="G18" s="24" t="b">
        <f>'Plate Planning'!$C$32</f>
        <v>1</v>
      </c>
      <c r="H18" s="24" t="str">
        <f>IF('Plate Planning'!$C$33=0, "NA",'Plate Planning'!$C$33)</f>
        <v>THF</v>
      </c>
      <c r="I18" s="24" t="str">
        <f>IF('Plate Planning'!G5="-", "NA", 'Plate Planning'!G5)</f>
        <v>NA</v>
      </c>
      <c r="J18" s="24">
        <f>'Plate Planning'!$H$24</f>
        <v>1</v>
      </c>
      <c r="K18" s="24" t="str">
        <f>IF(I18="NA", "NA", LOOKUP(I18,'Ligand and Compound Database'!A:B,'Ligand and Compound Database'!E:E))</f>
        <v>NA</v>
      </c>
      <c r="L18" s="24" t="str">
        <f>Reagents!$C$2</f>
        <v>-</v>
      </c>
      <c r="M18" s="24">
        <f>Reagents!$J$2</f>
        <v>0</v>
      </c>
      <c r="N18" s="24" t="str">
        <f>Reagents!$C$3</f>
        <v>-</v>
      </c>
      <c r="O18" s="24">
        <f>Reagents!$J$3</f>
        <v>0</v>
      </c>
      <c r="P18" s="24" t="str">
        <f>Reagents!$C$4</f>
        <v>-</v>
      </c>
      <c r="Q18" s="24">
        <f>Reagents!$J$4</f>
        <v>0</v>
      </c>
      <c r="R18" s="24" t="str">
        <f>Reagents!$C$5</f>
        <v>-</v>
      </c>
      <c r="S18" s="24">
        <f>Reagents!$J$5</f>
        <v>0</v>
      </c>
      <c r="T18" s="24" t="str">
        <f>Reagents!$C$6</f>
        <v>-</v>
      </c>
      <c r="U18" s="24">
        <f>Reagents!$J$6</f>
        <v>0</v>
      </c>
      <c r="V18" s="24" t="str">
        <f>Reagents!$C$7</f>
        <v>-</v>
      </c>
      <c r="W18" s="24">
        <f>Reagents!$J$7</f>
        <v>0</v>
      </c>
      <c r="X18" s="24" t="str">
        <f>Reagents!$C$8</f>
        <v>-</v>
      </c>
      <c r="Y18" s="24">
        <f>Reagents!$J$8</f>
        <v>0</v>
      </c>
      <c r="Z18" s="24" t="str">
        <f>Reagents!$C$9</f>
        <v>-</v>
      </c>
      <c r="AA18" s="24">
        <f>Reagents!$J$9</f>
        <v>0</v>
      </c>
      <c r="AB18" s="24" t="str">
        <f>Reagents!$C$10</f>
        <v>-</v>
      </c>
      <c r="AC18" s="24">
        <f>Reagents!$J$10</f>
        <v>0</v>
      </c>
      <c r="AD18" s="24" t="str">
        <f>Reagents!$C$11</f>
        <v>-</v>
      </c>
      <c r="AE18" s="24">
        <f>Reagents!$J$11</f>
        <v>0</v>
      </c>
      <c r="AF18" t="str">
        <f>Reagents!$C$16</f>
        <v>-</v>
      </c>
      <c r="AG18">
        <f>Reagents!$J$16</f>
        <v>0</v>
      </c>
      <c r="AH18" t="str">
        <f>Reagents!$C$28</f>
        <v>-</v>
      </c>
      <c r="AI18">
        <f>Reagents!$J$28</f>
        <v>0</v>
      </c>
      <c r="AJ18" t="str">
        <f>Reagents!$C$37</f>
        <v>-</v>
      </c>
      <c r="AK18">
        <f>Reagents!$J$37</f>
        <v>0</v>
      </c>
      <c r="AL18" t="str">
        <f>Reagents!$C$45</f>
        <v>-</v>
      </c>
      <c r="AM18">
        <f>Reagents!$J$45</f>
        <v>0</v>
      </c>
    </row>
    <row r="19" spans="1:39" x14ac:dyDescent="0.3">
      <c r="A19" s="24">
        <v>18</v>
      </c>
      <c r="B19" s="26">
        <v>6</v>
      </c>
      <c r="C19" s="26">
        <v>2</v>
      </c>
      <c r="D19" s="24">
        <f>'Plate Planning'!$C$27</f>
        <v>1</v>
      </c>
      <c r="E19" s="24">
        <f>'Plate Planning'!$C$31</f>
        <v>25</v>
      </c>
      <c r="F19" s="24">
        <f>'Plate Planning'!$C$30</f>
        <v>24</v>
      </c>
      <c r="G19" s="24" t="b">
        <f>'Plate Planning'!$C$32</f>
        <v>1</v>
      </c>
      <c r="H19" s="24" t="str">
        <f>IF('Plate Planning'!$C$33=0, "NA",'Plate Planning'!$C$33)</f>
        <v>THF</v>
      </c>
      <c r="I19" s="24" t="str">
        <f>IF('Plate Planning'!H5="-", "NA", 'Plate Planning'!H5)</f>
        <v>NA</v>
      </c>
      <c r="J19" s="24">
        <f>'Plate Planning'!$H$24</f>
        <v>1</v>
      </c>
      <c r="K19" s="24" t="str">
        <f>IF(I19="NA", "NA", LOOKUP(I19,'Ligand and Compound Database'!A:B,'Ligand and Compound Database'!E:E))</f>
        <v>NA</v>
      </c>
      <c r="L19" s="24" t="str">
        <f>Reagents!$C$2</f>
        <v>-</v>
      </c>
      <c r="M19" s="24">
        <f>Reagents!$J$2</f>
        <v>0</v>
      </c>
      <c r="N19" s="24" t="str">
        <f>Reagents!$C$3</f>
        <v>-</v>
      </c>
      <c r="O19" s="24">
        <f>Reagents!$J$3</f>
        <v>0</v>
      </c>
      <c r="P19" s="24" t="str">
        <f>Reagents!$C$4</f>
        <v>-</v>
      </c>
      <c r="Q19" s="24">
        <f>Reagents!$J$4</f>
        <v>0</v>
      </c>
      <c r="R19" s="24" t="str">
        <f>Reagents!$C$5</f>
        <v>-</v>
      </c>
      <c r="S19" s="24">
        <f>Reagents!$J$5</f>
        <v>0</v>
      </c>
      <c r="T19" s="24" t="str">
        <f>Reagents!$C$6</f>
        <v>-</v>
      </c>
      <c r="U19" s="24">
        <f>Reagents!$J$6</f>
        <v>0</v>
      </c>
      <c r="V19" s="24" t="str">
        <f>Reagents!$C$7</f>
        <v>-</v>
      </c>
      <c r="W19" s="24">
        <f>Reagents!$J$7</f>
        <v>0</v>
      </c>
      <c r="X19" s="24" t="str">
        <f>Reagents!$C$8</f>
        <v>-</v>
      </c>
      <c r="Y19" s="24">
        <f>Reagents!$J$8</f>
        <v>0</v>
      </c>
      <c r="Z19" s="24" t="str">
        <f>Reagents!$C$9</f>
        <v>-</v>
      </c>
      <c r="AA19" s="24">
        <f>Reagents!$J$9</f>
        <v>0</v>
      </c>
      <c r="AB19" s="24" t="str">
        <f>Reagents!$C$10</f>
        <v>-</v>
      </c>
      <c r="AC19" s="24">
        <f>Reagents!$J$10</f>
        <v>0</v>
      </c>
      <c r="AD19" s="24" t="str">
        <f>Reagents!$C$11</f>
        <v>-</v>
      </c>
      <c r="AE19" s="24">
        <f>Reagents!$J$11</f>
        <v>0</v>
      </c>
      <c r="AF19" t="str">
        <f>Reagents!$C$17</f>
        <v>-</v>
      </c>
      <c r="AG19">
        <f>Reagents!$J$17</f>
        <v>0</v>
      </c>
      <c r="AH19" t="str">
        <f>Reagents!$C$29</f>
        <v>-</v>
      </c>
      <c r="AI19">
        <f>Reagents!$J$29</f>
        <v>0</v>
      </c>
      <c r="AJ19" t="str">
        <f>Reagents!$C$37</f>
        <v>-</v>
      </c>
      <c r="AK19">
        <f>Reagents!$J$37</f>
        <v>0</v>
      </c>
      <c r="AL19" t="str">
        <f>Reagents!$C$45</f>
        <v>-</v>
      </c>
      <c r="AM19">
        <f>Reagents!$J$45</f>
        <v>0</v>
      </c>
    </row>
    <row r="20" spans="1:39" x14ac:dyDescent="0.3">
      <c r="A20" s="24">
        <v>19</v>
      </c>
      <c r="B20" s="26">
        <v>7</v>
      </c>
      <c r="C20" s="26">
        <v>2</v>
      </c>
      <c r="D20" s="24">
        <f>'Plate Planning'!$C$27</f>
        <v>1</v>
      </c>
      <c r="E20" s="24">
        <f>'Plate Planning'!$C$31</f>
        <v>25</v>
      </c>
      <c r="F20" s="24">
        <f>'Plate Planning'!$C$30</f>
        <v>24</v>
      </c>
      <c r="G20" s="24" t="b">
        <f>'Plate Planning'!$C$32</f>
        <v>1</v>
      </c>
      <c r="H20" s="24" t="str">
        <f>IF('Plate Planning'!$C$33=0, "NA",'Plate Planning'!$C$33)</f>
        <v>THF</v>
      </c>
      <c r="I20" s="24" t="str">
        <f>IF('Plate Planning'!I5="-", "NA", 'Plate Planning'!I5)</f>
        <v>NA</v>
      </c>
      <c r="J20" s="24">
        <f>'Plate Planning'!$H$24</f>
        <v>1</v>
      </c>
      <c r="K20" s="24" t="str">
        <f>IF(I20="NA", "NA", LOOKUP(I20,'Ligand and Compound Database'!A:B,'Ligand and Compound Database'!E:E))</f>
        <v>NA</v>
      </c>
      <c r="L20" s="24" t="str">
        <f>Reagents!$C$2</f>
        <v>-</v>
      </c>
      <c r="M20" s="24">
        <f>Reagents!$J$2</f>
        <v>0</v>
      </c>
      <c r="N20" s="24" t="str">
        <f>Reagents!$C$3</f>
        <v>-</v>
      </c>
      <c r="O20" s="24">
        <f>Reagents!$J$3</f>
        <v>0</v>
      </c>
      <c r="P20" s="24" t="str">
        <f>Reagents!$C$4</f>
        <v>-</v>
      </c>
      <c r="Q20" s="24">
        <f>Reagents!$J$4</f>
        <v>0</v>
      </c>
      <c r="R20" s="24" t="str">
        <f>Reagents!$C$5</f>
        <v>-</v>
      </c>
      <c r="S20" s="24">
        <f>Reagents!$J$5</f>
        <v>0</v>
      </c>
      <c r="T20" s="24" t="str">
        <f>Reagents!$C$6</f>
        <v>-</v>
      </c>
      <c r="U20" s="24">
        <f>Reagents!$J$6</f>
        <v>0</v>
      </c>
      <c r="V20" s="24" t="str">
        <f>Reagents!$C$7</f>
        <v>-</v>
      </c>
      <c r="W20" s="24">
        <f>Reagents!$J$7</f>
        <v>0</v>
      </c>
      <c r="X20" s="24" t="str">
        <f>Reagents!$C$8</f>
        <v>-</v>
      </c>
      <c r="Y20" s="24">
        <f>Reagents!$J$8</f>
        <v>0</v>
      </c>
      <c r="Z20" s="24" t="str">
        <f>Reagents!$C$9</f>
        <v>-</v>
      </c>
      <c r="AA20" s="24">
        <f>Reagents!$J$9</f>
        <v>0</v>
      </c>
      <c r="AB20" s="24" t="str">
        <f>Reagents!$C$10</f>
        <v>-</v>
      </c>
      <c r="AC20" s="24">
        <f>Reagents!$J$10</f>
        <v>0</v>
      </c>
      <c r="AD20" s="24" t="str">
        <f>Reagents!$C$11</f>
        <v>-</v>
      </c>
      <c r="AE20" s="24">
        <f>Reagents!$J$11</f>
        <v>0</v>
      </c>
      <c r="AF20" t="str">
        <f>Reagents!$C$18</f>
        <v>-</v>
      </c>
      <c r="AG20">
        <f>Reagents!$J$18</f>
        <v>0</v>
      </c>
      <c r="AH20" t="str">
        <f>Reagents!$C$30</f>
        <v>-</v>
      </c>
      <c r="AI20">
        <f>Reagents!$J$30</f>
        <v>0</v>
      </c>
      <c r="AJ20" t="str">
        <f>Reagents!$C$37</f>
        <v>-</v>
      </c>
      <c r="AK20">
        <f>Reagents!$J$37</f>
        <v>0</v>
      </c>
      <c r="AL20" t="str">
        <f>Reagents!$C$45</f>
        <v>-</v>
      </c>
      <c r="AM20">
        <f>Reagents!$J$45</f>
        <v>0</v>
      </c>
    </row>
    <row r="21" spans="1:39" x14ac:dyDescent="0.3">
      <c r="A21" s="24">
        <v>20</v>
      </c>
      <c r="B21" s="26">
        <v>8</v>
      </c>
      <c r="C21" s="26">
        <v>2</v>
      </c>
      <c r="D21" s="24">
        <f>'Plate Planning'!$C$27</f>
        <v>1</v>
      </c>
      <c r="E21" s="24">
        <f>'Plate Planning'!$C$31</f>
        <v>25</v>
      </c>
      <c r="F21" s="24">
        <f>'Plate Planning'!$C$30</f>
        <v>24</v>
      </c>
      <c r="G21" s="24" t="b">
        <f>'Plate Planning'!$C$32</f>
        <v>1</v>
      </c>
      <c r="H21" s="24" t="str">
        <f>IF('Plate Planning'!$C$33=0, "NA",'Plate Planning'!$C$33)</f>
        <v>THF</v>
      </c>
      <c r="I21" s="24" t="str">
        <f>IF('Plate Planning'!J5="-", "NA", 'Plate Planning'!J5)</f>
        <v>NA</v>
      </c>
      <c r="J21" s="24">
        <f>'Plate Planning'!$H$24</f>
        <v>1</v>
      </c>
      <c r="K21" s="24" t="str">
        <f>IF(I21="NA", "NA", LOOKUP(I21,'Ligand and Compound Database'!A:B,'Ligand and Compound Database'!E:E))</f>
        <v>NA</v>
      </c>
      <c r="L21" s="24" t="str">
        <f>Reagents!$C$2</f>
        <v>-</v>
      </c>
      <c r="M21" s="24">
        <f>Reagents!$J$2</f>
        <v>0</v>
      </c>
      <c r="N21" s="24" t="str">
        <f>Reagents!$C$3</f>
        <v>-</v>
      </c>
      <c r="O21" s="24">
        <f>Reagents!$J$3</f>
        <v>0</v>
      </c>
      <c r="P21" s="24" t="str">
        <f>Reagents!$C$4</f>
        <v>-</v>
      </c>
      <c r="Q21" s="24">
        <f>Reagents!$J$4</f>
        <v>0</v>
      </c>
      <c r="R21" s="24" t="str">
        <f>Reagents!$C$5</f>
        <v>-</v>
      </c>
      <c r="S21" s="24">
        <f>Reagents!$J$5</f>
        <v>0</v>
      </c>
      <c r="T21" s="24" t="str">
        <f>Reagents!$C$6</f>
        <v>-</v>
      </c>
      <c r="U21" s="24">
        <f>Reagents!$J$6</f>
        <v>0</v>
      </c>
      <c r="V21" s="24" t="str">
        <f>Reagents!$C$7</f>
        <v>-</v>
      </c>
      <c r="W21" s="24">
        <f>Reagents!$J$7</f>
        <v>0</v>
      </c>
      <c r="X21" s="24" t="str">
        <f>Reagents!$C$8</f>
        <v>-</v>
      </c>
      <c r="Y21" s="24">
        <f>Reagents!$J$8</f>
        <v>0</v>
      </c>
      <c r="Z21" s="24" t="str">
        <f>Reagents!$C$9</f>
        <v>-</v>
      </c>
      <c r="AA21" s="24">
        <f>Reagents!$J$9</f>
        <v>0</v>
      </c>
      <c r="AB21" s="24" t="str">
        <f>Reagents!$C$10</f>
        <v>-</v>
      </c>
      <c r="AC21" s="24">
        <f>Reagents!$J$10</f>
        <v>0</v>
      </c>
      <c r="AD21" s="24" t="str">
        <f>Reagents!$C$11</f>
        <v>-</v>
      </c>
      <c r="AE21" s="24">
        <f>Reagents!$J$11</f>
        <v>0</v>
      </c>
      <c r="AF21" t="str">
        <f>Reagents!$C$19</f>
        <v>-</v>
      </c>
      <c r="AG21">
        <f>Reagents!$J$19</f>
        <v>0</v>
      </c>
      <c r="AH21" t="str">
        <f>Reagents!$C$31</f>
        <v>-</v>
      </c>
      <c r="AI21">
        <f>Reagents!$J$31</f>
        <v>0</v>
      </c>
      <c r="AJ21" t="str">
        <f>Reagents!$C$37</f>
        <v>-</v>
      </c>
      <c r="AK21">
        <f>Reagents!$J$37</f>
        <v>0</v>
      </c>
      <c r="AL21" t="str">
        <f>Reagents!$C$45</f>
        <v>-</v>
      </c>
      <c r="AM21">
        <f>Reagents!$J$45</f>
        <v>0</v>
      </c>
    </row>
    <row r="22" spans="1:39" x14ac:dyDescent="0.3">
      <c r="A22" s="24">
        <v>21</v>
      </c>
      <c r="B22" s="26">
        <v>9</v>
      </c>
      <c r="C22" s="26">
        <v>2</v>
      </c>
      <c r="D22" s="24">
        <f>'Plate Planning'!$C$27</f>
        <v>1</v>
      </c>
      <c r="E22" s="24">
        <f>'Plate Planning'!$C$31</f>
        <v>25</v>
      </c>
      <c r="F22" s="24">
        <f>'Plate Planning'!$C$30</f>
        <v>24</v>
      </c>
      <c r="G22" s="24" t="b">
        <f>'Plate Planning'!$C$32</f>
        <v>1</v>
      </c>
      <c r="H22" s="24" t="str">
        <f>IF('Plate Planning'!$C$33=0, "NA",'Plate Planning'!$C$33)</f>
        <v>THF</v>
      </c>
      <c r="I22" s="24" t="str">
        <f>IF('Plate Planning'!K5="-", "NA", 'Plate Planning'!K5)</f>
        <v>NA</v>
      </c>
      <c r="J22" s="24">
        <f>'Plate Planning'!$H$24</f>
        <v>1</v>
      </c>
      <c r="K22" s="24" t="str">
        <f>IF(I22="NA", "NA", LOOKUP(I22,'Ligand and Compound Database'!A:B,'Ligand and Compound Database'!E:E))</f>
        <v>NA</v>
      </c>
      <c r="L22" s="24" t="str">
        <f>Reagents!$C$2</f>
        <v>-</v>
      </c>
      <c r="M22" s="24">
        <f>Reagents!$J$2</f>
        <v>0</v>
      </c>
      <c r="N22" s="24" t="str">
        <f>Reagents!$C$3</f>
        <v>-</v>
      </c>
      <c r="O22" s="24">
        <f>Reagents!$J$3</f>
        <v>0</v>
      </c>
      <c r="P22" s="24" t="str">
        <f>Reagents!$C$4</f>
        <v>-</v>
      </c>
      <c r="Q22" s="24">
        <f>Reagents!$J$4</f>
        <v>0</v>
      </c>
      <c r="R22" s="24" t="str">
        <f>Reagents!$C$5</f>
        <v>-</v>
      </c>
      <c r="S22" s="24">
        <f>Reagents!$J$5</f>
        <v>0</v>
      </c>
      <c r="T22" s="24" t="str">
        <f>Reagents!$C$6</f>
        <v>-</v>
      </c>
      <c r="U22" s="24">
        <f>Reagents!$J$6</f>
        <v>0</v>
      </c>
      <c r="V22" s="24" t="str">
        <f>Reagents!$C$7</f>
        <v>-</v>
      </c>
      <c r="W22" s="24">
        <f>Reagents!$J$7</f>
        <v>0</v>
      </c>
      <c r="X22" s="24" t="str">
        <f>Reagents!$C$8</f>
        <v>-</v>
      </c>
      <c r="Y22" s="24">
        <f>Reagents!$J$8</f>
        <v>0</v>
      </c>
      <c r="Z22" s="24" t="str">
        <f>Reagents!$C$9</f>
        <v>-</v>
      </c>
      <c r="AA22" s="24">
        <f>Reagents!$J$9</f>
        <v>0</v>
      </c>
      <c r="AB22" s="24" t="str">
        <f>Reagents!$C$10</f>
        <v>-</v>
      </c>
      <c r="AC22" s="24">
        <f>Reagents!$J$10</f>
        <v>0</v>
      </c>
      <c r="AD22" s="24" t="str">
        <f>Reagents!$C$11</f>
        <v>-</v>
      </c>
      <c r="AE22" s="24">
        <f>Reagents!$J$11</f>
        <v>0</v>
      </c>
      <c r="AF22" t="str">
        <f>Reagents!$C$20</f>
        <v>-</v>
      </c>
      <c r="AG22">
        <f>Reagents!$J$20</f>
        <v>0</v>
      </c>
      <c r="AH22" t="str">
        <f>Reagents!$C$32</f>
        <v>-</v>
      </c>
      <c r="AI22">
        <f>Reagents!$J$32</f>
        <v>0</v>
      </c>
      <c r="AJ22" t="str">
        <f>Reagents!$C$37</f>
        <v>-</v>
      </c>
      <c r="AK22">
        <f>Reagents!$J$37</f>
        <v>0</v>
      </c>
      <c r="AL22" t="str">
        <f>Reagents!$C$45</f>
        <v>-</v>
      </c>
      <c r="AM22">
        <f>Reagents!$J$45</f>
        <v>0</v>
      </c>
    </row>
    <row r="23" spans="1:39" x14ac:dyDescent="0.3">
      <c r="A23" s="24">
        <v>22</v>
      </c>
      <c r="B23" s="26">
        <v>10</v>
      </c>
      <c r="C23" s="26">
        <v>2</v>
      </c>
      <c r="D23" s="24">
        <f>'Plate Planning'!$C$27</f>
        <v>1</v>
      </c>
      <c r="E23" s="24">
        <f>'Plate Planning'!$C$31</f>
        <v>25</v>
      </c>
      <c r="F23" s="24">
        <f>'Plate Planning'!$C$30</f>
        <v>24</v>
      </c>
      <c r="G23" s="24" t="b">
        <f>'Plate Planning'!$C$32</f>
        <v>1</v>
      </c>
      <c r="H23" s="24" t="str">
        <f>IF('Plate Planning'!$C$33=0, "NA",'Plate Planning'!$C$33)</f>
        <v>THF</v>
      </c>
      <c r="I23" s="24" t="str">
        <f>IF('Plate Planning'!L5="-", "NA", 'Plate Planning'!L5)</f>
        <v>NA</v>
      </c>
      <c r="J23" s="24">
        <f>'Plate Planning'!$H$24</f>
        <v>1</v>
      </c>
      <c r="K23" s="24" t="str">
        <f>IF(I23="NA", "NA", LOOKUP(I23,'Ligand and Compound Database'!A:B,'Ligand and Compound Database'!E:E))</f>
        <v>NA</v>
      </c>
      <c r="L23" s="24" t="str">
        <f>Reagents!$C$2</f>
        <v>-</v>
      </c>
      <c r="M23" s="24">
        <f>Reagents!$J$2</f>
        <v>0</v>
      </c>
      <c r="N23" s="24" t="str">
        <f>Reagents!$C$3</f>
        <v>-</v>
      </c>
      <c r="O23" s="24">
        <f>Reagents!$J$3</f>
        <v>0</v>
      </c>
      <c r="P23" s="24" t="str">
        <f>Reagents!$C$4</f>
        <v>-</v>
      </c>
      <c r="Q23" s="24">
        <f>Reagents!$J$4</f>
        <v>0</v>
      </c>
      <c r="R23" s="24" t="str">
        <f>Reagents!$C$5</f>
        <v>-</v>
      </c>
      <c r="S23" s="24">
        <f>Reagents!$J$5</f>
        <v>0</v>
      </c>
      <c r="T23" s="24" t="str">
        <f>Reagents!$C$6</f>
        <v>-</v>
      </c>
      <c r="U23" s="24">
        <f>Reagents!$J$6</f>
        <v>0</v>
      </c>
      <c r="V23" s="24" t="str">
        <f>Reagents!$C$7</f>
        <v>-</v>
      </c>
      <c r="W23" s="24">
        <f>Reagents!$J$7</f>
        <v>0</v>
      </c>
      <c r="X23" s="24" t="str">
        <f>Reagents!$C$8</f>
        <v>-</v>
      </c>
      <c r="Y23" s="24">
        <f>Reagents!$J$8</f>
        <v>0</v>
      </c>
      <c r="Z23" s="24" t="str">
        <f>Reagents!$C$9</f>
        <v>-</v>
      </c>
      <c r="AA23" s="24">
        <f>Reagents!$J$9</f>
        <v>0</v>
      </c>
      <c r="AB23" s="24" t="str">
        <f>Reagents!$C$10</f>
        <v>-</v>
      </c>
      <c r="AC23" s="24">
        <f>Reagents!$J$10</f>
        <v>0</v>
      </c>
      <c r="AD23" s="24" t="str">
        <f>Reagents!$C$11</f>
        <v>-</v>
      </c>
      <c r="AE23" s="24">
        <f>Reagents!$J$11</f>
        <v>0</v>
      </c>
      <c r="AF23" t="str">
        <f>Reagents!$C$21</f>
        <v>-</v>
      </c>
      <c r="AG23">
        <f>Reagents!$J$21</f>
        <v>0</v>
      </c>
      <c r="AH23" t="str">
        <f>Reagents!$C$33</f>
        <v>-</v>
      </c>
      <c r="AI23">
        <f>Reagents!$J$33</f>
        <v>0</v>
      </c>
      <c r="AJ23" t="str">
        <f>Reagents!$C$37</f>
        <v>-</v>
      </c>
      <c r="AK23">
        <f>Reagents!$J$37</f>
        <v>0</v>
      </c>
      <c r="AL23" t="str">
        <f>Reagents!$C$45</f>
        <v>-</v>
      </c>
      <c r="AM23">
        <f>Reagents!$J$45</f>
        <v>0</v>
      </c>
    </row>
    <row r="24" spans="1:39" x14ac:dyDescent="0.3">
      <c r="A24" s="24">
        <v>23</v>
      </c>
      <c r="B24" s="26">
        <v>11</v>
      </c>
      <c r="C24" s="26">
        <v>2</v>
      </c>
      <c r="D24" s="24">
        <f>'Plate Planning'!$C$27</f>
        <v>1</v>
      </c>
      <c r="E24" s="24">
        <f>'Plate Planning'!$C$31</f>
        <v>25</v>
      </c>
      <c r="F24" s="24">
        <f>'Plate Planning'!$C$30</f>
        <v>24</v>
      </c>
      <c r="G24" s="24" t="b">
        <f>'Plate Planning'!$C$32</f>
        <v>1</v>
      </c>
      <c r="H24" s="24" t="str">
        <f>IF('Plate Planning'!$C$33=0, "NA",'Plate Planning'!$C$33)</f>
        <v>THF</v>
      </c>
      <c r="I24" s="24" t="str">
        <f>IF('Plate Planning'!M5="-", "NA", 'Plate Planning'!M5)</f>
        <v>NA</v>
      </c>
      <c r="J24" s="24">
        <f>'Plate Planning'!$H$24</f>
        <v>1</v>
      </c>
      <c r="K24" s="24" t="str">
        <f>IF(I24="NA", "NA", LOOKUP(I24,'Ligand and Compound Database'!A:B,'Ligand and Compound Database'!E:E))</f>
        <v>NA</v>
      </c>
      <c r="L24" s="24" t="str">
        <f>Reagents!$C$2</f>
        <v>-</v>
      </c>
      <c r="M24" s="24">
        <f>Reagents!$J$2</f>
        <v>0</v>
      </c>
      <c r="N24" s="24" t="str">
        <f>Reagents!$C$3</f>
        <v>-</v>
      </c>
      <c r="O24" s="24">
        <f>Reagents!$J$3</f>
        <v>0</v>
      </c>
      <c r="P24" s="24" t="str">
        <f>Reagents!$C$4</f>
        <v>-</v>
      </c>
      <c r="Q24" s="24">
        <f>Reagents!$J$4</f>
        <v>0</v>
      </c>
      <c r="R24" s="24" t="str">
        <f>Reagents!$C$5</f>
        <v>-</v>
      </c>
      <c r="S24" s="24">
        <f>Reagents!$J$5</f>
        <v>0</v>
      </c>
      <c r="T24" s="24" t="str">
        <f>Reagents!$C$6</f>
        <v>-</v>
      </c>
      <c r="U24" s="24">
        <f>Reagents!$J$6</f>
        <v>0</v>
      </c>
      <c r="V24" s="24" t="str">
        <f>Reagents!$C$7</f>
        <v>-</v>
      </c>
      <c r="W24" s="24">
        <f>Reagents!$J$7</f>
        <v>0</v>
      </c>
      <c r="X24" s="24" t="str">
        <f>Reagents!$C$8</f>
        <v>-</v>
      </c>
      <c r="Y24" s="24">
        <f>Reagents!$J$8</f>
        <v>0</v>
      </c>
      <c r="Z24" s="24" t="str">
        <f>Reagents!$C$9</f>
        <v>-</v>
      </c>
      <c r="AA24" s="24">
        <f>Reagents!$J$9</f>
        <v>0</v>
      </c>
      <c r="AB24" s="24" t="str">
        <f>Reagents!$C$10</f>
        <v>-</v>
      </c>
      <c r="AC24" s="24">
        <f>Reagents!$J$10</f>
        <v>0</v>
      </c>
      <c r="AD24" s="24" t="str">
        <f>Reagents!$C$11</f>
        <v>-</v>
      </c>
      <c r="AE24" s="24">
        <f>Reagents!$J$11</f>
        <v>0</v>
      </c>
      <c r="AF24" t="str">
        <f>Reagents!$C$22</f>
        <v>-</v>
      </c>
      <c r="AG24">
        <f>Reagents!$J$22</f>
        <v>0</v>
      </c>
      <c r="AH24" t="str">
        <f>Reagents!$C$34</f>
        <v>-</v>
      </c>
      <c r="AI24">
        <f>Reagents!$J$34</f>
        <v>0</v>
      </c>
      <c r="AJ24" t="str">
        <f>Reagents!$C$37</f>
        <v>-</v>
      </c>
      <c r="AK24">
        <f>Reagents!$J$37</f>
        <v>0</v>
      </c>
      <c r="AL24" t="str">
        <f>Reagents!$C$45</f>
        <v>-</v>
      </c>
      <c r="AM24">
        <f>Reagents!$J$45</f>
        <v>0</v>
      </c>
    </row>
    <row r="25" spans="1:39" x14ac:dyDescent="0.3">
      <c r="A25" s="24">
        <v>24</v>
      </c>
      <c r="B25" s="26">
        <v>12</v>
      </c>
      <c r="C25" s="26">
        <v>2</v>
      </c>
      <c r="D25" s="24">
        <f>'Plate Planning'!$C$27</f>
        <v>1</v>
      </c>
      <c r="E25" s="24">
        <f>'Plate Planning'!$C$31</f>
        <v>25</v>
      </c>
      <c r="F25" s="24">
        <f>'Plate Planning'!$C$30</f>
        <v>24</v>
      </c>
      <c r="G25" s="24" t="b">
        <f>'Plate Planning'!$C$32</f>
        <v>1</v>
      </c>
      <c r="H25" s="24" t="str">
        <f>IF('Plate Planning'!$C$33=0, "NA",'Plate Planning'!$C$33)</f>
        <v>THF</v>
      </c>
      <c r="I25" s="24" t="str">
        <f>IF('Plate Planning'!N5="-", "NA", 'Plate Planning'!N5)</f>
        <v>NA</v>
      </c>
      <c r="J25" s="24">
        <f>'Plate Planning'!$H$24</f>
        <v>1</v>
      </c>
      <c r="K25" s="24" t="str">
        <f>IF(I25="NA", "NA", LOOKUP(I25,'Ligand and Compound Database'!A:B,'Ligand and Compound Database'!E:E))</f>
        <v>NA</v>
      </c>
      <c r="L25" s="24" t="str">
        <f>Reagents!$C$2</f>
        <v>-</v>
      </c>
      <c r="M25" s="24">
        <f>Reagents!$J$2</f>
        <v>0</v>
      </c>
      <c r="N25" s="24" t="str">
        <f>Reagents!$C$3</f>
        <v>-</v>
      </c>
      <c r="O25" s="24">
        <f>Reagents!$J$3</f>
        <v>0</v>
      </c>
      <c r="P25" s="24" t="str">
        <f>Reagents!$C$4</f>
        <v>-</v>
      </c>
      <c r="Q25" s="24">
        <f>Reagents!$J$4</f>
        <v>0</v>
      </c>
      <c r="R25" s="24" t="str">
        <f>Reagents!$C$5</f>
        <v>-</v>
      </c>
      <c r="S25" s="24">
        <f>Reagents!$J$5</f>
        <v>0</v>
      </c>
      <c r="T25" s="24" t="str">
        <f>Reagents!$C$6</f>
        <v>-</v>
      </c>
      <c r="U25" s="24">
        <f>Reagents!$J$6</f>
        <v>0</v>
      </c>
      <c r="V25" s="24" t="str">
        <f>Reagents!$C$7</f>
        <v>-</v>
      </c>
      <c r="W25" s="24">
        <f>Reagents!$J$7</f>
        <v>0</v>
      </c>
      <c r="X25" s="24" t="str">
        <f>Reagents!$C$8</f>
        <v>-</v>
      </c>
      <c r="Y25" s="24">
        <f>Reagents!$J$8</f>
        <v>0</v>
      </c>
      <c r="Z25" s="24" t="str">
        <f>Reagents!$C$9</f>
        <v>-</v>
      </c>
      <c r="AA25" s="24">
        <f>Reagents!$J$9</f>
        <v>0</v>
      </c>
      <c r="AB25" s="24" t="str">
        <f>Reagents!$C$10</f>
        <v>-</v>
      </c>
      <c r="AC25" s="24">
        <f>Reagents!$J$10</f>
        <v>0</v>
      </c>
      <c r="AD25" s="24" t="str">
        <f>Reagents!$C$11</f>
        <v>-</v>
      </c>
      <c r="AE25" s="24">
        <f>Reagents!$J$11</f>
        <v>0</v>
      </c>
      <c r="AF25" t="str">
        <f>Reagents!$C$23</f>
        <v>-</v>
      </c>
      <c r="AG25">
        <f>Reagents!$J$23</f>
        <v>0</v>
      </c>
      <c r="AH25" t="str">
        <f>Reagents!$C$35</f>
        <v>-</v>
      </c>
      <c r="AI25">
        <f>Reagents!$J$35</f>
        <v>0</v>
      </c>
      <c r="AJ25" t="str">
        <f>Reagents!$C$37</f>
        <v>-</v>
      </c>
      <c r="AK25">
        <f>Reagents!$J$37</f>
        <v>0</v>
      </c>
      <c r="AL25" t="str">
        <f>Reagents!$C$45</f>
        <v>-</v>
      </c>
      <c r="AM25">
        <f>Reagents!$J$45</f>
        <v>0</v>
      </c>
    </row>
    <row r="26" spans="1:39" x14ac:dyDescent="0.3">
      <c r="A26" s="24">
        <v>25</v>
      </c>
      <c r="B26" s="26">
        <v>1</v>
      </c>
      <c r="C26" s="26">
        <v>3</v>
      </c>
      <c r="D26" s="24">
        <f>'Plate Planning'!$C$27</f>
        <v>1</v>
      </c>
      <c r="E26" s="24">
        <f>'Plate Planning'!$C$31</f>
        <v>25</v>
      </c>
      <c r="F26" s="24">
        <f>'Plate Planning'!$C$30</f>
        <v>24</v>
      </c>
      <c r="G26" s="24" t="b">
        <f>'Plate Planning'!$C$32</f>
        <v>1</v>
      </c>
      <c r="H26" s="24" t="str">
        <f>IF('Plate Planning'!$C$33=0, "NA",'Plate Planning'!$C$33)</f>
        <v>THF</v>
      </c>
      <c r="I26" s="24" t="str">
        <f>IF('Plate Planning'!C6="-", "NA", 'Plate Planning'!C6)</f>
        <v>NA</v>
      </c>
      <c r="J26" s="24">
        <f>'Plate Planning'!$H$24</f>
        <v>1</v>
      </c>
      <c r="K26" s="24" t="str">
        <f>IF(I26="NA", "NA", LOOKUP(I26,'Ligand and Compound Database'!A:B,'Ligand and Compound Database'!E:E))</f>
        <v>NA</v>
      </c>
      <c r="L26" s="24" t="str">
        <f>Reagents!$C$2</f>
        <v>-</v>
      </c>
      <c r="M26" s="24">
        <f>Reagents!$J$2</f>
        <v>0</v>
      </c>
      <c r="N26" s="24" t="str">
        <f>Reagents!$C$3</f>
        <v>-</v>
      </c>
      <c r="O26" s="24">
        <f>Reagents!$J$3</f>
        <v>0</v>
      </c>
      <c r="P26" s="24" t="str">
        <f>Reagents!$C$4</f>
        <v>-</v>
      </c>
      <c r="Q26" s="24">
        <f>Reagents!$J$4</f>
        <v>0</v>
      </c>
      <c r="R26" s="24" t="str">
        <f>Reagents!$C$5</f>
        <v>-</v>
      </c>
      <c r="S26" s="24">
        <f>Reagents!$J$5</f>
        <v>0</v>
      </c>
      <c r="T26" s="24" t="str">
        <f>Reagents!$C$6</f>
        <v>-</v>
      </c>
      <c r="U26" s="24">
        <f>Reagents!$J$6</f>
        <v>0</v>
      </c>
      <c r="V26" s="24" t="str">
        <f>Reagents!$C$7</f>
        <v>-</v>
      </c>
      <c r="W26" s="24">
        <f>Reagents!$J$7</f>
        <v>0</v>
      </c>
      <c r="X26" s="24" t="str">
        <f>Reagents!$C$8</f>
        <v>-</v>
      </c>
      <c r="Y26" s="24">
        <f>Reagents!$J$8</f>
        <v>0</v>
      </c>
      <c r="Z26" s="24" t="str">
        <f>Reagents!$C$9</f>
        <v>-</v>
      </c>
      <c r="AA26" s="24">
        <f>Reagents!$J$9</f>
        <v>0</v>
      </c>
      <c r="AB26" s="24" t="str">
        <f>Reagents!$C$10</f>
        <v>-</v>
      </c>
      <c r="AC26" s="24">
        <f>Reagents!$J$10</f>
        <v>0</v>
      </c>
      <c r="AD26" s="24" t="str">
        <f>Reagents!$C$11</f>
        <v>-</v>
      </c>
      <c r="AE26" s="24">
        <f>Reagents!$J$11</f>
        <v>0</v>
      </c>
      <c r="AF26" t="str">
        <f>Reagents!$C$12</f>
        <v>-</v>
      </c>
      <c r="AG26">
        <f>Reagents!$J$12</f>
        <v>0</v>
      </c>
      <c r="AH26" t="str">
        <f>Reagents!$C$24</f>
        <v>-</v>
      </c>
      <c r="AI26">
        <f>Reagents!$J$24</f>
        <v>0</v>
      </c>
      <c r="AJ26" t="str">
        <f>Reagents!$C$38</f>
        <v>-</v>
      </c>
      <c r="AK26">
        <f>Reagents!$J$38</f>
        <v>0</v>
      </c>
      <c r="AL26" t="str">
        <f>Reagents!$C$46</f>
        <v>-</v>
      </c>
      <c r="AM26">
        <f>Reagents!$J$46</f>
        <v>0</v>
      </c>
    </row>
    <row r="27" spans="1:39" x14ac:dyDescent="0.3">
      <c r="A27" s="24">
        <v>26</v>
      </c>
      <c r="B27" s="26">
        <v>2</v>
      </c>
      <c r="C27" s="26">
        <v>3</v>
      </c>
      <c r="D27" s="24">
        <f>'Plate Planning'!$C$27</f>
        <v>1</v>
      </c>
      <c r="E27" s="24">
        <f>'Plate Planning'!$C$31</f>
        <v>25</v>
      </c>
      <c r="F27" s="24">
        <f>'Plate Planning'!$C$30</f>
        <v>24</v>
      </c>
      <c r="G27" s="24" t="b">
        <f>'Plate Planning'!$C$32</f>
        <v>1</v>
      </c>
      <c r="H27" s="24" t="str">
        <f>IF('Plate Planning'!$C$33=0, "NA",'Plate Planning'!$C$33)</f>
        <v>THF</v>
      </c>
      <c r="I27" s="24" t="str">
        <f>IF('Plate Planning'!D6="-", "NA", 'Plate Planning'!D6)</f>
        <v>NA</v>
      </c>
      <c r="J27" s="24">
        <f>'Plate Planning'!$H$24</f>
        <v>1</v>
      </c>
      <c r="K27" s="24" t="str">
        <f>IF(I27="NA", "NA", LOOKUP(I27,'Ligand and Compound Database'!A:B,'Ligand and Compound Database'!E:E))</f>
        <v>NA</v>
      </c>
      <c r="L27" s="24" t="str">
        <f>Reagents!$C$2</f>
        <v>-</v>
      </c>
      <c r="M27" s="24">
        <f>Reagents!$J$2</f>
        <v>0</v>
      </c>
      <c r="N27" s="24" t="str">
        <f>Reagents!$C$3</f>
        <v>-</v>
      </c>
      <c r="O27" s="24">
        <f>Reagents!$J$3</f>
        <v>0</v>
      </c>
      <c r="P27" s="24" t="str">
        <f>Reagents!$C$4</f>
        <v>-</v>
      </c>
      <c r="Q27" s="24">
        <f>Reagents!$J$4</f>
        <v>0</v>
      </c>
      <c r="R27" s="24" t="str">
        <f>Reagents!$C$5</f>
        <v>-</v>
      </c>
      <c r="S27" s="24">
        <f>Reagents!$J$5</f>
        <v>0</v>
      </c>
      <c r="T27" s="24" t="str">
        <f>Reagents!$C$6</f>
        <v>-</v>
      </c>
      <c r="U27" s="24">
        <f>Reagents!$J$6</f>
        <v>0</v>
      </c>
      <c r="V27" s="24" t="str">
        <f>Reagents!$C$7</f>
        <v>-</v>
      </c>
      <c r="W27" s="24">
        <f>Reagents!$J$7</f>
        <v>0</v>
      </c>
      <c r="X27" s="24" t="str">
        <f>Reagents!$C$8</f>
        <v>-</v>
      </c>
      <c r="Y27" s="24">
        <f>Reagents!$J$8</f>
        <v>0</v>
      </c>
      <c r="Z27" s="24" t="str">
        <f>Reagents!$C$9</f>
        <v>-</v>
      </c>
      <c r="AA27" s="24">
        <f>Reagents!$J$9</f>
        <v>0</v>
      </c>
      <c r="AB27" s="24" t="str">
        <f>Reagents!$C$10</f>
        <v>-</v>
      </c>
      <c r="AC27" s="24">
        <f>Reagents!$J$10</f>
        <v>0</v>
      </c>
      <c r="AD27" s="24" t="str">
        <f>Reagents!$C$11</f>
        <v>-</v>
      </c>
      <c r="AE27" s="24">
        <f>Reagents!$J$11</f>
        <v>0</v>
      </c>
      <c r="AF27" t="str">
        <f>Reagents!$C$13</f>
        <v>-</v>
      </c>
      <c r="AG27">
        <f>Reagents!$J$13</f>
        <v>0</v>
      </c>
      <c r="AH27" t="str">
        <f>Reagents!$C$25</f>
        <v>-</v>
      </c>
      <c r="AI27">
        <f>Reagents!$J$25</f>
        <v>0</v>
      </c>
      <c r="AJ27" t="str">
        <f>Reagents!$C$38</f>
        <v>-</v>
      </c>
      <c r="AK27">
        <f>Reagents!$J$38</f>
        <v>0</v>
      </c>
      <c r="AL27" t="str">
        <f>Reagents!$C$46</f>
        <v>-</v>
      </c>
      <c r="AM27">
        <f>Reagents!$J$46</f>
        <v>0</v>
      </c>
    </row>
    <row r="28" spans="1:39" x14ac:dyDescent="0.3">
      <c r="A28" s="24">
        <v>27</v>
      </c>
      <c r="B28" s="26">
        <v>3</v>
      </c>
      <c r="C28" s="26">
        <v>3</v>
      </c>
      <c r="D28" s="24">
        <f>'Plate Planning'!$C$27</f>
        <v>1</v>
      </c>
      <c r="E28" s="24">
        <f>'Plate Planning'!$C$31</f>
        <v>25</v>
      </c>
      <c r="F28" s="24">
        <f>'Plate Planning'!$C$30</f>
        <v>24</v>
      </c>
      <c r="G28" s="24" t="b">
        <f>'Plate Planning'!$C$32</f>
        <v>1</v>
      </c>
      <c r="H28" s="24" t="str">
        <f>IF('Plate Planning'!$C$33=0, "NA",'Plate Planning'!$C$33)</f>
        <v>THF</v>
      </c>
      <c r="I28" s="24" t="str">
        <f>IF('Plate Planning'!E6="-", "NA", 'Plate Planning'!E6)</f>
        <v>NA</v>
      </c>
      <c r="J28" s="24">
        <f>'Plate Planning'!$H$24</f>
        <v>1</v>
      </c>
      <c r="K28" s="24" t="str">
        <f>IF(I28="NA", "NA", LOOKUP(I28,'Ligand and Compound Database'!A:B,'Ligand and Compound Database'!E:E))</f>
        <v>NA</v>
      </c>
      <c r="L28" s="24" t="str">
        <f>Reagents!$C$2</f>
        <v>-</v>
      </c>
      <c r="M28" s="24">
        <f>Reagents!$J$2</f>
        <v>0</v>
      </c>
      <c r="N28" s="24" t="str">
        <f>Reagents!$C$3</f>
        <v>-</v>
      </c>
      <c r="O28" s="24">
        <f>Reagents!$J$3</f>
        <v>0</v>
      </c>
      <c r="P28" s="24" t="str">
        <f>Reagents!$C$4</f>
        <v>-</v>
      </c>
      <c r="Q28" s="24">
        <f>Reagents!$J$4</f>
        <v>0</v>
      </c>
      <c r="R28" s="24" t="str">
        <f>Reagents!$C$5</f>
        <v>-</v>
      </c>
      <c r="S28" s="24">
        <f>Reagents!$J$5</f>
        <v>0</v>
      </c>
      <c r="T28" s="24" t="str">
        <f>Reagents!$C$6</f>
        <v>-</v>
      </c>
      <c r="U28" s="24">
        <f>Reagents!$J$6</f>
        <v>0</v>
      </c>
      <c r="V28" s="24" t="str">
        <f>Reagents!$C$7</f>
        <v>-</v>
      </c>
      <c r="W28" s="24">
        <f>Reagents!$J$7</f>
        <v>0</v>
      </c>
      <c r="X28" s="24" t="str">
        <f>Reagents!$C$8</f>
        <v>-</v>
      </c>
      <c r="Y28" s="24">
        <f>Reagents!$J$8</f>
        <v>0</v>
      </c>
      <c r="Z28" s="24" t="str">
        <f>Reagents!$C$9</f>
        <v>-</v>
      </c>
      <c r="AA28" s="24">
        <f>Reagents!$J$9</f>
        <v>0</v>
      </c>
      <c r="AB28" s="24" t="str">
        <f>Reagents!$C$10</f>
        <v>-</v>
      </c>
      <c r="AC28" s="24">
        <f>Reagents!$J$10</f>
        <v>0</v>
      </c>
      <c r="AD28" s="24" t="str">
        <f>Reagents!$C$11</f>
        <v>-</v>
      </c>
      <c r="AE28" s="24">
        <f>Reagents!$J$11</f>
        <v>0</v>
      </c>
      <c r="AF28" t="str">
        <f>Reagents!$C$14</f>
        <v>-</v>
      </c>
      <c r="AG28">
        <f>Reagents!$J$14</f>
        <v>0</v>
      </c>
      <c r="AH28" t="str">
        <f>Reagents!$C$26</f>
        <v>-</v>
      </c>
      <c r="AI28">
        <f>Reagents!$J$26</f>
        <v>0</v>
      </c>
      <c r="AJ28" t="str">
        <f>Reagents!$C$38</f>
        <v>-</v>
      </c>
      <c r="AK28">
        <f>Reagents!$J$38</f>
        <v>0</v>
      </c>
      <c r="AL28" t="str">
        <f>Reagents!$C$46</f>
        <v>-</v>
      </c>
      <c r="AM28">
        <f>Reagents!$J$46</f>
        <v>0</v>
      </c>
    </row>
    <row r="29" spans="1:39" x14ac:dyDescent="0.3">
      <c r="A29" s="24">
        <v>28</v>
      </c>
      <c r="B29" s="26">
        <v>4</v>
      </c>
      <c r="C29" s="26">
        <v>3</v>
      </c>
      <c r="D29" s="24">
        <f>'Plate Planning'!$C$27</f>
        <v>1</v>
      </c>
      <c r="E29" s="24">
        <f>'Plate Planning'!$C$31</f>
        <v>25</v>
      </c>
      <c r="F29" s="24">
        <f>'Plate Planning'!$C$30</f>
        <v>24</v>
      </c>
      <c r="G29" s="24" t="b">
        <f>'Plate Planning'!$C$32</f>
        <v>1</v>
      </c>
      <c r="H29" s="24" t="str">
        <f>IF('Plate Planning'!$C$33=0, "NA",'Plate Planning'!$C$33)</f>
        <v>THF</v>
      </c>
      <c r="I29" s="24" t="str">
        <f>IF('Plate Planning'!F6="-", "NA", 'Plate Planning'!F6)</f>
        <v>NA</v>
      </c>
      <c r="J29" s="24">
        <f>'Plate Planning'!$H$24</f>
        <v>1</v>
      </c>
      <c r="K29" s="24" t="str">
        <f>IF(I29="NA", "NA", LOOKUP(I29,'Ligand and Compound Database'!A:B,'Ligand and Compound Database'!E:E))</f>
        <v>NA</v>
      </c>
      <c r="L29" s="24" t="str">
        <f>Reagents!$C$2</f>
        <v>-</v>
      </c>
      <c r="M29" s="24">
        <f>Reagents!$J$2</f>
        <v>0</v>
      </c>
      <c r="N29" s="24" t="str">
        <f>Reagents!$C$3</f>
        <v>-</v>
      </c>
      <c r="O29" s="24">
        <f>Reagents!$J$3</f>
        <v>0</v>
      </c>
      <c r="P29" s="24" t="str">
        <f>Reagents!$C$4</f>
        <v>-</v>
      </c>
      <c r="Q29" s="24">
        <f>Reagents!$J$4</f>
        <v>0</v>
      </c>
      <c r="R29" s="24" t="str">
        <f>Reagents!$C$5</f>
        <v>-</v>
      </c>
      <c r="S29" s="24">
        <f>Reagents!$J$5</f>
        <v>0</v>
      </c>
      <c r="T29" s="24" t="str">
        <f>Reagents!$C$6</f>
        <v>-</v>
      </c>
      <c r="U29" s="24">
        <f>Reagents!$J$6</f>
        <v>0</v>
      </c>
      <c r="V29" s="24" t="str">
        <f>Reagents!$C$7</f>
        <v>-</v>
      </c>
      <c r="W29" s="24">
        <f>Reagents!$J$7</f>
        <v>0</v>
      </c>
      <c r="X29" s="24" t="str">
        <f>Reagents!$C$8</f>
        <v>-</v>
      </c>
      <c r="Y29" s="24">
        <f>Reagents!$J$8</f>
        <v>0</v>
      </c>
      <c r="Z29" s="24" t="str">
        <f>Reagents!$C$9</f>
        <v>-</v>
      </c>
      <c r="AA29" s="24">
        <f>Reagents!$J$9</f>
        <v>0</v>
      </c>
      <c r="AB29" s="24" t="str">
        <f>Reagents!$C$10</f>
        <v>-</v>
      </c>
      <c r="AC29" s="24">
        <f>Reagents!$J$10</f>
        <v>0</v>
      </c>
      <c r="AD29" s="24" t="str">
        <f>Reagents!$C$11</f>
        <v>-</v>
      </c>
      <c r="AE29" s="24">
        <f>Reagents!$J$11</f>
        <v>0</v>
      </c>
      <c r="AF29" t="str">
        <f>Reagents!$C$15</f>
        <v>-</v>
      </c>
      <c r="AG29">
        <f>Reagents!$J$15</f>
        <v>0</v>
      </c>
      <c r="AH29" t="str">
        <f>Reagents!$C$27</f>
        <v>-</v>
      </c>
      <c r="AI29">
        <f>Reagents!$J$27</f>
        <v>0</v>
      </c>
      <c r="AJ29" t="str">
        <f>Reagents!$C$38</f>
        <v>-</v>
      </c>
      <c r="AK29">
        <f>Reagents!$J$38</f>
        <v>0</v>
      </c>
      <c r="AL29" t="str">
        <f>Reagents!$C$46</f>
        <v>-</v>
      </c>
      <c r="AM29">
        <f>Reagents!$J$46</f>
        <v>0</v>
      </c>
    </row>
    <row r="30" spans="1:39" x14ac:dyDescent="0.3">
      <c r="A30" s="24">
        <v>29</v>
      </c>
      <c r="B30" s="26">
        <v>5</v>
      </c>
      <c r="C30" s="26">
        <v>3</v>
      </c>
      <c r="D30" s="24">
        <f>'Plate Planning'!$C$27</f>
        <v>1</v>
      </c>
      <c r="E30" s="24">
        <f>'Plate Planning'!$C$31</f>
        <v>25</v>
      </c>
      <c r="F30" s="24">
        <f>'Plate Planning'!$C$30</f>
        <v>24</v>
      </c>
      <c r="G30" s="24" t="b">
        <f>'Plate Planning'!$C$32</f>
        <v>1</v>
      </c>
      <c r="H30" s="24" t="str">
        <f>IF('Plate Planning'!$C$33=0, "NA",'Plate Planning'!$C$33)</f>
        <v>THF</v>
      </c>
      <c r="I30" s="24" t="str">
        <f>IF('Plate Planning'!G6="-", "NA", 'Plate Planning'!G6)</f>
        <v>NA</v>
      </c>
      <c r="J30" s="24">
        <f>'Plate Planning'!$H$24</f>
        <v>1</v>
      </c>
      <c r="K30" s="24" t="str">
        <f>IF(I30="NA", "NA", LOOKUP(I30,'Ligand and Compound Database'!A:B,'Ligand and Compound Database'!E:E))</f>
        <v>NA</v>
      </c>
      <c r="L30" s="24" t="str">
        <f>Reagents!$C$2</f>
        <v>-</v>
      </c>
      <c r="M30" s="24">
        <f>Reagents!$J$2</f>
        <v>0</v>
      </c>
      <c r="N30" s="24" t="str">
        <f>Reagents!$C$3</f>
        <v>-</v>
      </c>
      <c r="O30" s="24">
        <f>Reagents!$J$3</f>
        <v>0</v>
      </c>
      <c r="P30" s="24" t="str">
        <f>Reagents!$C$4</f>
        <v>-</v>
      </c>
      <c r="Q30" s="24">
        <f>Reagents!$J$4</f>
        <v>0</v>
      </c>
      <c r="R30" s="24" t="str">
        <f>Reagents!$C$5</f>
        <v>-</v>
      </c>
      <c r="S30" s="24">
        <f>Reagents!$J$5</f>
        <v>0</v>
      </c>
      <c r="T30" s="24" t="str">
        <f>Reagents!$C$6</f>
        <v>-</v>
      </c>
      <c r="U30" s="24">
        <f>Reagents!$J$6</f>
        <v>0</v>
      </c>
      <c r="V30" s="24" t="str">
        <f>Reagents!$C$7</f>
        <v>-</v>
      </c>
      <c r="W30" s="24">
        <f>Reagents!$J$7</f>
        <v>0</v>
      </c>
      <c r="X30" s="24" t="str">
        <f>Reagents!$C$8</f>
        <v>-</v>
      </c>
      <c r="Y30" s="24">
        <f>Reagents!$J$8</f>
        <v>0</v>
      </c>
      <c r="Z30" s="24" t="str">
        <f>Reagents!$C$9</f>
        <v>-</v>
      </c>
      <c r="AA30" s="24">
        <f>Reagents!$J$9</f>
        <v>0</v>
      </c>
      <c r="AB30" s="24" t="str">
        <f>Reagents!$C$10</f>
        <v>-</v>
      </c>
      <c r="AC30" s="24">
        <f>Reagents!$J$10</f>
        <v>0</v>
      </c>
      <c r="AD30" s="24" t="str">
        <f>Reagents!$C$11</f>
        <v>-</v>
      </c>
      <c r="AE30" s="24">
        <f>Reagents!$J$11</f>
        <v>0</v>
      </c>
      <c r="AF30" t="str">
        <f>Reagents!$C$16</f>
        <v>-</v>
      </c>
      <c r="AG30">
        <f>Reagents!$J$16</f>
        <v>0</v>
      </c>
      <c r="AH30" t="str">
        <f>Reagents!$C$28</f>
        <v>-</v>
      </c>
      <c r="AI30">
        <f>Reagents!$J$28</f>
        <v>0</v>
      </c>
      <c r="AJ30" t="str">
        <f>Reagents!$C$38</f>
        <v>-</v>
      </c>
      <c r="AK30">
        <f>Reagents!$J$38</f>
        <v>0</v>
      </c>
      <c r="AL30" t="str">
        <f>Reagents!$C$46</f>
        <v>-</v>
      </c>
      <c r="AM30">
        <f>Reagents!$J$46</f>
        <v>0</v>
      </c>
    </row>
    <row r="31" spans="1:39" x14ac:dyDescent="0.3">
      <c r="A31" s="24">
        <v>30</v>
      </c>
      <c r="B31" s="26">
        <v>6</v>
      </c>
      <c r="C31" s="26">
        <v>3</v>
      </c>
      <c r="D31" s="24">
        <f>'Plate Planning'!$C$27</f>
        <v>1</v>
      </c>
      <c r="E31" s="24">
        <f>'Plate Planning'!$C$31</f>
        <v>25</v>
      </c>
      <c r="F31" s="24">
        <f>'Plate Planning'!$C$30</f>
        <v>24</v>
      </c>
      <c r="G31" s="24" t="b">
        <f>'Plate Planning'!$C$32</f>
        <v>1</v>
      </c>
      <c r="H31" s="24" t="str">
        <f>IF('Plate Planning'!$C$33=0, "NA",'Plate Planning'!$C$33)</f>
        <v>THF</v>
      </c>
      <c r="I31" s="24" t="str">
        <f>IF('Plate Planning'!H6="-", "NA", 'Plate Planning'!H6)</f>
        <v>NA</v>
      </c>
      <c r="J31" s="24">
        <f>'Plate Planning'!$H$24</f>
        <v>1</v>
      </c>
      <c r="K31" s="24" t="str">
        <f>IF(I31="NA", "NA", LOOKUP(I31,'Ligand and Compound Database'!A:B,'Ligand and Compound Database'!E:E))</f>
        <v>NA</v>
      </c>
      <c r="L31" s="24" t="str">
        <f>Reagents!$C$2</f>
        <v>-</v>
      </c>
      <c r="M31" s="24">
        <f>Reagents!$J$2</f>
        <v>0</v>
      </c>
      <c r="N31" s="24" t="str">
        <f>Reagents!$C$3</f>
        <v>-</v>
      </c>
      <c r="O31" s="24">
        <f>Reagents!$J$3</f>
        <v>0</v>
      </c>
      <c r="P31" s="24" t="str">
        <f>Reagents!$C$4</f>
        <v>-</v>
      </c>
      <c r="Q31" s="24">
        <f>Reagents!$J$4</f>
        <v>0</v>
      </c>
      <c r="R31" s="24" t="str">
        <f>Reagents!$C$5</f>
        <v>-</v>
      </c>
      <c r="S31" s="24">
        <f>Reagents!$J$5</f>
        <v>0</v>
      </c>
      <c r="T31" s="24" t="str">
        <f>Reagents!$C$6</f>
        <v>-</v>
      </c>
      <c r="U31" s="24">
        <f>Reagents!$J$6</f>
        <v>0</v>
      </c>
      <c r="V31" s="24" t="str">
        <f>Reagents!$C$7</f>
        <v>-</v>
      </c>
      <c r="W31" s="24">
        <f>Reagents!$J$7</f>
        <v>0</v>
      </c>
      <c r="X31" s="24" t="str">
        <f>Reagents!$C$8</f>
        <v>-</v>
      </c>
      <c r="Y31" s="24">
        <f>Reagents!$J$8</f>
        <v>0</v>
      </c>
      <c r="Z31" s="24" t="str">
        <f>Reagents!$C$9</f>
        <v>-</v>
      </c>
      <c r="AA31" s="24">
        <f>Reagents!$J$9</f>
        <v>0</v>
      </c>
      <c r="AB31" s="24" t="str">
        <f>Reagents!$C$10</f>
        <v>-</v>
      </c>
      <c r="AC31" s="24">
        <f>Reagents!$J$10</f>
        <v>0</v>
      </c>
      <c r="AD31" s="24" t="str">
        <f>Reagents!$C$11</f>
        <v>-</v>
      </c>
      <c r="AE31" s="24">
        <f>Reagents!$J$11</f>
        <v>0</v>
      </c>
      <c r="AF31" t="str">
        <f>Reagents!$C$17</f>
        <v>-</v>
      </c>
      <c r="AG31">
        <f>Reagents!$J$17</f>
        <v>0</v>
      </c>
      <c r="AH31" t="str">
        <f>Reagents!$C$29</f>
        <v>-</v>
      </c>
      <c r="AI31">
        <f>Reagents!$J$29</f>
        <v>0</v>
      </c>
      <c r="AJ31" t="str">
        <f>Reagents!$C$38</f>
        <v>-</v>
      </c>
      <c r="AK31">
        <f>Reagents!$J$38</f>
        <v>0</v>
      </c>
      <c r="AL31" t="str">
        <f>Reagents!$C$46</f>
        <v>-</v>
      </c>
      <c r="AM31">
        <f>Reagents!$J$46</f>
        <v>0</v>
      </c>
    </row>
    <row r="32" spans="1:39" x14ac:dyDescent="0.3">
      <c r="A32" s="24">
        <v>31</v>
      </c>
      <c r="B32" s="26">
        <v>7</v>
      </c>
      <c r="C32" s="26">
        <v>3</v>
      </c>
      <c r="D32" s="24">
        <f>'Plate Planning'!$C$27</f>
        <v>1</v>
      </c>
      <c r="E32" s="24">
        <f>'Plate Planning'!$C$31</f>
        <v>25</v>
      </c>
      <c r="F32" s="24">
        <f>'Plate Planning'!$C$30</f>
        <v>24</v>
      </c>
      <c r="G32" s="24" t="b">
        <f>'Plate Planning'!$C$32</f>
        <v>1</v>
      </c>
      <c r="H32" s="24" t="str">
        <f>IF('Plate Planning'!$C$33=0, "NA",'Plate Planning'!$C$33)</f>
        <v>THF</v>
      </c>
      <c r="I32" s="24" t="str">
        <f>IF('Plate Planning'!I6="-", "NA", 'Plate Planning'!I6)</f>
        <v>NA</v>
      </c>
      <c r="J32" s="24">
        <f>'Plate Planning'!$H$24</f>
        <v>1</v>
      </c>
      <c r="K32" s="24" t="str">
        <f>IF(I32="NA", "NA", LOOKUP(I32,'Ligand and Compound Database'!A:B,'Ligand and Compound Database'!E:E))</f>
        <v>NA</v>
      </c>
      <c r="L32" s="24" t="str">
        <f>Reagents!$C$2</f>
        <v>-</v>
      </c>
      <c r="M32" s="24">
        <f>Reagents!$J$2</f>
        <v>0</v>
      </c>
      <c r="N32" s="24" t="str">
        <f>Reagents!$C$3</f>
        <v>-</v>
      </c>
      <c r="O32" s="24">
        <f>Reagents!$J$3</f>
        <v>0</v>
      </c>
      <c r="P32" s="24" t="str">
        <f>Reagents!$C$4</f>
        <v>-</v>
      </c>
      <c r="Q32" s="24">
        <f>Reagents!$J$4</f>
        <v>0</v>
      </c>
      <c r="R32" s="24" t="str">
        <f>Reagents!$C$5</f>
        <v>-</v>
      </c>
      <c r="S32" s="24">
        <f>Reagents!$J$5</f>
        <v>0</v>
      </c>
      <c r="T32" s="24" t="str">
        <f>Reagents!$C$6</f>
        <v>-</v>
      </c>
      <c r="U32" s="24">
        <f>Reagents!$J$6</f>
        <v>0</v>
      </c>
      <c r="V32" s="24" t="str">
        <f>Reagents!$C$7</f>
        <v>-</v>
      </c>
      <c r="W32" s="24">
        <f>Reagents!$J$7</f>
        <v>0</v>
      </c>
      <c r="X32" s="24" t="str">
        <f>Reagents!$C$8</f>
        <v>-</v>
      </c>
      <c r="Y32" s="24">
        <f>Reagents!$J$8</f>
        <v>0</v>
      </c>
      <c r="Z32" s="24" t="str">
        <f>Reagents!$C$9</f>
        <v>-</v>
      </c>
      <c r="AA32" s="24">
        <f>Reagents!$J$9</f>
        <v>0</v>
      </c>
      <c r="AB32" s="24" t="str">
        <f>Reagents!$C$10</f>
        <v>-</v>
      </c>
      <c r="AC32" s="24">
        <f>Reagents!$J$10</f>
        <v>0</v>
      </c>
      <c r="AD32" s="24" t="str">
        <f>Reagents!$C$11</f>
        <v>-</v>
      </c>
      <c r="AE32" s="24">
        <f>Reagents!$J$11</f>
        <v>0</v>
      </c>
      <c r="AF32" t="str">
        <f>Reagents!$C$18</f>
        <v>-</v>
      </c>
      <c r="AG32">
        <f>Reagents!$J$18</f>
        <v>0</v>
      </c>
      <c r="AH32" t="str">
        <f>Reagents!$C$30</f>
        <v>-</v>
      </c>
      <c r="AI32">
        <f>Reagents!$J$30</f>
        <v>0</v>
      </c>
      <c r="AJ32" t="str">
        <f>Reagents!$C$38</f>
        <v>-</v>
      </c>
      <c r="AK32">
        <f>Reagents!$J$38</f>
        <v>0</v>
      </c>
      <c r="AL32" t="str">
        <f>Reagents!$C$46</f>
        <v>-</v>
      </c>
      <c r="AM32">
        <f>Reagents!$J$46</f>
        <v>0</v>
      </c>
    </row>
    <row r="33" spans="1:39" x14ac:dyDescent="0.3">
      <c r="A33" s="24">
        <v>32</v>
      </c>
      <c r="B33" s="26">
        <v>8</v>
      </c>
      <c r="C33" s="26">
        <v>3</v>
      </c>
      <c r="D33" s="24">
        <f>'Plate Planning'!$C$27</f>
        <v>1</v>
      </c>
      <c r="E33" s="24">
        <f>'Plate Planning'!$C$31</f>
        <v>25</v>
      </c>
      <c r="F33" s="24">
        <f>'Plate Planning'!$C$30</f>
        <v>24</v>
      </c>
      <c r="G33" s="24" t="b">
        <f>'Plate Planning'!$C$32</f>
        <v>1</v>
      </c>
      <c r="H33" s="24" t="str">
        <f>IF('Plate Planning'!$C$33=0, "NA",'Plate Planning'!$C$33)</f>
        <v>THF</v>
      </c>
      <c r="I33" s="24" t="str">
        <f>IF('Plate Planning'!J6="-", "NA", 'Plate Planning'!J6)</f>
        <v>NA</v>
      </c>
      <c r="J33" s="24">
        <f>'Plate Planning'!$H$24</f>
        <v>1</v>
      </c>
      <c r="K33" s="24" t="str">
        <f>IF(I33="NA", "NA", LOOKUP(I33,'Ligand and Compound Database'!A:B,'Ligand and Compound Database'!E:E))</f>
        <v>NA</v>
      </c>
      <c r="L33" s="24" t="str">
        <f>Reagents!$C$2</f>
        <v>-</v>
      </c>
      <c r="M33" s="24">
        <f>Reagents!$J$2</f>
        <v>0</v>
      </c>
      <c r="N33" s="24" t="str">
        <f>Reagents!$C$3</f>
        <v>-</v>
      </c>
      <c r="O33" s="24">
        <f>Reagents!$J$3</f>
        <v>0</v>
      </c>
      <c r="P33" s="24" t="str">
        <f>Reagents!$C$4</f>
        <v>-</v>
      </c>
      <c r="Q33" s="24">
        <f>Reagents!$J$4</f>
        <v>0</v>
      </c>
      <c r="R33" s="24" t="str">
        <f>Reagents!$C$5</f>
        <v>-</v>
      </c>
      <c r="S33" s="24">
        <f>Reagents!$J$5</f>
        <v>0</v>
      </c>
      <c r="T33" s="24" t="str">
        <f>Reagents!$C$6</f>
        <v>-</v>
      </c>
      <c r="U33" s="24">
        <f>Reagents!$J$6</f>
        <v>0</v>
      </c>
      <c r="V33" s="24" t="str">
        <f>Reagents!$C$7</f>
        <v>-</v>
      </c>
      <c r="W33" s="24">
        <f>Reagents!$J$7</f>
        <v>0</v>
      </c>
      <c r="X33" s="24" t="str">
        <f>Reagents!$C$8</f>
        <v>-</v>
      </c>
      <c r="Y33" s="24">
        <f>Reagents!$J$8</f>
        <v>0</v>
      </c>
      <c r="Z33" s="24" t="str">
        <f>Reagents!$C$9</f>
        <v>-</v>
      </c>
      <c r="AA33" s="24">
        <f>Reagents!$J$9</f>
        <v>0</v>
      </c>
      <c r="AB33" s="24" t="str">
        <f>Reagents!$C$10</f>
        <v>-</v>
      </c>
      <c r="AC33" s="24">
        <f>Reagents!$J$10</f>
        <v>0</v>
      </c>
      <c r="AD33" s="24" t="str">
        <f>Reagents!$C$11</f>
        <v>-</v>
      </c>
      <c r="AE33" s="24">
        <f>Reagents!$J$11</f>
        <v>0</v>
      </c>
      <c r="AF33" t="str">
        <f>Reagents!$C$19</f>
        <v>-</v>
      </c>
      <c r="AG33">
        <f>Reagents!$J$19</f>
        <v>0</v>
      </c>
      <c r="AH33" t="str">
        <f>Reagents!$C$31</f>
        <v>-</v>
      </c>
      <c r="AI33">
        <f>Reagents!$J$31</f>
        <v>0</v>
      </c>
      <c r="AJ33" t="str">
        <f>Reagents!$C$38</f>
        <v>-</v>
      </c>
      <c r="AK33">
        <f>Reagents!$J$38</f>
        <v>0</v>
      </c>
      <c r="AL33" t="str">
        <f>Reagents!$C$46</f>
        <v>-</v>
      </c>
      <c r="AM33">
        <f>Reagents!$J$46</f>
        <v>0</v>
      </c>
    </row>
    <row r="34" spans="1:39" x14ac:dyDescent="0.3">
      <c r="A34" s="24">
        <v>33</v>
      </c>
      <c r="B34" s="26">
        <v>9</v>
      </c>
      <c r="C34" s="26">
        <v>3</v>
      </c>
      <c r="D34" s="24">
        <f>'Plate Planning'!$C$27</f>
        <v>1</v>
      </c>
      <c r="E34" s="24">
        <f>'Plate Planning'!$C$31</f>
        <v>25</v>
      </c>
      <c r="F34" s="24">
        <f>'Plate Planning'!$C$30</f>
        <v>24</v>
      </c>
      <c r="G34" s="24" t="b">
        <f>'Plate Planning'!$C$32</f>
        <v>1</v>
      </c>
      <c r="H34" s="24" t="str">
        <f>IF('Plate Planning'!$C$33=0, "NA",'Plate Planning'!$C$33)</f>
        <v>THF</v>
      </c>
      <c r="I34" s="24" t="str">
        <f>IF('Plate Planning'!K6="-", "NA", 'Plate Planning'!K6)</f>
        <v>NA</v>
      </c>
      <c r="J34" s="24">
        <f>'Plate Planning'!$H$24</f>
        <v>1</v>
      </c>
      <c r="K34" s="24" t="str">
        <f>IF(I34="NA", "NA", LOOKUP(I34,'Ligand and Compound Database'!A:B,'Ligand and Compound Database'!E:E))</f>
        <v>NA</v>
      </c>
      <c r="L34" s="24" t="str">
        <f>Reagents!$C$2</f>
        <v>-</v>
      </c>
      <c r="M34" s="24">
        <f>Reagents!$J$2</f>
        <v>0</v>
      </c>
      <c r="N34" s="24" t="str">
        <f>Reagents!$C$3</f>
        <v>-</v>
      </c>
      <c r="O34" s="24">
        <f>Reagents!$J$3</f>
        <v>0</v>
      </c>
      <c r="P34" s="24" t="str">
        <f>Reagents!$C$4</f>
        <v>-</v>
      </c>
      <c r="Q34" s="24">
        <f>Reagents!$J$4</f>
        <v>0</v>
      </c>
      <c r="R34" s="24" t="str">
        <f>Reagents!$C$5</f>
        <v>-</v>
      </c>
      <c r="S34" s="24">
        <f>Reagents!$J$5</f>
        <v>0</v>
      </c>
      <c r="T34" s="24" t="str">
        <f>Reagents!$C$6</f>
        <v>-</v>
      </c>
      <c r="U34" s="24">
        <f>Reagents!$J$6</f>
        <v>0</v>
      </c>
      <c r="V34" s="24" t="str">
        <f>Reagents!$C$7</f>
        <v>-</v>
      </c>
      <c r="W34" s="24">
        <f>Reagents!$J$7</f>
        <v>0</v>
      </c>
      <c r="X34" s="24" t="str">
        <f>Reagents!$C$8</f>
        <v>-</v>
      </c>
      <c r="Y34" s="24">
        <f>Reagents!$J$8</f>
        <v>0</v>
      </c>
      <c r="Z34" s="24" t="str">
        <f>Reagents!$C$9</f>
        <v>-</v>
      </c>
      <c r="AA34" s="24">
        <f>Reagents!$J$9</f>
        <v>0</v>
      </c>
      <c r="AB34" s="24" t="str">
        <f>Reagents!$C$10</f>
        <v>-</v>
      </c>
      <c r="AC34" s="24">
        <f>Reagents!$J$10</f>
        <v>0</v>
      </c>
      <c r="AD34" s="24" t="str">
        <f>Reagents!$C$11</f>
        <v>-</v>
      </c>
      <c r="AE34" s="24">
        <f>Reagents!$J$11</f>
        <v>0</v>
      </c>
      <c r="AF34" t="str">
        <f>Reagents!$C$20</f>
        <v>-</v>
      </c>
      <c r="AG34">
        <f>Reagents!$J$20</f>
        <v>0</v>
      </c>
      <c r="AH34" t="str">
        <f>Reagents!$C$32</f>
        <v>-</v>
      </c>
      <c r="AI34">
        <f>Reagents!$J$32</f>
        <v>0</v>
      </c>
      <c r="AJ34" t="str">
        <f>Reagents!$C$38</f>
        <v>-</v>
      </c>
      <c r="AK34">
        <f>Reagents!$J$38</f>
        <v>0</v>
      </c>
      <c r="AL34" t="str">
        <f>Reagents!$C$46</f>
        <v>-</v>
      </c>
      <c r="AM34">
        <f>Reagents!$J$46</f>
        <v>0</v>
      </c>
    </row>
    <row r="35" spans="1:39" x14ac:dyDescent="0.3">
      <c r="A35" s="24">
        <v>34</v>
      </c>
      <c r="B35" s="26">
        <v>10</v>
      </c>
      <c r="C35" s="26">
        <v>3</v>
      </c>
      <c r="D35" s="24">
        <f>'Plate Planning'!$C$27</f>
        <v>1</v>
      </c>
      <c r="E35" s="24">
        <f>'Plate Planning'!$C$31</f>
        <v>25</v>
      </c>
      <c r="F35" s="24">
        <f>'Plate Planning'!$C$30</f>
        <v>24</v>
      </c>
      <c r="G35" s="24" t="b">
        <f>'Plate Planning'!$C$32</f>
        <v>1</v>
      </c>
      <c r="H35" s="24" t="str">
        <f>IF('Plate Planning'!$C$33=0, "NA",'Plate Planning'!$C$33)</f>
        <v>THF</v>
      </c>
      <c r="I35" s="24" t="str">
        <f>IF('Plate Planning'!L6="-", "NA", 'Plate Planning'!L6)</f>
        <v>NA</v>
      </c>
      <c r="J35" s="24">
        <f>'Plate Planning'!$H$24</f>
        <v>1</v>
      </c>
      <c r="K35" s="24" t="str">
        <f>IF(I35="NA", "NA", LOOKUP(I35,'Ligand and Compound Database'!A:B,'Ligand and Compound Database'!E:E))</f>
        <v>NA</v>
      </c>
      <c r="L35" s="24" t="str">
        <f>Reagents!$C$2</f>
        <v>-</v>
      </c>
      <c r="M35" s="24">
        <f>Reagents!$J$2</f>
        <v>0</v>
      </c>
      <c r="N35" s="24" t="str">
        <f>Reagents!$C$3</f>
        <v>-</v>
      </c>
      <c r="O35" s="24">
        <f>Reagents!$J$3</f>
        <v>0</v>
      </c>
      <c r="P35" s="24" t="str">
        <f>Reagents!$C$4</f>
        <v>-</v>
      </c>
      <c r="Q35" s="24">
        <f>Reagents!$J$4</f>
        <v>0</v>
      </c>
      <c r="R35" s="24" t="str">
        <f>Reagents!$C$5</f>
        <v>-</v>
      </c>
      <c r="S35" s="24">
        <f>Reagents!$J$5</f>
        <v>0</v>
      </c>
      <c r="T35" s="24" t="str">
        <f>Reagents!$C$6</f>
        <v>-</v>
      </c>
      <c r="U35" s="24">
        <f>Reagents!$J$6</f>
        <v>0</v>
      </c>
      <c r="V35" s="24" t="str">
        <f>Reagents!$C$7</f>
        <v>-</v>
      </c>
      <c r="W35" s="24">
        <f>Reagents!$J$7</f>
        <v>0</v>
      </c>
      <c r="X35" s="24" t="str">
        <f>Reagents!$C$8</f>
        <v>-</v>
      </c>
      <c r="Y35" s="24">
        <f>Reagents!$J$8</f>
        <v>0</v>
      </c>
      <c r="Z35" s="24" t="str">
        <f>Reagents!$C$9</f>
        <v>-</v>
      </c>
      <c r="AA35" s="24">
        <f>Reagents!$J$9</f>
        <v>0</v>
      </c>
      <c r="AB35" s="24" t="str">
        <f>Reagents!$C$10</f>
        <v>-</v>
      </c>
      <c r="AC35" s="24">
        <f>Reagents!$J$10</f>
        <v>0</v>
      </c>
      <c r="AD35" s="24" t="str">
        <f>Reagents!$C$11</f>
        <v>-</v>
      </c>
      <c r="AE35" s="24">
        <f>Reagents!$J$11</f>
        <v>0</v>
      </c>
      <c r="AF35" t="str">
        <f>Reagents!$C$21</f>
        <v>-</v>
      </c>
      <c r="AG35">
        <f>Reagents!$J$21</f>
        <v>0</v>
      </c>
      <c r="AH35" t="str">
        <f>Reagents!$C$33</f>
        <v>-</v>
      </c>
      <c r="AI35">
        <f>Reagents!$J$33</f>
        <v>0</v>
      </c>
      <c r="AJ35" t="str">
        <f>Reagents!$C$38</f>
        <v>-</v>
      </c>
      <c r="AK35">
        <f>Reagents!$J$38</f>
        <v>0</v>
      </c>
      <c r="AL35" t="str">
        <f>Reagents!$C$46</f>
        <v>-</v>
      </c>
      <c r="AM35">
        <f>Reagents!$J$46</f>
        <v>0</v>
      </c>
    </row>
    <row r="36" spans="1:39" x14ac:dyDescent="0.3">
      <c r="A36" s="24">
        <v>35</v>
      </c>
      <c r="B36" s="26">
        <v>11</v>
      </c>
      <c r="C36" s="26">
        <v>3</v>
      </c>
      <c r="D36" s="24">
        <f>'Plate Planning'!$C$27</f>
        <v>1</v>
      </c>
      <c r="E36" s="24">
        <f>'Plate Planning'!$C$31</f>
        <v>25</v>
      </c>
      <c r="F36" s="24">
        <f>'Plate Planning'!$C$30</f>
        <v>24</v>
      </c>
      <c r="G36" s="24" t="b">
        <f>'Plate Planning'!$C$32</f>
        <v>1</v>
      </c>
      <c r="H36" s="24" t="str">
        <f>IF('Plate Planning'!$C$33=0, "NA",'Plate Planning'!$C$33)</f>
        <v>THF</v>
      </c>
      <c r="I36" s="24" t="str">
        <f>IF('Plate Planning'!M6="-", "NA", 'Plate Planning'!M6)</f>
        <v>NA</v>
      </c>
      <c r="J36" s="24">
        <f>'Plate Planning'!$H$24</f>
        <v>1</v>
      </c>
      <c r="K36" s="24" t="str">
        <f>IF(I36="NA", "NA", LOOKUP(I36,'Ligand and Compound Database'!A:B,'Ligand and Compound Database'!E:E))</f>
        <v>NA</v>
      </c>
      <c r="L36" s="24" t="str">
        <f>Reagents!$C$2</f>
        <v>-</v>
      </c>
      <c r="M36" s="24">
        <f>Reagents!$J$2</f>
        <v>0</v>
      </c>
      <c r="N36" s="24" t="str">
        <f>Reagents!$C$3</f>
        <v>-</v>
      </c>
      <c r="O36" s="24">
        <f>Reagents!$J$3</f>
        <v>0</v>
      </c>
      <c r="P36" s="24" t="str">
        <f>Reagents!$C$4</f>
        <v>-</v>
      </c>
      <c r="Q36" s="24">
        <f>Reagents!$J$4</f>
        <v>0</v>
      </c>
      <c r="R36" s="24" t="str">
        <f>Reagents!$C$5</f>
        <v>-</v>
      </c>
      <c r="S36" s="24">
        <f>Reagents!$J$5</f>
        <v>0</v>
      </c>
      <c r="T36" s="24" t="str">
        <f>Reagents!$C$6</f>
        <v>-</v>
      </c>
      <c r="U36" s="24">
        <f>Reagents!$J$6</f>
        <v>0</v>
      </c>
      <c r="V36" s="24" t="str">
        <f>Reagents!$C$7</f>
        <v>-</v>
      </c>
      <c r="W36" s="24">
        <f>Reagents!$J$7</f>
        <v>0</v>
      </c>
      <c r="X36" s="24" t="str">
        <f>Reagents!$C$8</f>
        <v>-</v>
      </c>
      <c r="Y36" s="24">
        <f>Reagents!$J$8</f>
        <v>0</v>
      </c>
      <c r="Z36" s="24" t="str">
        <f>Reagents!$C$9</f>
        <v>-</v>
      </c>
      <c r="AA36" s="24">
        <f>Reagents!$J$9</f>
        <v>0</v>
      </c>
      <c r="AB36" s="24" t="str">
        <f>Reagents!$C$10</f>
        <v>-</v>
      </c>
      <c r="AC36" s="24">
        <f>Reagents!$J$10</f>
        <v>0</v>
      </c>
      <c r="AD36" s="24" t="str">
        <f>Reagents!$C$11</f>
        <v>-</v>
      </c>
      <c r="AE36" s="24">
        <f>Reagents!$J$11</f>
        <v>0</v>
      </c>
      <c r="AF36" t="str">
        <f>Reagents!$C$22</f>
        <v>-</v>
      </c>
      <c r="AG36">
        <f>Reagents!$J$22</f>
        <v>0</v>
      </c>
      <c r="AH36" t="str">
        <f>Reagents!$C$34</f>
        <v>-</v>
      </c>
      <c r="AI36">
        <f>Reagents!$J$34</f>
        <v>0</v>
      </c>
      <c r="AJ36" t="str">
        <f>Reagents!$C$38</f>
        <v>-</v>
      </c>
      <c r="AK36">
        <f>Reagents!$J$38</f>
        <v>0</v>
      </c>
      <c r="AL36" t="str">
        <f>Reagents!$C$46</f>
        <v>-</v>
      </c>
      <c r="AM36">
        <f>Reagents!$J$46</f>
        <v>0</v>
      </c>
    </row>
    <row r="37" spans="1:39" x14ac:dyDescent="0.3">
      <c r="A37" s="24">
        <v>36</v>
      </c>
      <c r="B37" s="26">
        <v>12</v>
      </c>
      <c r="C37" s="26">
        <v>3</v>
      </c>
      <c r="D37" s="24">
        <f>'Plate Planning'!$C$27</f>
        <v>1</v>
      </c>
      <c r="E37" s="24">
        <f>'Plate Planning'!$C$31</f>
        <v>25</v>
      </c>
      <c r="F37" s="24">
        <f>'Plate Planning'!$C$30</f>
        <v>24</v>
      </c>
      <c r="G37" s="24" t="b">
        <f>'Plate Planning'!$C$32</f>
        <v>1</v>
      </c>
      <c r="H37" s="24" t="str">
        <f>IF('Plate Planning'!$C$33=0, "NA",'Plate Planning'!$C$33)</f>
        <v>THF</v>
      </c>
      <c r="I37" s="24" t="str">
        <f>IF('Plate Planning'!N6="-", "NA", 'Plate Planning'!N6)</f>
        <v>NA</v>
      </c>
      <c r="J37" s="24">
        <f>'Plate Planning'!$H$24</f>
        <v>1</v>
      </c>
      <c r="K37" s="24" t="str">
        <f>IF(I37="NA", "NA", LOOKUP(I37,'Ligand and Compound Database'!A:B,'Ligand and Compound Database'!E:E))</f>
        <v>NA</v>
      </c>
      <c r="L37" s="24" t="str">
        <f>Reagents!$C$2</f>
        <v>-</v>
      </c>
      <c r="M37" s="24">
        <f>Reagents!$J$2</f>
        <v>0</v>
      </c>
      <c r="N37" s="24" t="str">
        <f>Reagents!$C$3</f>
        <v>-</v>
      </c>
      <c r="O37" s="24">
        <f>Reagents!$J$3</f>
        <v>0</v>
      </c>
      <c r="P37" s="24" t="str">
        <f>Reagents!$C$4</f>
        <v>-</v>
      </c>
      <c r="Q37" s="24">
        <f>Reagents!$J$4</f>
        <v>0</v>
      </c>
      <c r="R37" s="24" t="str">
        <f>Reagents!$C$5</f>
        <v>-</v>
      </c>
      <c r="S37" s="24">
        <f>Reagents!$J$5</f>
        <v>0</v>
      </c>
      <c r="T37" s="24" t="str">
        <f>Reagents!$C$6</f>
        <v>-</v>
      </c>
      <c r="U37" s="24">
        <f>Reagents!$J$6</f>
        <v>0</v>
      </c>
      <c r="V37" s="24" t="str">
        <f>Reagents!$C$7</f>
        <v>-</v>
      </c>
      <c r="W37" s="24">
        <f>Reagents!$J$7</f>
        <v>0</v>
      </c>
      <c r="X37" s="24" t="str">
        <f>Reagents!$C$8</f>
        <v>-</v>
      </c>
      <c r="Y37" s="24">
        <f>Reagents!$J$8</f>
        <v>0</v>
      </c>
      <c r="Z37" s="24" t="str">
        <f>Reagents!$C$9</f>
        <v>-</v>
      </c>
      <c r="AA37" s="24">
        <f>Reagents!$J$9</f>
        <v>0</v>
      </c>
      <c r="AB37" s="24" t="str">
        <f>Reagents!$C$10</f>
        <v>-</v>
      </c>
      <c r="AC37" s="24">
        <f>Reagents!$J$10</f>
        <v>0</v>
      </c>
      <c r="AD37" s="24" t="str">
        <f>Reagents!$C$11</f>
        <v>-</v>
      </c>
      <c r="AE37" s="24">
        <f>Reagents!$J$11</f>
        <v>0</v>
      </c>
      <c r="AF37" t="str">
        <f>Reagents!$C$23</f>
        <v>-</v>
      </c>
      <c r="AG37">
        <f>Reagents!$J$23</f>
        <v>0</v>
      </c>
      <c r="AH37" t="str">
        <f>Reagents!$C$35</f>
        <v>-</v>
      </c>
      <c r="AI37">
        <f>Reagents!$J$35</f>
        <v>0</v>
      </c>
      <c r="AJ37" t="str">
        <f>Reagents!$C$38</f>
        <v>-</v>
      </c>
      <c r="AK37">
        <f>Reagents!$J$38</f>
        <v>0</v>
      </c>
      <c r="AL37" t="str">
        <f>Reagents!$C$46</f>
        <v>-</v>
      </c>
      <c r="AM37">
        <f>Reagents!$J$46</f>
        <v>0</v>
      </c>
    </row>
    <row r="38" spans="1:39" x14ac:dyDescent="0.3">
      <c r="A38" s="24">
        <v>37</v>
      </c>
      <c r="B38" s="26">
        <v>1</v>
      </c>
      <c r="C38" s="26">
        <v>4</v>
      </c>
      <c r="D38" s="24">
        <f>'Plate Planning'!$C$27</f>
        <v>1</v>
      </c>
      <c r="E38" s="24">
        <f>'Plate Planning'!$C$31</f>
        <v>25</v>
      </c>
      <c r="F38" s="24">
        <f>'Plate Planning'!$C$30</f>
        <v>24</v>
      </c>
      <c r="G38" s="24" t="b">
        <f>'Plate Planning'!$C$32</f>
        <v>1</v>
      </c>
      <c r="H38" s="24" t="str">
        <f>IF('Plate Planning'!$C$33=0, "NA",'Plate Planning'!$C$33)</f>
        <v>THF</v>
      </c>
      <c r="I38" s="24" t="str">
        <f>IF('Plate Planning'!C7="-", "NA", 'Plate Planning'!C7)</f>
        <v>NA</v>
      </c>
      <c r="J38" s="24">
        <f>'Plate Planning'!$H$24</f>
        <v>1</v>
      </c>
      <c r="K38" s="24" t="str">
        <f>IF(I38="NA", "NA", LOOKUP(I38,'Ligand and Compound Database'!A:B,'Ligand and Compound Database'!E:E))</f>
        <v>NA</v>
      </c>
      <c r="L38" s="24" t="str">
        <f>Reagents!$C$2</f>
        <v>-</v>
      </c>
      <c r="M38" s="24">
        <f>Reagents!$J$2</f>
        <v>0</v>
      </c>
      <c r="N38" s="24" t="str">
        <f>Reagents!$C$3</f>
        <v>-</v>
      </c>
      <c r="O38" s="24">
        <f>Reagents!$J$3</f>
        <v>0</v>
      </c>
      <c r="P38" s="24" t="str">
        <f>Reagents!$C$4</f>
        <v>-</v>
      </c>
      <c r="Q38" s="24">
        <f>Reagents!$J$4</f>
        <v>0</v>
      </c>
      <c r="R38" s="24" t="str">
        <f>Reagents!$C$5</f>
        <v>-</v>
      </c>
      <c r="S38" s="24">
        <f>Reagents!$J$5</f>
        <v>0</v>
      </c>
      <c r="T38" s="24" t="str">
        <f>Reagents!$C$6</f>
        <v>-</v>
      </c>
      <c r="U38" s="24">
        <f>Reagents!$J$6</f>
        <v>0</v>
      </c>
      <c r="V38" s="24" t="str">
        <f>Reagents!$C$7</f>
        <v>-</v>
      </c>
      <c r="W38" s="24">
        <f>Reagents!$J$7</f>
        <v>0</v>
      </c>
      <c r="X38" s="24" t="str">
        <f>Reagents!$C$8</f>
        <v>-</v>
      </c>
      <c r="Y38" s="24">
        <f>Reagents!$J$8</f>
        <v>0</v>
      </c>
      <c r="Z38" s="24" t="str">
        <f>Reagents!$C$9</f>
        <v>-</v>
      </c>
      <c r="AA38" s="24">
        <f>Reagents!$J$9</f>
        <v>0</v>
      </c>
      <c r="AB38" s="24" t="str">
        <f>Reagents!$C$10</f>
        <v>-</v>
      </c>
      <c r="AC38" s="24">
        <f>Reagents!$J$10</f>
        <v>0</v>
      </c>
      <c r="AD38" s="24" t="str">
        <f>Reagents!$C$11</f>
        <v>-</v>
      </c>
      <c r="AE38" s="24">
        <f>Reagents!$J$11</f>
        <v>0</v>
      </c>
      <c r="AF38" t="str">
        <f>Reagents!$C$12</f>
        <v>-</v>
      </c>
      <c r="AG38">
        <f>Reagents!$J$12</f>
        <v>0</v>
      </c>
      <c r="AH38" t="str">
        <f>Reagents!$C$24</f>
        <v>-</v>
      </c>
      <c r="AI38">
        <f>Reagents!$J$24</f>
        <v>0</v>
      </c>
      <c r="AJ38" t="str">
        <f>Reagents!$C$39</f>
        <v>-</v>
      </c>
      <c r="AK38">
        <f>Reagents!$J$39</f>
        <v>0</v>
      </c>
      <c r="AL38" t="str">
        <f>Reagents!$C$47</f>
        <v>-</v>
      </c>
      <c r="AM38">
        <f>Reagents!$J$47</f>
        <v>0</v>
      </c>
    </row>
    <row r="39" spans="1:39" x14ac:dyDescent="0.3">
      <c r="A39" s="24">
        <v>38</v>
      </c>
      <c r="B39" s="26">
        <v>2</v>
      </c>
      <c r="C39" s="26">
        <v>4</v>
      </c>
      <c r="D39" s="24">
        <f>'Plate Planning'!$C$27</f>
        <v>1</v>
      </c>
      <c r="E39" s="24">
        <f>'Plate Planning'!$C$31</f>
        <v>25</v>
      </c>
      <c r="F39" s="24">
        <f>'Plate Planning'!$C$30</f>
        <v>24</v>
      </c>
      <c r="G39" s="24" t="b">
        <f>'Plate Planning'!$C$32</f>
        <v>1</v>
      </c>
      <c r="H39" s="24" t="str">
        <f>IF('Plate Planning'!$C$33=0, "NA",'Plate Planning'!$C$33)</f>
        <v>THF</v>
      </c>
      <c r="I39" s="24" t="str">
        <f>IF('Plate Planning'!D7="-", "NA", 'Plate Planning'!D7)</f>
        <v>NA</v>
      </c>
      <c r="J39" s="24">
        <f>'Plate Planning'!$H$24</f>
        <v>1</v>
      </c>
      <c r="K39" s="24" t="str">
        <f>IF(I39="NA", "NA", LOOKUP(I39,'Ligand and Compound Database'!A:B,'Ligand and Compound Database'!E:E))</f>
        <v>NA</v>
      </c>
      <c r="L39" s="24" t="str">
        <f>Reagents!$C$2</f>
        <v>-</v>
      </c>
      <c r="M39" s="24">
        <f>Reagents!$J$2</f>
        <v>0</v>
      </c>
      <c r="N39" s="24" t="str">
        <f>Reagents!$C$3</f>
        <v>-</v>
      </c>
      <c r="O39" s="24">
        <f>Reagents!$J$3</f>
        <v>0</v>
      </c>
      <c r="P39" s="24" t="str">
        <f>Reagents!$C$4</f>
        <v>-</v>
      </c>
      <c r="Q39" s="24">
        <f>Reagents!$J$4</f>
        <v>0</v>
      </c>
      <c r="R39" s="24" t="str">
        <f>Reagents!$C$5</f>
        <v>-</v>
      </c>
      <c r="S39" s="24">
        <f>Reagents!$J$5</f>
        <v>0</v>
      </c>
      <c r="T39" s="24" t="str">
        <f>Reagents!$C$6</f>
        <v>-</v>
      </c>
      <c r="U39" s="24">
        <f>Reagents!$J$6</f>
        <v>0</v>
      </c>
      <c r="V39" s="24" t="str">
        <f>Reagents!$C$7</f>
        <v>-</v>
      </c>
      <c r="W39" s="24">
        <f>Reagents!$J$7</f>
        <v>0</v>
      </c>
      <c r="X39" s="24" t="str">
        <f>Reagents!$C$8</f>
        <v>-</v>
      </c>
      <c r="Y39" s="24">
        <f>Reagents!$J$8</f>
        <v>0</v>
      </c>
      <c r="Z39" s="24" t="str">
        <f>Reagents!$C$9</f>
        <v>-</v>
      </c>
      <c r="AA39" s="24">
        <f>Reagents!$J$9</f>
        <v>0</v>
      </c>
      <c r="AB39" s="24" t="str">
        <f>Reagents!$C$10</f>
        <v>-</v>
      </c>
      <c r="AC39" s="24">
        <f>Reagents!$J$10</f>
        <v>0</v>
      </c>
      <c r="AD39" s="24" t="str">
        <f>Reagents!$C$11</f>
        <v>-</v>
      </c>
      <c r="AE39" s="24">
        <f>Reagents!$J$11</f>
        <v>0</v>
      </c>
      <c r="AF39" t="str">
        <f>Reagents!$C$13</f>
        <v>-</v>
      </c>
      <c r="AG39">
        <f>Reagents!$J$13</f>
        <v>0</v>
      </c>
      <c r="AH39" t="str">
        <f>Reagents!$C$25</f>
        <v>-</v>
      </c>
      <c r="AI39">
        <f>Reagents!$J$25</f>
        <v>0</v>
      </c>
      <c r="AJ39" t="str">
        <f>Reagents!$C$39</f>
        <v>-</v>
      </c>
      <c r="AK39">
        <f>Reagents!$J$39</f>
        <v>0</v>
      </c>
      <c r="AL39" t="str">
        <f>Reagents!$C$47</f>
        <v>-</v>
      </c>
      <c r="AM39">
        <f>Reagents!$J$47</f>
        <v>0</v>
      </c>
    </row>
    <row r="40" spans="1:39" x14ac:dyDescent="0.3">
      <c r="A40" s="24">
        <v>39</v>
      </c>
      <c r="B40" s="26">
        <v>3</v>
      </c>
      <c r="C40" s="26">
        <v>4</v>
      </c>
      <c r="D40" s="24">
        <f>'Plate Planning'!$C$27</f>
        <v>1</v>
      </c>
      <c r="E40" s="24">
        <f>'Plate Planning'!$C$31</f>
        <v>25</v>
      </c>
      <c r="F40" s="24">
        <f>'Plate Planning'!$C$30</f>
        <v>24</v>
      </c>
      <c r="G40" s="24" t="b">
        <f>'Plate Planning'!$C$32</f>
        <v>1</v>
      </c>
      <c r="H40" s="24" t="str">
        <f>IF('Plate Planning'!$C$33=0, "NA",'Plate Planning'!$C$33)</f>
        <v>THF</v>
      </c>
      <c r="I40" s="24" t="str">
        <f>IF('Plate Planning'!E7="-", "NA", 'Plate Planning'!E7)</f>
        <v>NA</v>
      </c>
      <c r="J40" s="24">
        <f>'Plate Planning'!$H$24</f>
        <v>1</v>
      </c>
      <c r="K40" s="24" t="str">
        <f>IF(I40="NA", "NA", LOOKUP(I40,'Ligand and Compound Database'!A:B,'Ligand and Compound Database'!E:E))</f>
        <v>NA</v>
      </c>
      <c r="L40" s="24" t="str">
        <f>Reagents!$C$2</f>
        <v>-</v>
      </c>
      <c r="M40" s="24">
        <f>Reagents!$J$2</f>
        <v>0</v>
      </c>
      <c r="N40" s="24" t="str">
        <f>Reagents!$C$3</f>
        <v>-</v>
      </c>
      <c r="O40" s="24">
        <f>Reagents!$J$3</f>
        <v>0</v>
      </c>
      <c r="P40" s="24" t="str">
        <f>Reagents!$C$4</f>
        <v>-</v>
      </c>
      <c r="Q40" s="24">
        <f>Reagents!$J$4</f>
        <v>0</v>
      </c>
      <c r="R40" s="24" t="str">
        <f>Reagents!$C$5</f>
        <v>-</v>
      </c>
      <c r="S40" s="24">
        <f>Reagents!$J$5</f>
        <v>0</v>
      </c>
      <c r="T40" s="24" t="str">
        <f>Reagents!$C$6</f>
        <v>-</v>
      </c>
      <c r="U40" s="24">
        <f>Reagents!$J$6</f>
        <v>0</v>
      </c>
      <c r="V40" s="24" t="str">
        <f>Reagents!$C$7</f>
        <v>-</v>
      </c>
      <c r="W40" s="24">
        <f>Reagents!$J$7</f>
        <v>0</v>
      </c>
      <c r="X40" s="24" t="str">
        <f>Reagents!$C$8</f>
        <v>-</v>
      </c>
      <c r="Y40" s="24">
        <f>Reagents!$J$8</f>
        <v>0</v>
      </c>
      <c r="Z40" s="24" t="str">
        <f>Reagents!$C$9</f>
        <v>-</v>
      </c>
      <c r="AA40" s="24">
        <f>Reagents!$J$9</f>
        <v>0</v>
      </c>
      <c r="AB40" s="24" t="str">
        <f>Reagents!$C$10</f>
        <v>-</v>
      </c>
      <c r="AC40" s="24">
        <f>Reagents!$J$10</f>
        <v>0</v>
      </c>
      <c r="AD40" s="24" t="str">
        <f>Reagents!$C$11</f>
        <v>-</v>
      </c>
      <c r="AE40" s="24">
        <f>Reagents!$J$11</f>
        <v>0</v>
      </c>
      <c r="AF40" t="str">
        <f>Reagents!$C$14</f>
        <v>-</v>
      </c>
      <c r="AG40">
        <f>Reagents!$J$14</f>
        <v>0</v>
      </c>
      <c r="AH40" t="str">
        <f>Reagents!$C$26</f>
        <v>-</v>
      </c>
      <c r="AI40">
        <f>Reagents!$J$26</f>
        <v>0</v>
      </c>
      <c r="AJ40" t="str">
        <f>Reagents!$C$39</f>
        <v>-</v>
      </c>
      <c r="AK40">
        <f>Reagents!$J$39</f>
        <v>0</v>
      </c>
      <c r="AL40" t="str">
        <f>Reagents!$C$47</f>
        <v>-</v>
      </c>
      <c r="AM40">
        <f>Reagents!$J$47</f>
        <v>0</v>
      </c>
    </row>
    <row r="41" spans="1:39" x14ac:dyDescent="0.3">
      <c r="A41" s="24">
        <v>40</v>
      </c>
      <c r="B41" s="26">
        <v>4</v>
      </c>
      <c r="C41" s="26">
        <v>4</v>
      </c>
      <c r="D41" s="24">
        <f>'Plate Planning'!$C$27</f>
        <v>1</v>
      </c>
      <c r="E41" s="24">
        <f>'Plate Planning'!$C$31</f>
        <v>25</v>
      </c>
      <c r="F41" s="24">
        <f>'Plate Planning'!$C$30</f>
        <v>24</v>
      </c>
      <c r="G41" s="24" t="b">
        <f>'Plate Planning'!$C$32</f>
        <v>1</v>
      </c>
      <c r="H41" s="24" t="str">
        <f>IF('Plate Planning'!$C$33=0, "NA",'Plate Planning'!$C$33)</f>
        <v>THF</v>
      </c>
      <c r="I41" s="24" t="str">
        <f>IF('Plate Planning'!F7="-", "NA", 'Plate Planning'!F7)</f>
        <v>NA</v>
      </c>
      <c r="J41" s="24">
        <f>'Plate Planning'!$H$24</f>
        <v>1</v>
      </c>
      <c r="K41" s="24" t="str">
        <f>IF(I41="NA", "NA", LOOKUP(I41,'Ligand and Compound Database'!A:B,'Ligand and Compound Database'!E:E))</f>
        <v>NA</v>
      </c>
      <c r="L41" s="24" t="str">
        <f>Reagents!$C$2</f>
        <v>-</v>
      </c>
      <c r="M41" s="24">
        <f>Reagents!$J$2</f>
        <v>0</v>
      </c>
      <c r="N41" s="24" t="str">
        <f>Reagents!$C$3</f>
        <v>-</v>
      </c>
      <c r="O41" s="24">
        <f>Reagents!$J$3</f>
        <v>0</v>
      </c>
      <c r="P41" s="24" t="str">
        <f>Reagents!$C$4</f>
        <v>-</v>
      </c>
      <c r="Q41" s="24">
        <f>Reagents!$J$4</f>
        <v>0</v>
      </c>
      <c r="R41" s="24" t="str">
        <f>Reagents!$C$5</f>
        <v>-</v>
      </c>
      <c r="S41" s="24">
        <f>Reagents!$J$5</f>
        <v>0</v>
      </c>
      <c r="T41" s="24" t="str">
        <f>Reagents!$C$6</f>
        <v>-</v>
      </c>
      <c r="U41" s="24">
        <f>Reagents!$J$6</f>
        <v>0</v>
      </c>
      <c r="V41" s="24" t="str">
        <f>Reagents!$C$7</f>
        <v>-</v>
      </c>
      <c r="W41" s="24">
        <f>Reagents!$J$7</f>
        <v>0</v>
      </c>
      <c r="X41" s="24" t="str">
        <f>Reagents!$C$8</f>
        <v>-</v>
      </c>
      <c r="Y41" s="24">
        <f>Reagents!$J$8</f>
        <v>0</v>
      </c>
      <c r="Z41" s="24" t="str">
        <f>Reagents!$C$9</f>
        <v>-</v>
      </c>
      <c r="AA41" s="24">
        <f>Reagents!$J$9</f>
        <v>0</v>
      </c>
      <c r="AB41" s="24" t="str">
        <f>Reagents!$C$10</f>
        <v>-</v>
      </c>
      <c r="AC41" s="24">
        <f>Reagents!$J$10</f>
        <v>0</v>
      </c>
      <c r="AD41" s="24" t="str">
        <f>Reagents!$C$11</f>
        <v>-</v>
      </c>
      <c r="AE41" s="24">
        <f>Reagents!$J$11</f>
        <v>0</v>
      </c>
      <c r="AF41" t="str">
        <f>Reagents!$C$15</f>
        <v>-</v>
      </c>
      <c r="AG41">
        <f>Reagents!$J$15</f>
        <v>0</v>
      </c>
      <c r="AH41" t="str">
        <f>Reagents!$C$27</f>
        <v>-</v>
      </c>
      <c r="AI41">
        <f>Reagents!$J$27</f>
        <v>0</v>
      </c>
      <c r="AJ41" t="str">
        <f>Reagents!$C$39</f>
        <v>-</v>
      </c>
      <c r="AK41">
        <f>Reagents!$J$39</f>
        <v>0</v>
      </c>
      <c r="AL41" t="str">
        <f>Reagents!$C$47</f>
        <v>-</v>
      </c>
      <c r="AM41">
        <f>Reagents!$J$47</f>
        <v>0</v>
      </c>
    </row>
    <row r="42" spans="1:39" x14ac:dyDescent="0.3">
      <c r="A42" s="24">
        <v>41</v>
      </c>
      <c r="B42" s="26">
        <v>5</v>
      </c>
      <c r="C42" s="26">
        <v>4</v>
      </c>
      <c r="D42" s="24">
        <f>'Plate Planning'!$C$27</f>
        <v>1</v>
      </c>
      <c r="E42" s="24">
        <f>'Plate Planning'!$C$31</f>
        <v>25</v>
      </c>
      <c r="F42" s="24">
        <f>'Plate Planning'!$C$30</f>
        <v>24</v>
      </c>
      <c r="G42" s="24" t="b">
        <f>'Plate Planning'!$C$32</f>
        <v>1</v>
      </c>
      <c r="H42" s="24" t="str">
        <f>IF('Plate Planning'!$C$33=0, "NA",'Plate Planning'!$C$33)</f>
        <v>THF</v>
      </c>
      <c r="I42" s="24" t="str">
        <f>IF('Plate Planning'!G7="-", "NA", 'Plate Planning'!G7)</f>
        <v>NA</v>
      </c>
      <c r="J42" s="24">
        <f>'Plate Planning'!$H$24</f>
        <v>1</v>
      </c>
      <c r="K42" s="24" t="str">
        <f>IF(I42="NA", "NA", LOOKUP(I42,'Ligand and Compound Database'!A:B,'Ligand and Compound Database'!E:E))</f>
        <v>NA</v>
      </c>
      <c r="L42" s="24" t="str">
        <f>Reagents!$C$2</f>
        <v>-</v>
      </c>
      <c r="M42" s="24">
        <f>Reagents!$J$2</f>
        <v>0</v>
      </c>
      <c r="N42" s="24" t="str">
        <f>Reagents!$C$3</f>
        <v>-</v>
      </c>
      <c r="O42" s="24">
        <f>Reagents!$J$3</f>
        <v>0</v>
      </c>
      <c r="P42" s="24" t="str">
        <f>Reagents!$C$4</f>
        <v>-</v>
      </c>
      <c r="Q42" s="24">
        <f>Reagents!$J$4</f>
        <v>0</v>
      </c>
      <c r="R42" s="24" t="str">
        <f>Reagents!$C$5</f>
        <v>-</v>
      </c>
      <c r="S42" s="24">
        <f>Reagents!$J$5</f>
        <v>0</v>
      </c>
      <c r="T42" s="24" t="str">
        <f>Reagents!$C$6</f>
        <v>-</v>
      </c>
      <c r="U42" s="24">
        <f>Reagents!$J$6</f>
        <v>0</v>
      </c>
      <c r="V42" s="24" t="str">
        <f>Reagents!$C$7</f>
        <v>-</v>
      </c>
      <c r="W42" s="24">
        <f>Reagents!$J$7</f>
        <v>0</v>
      </c>
      <c r="X42" s="24" t="str">
        <f>Reagents!$C$8</f>
        <v>-</v>
      </c>
      <c r="Y42" s="24">
        <f>Reagents!$J$8</f>
        <v>0</v>
      </c>
      <c r="Z42" s="24" t="str">
        <f>Reagents!$C$9</f>
        <v>-</v>
      </c>
      <c r="AA42" s="24">
        <f>Reagents!$J$9</f>
        <v>0</v>
      </c>
      <c r="AB42" s="24" t="str">
        <f>Reagents!$C$10</f>
        <v>-</v>
      </c>
      <c r="AC42" s="24">
        <f>Reagents!$J$10</f>
        <v>0</v>
      </c>
      <c r="AD42" s="24" t="str">
        <f>Reagents!$C$11</f>
        <v>-</v>
      </c>
      <c r="AE42" s="24">
        <f>Reagents!$J$11</f>
        <v>0</v>
      </c>
      <c r="AF42" t="str">
        <f>Reagents!$C$16</f>
        <v>-</v>
      </c>
      <c r="AG42">
        <f>Reagents!$J$16</f>
        <v>0</v>
      </c>
      <c r="AH42" t="str">
        <f>Reagents!$C$28</f>
        <v>-</v>
      </c>
      <c r="AI42">
        <f>Reagents!$J$28</f>
        <v>0</v>
      </c>
      <c r="AJ42" t="str">
        <f>Reagents!$C$39</f>
        <v>-</v>
      </c>
      <c r="AK42">
        <f>Reagents!$J$39</f>
        <v>0</v>
      </c>
      <c r="AL42" t="str">
        <f>Reagents!$C$47</f>
        <v>-</v>
      </c>
      <c r="AM42">
        <f>Reagents!$J$47</f>
        <v>0</v>
      </c>
    </row>
    <row r="43" spans="1:39" x14ac:dyDescent="0.3">
      <c r="A43" s="24">
        <v>42</v>
      </c>
      <c r="B43" s="26">
        <v>6</v>
      </c>
      <c r="C43" s="26">
        <v>4</v>
      </c>
      <c r="D43" s="24">
        <f>'Plate Planning'!$C$27</f>
        <v>1</v>
      </c>
      <c r="E43" s="24">
        <f>'Plate Planning'!$C$31</f>
        <v>25</v>
      </c>
      <c r="F43" s="24">
        <f>'Plate Planning'!$C$30</f>
        <v>24</v>
      </c>
      <c r="G43" s="24" t="b">
        <f>'Plate Planning'!$C$32</f>
        <v>1</v>
      </c>
      <c r="H43" s="24" t="str">
        <f>IF('Plate Planning'!$C$33=0, "NA",'Plate Planning'!$C$33)</f>
        <v>THF</v>
      </c>
      <c r="I43" s="24" t="str">
        <f>IF('Plate Planning'!H7="-", "NA", 'Plate Planning'!H7)</f>
        <v>NA</v>
      </c>
      <c r="J43" s="24">
        <f>'Plate Planning'!$H$24</f>
        <v>1</v>
      </c>
      <c r="K43" s="24" t="str">
        <f>IF(I43="NA", "NA", LOOKUP(I43,'Ligand and Compound Database'!A:B,'Ligand and Compound Database'!E:E))</f>
        <v>NA</v>
      </c>
      <c r="L43" s="24" t="str">
        <f>Reagents!$C$2</f>
        <v>-</v>
      </c>
      <c r="M43" s="24">
        <f>Reagents!$J$2</f>
        <v>0</v>
      </c>
      <c r="N43" s="24" t="str">
        <f>Reagents!$C$3</f>
        <v>-</v>
      </c>
      <c r="O43" s="24">
        <f>Reagents!$J$3</f>
        <v>0</v>
      </c>
      <c r="P43" s="24" t="str">
        <f>Reagents!$C$4</f>
        <v>-</v>
      </c>
      <c r="Q43" s="24">
        <f>Reagents!$J$4</f>
        <v>0</v>
      </c>
      <c r="R43" s="24" t="str">
        <f>Reagents!$C$5</f>
        <v>-</v>
      </c>
      <c r="S43" s="24">
        <f>Reagents!$J$5</f>
        <v>0</v>
      </c>
      <c r="T43" s="24" t="str">
        <f>Reagents!$C$6</f>
        <v>-</v>
      </c>
      <c r="U43" s="24">
        <f>Reagents!$J$6</f>
        <v>0</v>
      </c>
      <c r="V43" s="24" t="str">
        <f>Reagents!$C$7</f>
        <v>-</v>
      </c>
      <c r="W43" s="24">
        <f>Reagents!$J$7</f>
        <v>0</v>
      </c>
      <c r="X43" s="24" t="str">
        <f>Reagents!$C$8</f>
        <v>-</v>
      </c>
      <c r="Y43" s="24">
        <f>Reagents!$J$8</f>
        <v>0</v>
      </c>
      <c r="Z43" s="24" t="str">
        <f>Reagents!$C$9</f>
        <v>-</v>
      </c>
      <c r="AA43" s="24">
        <f>Reagents!$J$9</f>
        <v>0</v>
      </c>
      <c r="AB43" s="24" t="str">
        <f>Reagents!$C$10</f>
        <v>-</v>
      </c>
      <c r="AC43" s="24">
        <f>Reagents!$J$10</f>
        <v>0</v>
      </c>
      <c r="AD43" s="24" t="str">
        <f>Reagents!$C$11</f>
        <v>-</v>
      </c>
      <c r="AE43" s="24">
        <f>Reagents!$J$11</f>
        <v>0</v>
      </c>
      <c r="AF43" t="str">
        <f>Reagents!$C$17</f>
        <v>-</v>
      </c>
      <c r="AG43">
        <f>Reagents!$J$17</f>
        <v>0</v>
      </c>
      <c r="AH43" t="str">
        <f>Reagents!$C$29</f>
        <v>-</v>
      </c>
      <c r="AI43">
        <f>Reagents!$J$29</f>
        <v>0</v>
      </c>
      <c r="AJ43" t="str">
        <f>Reagents!$C$39</f>
        <v>-</v>
      </c>
      <c r="AK43">
        <f>Reagents!$J$39</f>
        <v>0</v>
      </c>
      <c r="AL43" t="str">
        <f>Reagents!$C$47</f>
        <v>-</v>
      </c>
      <c r="AM43">
        <f>Reagents!$J$47</f>
        <v>0</v>
      </c>
    </row>
    <row r="44" spans="1:39" x14ac:dyDescent="0.3">
      <c r="A44" s="24">
        <v>43</v>
      </c>
      <c r="B44" s="26">
        <v>7</v>
      </c>
      <c r="C44" s="26">
        <v>4</v>
      </c>
      <c r="D44" s="24">
        <f>'Plate Planning'!$C$27</f>
        <v>1</v>
      </c>
      <c r="E44" s="24">
        <f>'Plate Planning'!$C$31</f>
        <v>25</v>
      </c>
      <c r="F44" s="24">
        <f>'Plate Planning'!$C$30</f>
        <v>24</v>
      </c>
      <c r="G44" s="24" t="b">
        <f>'Plate Planning'!$C$32</f>
        <v>1</v>
      </c>
      <c r="H44" s="24" t="str">
        <f>IF('Plate Planning'!$C$33=0, "NA",'Plate Planning'!$C$33)</f>
        <v>THF</v>
      </c>
      <c r="I44" s="24" t="str">
        <f>IF('Plate Planning'!I7="-", "NA", 'Plate Planning'!I7)</f>
        <v>NA</v>
      </c>
      <c r="J44" s="24">
        <f>'Plate Planning'!$H$24</f>
        <v>1</v>
      </c>
      <c r="K44" s="24" t="str">
        <f>IF(I44="NA", "NA", LOOKUP(I44,'Ligand and Compound Database'!A:B,'Ligand and Compound Database'!E:E))</f>
        <v>NA</v>
      </c>
      <c r="L44" s="24" t="str">
        <f>Reagents!$C$2</f>
        <v>-</v>
      </c>
      <c r="M44" s="24">
        <f>Reagents!$J$2</f>
        <v>0</v>
      </c>
      <c r="N44" s="24" t="str">
        <f>Reagents!$C$3</f>
        <v>-</v>
      </c>
      <c r="O44" s="24">
        <f>Reagents!$J$3</f>
        <v>0</v>
      </c>
      <c r="P44" s="24" t="str">
        <f>Reagents!$C$4</f>
        <v>-</v>
      </c>
      <c r="Q44" s="24">
        <f>Reagents!$J$4</f>
        <v>0</v>
      </c>
      <c r="R44" s="24" t="str">
        <f>Reagents!$C$5</f>
        <v>-</v>
      </c>
      <c r="S44" s="24">
        <f>Reagents!$J$5</f>
        <v>0</v>
      </c>
      <c r="T44" s="24" t="str">
        <f>Reagents!$C$6</f>
        <v>-</v>
      </c>
      <c r="U44" s="24">
        <f>Reagents!$J$6</f>
        <v>0</v>
      </c>
      <c r="V44" s="24" t="str">
        <f>Reagents!$C$7</f>
        <v>-</v>
      </c>
      <c r="W44" s="24">
        <f>Reagents!$J$7</f>
        <v>0</v>
      </c>
      <c r="X44" s="24" t="str">
        <f>Reagents!$C$8</f>
        <v>-</v>
      </c>
      <c r="Y44" s="24">
        <f>Reagents!$J$8</f>
        <v>0</v>
      </c>
      <c r="Z44" s="24" t="str">
        <f>Reagents!$C$9</f>
        <v>-</v>
      </c>
      <c r="AA44" s="24">
        <f>Reagents!$J$9</f>
        <v>0</v>
      </c>
      <c r="AB44" s="24" t="str">
        <f>Reagents!$C$10</f>
        <v>-</v>
      </c>
      <c r="AC44" s="24">
        <f>Reagents!$J$10</f>
        <v>0</v>
      </c>
      <c r="AD44" s="24" t="str">
        <f>Reagents!$C$11</f>
        <v>-</v>
      </c>
      <c r="AE44" s="24">
        <f>Reagents!$J$11</f>
        <v>0</v>
      </c>
      <c r="AF44" t="str">
        <f>Reagents!$C$18</f>
        <v>-</v>
      </c>
      <c r="AG44">
        <f>Reagents!$J$18</f>
        <v>0</v>
      </c>
      <c r="AH44" t="str">
        <f>Reagents!$C$30</f>
        <v>-</v>
      </c>
      <c r="AI44">
        <f>Reagents!$J$30</f>
        <v>0</v>
      </c>
      <c r="AJ44" t="str">
        <f>Reagents!$C$39</f>
        <v>-</v>
      </c>
      <c r="AK44">
        <f>Reagents!$J$39</f>
        <v>0</v>
      </c>
      <c r="AL44" t="str">
        <f>Reagents!$C$47</f>
        <v>-</v>
      </c>
      <c r="AM44">
        <f>Reagents!$J$47</f>
        <v>0</v>
      </c>
    </row>
    <row r="45" spans="1:39" x14ac:dyDescent="0.3">
      <c r="A45" s="24">
        <v>44</v>
      </c>
      <c r="B45" s="26">
        <v>8</v>
      </c>
      <c r="C45" s="26">
        <v>4</v>
      </c>
      <c r="D45" s="24">
        <f>'Plate Planning'!$C$27</f>
        <v>1</v>
      </c>
      <c r="E45" s="24">
        <f>'Plate Planning'!$C$31</f>
        <v>25</v>
      </c>
      <c r="F45" s="24">
        <f>'Plate Planning'!$C$30</f>
        <v>24</v>
      </c>
      <c r="G45" s="24" t="b">
        <f>'Plate Planning'!$C$32</f>
        <v>1</v>
      </c>
      <c r="H45" s="24" t="str">
        <f>IF('Plate Planning'!$C$33=0, "NA",'Plate Planning'!$C$33)</f>
        <v>THF</v>
      </c>
      <c r="I45" s="24" t="str">
        <f>IF('Plate Planning'!J7="-", "NA", 'Plate Planning'!J7)</f>
        <v>NA</v>
      </c>
      <c r="J45" s="24">
        <f>'Plate Planning'!$H$24</f>
        <v>1</v>
      </c>
      <c r="K45" s="24" t="str">
        <f>IF(I45="NA", "NA", LOOKUP(I45,'Ligand and Compound Database'!A:B,'Ligand and Compound Database'!E:E))</f>
        <v>NA</v>
      </c>
      <c r="L45" s="24" t="str">
        <f>Reagents!$C$2</f>
        <v>-</v>
      </c>
      <c r="M45" s="24">
        <f>Reagents!$J$2</f>
        <v>0</v>
      </c>
      <c r="N45" s="24" t="str">
        <f>Reagents!$C$3</f>
        <v>-</v>
      </c>
      <c r="O45" s="24">
        <f>Reagents!$J$3</f>
        <v>0</v>
      </c>
      <c r="P45" s="24" t="str">
        <f>Reagents!$C$4</f>
        <v>-</v>
      </c>
      <c r="Q45" s="24">
        <f>Reagents!$J$4</f>
        <v>0</v>
      </c>
      <c r="R45" s="24" t="str">
        <f>Reagents!$C$5</f>
        <v>-</v>
      </c>
      <c r="S45" s="24">
        <f>Reagents!$J$5</f>
        <v>0</v>
      </c>
      <c r="T45" s="24" t="str">
        <f>Reagents!$C$6</f>
        <v>-</v>
      </c>
      <c r="U45" s="24">
        <f>Reagents!$J$6</f>
        <v>0</v>
      </c>
      <c r="V45" s="24" t="str">
        <f>Reagents!$C$7</f>
        <v>-</v>
      </c>
      <c r="W45" s="24">
        <f>Reagents!$J$7</f>
        <v>0</v>
      </c>
      <c r="X45" s="24" t="str">
        <f>Reagents!$C$8</f>
        <v>-</v>
      </c>
      <c r="Y45" s="24">
        <f>Reagents!$J$8</f>
        <v>0</v>
      </c>
      <c r="Z45" s="24" t="str">
        <f>Reagents!$C$9</f>
        <v>-</v>
      </c>
      <c r="AA45" s="24">
        <f>Reagents!$J$9</f>
        <v>0</v>
      </c>
      <c r="AB45" s="24" t="str">
        <f>Reagents!$C$10</f>
        <v>-</v>
      </c>
      <c r="AC45" s="24">
        <f>Reagents!$J$10</f>
        <v>0</v>
      </c>
      <c r="AD45" s="24" t="str">
        <f>Reagents!$C$11</f>
        <v>-</v>
      </c>
      <c r="AE45" s="24">
        <f>Reagents!$J$11</f>
        <v>0</v>
      </c>
      <c r="AF45" t="str">
        <f>Reagents!$C$19</f>
        <v>-</v>
      </c>
      <c r="AG45">
        <f>Reagents!$J$19</f>
        <v>0</v>
      </c>
      <c r="AH45" t="str">
        <f>Reagents!$C$31</f>
        <v>-</v>
      </c>
      <c r="AI45">
        <f>Reagents!$J$31</f>
        <v>0</v>
      </c>
      <c r="AJ45" t="str">
        <f>Reagents!$C$39</f>
        <v>-</v>
      </c>
      <c r="AK45">
        <f>Reagents!$J$39</f>
        <v>0</v>
      </c>
      <c r="AL45" t="str">
        <f>Reagents!$C$47</f>
        <v>-</v>
      </c>
      <c r="AM45">
        <f>Reagents!$J$47</f>
        <v>0</v>
      </c>
    </row>
    <row r="46" spans="1:39" x14ac:dyDescent="0.3">
      <c r="A46" s="24">
        <v>45</v>
      </c>
      <c r="B46" s="26">
        <v>9</v>
      </c>
      <c r="C46" s="26">
        <v>4</v>
      </c>
      <c r="D46" s="24">
        <f>'Plate Planning'!$C$27</f>
        <v>1</v>
      </c>
      <c r="E46" s="24">
        <f>'Plate Planning'!$C$31</f>
        <v>25</v>
      </c>
      <c r="F46" s="24">
        <f>'Plate Planning'!$C$30</f>
        <v>24</v>
      </c>
      <c r="G46" s="24" t="b">
        <f>'Plate Planning'!$C$32</f>
        <v>1</v>
      </c>
      <c r="H46" s="24" t="str">
        <f>IF('Plate Planning'!$C$33=0, "NA",'Plate Planning'!$C$33)</f>
        <v>THF</v>
      </c>
      <c r="I46" s="24" t="str">
        <f>IF('Plate Planning'!K7="-", "NA", 'Plate Planning'!K7)</f>
        <v>NA</v>
      </c>
      <c r="J46" s="24">
        <f>'Plate Planning'!$H$24</f>
        <v>1</v>
      </c>
      <c r="K46" s="24" t="str">
        <f>IF(I46="NA", "NA", LOOKUP(I46,'Ligand and Compound Database'!A:B,'Ligand and Compound Database'!E:E))</f>
        <v>NA</v>
      </c>
      <c r="L46" s="24" t="str">
        <f>Reagents!$C$2</f>
        <v>-</v>
      </c>
      <c r="M46" s="24">
        <f>Reagents!$J$2</f>
        <v>0</v>
      </c>
      <c r="N46" s="24" t="str">
        <f>Reagents!$C$3</f>
        <v>-</v>
      </c>
      <c r="O46" s="24">
        <f>Reagents!$J$3</f>
        <v>0</v>
      </c>
      <c r="P46" s="24" t="str">
        <f>Reagents!$C$4</f>
        <v>-</v>
      </c>
      <c r="Q46" s="24">
        <f>Reagents!$J$4</f>
        <v>0</v>
      </c>
      <c r="R46" s="24" t="str">
        <f>Reagents!$C$5</f>
        <v>-</v>
      </c>
      <c r="S46" s="24">
        <f>Reagents!$J$5</f>
        <v>0</v>
      </c>
      <c r="T46" s="24" t="str">
        <f>Reagents!$C$6</f>
        <v>-</v>
      </c>
      <c r="U46" s="24">
        <f>Reagents!$J$6</f>
        <v>0</v>
      </c>
      <c r="V46" s="24" t="str">
        <f>Reagents!$C$7</f>
        <v>-</v>
      </c>
      <c r="W46" s="24">
        <f>Reagents!$J$7</f>
        <v>0</v>
      </c>
      <c r="X46" s="24" t="str">
        <f>Reagents!$C$8</f>
        <v>-</v>
      </c>
      <c r="Y46" s="24">
        <f>Reagents!$J$8</f>
        <v>0</v>
      </c>
      <c r="Z46" s="24" t="str">
        <f>Reagents!$C$9</f>
        <v>-</v>
      </c>
      <c r="AA46" s="24">
        <f>Reagents!$J$9</f>
        <v>0</v>
      </c>
      <c r="AB46" s="24" t="str">
        <f>Reagents!$C$10</f>
        <v>-</v>
      </c>
      <c r="AC46" s="24">
        <f>Reagents!$J$10</f>
        <v>0</v>
      </c>
      <c r="AD46" s="24" t="str">
        <f>Reagents!$C$11</f>
        <v>-</v>
      </c>
      <c r="AE46" s="24">
        <f>Reagents!$J$11</f>
        <v>0</v>
      </c>
      <c r="AF46" t="str">
        <f>Reagents!$C$20</f>
        <v>-</v>
      </c>
      <c r="AG46">
        <f>Reagents!$J$20</f>
        <v>0</v>
      </c>
      <c r="AH46" t="str">
        <f>Reagents!$C$32</f>
        <v>-</v>
      </c>
      <c r="AI46">
        <f>Reagents!$J$32</f>
        <v>0</v>
      </c>
      <c r="AJ46" t="str">
        <f>Reagents!$C$39</f>
        <v>-</v>
      </c>
      <c r="AK46">
        <f>Reagents!$J$39</f>
        <v>0</v>
      </c>
      <c r="AL46" t="str">
        <f>Reagents!$C$47</f>
        <v>-</v>
      </c>
      <c r="AM46">
        <f>Reagents!$J$47</f>
        <v>0</v>
      </c>
    </row>
    <row r="47" spans="1:39" x14ac:dyDescent="0.3">
      <c r="A47" s="24">
        <v>46</v>
      </c>
      <c r="B47" s="26">
        <v>10</v>
      </c>
      <c r="C47" s="26">
        <v>4</v>
      </c>
      <c r="D47" s="24">
        <f>'Plate Planning'!$C$27</f>
        <v>1</v>
      </c>
      <c r="E47" s="24">
        <f>'Plate Planning'!$C$31</f>
        <v>25</v>
      </c>
      <c r="F47" s="24">
        <f>'Plate Planning'!$C$30</f>
        <v>24</v>
      </c>
      <c r="G47" s="24" t="b">
        <f>'Plate Planning'!$C$32</f>
        <v>1</v>
      </c>
      <c r="H47" s="24" t="str">
        <f>IF('Plate Planning'!$C$33=0, "NA",'Plate Planning'!$C$33)</f>
        <v>THF</v>
      </c>
      <c r="I47" s="24" t="str">
        <f>IF('Plate Planning'!L7="-", "NA", 'Plate Planning'!L7)</f>
        <v>NA</v>
      </c>
      <c r="J47" s="24">
        <f>'Plate Planning'!$H$24</f>
        <v>1</v>
      </c>
      <c r="K47" s="24" t="str">
        <f>IF(I47="NA", "NA", LOOKUP(I47,'Ligand and Compound Database'!A:B,'Ligand and Compound Database'!E:E))</f>
        <v>NA</v>
      </c>
      <c r="L47" s="24" t="str">
        <f>Reagents!$C$2</f>
        <v>-</v>
      </c>
      <c r="M47" s="24">
        <f>Reagents!$J$2</f>
        <v>0</v>
      </c>
      <c r="N47" s="24" t="str">
        <f>Reagents!$C$3</f>
        <v>-</v>
      </c>
      <c r="O47" s="24">
        <f>Reagents!$J$3</f>
        <v>0</v>
      </c>
      <c r="P47" s="24" t="str">
        <f>Reagents!$C$4</f>
        <v>-</v>
      </c>
      <c r="Q47" s="24">
        <f>Reagents!$J$4</f>
        <v>0</v>
      </c>
      <c r="R47" s="24" t="str">
        <f>Reagents!$C$5</f>
        <v>-</v>
      </c>
      <c r="S47" s="24">
        <f>Reagents!$J$5</f>
        <v>0</v>
      </c>
      <c r="T47" s="24" t="str">
        <f>Reagents!$C$6</f>
        <v>-</v>
      </c>
      <c r="U47" s="24">
        <f>Reagents!$J$6</f>
        <v>0</v>
      </c>
      <c r="V47" s="24" t="str">
        <f>Reagents!$C$7</f>
        <v>-</v>
      </c>
      <c r="W47" s="24">
        <f>Reagents!$J$7</f>
        <v>0</v>
      </c>
      <c r="X47" s="24" t="str">
        <f>Reagents!$C$8</f>
        <v>-</v>
      </c>
      <c r="Y47" s="24">
        <f>Reagents!$J$8</f>
        <v>0</v>
      </c>
      <c r="Z47" s="24" t="str">
        <f>Reagents!$C$9</f>
        <v>-</v>
      </c>
      <c r="AA47" s="24">
        <f>Reagents!$J$9</f>
        <v>0</v>
      </c>
      <c r="AB47" s="24" t="str">
        <f>Reagents!$C$10</f>
        <v>-</v>
      </c>
      <c r="AC47" s="24">
        <f>Reagents!$J$10</f>
        <v>0</v>
      </c>
      <c r="AD47" s="24" t="str">
        <f>Reagents!$C$11</f>
        <v>-</v>
      </c>
      <c r="AE47" s="24">
        <f>Reagents!$J$11</f>
        <v>0</v>
      </c>
      <c r="AF47" t="str">
        <f>Reagents!$C$21</f>
        <v>-</v>
      </c>
      <c r="AG47">
        <f>Reagents!$J$21</f>
        <v>0</v>
      </c>
      <c r="AH47" t="str">
        <f>Reagents!$C$33</f>
        <v>-</v>
      </c>
      <c r="AI47">
        <f>Reagents!$J$33</f>
        <v>0</v>
      </c>
      <c r="AJ47" t="str">
        <f>Reagents!$C$39</f>
        <v>-</v>
      </c>
      <c r="AK47">
        <f>Reagents!$J$39</f>
        <v>0</v>
      </c>
      <c r="AL47" t="str">
        <f>Reagents!$C$47</f>
        <v>-</v>
      </c>
      <c r="AM47">
        <f>Reagents!$J$47</f>
        <v>0</v>
      </c>
    </row>
    <row r="48" spans="1:39" x14ac:dyDescent="0.3">
      <c r="A48" s="24">
        <v>47</v>
      </c>
      <c r="B48" s="26">
        <v>11</v>
      </c>
      <c r="C48" s="26">
        <v>4</v>
      </c>
      <c r="D48" s="24">
        <f>'Plate Planning'!$C$27</f>
        <v>1</v>
      </c>
      <c r="E48" s="24">
        <f>'Plate Planning'!$C$31</f>
        <v>25</v>
      </c>
      <c r="F48" s="24">
        <f>'Plate Planning'!$C$30</f>
        <v>24</v>
      </c>
      <c r="G48" s="24" t="b">
        <f>'Plate Planning'!$C$32</f>
        <v>1</v>
      </c>
      <c r="H48" s="24" t="str">
        <f>IF('Plate Planning'!$C$33=0, "NA",'Plate Planning'!$C$33)</f>
        <v>THF</v>
      </c>
      <c r="I48" s="24" t="str">
        <f>IF('Plate Planning'!M7="-", "NA", 'Plate Planning'!M7)</f>
        <v>NA</v>
      </c>
      <c r="J48" s="24">
        <f>'Plate Planning'!$H$24</f>
        <v>1</v>
      </c>
      <c r="K48" s="24" t="str">
        <f>IF(I48="NA", "NA", LOOKUP(I48,'Ligand and Compound Database'!A:B,'Ligand and Compound Database'!E:E))</f>
        <v>NA</v>
      </c>
      <c r="L48" s="24" t="str">
        <f>Reagents!$C$2</f>
        <v>-</v>
      </c>
      <c r="M48" s="24">
        <f>Reagents!$J$2</f>
        <v>0</v>
      </c>
      <c r="N48" s="24" t="str">
        <f>Reagents!$C$3</f>
        <v>-</v>
      </c>
      <c r="O48" s="24">
        <f>Reagents!$J$3</f>
        <v>0</v>
      </c>
      <c r="P48" s="24" t="str">
        <f>Reagents!$C$4</f>
        <v>-</v>
      </c>
      <c r="Q48" s="24">
        <f>Reagents!$J$4</f>
        <v>0</v>
      </c>
      <c r="R48" s="24" t="str">
        <f>Reagents!$C$5</f>
        <v>-</v>
      </c>
      <c r="S48" s="24">
        <f>Reagents!$J$5</f>
        <v>0</v>
      </c>
      <c r="T48" s="24" t="str">
        <f>Reagents!$C$6</f>
        <v>-</v>
      </c>
      <c r="U48" s="24">
        <f>Reagents!$J$6</f>
        <v>0</v>
      </c>
      <c r="V48" s="24" t="str">
        <f>Reagents!$C$7</f>
        <v>-</v>
      </c>
      <c r="W48" s="24">
        <f>Reagents!$J$7</f>
        <v>0</v>
      </c>
      <c r="X48" s="24" t="str">
        <f>Reagents!$C$8</f>
        <v>-</v>
      </c>
      <c r="Y48" s="24">
        <f>Reagents!$J$8</f>
        <v>0</v>
      </c>
      <c r="Z48" s="24" t="str">
        <f>Reagents!$C$9</f>
        <v>-</v>
      </c>
      <c r="AA48" s="24">
        <f>Reagents!$J$9</f>
        <v>0</v>
      </c>
      <c r="AB48" s="24" t="str">
        <f>Reagents!$C$10</f>
        <v>-</v>
      </c>
      <c r="AC48" s="24">
        <f>Reagents!$J$10</f>
        <v>0</v>
      </c>
      <c r="AD48" s="24" t="str">
        <f>Reagents!$C$11</f>
        <v>-</v>
      </c>
      <c r="AE48" s="24">
        <f>Reagents!$J$11</f>
        <v>0</v>
      </c>
      <c r="AF48" t="str">
        <f>Reagents!$C$22</f>
        <v>-</v>
      </c>
      <c r="AG48">
        <f>Reagents!$J$22</f>
        <v>0</v>
      </c>
      <c r="AH48" t="str">
        <f>Reagents!$C$34</f>
        <v>-</v>
      </c>
      <c r="AI48">
        <f>Reagents!$J$34</f>
        <v>0</v>
      </c>
      <c r="AJ48" t="str">
        <f>Reagents!$C$39</f>
        <v>-</v>
      </c>
      <c r="AK48">
        <f>Reagents!$J$39</f>
        <v>0</v>
      </c>
      <c r="AL48" t="str">
        <f>Reagents!$C$47</f>
        <v>-</v>
      </c>
      <c r="AM48">
        <f>Reagents!$J$47</f>
        <v>0</v>
      </c>
    </row>
    <row r="49" spans="1:39" x14ac:dyDescent="0.3">
      <c r="A49" s="24">
        <v>48</v>
      </c>
      <c r="B49" s="26">
        <v>12</v>
      </c>
      <c r="C49" s="26">
        <v>4</v>
      </c>
      <c r="D49" s="24">
        <f>'Plate Planning'!$C$27</f>
        <v>1</v>
      </c>
      <c r="E49" s="24">
        <f>'Plate Planning'!$C$31</f>
        <v>25</v>
      </c>
      <c r="F49" s="24">
        <f>'Plate Planning'!$C$30</f>
        <v>24</v>
      </c>
      <c r="G49" s="24" t="b">
        <f>'Plate Planning'!$C$32</f>
        <v>1</v>
      </c>
      <c r="H49" s="24" t="str">
        <f>IF('Plate Planning'!$C$33=0, "NA",'Plate Planning'!$C$33)</f>
        <v>THF</v>
      </c>
      <c r="I49" s="24" t="str">
        <f>IF('Plate Planning'!N7="-", "NA", 'Plate Planning'!N7)</f>
        <v>NA</v>
      </c>
      <c r="J49" s="24">
        <f>'Plate Planning'!$H$24</f>
        <v>1</v>
      </c>
      <c r="K49" s="24" t="str">
        <f>IF(I49="NA", "NA", LOOKUP(I49,'Ligand and Compound Database'!A:B,'Ligand and Compound Database'!E:E))</f>
        <v>NA</v>
      </c>
      <c r="L49" s="24" t="str">
        <f>Reagents!$C$2</f>
        <v>-</v>
      </c>
      <c r="M49" s="24">
        <f>Reagents!$J$2</f>
        <v>0</v>
      </c>
      <c r="N49" s="24" t="str">
        <f>Reagents!$C$3</f>
        <v>-</v>
      </c>
      <c r="O49" s="24">
        <f>Reagents!$J$3</f>
        <v>0</v>
      </c>
      <c r="P49" s="24" t="str">
        <f>Reagents!$C$4</f>
        <v>-</v>
      </c>
      <c r="Q49" s="24">
        <f>Reagents!$J$4</f>
        <v>0</v>
      </c>
      <c r="R49" s="24" t="str">
        <f>Reagents!$C$5</f>
        <v>-</v>
      </c>
      <c r="S49" s="24">
        <f>Reagents!$J$5</f>
        <v>0</v>
      </c>
      <c r="T49" s="24" t="str">
        <f>Reagents!$C$6</f>
        <v>-</v>
      </c>
      <c r="U49" s="24">
        <f>Reagents!$J$6</f>
        <v>0</v>
      </c>
      <c r="V49" s="24" t="str">
        <f>Reagents!$C$7</f>
        <v>-</v>
      </c>
      <c r="W49" s="24">
        <f>Reagents!$J$7</f>
        <v>0</v>
      </c>
      <c r="X49" s="24" t="str">
        <f>Reagents!$C$8</f>
        <v>-</v>
      </c>
      <c r="Y49" s="24">
        <f>Reagents!$J$8</f>
        <v>0</v>
      </c>
      <c r="Z49" s="24" t="str">
        <f>Reagents!$C$9</f>
        <v>-</v>
      </c>
      <c r="AA49" s="24">
        <f>Reagents!$J$9</f>
        <v>0</v>
      </c>
      <c r="AB49" s="24" t="str">
        <f>Reagents!$C$10</f>
        <v>-</v>
      </c>
      <c r="AC49" s="24">
        <f>Reagents!$J$10</f>
        <v>0</v>
      </c>
      <c r="AD49" s="24" t="str">
        <f>Reagents!$C$11</f>
        <v>-</v>
      </c>
      <c r="AE49" s="24">
        <f>Reagents!$J$11</f>
        <v>0</v>
      </c>
      <c r="AF49" t="str">
        <f>Reagents!$C$23</f>
        <v>-</v>
      </c>
      <c r="AG49">
        <f>Reagents!$J$23</f>
        <v>0</v>
      </c>
      <c r="AH49" t="str">
        <f>Reagents!$C$35</f>
        <v>-</v>
      </c>
      <c r="AI49">
        <f>Reagents!$J$35</f>
        <v>0</v>
      </c>
      <c r="AJ49" t="str">
        <f>Reagents!$C$39</f>
        <v>-</v>
      </c>
      <c r="AK49">
        <f>Reagents!$J$39</f>
        <v>0</v>
      </c>
      <c r="AL49" t="str">
        <f>Reagents!$C$47</f>
        <v>-</v>
      </c>
      <c r="AM49">
        <f>Reagents!$J$47</f>
        <v>0</v>
      </c>
    </row>
    <row r="50" spans="1:39" x14ac:dyDescent="0.3">
      <c r="A50" s="24">
        <v>49</v>
      </c>
      <c r="B50" s="26">
        <v>1</v>
      </c>
      <c r="C50" s="26">
        <v>5</v>
      </c>
      <c r="D50" s="24">
        <f>'Plate Planning'!$C$27</f>
        <v>1</v>
      </c>
      <c r="E50" s="24">
        <f>'Plate Planning'!$C$31</f>
        <v>25</v>
      </c>
      <c r="F50" s="24">
        <f>'Plate Planning'!$C$30</f>
        <v>24</v>
      </c>
      <c r="G50" s="24" t="b">
        <f>'Plate Planning'!$C$32</f>
        <v>1</v>
      </c>
      <c r="H50" s="24" t="str">
        <f>IF('Plate Planning'!$C$33=0, "NA",'Plate Planning'!$C$33)</f>
        <v>THF</v>
      </c>
      <c r="I50" s="24" t="str">
        <f>IF('Plate Planning'!C8="-", "NA", 'Plate Planning'!C8)</f>
        <v>NA</v>
      </c>
      <c r="J50" s="24">
        <f>'Plate Planning'!$H$24</f>
        <v>1</v>
      </c>
      <c r="K50" s="24" t="str">
        <f>IF(I50="NA", "NA", LOOKUP(I50,'Ligand and Compound Database'!A:B,'Ligand and Compound Database'!E:E))</f>
        <v>NA</v>
      </c>
      <c r="L50" s="24" t="str">
        <f>Reagents!$C$2</f>
        <v>-</v>
      </c>
      <c r="M50" s="24">
        <f>Reagents!$J$2</f>
        <v>0</v>
      </c>
      <c r="N50" s="24" t="str">
        <f>Reagents!$C$3</f>
        <v>-</v>
      </c>
      <c r="O50" s="24">
        <f>Reagents!$J$3</f>
        <v>0</v>
      </c>
      <c r="P50" s="24" t="str">
        <f>Reagents!$C$4</f>
        <v>-</v>
      </c>
      <c r="Q50" s="24">
        <f>Reagents!$J$4</f>
        <v>0</v>
      </c>
      <c r="R50" s="24" t="str">
        <f>Reagents!$C$5</f>
        <v>-</v>
      </c>
      <c r="S50" s="24">
        <f>Reagents!$J$5</f>
        <v>0</v>
      </c>
      <c r="T50" s="24" t="str">
        <f>Reagents!$C$6</f>
        <v>-</v>
      </c>
      <c r="U50" s="24">
        <f>Reagents!$J$6</f>
        <v>0</v>
      </c>
      <c r="V50" s="24" t="str">
        <f>Reagents!$C$7</f>
        <v>-</v>
      </c>
      <c r="W50" s="24">
        <f>Reagents!$J$7</f>
        <v>0</v>
      </c>
      <c r="X50" s="24" t="str">
        <f>Reagents!$C$8</f>
        <v>-</v>
      </c>
      <c r="Y50" s="24">
        <f>Reagents!$J$8</f>
        <v>0</v>
      </c>
      <c r="Z50" s="24" t="str">
        <f>Reagents!$C$9</f>
        <v>-</v>
      </c>
      <c r="AA50" s="24">
        <f>Reagents!$J$9</f>
        <v>0</v>
      </c>
      <c r="AB50" s="24" t="str">
        <f>Reagents!$C$10</f>
        <v>-</v>
      </c>
      <c r="AC50" s="24">
        <f>Reagents!$J$10</f>
        <v>0</v>
      </c>
      <c r="AD50" s="24" t="str">
        <f>Reagents!$C$11</f>
        <v>-</v>
      </c>
      <c r="AE50" s="24">
        <f>Reagents!$J$11</f>
        <v>0</v>
      </c>
      <c r="AF50" t="str">
        <f>Reagents!$C$12</f>
        <v>-</v>
      </c>
      <c r="AG50">
        <f>Reagents!$J$12</f>
        <v>0</v>
      </c>
      <c r="AH50" t="str">
        <f>Reagents!$C$24</f>
        <v>-</v>
      </c>
      <c r="AI50">
        <f>Reagents!$J$24</f>
        <v>0</v>
      </c>
      <c r="AJ50" t="str">
        <f>Reagents!$C$40</f>
        <v>-</v>
      </c>
      <c r="AK50">
        <f>Reagents!$J$40</f>
        <v>0</v>
      </c>
      <c r="AL50" t="str">
        <f>Reagents!$C$48</f>
        <v>-</v>
      </c>
      <c r="AM50">
        <f>Reagents!$J$48</f>
        <v>0</v>
      </c>
    </row>
    <row r="51" spans="1:39" x14ac:dyDescent="0.3">
      <c r="A51" s="24">
        <v>50</v>
      </c>
      <c r="B51" s="26">
        <v>2</v>
      </c>
      <c r="C51" s="26">
        <v>5</v>
      </c>
      <c r="D51" s="24">
        <f>'Plate Planning'!$C$27</f>
        <v>1</v>
      </c>
      <c r="E51" s="24">
        <f>'Plate Planning'!$C$31</f>
        <v>25</v>
      </c>
      <c r="F51" s="24">
        <f>'Plate Planning'!$C$30</f>
        <v>24</v>
      </c>
      <c r="G51" s="24" t="b">
        <f>'Plate Planning'!$C$32</f>
        <v>1</v>
      </c>
      <c r="H51" s="24" t="str">
        <f>IF('Plate Planning'!$C$33=0, "NA",'Plate Planning'!$C$33)</f>
        <v>THF</v>
      </c>
      <c r="I51" s="24" t="str">
        <f>IF('Plate Planning'!D8="-", "NA", 'Plate Planning'!D8)</f>
        <v>NA</v>
      </c>
      <c r="J51" s="24">
        <f>'Plate Planning'!$H$24</f>
        <v>1</v>
      </c>
      <c r="K51" s="24" t="str">
        <f>IF(I51="NA", "NA", LOOKUP(I51,'Ligand and Compound Database'!A:B,'Ligand and Compound Database'!E:E))</f>
        <v>NA</v>
      </c>
      <c r="L51" s="24" t="str">
        <f>Reagents!$C$2</f>
        <v>-</v>
      </c>
      <c r="M51" s="24">
        <f>Reagents!$J$2</f>
        <v>0</v>
      </c>
      <c r="N51" s="24" t="str">
        <f>Reagents!$C$3</f>
        <v>-</v>
      </c>
      <c r="O51" s="24">
        <f>Reagents!$J$3</f>
        <v>0</v>
      </c>
      <c r="P51" s="24" t="str">
        <f>Reagents!$C$4</f>
        <v>-</v>
      </c>
      <c r="Q51" s="24">
        <f>Reagents!$J$4</f>
        <v>0</v>
      </c>
      <c r="R51" s="24" t="str">
        <f>Reagents!$C$5</f>
        <v>-</v>
      </c>
      <c r="S51" s="24">
        <f>Reagents!$J$5</f>
        <v>0</v>
      </c>
      <c r="T51" s="24" t="str">
        <f>Reagents!$C$6</f>
        <v>-</v>
      </c>
      <c r="U51" s="24">
        <f>Reagents!$J$6</f>
        <v>0</v>
      </c>
      <c r="V51" s="24" t="str">
        <f>Reagents!$C$7</f>
        <v>-</v>
      </c>
      <c r="W51" s="24">
        <f>Reagents!$J$7</f>
        <v>0</v>
      </c>
      <c r="X51" s="24" t="str">
        <f>Reagents!$C$8</f>
        <v>-</v>
      </c>
      <c r="Y51" s="24">
        <f>Reagents!$J$8</f>
        <v>0</v>
      </c>
      <c r="Z51" s="24" t="str">
        <f>Reagents!$C$9</f>
        <v>-</v>
      </c>
      <c r="AA51" s="24">
        <f>Reagents!$J$9</f>
        <v>0</v>
      </c>
      <c r="AB51" s="24" t="str">
        <f>Reagents!$C$10</f>
        <v>-</v>
      </c>
      <c r="AC51" s="24">
        <f>Reagents!$J$10</f>
        <v>0</v>
      </c>
      <c r="AD51" s="24" t="str">
        <f>Reagents!$C$11</f>
        <v>-</v>
      </c>
      <c r="AE51" s="24">
        <f>Reagents!$J$11</f>
        <v>0</v>
      </c>
      <c r="AF51" t="str">
        <f>Reagents!$C$13</f>
        <v>-</v>
      </c>
      <c r="AG51">
        <f>Reagents!$J$13</f>
        <v>0</v>
      </c>
      <c r="AH51" t="str">
        <f>Reagents!$C$25</f>
        <v>-</v>
      </c>
      <c r="AI51">
        <f>Reagents!$J$25</f>
        <v>0</v>
      </c>
      <c r="AJ51" t="str">
        <f>Reagents!$C$40</f>
        <v>-</v>
      </c>
      <c r="AK51">
        <f>Reagents!$J$40</f>
        <v>0</v>
      </c>
      <c r="AL51" t="str">
        <f>Reagents!$C$48</f>
        <v>-</v>
      </c>
      <c r="AM51">
        <f>Reagents!$J$48</f>
        <v>0</v>
      </c>
    </row>
    <row r="52" spans="1:39" x14ac:dyDescent="0.3">
      <c r="A52" s="24">
        <v>51</v>
      </c>
      <c r="B52" s="26">
        <v>3</v>
      </c>
      <c r="C52" s="26">
        <v>5</v>
      </c>
      <c r="D52" s="24">
        <f>'Plate Planning'!$C$27</f>
        <v>1</v>
      </c>
      <c r="E52" s="24">
        <f>'Plate Planning'!$C$31</f>
        <v>25</v>
      </c>
      <c r="F52" s="24">
        <f>'Plate Planning'!$C$30</f>
        <v>24</v>
      </c>
      <c r="G52" s="24" t="b">
        <f>'Plate Planning'!$C$32</f>
        <v>1</v>
      </c>
      <c r="H52" s="24" t="str">
        <f>IF('Plate Planning'!$C$33=0, "NA",'Plate Planning'!$C$33)</f>
        <v>THF</v>
      </c>
      <c r="I52" s="24" t="str">
        <f>IF('Plate Planning'!E8="-", "NA", 'Plate Planning'!E8)</f>
        <v>NA</v>
      </c>
      <c r="J52" s="24">
        <f>'Plate Planning'!$H$24</f>
        <v>1</v>
      </c>
      <c r="K52" s="24" t="str">
        <f>IF(I52="NA", "NA", LOOKUP(I52,'Ligand and Compound Database'!A:B,'Ligand and Compound Database'!E:E))</f>
        <v>NA</v>
      </c>
      <c r="L52" s="24" t="str">
        <f>Reagents!$C$2</f>
        <v>-</v>
      </c>
      <c r="M52" s="24">
        <f>Reagents!$J$2</f>
        <v>0</v>
      </c>
      <c r="N52" s="24" t="str">
        <f>Reagents!$C$3</f>
        <v>-</v>
      </c>
      <c r="O52" s="24">
        <f>Reagents!$J$3</f>
        <v>0</v>
      </c>
      <c r="P52" s="24" t="str">
        <f>Reagents!$C$4</f>
        <v>-</v>
      </c>
      <c r="Q52" s="24">
        <f>Reagents!$J$4</f>
        <v>0</v>
      </c>
      <c r="R52" s="24" t="str">
        <f>Reagents!$C$5</f>
        <v>-</v>
      </c>
      <c r="S52" s="24">
        <f>Reagents!$J$5</f>
        <v>0</v>
      </c>
      <c r="T52" s="24" t="str">
        <f>Reagents!$C$6</f>
        <v>-</v>
      </c>
      <c r="U52" s="24">
        <f>Reagents!$J$6</f>
        <v>0</v>
      </c>
      <c r="V52" s="24" t="str">
        <f>Reagents!$C$7</f>
        <v>-</v>
      </c>
      <c r="W52" s="24">
        <f>Reagents!$J$7</f>
        <v>0</v>
      </c>
      <c r="X52" s="24" t="str">
        <f>Reagents!$C$8</f>
        <v>-</v>
      </c>
      <c r="Y52" s="24">
        <f>Reagents!$J$8</f>
        <v>0</v>
      </c>
      <c r="Z52" s="24" t="str">
        <f>Reagents!$C$9</f>
        <v>-</v>
      </c>
      <c r="AA52" s="24">
        <f>Reagents!$J$9</f>
        <v>0</v>
      </c>
      <c r="AB52" s="24" t="str">
        <f>Reagents!$C$10</f>
        <v>-</v>
      </c>
      <c r="AC52" s="24">
        <f>Reagents!$J$10</f>
        <v>0</v>
      </c>
      <c r="AD52" s="24" t="str">
        <f>Reagents!$C$11</f>
        <v>-</v>
      </c>
      <c r="AE52" s="24">
        <f>Reagents!$J$11</f>
        <v>0</v>
      </c>
      <c r="AF52" t="str">
        <f>Reagents!$C$14</f>
        <v>-</v>
      </c>
      <c r="AG52">
        <f>Reagents!$J$14</f>
        <v>0</v>
      </c>
      <c r="AH52" t="str">
        <f>Reagents!$C$26</f>
        <v>-</v>
      </c>
      <c r="AI52">
        <f>Reagents!$J$26</f>
        <v>0</v>
      </c>
      <c r="AJ52" t="str">
        <f>Reagents!$C$40</f>
        <v>-</v>
      </c>
      <c r="AK52">
        <f>Reagents!$J$40</f>
        <v>0</v>
      </c>
      <c r="AL52" t="str">
        <f>Reagents!$C$48</f>
        <v>-</v>
      </c>
      <c r="AM52">
        <f>Reagents!$J$48</f>
        <v>0</v>
      </c>
    </row>
    <row r="53" spans="1:39" x14ac:dyDescent="0.3">
      <c r="A53" s="24">
        <v>52</v>
      </c>
      <c r="B53" s="26">
        <v>4</v>
      </c>
      <c r="C53" s="26">
        <v>5</v>
      </c>
      <c r="D53" s="24">
        <f>'Plate Planning'!$C$27</f>
        <v>1</v>
      </c>
      <c r="E53" s="24">
        <f>'Plate Planning'!$C$31</f>
        <v>25</v>
      </c>
      <c r="F53" s="24">
        <f>'Plate Planning'!$C$30</f>
        <v>24</v>
      </c>
      <c r="G53" s="24" t="b">
        <f>'Plate Planning'!$C$32</f>
        <v>1</v>
      </c>
      <c r="H53" s="24" t="str">
        <f>IF('Plate Planning'!$C$33=0, "NA",'Plate Planning'!$C$33)</f>
        <v>THF</v>
      </c>
      <c r="I53" s="24" t="str">
        <f>IF('Plate Planning'!F8="-", "NA", 'Plate Planning'!F8)</f>
        <v>NA</v>
      </c>
      <c r="J53" s="24">
        <f>'Plate Planning'!$H$24</f>
        <v>1</v>
      </c>
      <c r="K53" s="24" t="str">
        <f>IF(I53="NA", "NA", LOOKUP(I53,'Ligand and Compound Database'!A:B,'Ligand and Compound Database'!E:E))</f>
        <v>NA</v>
      </c>
      <c r="L53" s="24" t="str">
        <f>Reagents!$C$2</f>
        <v>-</v>
      </c>
      <c r="M53" s="24">
        <f>Reagents!$J$2</f>
        <v>0</v>
      </c>
      <c r="N53" s="24" t="str">
        <f>Reagents!$C$3</f>
        <v>-</v>
      </c>
      <c r="O53" s="24">
        <f>Reagents!$J$3</f>
        <v>0</v>
      </c>
      <c r="P53" s="24" t="str">
        <f>Reagents!$C$4</f>
        <v>-</v>
      </c>
      <c r="Q53" s="24">
        <f>Reagents!$J$4</f>
        <v>0</v>
      </c>
      <c r="R53" s="24" t="str">
        <f>Reagents!$C$5</f>
        <v>-</v>
      </c>
      <c r="S53" s="24">
        <f>Reagents!$J$5</f>
        <v>0</v>
      </c>
      <c r="T53" s="24" t="str">
        <f>Reagents!$C$6</f>
        <v>-</v>
      </c>
      <c r="U53" s="24">
        <f>Reagents!$J$6</f>
        <v>0</v>
      </c>
      <c r="V53" s="24" t="str">
        <f>Reagents!$C$7</f>
        <v>-</v>
      </c>
      <c r="W53" s="24">
        <f>Reagents!$J$7</f>
        <v>0</v>
      </c>
      <c r="X53" s="24" t="str">
        <f>Reagents!$C$8</f>
        <v>-</v>
      </c>
      <c r="Y53" s="24">
        <f>Reagents!$J$8</f>
        <v>0</v>
      </c>
      <c r="Z53" s="24" t="str">
        <f>Reagents!$C$9</f>
        <v>-</v>
      </c>
      <c r="AA53" s="24">
        <f>Reagents!$J$9</f>
        <v>0</v>
      </c>
      <c r="AB53" s="24" t="str">
        <f>Reagents!$C$10</f>
        <v>-</v>
      </c>
      <c r="AC53" s="24">
        <f>Reagents!$J$10</f>
        <v>0</v>
      </c>
      <c r="AD53" s="24" t="str">
        <f>Reagents!$C$11</f>
        <v>-</v>
      </c>
      <c r="AE53" s="24">
        <f>Reagents!$J$11</f>
        <v>0</v>
      </c>
      <c r="AF53" t="str">
        <f>Reagents!$C$15</f>
        <v>-</v>
      </c>
      <c r="AG53">
        <f>Reagents!$J$15</f>
        <v>0</v>
      </c>
      <c r="AH53" t="str">
        <f>Reagents!$C$27</f>
        <v>-</v>
      </c>
      <c r="AI53">
        <f>Reagents!$J$27</f>
        <v>0</v>
      </c>
      <c r="AJ53" t="str">
        <f>Reagents!$C$40</f>
        <v>-</v>
      </c>
      <c r="AK53">
        <f>Reagents!$J$40</f>
        <v>0</v>
      </c>
      <c r="AL53" t="str">
        <f>Reagents!$C$48</f>
        <v>-</v>
      </c>
      <c r="AM53">
        <f>Reagents!$J$48</f>
        <v>0</v>
      </c>
    </row>
    <row r="54" spans="1:39" x14ac:dyDescent="0.3">
      <c r="A54" s="24">
        <v>53</v>
      </c>
      <c r="B54" s="26">
        <v>5</v>
      </c>
      <c r="C54" s="26">
        <v>5</v>
      </c>
      <c r="D54" s="24">
        <f>'Plate Planning'!$C$27</f>
        <v>1</v>
      </c>
      <c r="E54" s="24">
        <f>'Plate Planning'!$C$31</f>
        <v>25</v>
      </c>
      <c r="F54" s="24">
        <f>'Plate Planning'!$C$30</f>
        <v>24</v>
      </c>
      <c r="G54" s="24" t="b">
        <f>'Plate Planning'!$C$32</f>
        <v>1</v>
      </c>
      <c r="H54" s="24" t="str">
        <f>IF('Plate Planning'!$C$33=0, "NA",'Plate Planning'!$C$33)</f>
        <v>THF</v>
      </c>
      <c r="I54" s="24" t="str">
        <f>IF('Plate Planning'!G8="-", "NA", 'Plate Planning'!G8)</f>
        <v>NA</v>
      </c>
      <c r="J54" s="24">
        <f>'Plate Planning'!$H$24</f>
        <v>1</v>
      </c>
      <c r="K54" s="24" t="str">
        <f>IF(I54="NA", "NA", LOOKUP(I54,'Ligand and Compound Database'!A:B,'Ligand and Compound Database'!E:E))</f>
        <v>NA</v>
      </c>
      <c r="L54" s="24" t="str">
        <f>Reagents!$C$2</f>
        <v>-</v>
      </c>
      <c r="M54" s="24">
        <f>Reagents!$J$2</f>
        <v>0</v>
      </c>
      <c r="N54" s="24" t="str">
        <f>Reagents!$C$3</f>
        <v>-</v>
      </c>
      <c r="O54" s="24">
        <f>Reagents!$J$3</f>
        <v>0</v>
      </c>
      <c r="P54" s="24" t="str">
        <f>Reagents!$C$4</f>
        <v>-</v>
      </c>
      <c r="Q54" s="24">
        <f>Reagents!$J$4</f>
        <v>0</v>
      </c>
      <c r="R54" s="24" t="str">
        <f>Reagents!$C$5</f>
        <v>-</v>
      </c>
      <c r="S54" s="24">
        <f>Reagents!$J$5</f>
        <v>0</v>
      </c>
      <c r="T54" s="24" t="str">
        <f>Reagents!$C$6</f>
        <v>-</v>
      </c>
      <c r="U54" s="24">
        <f>Reagents!$J$6</f>
        <v>0</v>
      </c>
      <c r="V54" s="24" t="str">
        <f>Reagents!$C$7</f>
        <v>-</v>
      </c>
      <c r="W54" s="24">
        <f>Reagents!$J$7</f>
        <v>0</v>
      </c>
      <c r="X54" s="24" t="str">
        <f>Reagents!$C$8</f>
        <v>-</v>
      </c>
      <c r="Y54" s="24">
        <f>Reagents!$J$8</f>
        <v>0</v>
      </c>
      <c r="Z54" s="24" t="str">
        <f>Reagents!$C$9</f>
        <v>-</v>
      </c>
      <c r="AA54" s="24">
        <f>Reagents!$J$9</f>
        <v>0</v>
      </c>
      <c r="AB54" s="24" t="str">
        <f>Reagents!$C$10</f>
        <v>-</v>
      </c>
      <c r="AC54" s="24">
        <f>Reagents!$J$10</f>
        <v>0</v>
      </c>
      <c r="AD54" s="24" t="str">
        <f>Reagents!$C$11</f>
        <v>-</v>
      </c>
      <c r="AE54" s="24">
        <f>Reagents!$J$11</f>
        <v>0</v>
      </c>
      <c r="AF54" t="str">
        <f>Reagents!$C$16</f>
        <v>-</v>
      </c>
      <c r="AG54">
        <f>Reagents!$J$16</f>
        <v>0</v>
      </c>
      <c r="AH54" t="str">
        <f>Reagents!$C$28</f>
        <v>-</v>
      </c>
      <c r="AI54">
        <f>Reagents!$J$28</f>
        <v>0</v>
      </c>
      <c r="AJ54" t="str">
        <f>Reagents!$C$40</f>
        <v>-</v>
      </c>
      <c r="AK54">
        <f>Reagents!$J$40</f>
        <v>0</v>
      </c>
      <c r="AL54" t="str">
        <f>Reagents!$C$48</f>
        <v>-</v>
      </c>
      <c r="AM54">
        <f>Reagents!$J$48</f>
        <v>0</v>
      </c>
    </row>
    <row r="55" spans="1:39" x14ac:dyDescent="0.3">
      <c r="A55" s="24">
        <v>54</v>
      </c>
      <c r="B55" s="26">
        <v>6</v>
      </c>
      <c r="C55" s="26">
        <v>5</v>
      </c>
      <c r="D55" s="24">
        <f>'Plate Planning'!$C$27</f>
        <v>1</v>
      </c>
      <c r="E55" s="24">
        <f>'Plate Planning'!$C$31</f>
        <v>25</v>
      </c>
      <c r="F55" s="24">
        <f>'Plate Planning'!$C$30</f>
        <v>24</v>
      </c>
      <c r="G55" s="24" t="b">
        <f>'Plate Planning'!$C$32</f>
        <v>1</v>
      </c>
      <c r="H55" s="24" t="str">
        <f>IF('Plate Planning'!$C$33=0, "NA",'Plate Planning'!$C$33)</f>
        <v>THF</v>
      </c>
      <c r="I55" s="24" t="str">
        <f>IF('Plate Planning'!H8="-", "NA", 'Plate Planning'!H8)</f>
        <v>NA</v>
      </c>
      <c r="J55" s="24">
        <f>'Plate Planning'!$H$24</f>
        <v>1</v>
      </c>
      <c r="K55" s="24" t="str">
        <f>IF(I55="NA", "NA", LOOKUP(I55,'Ligand and Compound Database'!A:B,'Ligand and Compound Database'!E:E))</f>
        <v>NA</v>
      </c>
      <c r="L55" s="24" t="str">
        <f>Reagents!$C$2</f>
        <v>-</v>
      </c>
      <c r="M55" s="24">
        <f>Reagents!$J$2</f>
        <v>0</v>
      </c>
      <c r="N55" s="24" t="str">
        <f>Reagents!$C$3</f>
        <v>-</v>
      </c>
      <c r="O55" s="24">
        <f>Reagents!$J$3</f>
        <v>0</v>
      </c>
      <c r="P55" s="24" t="str">
        <f>Reagents!$C$4</f>
        <v>-</v>
      </c>
      <c r="Q55" s="24">
        <f>Reagents!$J$4</f>
        <v>0</v>
      </c>
      <c r="R55" s="24" t="str">
        <f>Reagents!$C$5</f>
        <v>-</v>
      </c>
      <c r="S55" s="24">
        <f>Reagents!$J$5</f>
        <v>0</v>
      </c>
      <c r="T55" s="24" t="str">
        <f>Reagents!$C$6</f>
        <v>-</v>
      </c>
      <c r="U55" s="24">
        <f>Reagents!$J$6</f>
        <v>0</v>
      </c>
      <c r="V55" s="24" t="str">
        <f>Reagents!$C$7</f>
        <v>-</v>
      </c>
      <c r="W55" s="24">
        <f>Reagents!$J$7</f>
        <v>0</v>
      </c>
      <c r="X55" s="24" t="str">
        <f>Reagents!$C$8</f>
        <v>-</v>
      </c>
      <c r="Y55" s="24">
        <f>Reagents!$J$8</f>
        <v>0</v>
      </c>
      <c r="Z55" s="24" t="str">
        <f>Reagents!$C$9</f>
        <v>-</v>
      </c>
      <c r="AA55" s="24">
        <f>Reagents!$J$9</f>
        <v>0</v>
      </c>
      <c r="AB55" s="24" t="str">
        <f>Reagents!$C$10</f>
        <v>-</v>
      </c>
      <c r="AC55" s="24">
        <f>Reagents!$J$10</f>
        <v>0</v>
      </c>
      <c r="AD55" s="24" t="str">
        <f>Reagents!$C$11</f>
        <v>-</v>
      </c>
      <c r="AE55" s="24">
        <f>Reagents!$J$11</f>
        <v>0</v>
      </c>
      <c r="AF55" t="str">
        <f>Reagents!$C$17</f>
        <v>-</v>
      </c>
      <c r="AG55">
        <f>Reagents!$J$17</f>
        <v>0</v>
      </c>
      <c r="AH55" t="str">
        <f>Reagents!$C$29</f>
        <v>-</v>
      </c>
      <c r="AI55">
        <f>Reagents!$J$29</f>
        <v>0</v>
      </c>
      <c r="AJ55" t="str">
        <f>Reagents!$C$40</f>
        <v>-</v>
      </c>
      <c r="AK55">
        <f>Reagents!$J$40</f>
        <v>0</v>
      </c>
      <c r="AL55" t="str">
        <f>Reagents!$C$48</f>
        <v>-</v>
      </c>
      <c r="AM55">
        <f>Reagents!$J$48</f>
        <v>0</v>
      </c>
    </row>
    <row r="56" spans="1:39" x14ac:dyDescent="0.3">
      <c r="A56" s="24">
        <v>55</v>
      </c>
      <c r="B56" s="26">
        <v>7</v>
      </c>
      <c r="C56" s="26">
        <v>5</v>
      </c>
      <c r="D56" s="24">
        <f>'Plate Planning'!$C$27</f>
        <v>1</v>
      </c>
      <c r="E56" s="24">
        <f>'Plate Planning'!$C$31</f>
        <v>25</v>
      </c>
      <c r="F56" s="24">
        <f>'Plate Planning'!$C$30</f>
        <v>24</v>
      </c>
      <c r="G56" s="24" t="b">
        <f>'Plate Planning'!$C$32</f>
        <v>1</v>
      </c>
      <c r="H56" s="24" t="str">
        <f>IF('Plate Planning'!$C$33=0, "NA",'Plate Planning'!$C$33)</f>
        <v>THF</v>
      </c>
      <c r="I56" s="24" t="str">
        <f>IF('Plate Planning'!I8="-", "NA", 'Plate Planning'!I8)</f>
        <v>NA</v>
      </c>
      <c r="J56" s="24">
        <f>'Plate Planning'!$H$24</f>
        <v>1</v>
      </c>
      <c r="K56" s="24" t="str">
        <f>IF(I56="NA", "NA", LOOKUP(I56,'Ligand and Compound Database'!A:B,'Ligand and Compound Database'!E:E))</f>
        <v>NA</v>
      </c>
      <c r="L56" s="24" t="str">
        <f>Reagents!$C$2</f>
        <v>-</v>
      </c>
      <c r="M56" s="24">
        <f>Reagents!$J$2</f>
        <v>0</v>
      </c>
      <c r="N56" s="24" t="str">
        <f>Reagents!$C$3</f>
        <v>-</v>
      </c>
      <c r="O56" s="24">
        <f>Reagents!$J$3</f>
        <v>0</v>
      </c>
      <c r="P56" s="24" t="str">
        <f>Reagents!$C$4</f>
        <v>-</v>
      </c>
      <c r="Q56" s="24">
        <f>Reagents!$J$4</f>
        <v>0</v>
      </c>
      <c r="R56" s="24" t="str">
        <f>Reagents!$C$5</f>
        <v>-</v>
      </c>
      <c r="S56" s="24">
        <f>Reagents!$J$5</f>
        <v>0</v>
      </c>
      <c r="T56" s="24" t="str">
        <f>Reagents!$C$6</f>
        <v>-</v>
      </c>
      <c r="U56" s="24">
        <f>Reagents!$J$6</f>
        <v>0</v>
      </c>
      <c r="V56" s="24" t="str">
        <f>Reagents!$C$7</f>
        <v>-</v>
      </c>
      <c r="W56" s="24">
        <f>Reagents!$J$7</f>
        <v>0</v>
      </c>
      <c r="X56" s="24" t="str">
        <f>Reagents!$C$8</f>
        <v>-</v>
      </c>
      <c r="Y56" s="24">
        <f>Reagents!$J$8</f>
        <v>0</v>
      </c>
      <c r="Z56" s="24" t="str">
        <f>Reagents!$C$9</f>
        <v>-</v>
      </c>
      <c r="AA56" s="24">
        <f>Reagents!$J$9</f>
        <v>0</v>
      </c>
      <c r="AB56" s="24" t="str">
        <f>Reagents!$C$10</f>
        <v>-</v>
      </c>
      <c r="AC56" s="24">
        <f>Reagents!$J$10</f>
        <v>0</v>
      </c>
      <c r="AD56" s="24" t="str">
        <f>Reagents!$C$11</f>
        <v>-</v>
      </c>
      <c r="AE56" s="24">
        <f>Reagents!$J$11</f>
        <v>0</v>
      </c>
      <c r="AF56" t="str">
        <f>Reagents!$C$18</f>
        <v>-</v>
      </c>
      <c r="AG56">
        <f>Reagents!$J$18</f>
        <v>0</v>
      </c>
      <c r="AH56" t="str">
        <f>Reagents!$C$30</f>
        <v>-</v>
      </c>
      <c r="AI56">
        <f>Reagents!$J$30</f>
        <v>0</v>
      </c>
      <c r="AJ56" t="str">
        <f>Reagents!$C$40</f>
        <v>-</v>
      </c>
      <c r="AK56">
        <f>Reagents!$J$40</f>
        <v>0</v>
      </c>
      <c r="AL56" t="str">
        <f>Reagents!$C$48</f>
        <v>-</v>
      </c>
      <c r="AM56">
        <f>Reagents!$J$48</f>
        <v>0</v>
      </c>
    </row>
    <row r="57" spans="1:39" x14ac:dyDescent="0.3">
      <c r="A57" s="24">
        <v>56</v>
      </c>
      <c r="B57" s="26">
        <v>8</v>
      </c>
      <c r="C57" s="26">
        <v>5</v>
      </c>
      <c r="D57" s="24">
        <f>'Plate Planning'!$C$27</f>
        <v>1</v>
      </c>
      <c r="E57" s="24">
        <f>'Plate Planning'!$C$31</f>
        <v>25</v>
      </c>
      <c r="F57" s="24">
        <f>'Plate Planning'!$C$30</f>
        <v>24</v>
      </c>
      <c r="G57" s="24" t="b">
        <f>'Plate Planning'!$C$32</f>
        <v>1</v>
      </c>
      <c r="H57" s="24" t="str">
        <f>IF('Plate Planning'!$C$33=0, "NA",'Plate Planning'!$C$33)</f>
        <v>THF</v>
      </c>
      <c r="I57" s="24" t="str">
        <f>IF('Plate Planning'!J8="-", "NA", 'Plate Planning'!J8)</f>
        <v>NA</v>
      </c>
      <c r="J57" s="24">
        <f>'Plate Planning'!$H$24</f>
        <v>1</v>
      </c>
      <c r="K57" s="24" t="str">
        <f>IF(I57="NA", "NA", LOOKUP(I57,'Ligand and Compound Database'!A:B,'Ligand and Compound Database'!E:E))</f>
        <v>NA</v>
      </c>
      <c r="L57" s="24" t="str">
        <f>Reagents!$C$2</f>
        <v>-</v>
      </c>
      <c r="M57" s="24">
        <f>Reagents!$J$2</f>
        <v>0</v>
      </c>
      <c r="N57" s="24" t="str">
        <f>Reagents!$C$3</f>
        <v>-</v>
      </c>
      <c r="O57" s="24">
        <f>Reagents!$J$3</f>
        <v>0</v>
      </c>
      <c r="P57" s="24" t="str">
        <f>Reagents!$C$4</f>
        <v>-</v>
      </c>
      <c r="Q57" s="24">
        <f>Reagents!$J$4</f>
        <v>0</v>
      </c>
      <c r="R57" s="24" t="str">
        <f>Reagents!$C$5</f>
        <v>-</v>
      </c>
      <c r="S57" s="24">
        <f>Reagents!$J$5</f>
        <v>0</v>
      </c>
      <c r="T57" s="24" t="str">
        <f>Reagents!$C$6</f>
        <v>-</v>
      </c>
      <c r="U57" s="24">
        <f>Reagents!$J$6</f>
        <v>0</v>
      </c>
      <c r="V57" s="24" t="str">
        <f>Reagents!$C$7</f>
        <v>-</v>
      </c>
      <c r="W57" s="24">
        <f>Reagents!$J$7</f>
        <v>0</v>
      </c>
      <c r="X57" s="24" t="str">
        <f>Reagents!$C$8</f>
        <v>-</v>
      </c>
      <c r="Y57" s="24">
        <f>Reagents!$J$8</f>
        <v>0</v>
      </c>
      <c r="Z57" s="24" t="str">
        <f>Reagents!$C$9</f>
        <v>-</v>
      </c>
      <c r="AA57" s="24">
        <f>Reagents!$J$9</f>
        <v>0</v>
      </c>
      <c r="AB57" s="24" t="str">
        <f>Reagents!$C$10</f>
        <v>-</v>
      </c>
      <c r="AC57" s="24">
        <f>Reagents!$J$10</f>
        <v>0</v>
      </c>
      <c r="AD57" s="24" t="str">
        <f>Reagents!$C$11</f>
        <v>-</v>
      </c>
      <c r="AE57" s="24">
        <f>Reagents!$J$11</f>
        <v>0</v>
      </c>
      <c r="AF57" t="str">
        <f>Reagents!$C$19</f>
        <v>-</v>
      </c>
      <c r="AG57">
        <f>Reagents!$J$19</f>
        <v>0</v>
      </c>
      <c r="AH57" t="str">
        <f>Reagents!$C$31</f>
        <v>-</v>
      </c>
      <c r="AI57">
        <f>Reagents!$J$31</f>
        <v>0</v>
      </c>
      <c r="AJ57" t="str">
        <f>Reagents!$C$40</f>
        <v>-</v>
      </c>
      <c r="AK57">
        <f>Reagents!$J$40</f>
        <v>0</v>
      </c>
      <c r="AL57" t="str">
        <f>Reagents!$C$48</f>
        <v>-</v>
      </c>
      <c r="AM57">
        <f>Reagents!$J$48</f>
        <v>0</v>
      </c>
    </row>
    <row r="58" spans="1:39" x14ac:dyDescent="0.3">
      <c r="A58" s="24">
        <v>57</v>
      </c>
      <c r="B58" s="26">
        <v>9</v>
      </c>
      <c r="C58" s="26">
        <v>5</v>
      </c>
      <c r="D58" s="24">
        <f>'Plate Planning'!$C$27</f>
        <v>1</v>
      </c>
      <c r="E58" s="24">
        <f>'Plate Planning'!$C$31</f>
        <v>25</v>
      </c>
      <c r="F58" s="24">
        <f>'Plate Planning'!$C$30</f>
        <v>24</v>
      </c>
      <c r="G58" s="24" t="b">
        <f>'Plate Planning'!$C$32</f>
        <v>1</v>
      </c>
      <c r="H58" s="24" t="str">
        <f>IF('Plate Planning'!$C$33=0, "NA",'Plate Planning'!$C$33)</f>
        <v>THF</v>
      </c>
      <c r="I58" s="24" t="str">
        <f>IF('Plate Planning'!K8="-", "NA", 'Plate Planning'!K8)</f>
        <v>NA</v>
      </c>
      <c r="J58" s="24">
        <f>'Plate Planning'!$H$24</f>
        <v>1</v>
      </c>
      <c r="K58" s="24" t="str">
        <f>IF(I58="NA", "NA", LOOKUP(I58,'Ligand and Compound Database'!A:B,'Ligand and Compound Database'!E:E))</f>
        <v>NA</v>
      </c>
      <c r="L58" s="24" t="str">
        <f>Reagents!$C$2</f>
        <v>-</v>
      </c>
      <c r="M58" s="24">
        <f>Reagents!$J$2</f>
        <v>0</v>
      </c>
      <c r="N58" s="24" t="str">
        <f>Reagents!$C$3</f>
        <v>-</v>
      </c>
      <c r="O58" s="24">
        <f>Reagents!$J$3</f>
        <v>0</v>
      </c>
      <c r="P58" s="24" t="str">
        <f>Reagents!$C$4</f>
        <v>-</v>
      </c>
      <c r="Q58" s="24">
        <f>Reagents!$J$4</f>
        <v>0</v>
      </c>
      <c r="R58" s="24" t="str">
        <f>Reagents!$C$5</f>
        <v>-</v>
      </c>
      <c r="S58" s="24">
        <f>Reagents!$J$5</f>
        <v>0</v>
      </c>
      <c r="T58" s="24" t="str">
        <f>Reagents!$C$6</f>
        <v>-</v>
      </c>
      <c r="U58" s="24">
        <f>Reagents!$J$6</f>
        <v>0</v>
      </c>
      <c r="V58" s="24" t="str">
        <f>Reagents!$C$7</f>
        <v>-</v>
      </c>
      <c r="W58" s="24">
        <f>Reagents!$J$7</f>
        <v>0</v>
      </c>
      <c r="X58" s="24" t="str">
        <f>Reagents!$C$8</f>
        <v>-</v>
      </c>
      <c r="Y58" s="24">
        <f>Reagents!$J$8</f>
        <v>0</v>
      </c>
      <c r="Z58" s="24" t="str">
        <f>Reagents!$C$9</f>
        <v>-</v>
      </c>
      <c r="AA58" s="24">
        <f>Reagents!$J$9</f>
        <v>0</v>
      </c>
      <c r="AB58" s="24" t="str">
        <f>Reagents!$C$10</f>
        <v>-</v>
      </c>
      <c r="AC58" s="24">
        <f>Reagents!$J$10</f>
        <v>0</v>
      </c>
      <c r="AD58" s="24" t="str">
        <f>Reagents!$C$11</f>
        <v>-</v>
      </c>
      <c r="AE58" s="24">
        <f>Reagents!$J$11</f>
        <v>0</v>
      </c>
      <c r="AF58" t="str">
        <f>Reagents!$C$20</f>
        <v>-</v>
      </c>
      <c r="AG58">
        <f>Reagents!$J$20</f>
        <v>0</v>
      </c>
      <c r="AH58" t="str">
        <f>Reagents!$C$32</f>
        <v>-</v>
      </c>
      <c r="AI58">
        <f>Reagents!$J$32</f>
        <v>0</v>
      </c>
      <c r="AJ58" t="str">
        <f>Reagents!$C$40</f>
        <v>-</v>
      </c>
      <c r="AK58">
        <f>Reagents!$J$40</f>
        <v>0</v>
      </c>
      <c r="AL58" t="str">
        <f>Reagents!$C$48</f>
        <v>-</v>
      </c>
      <c r="AM58">
        <f>Reagents!$J$48</f>
        <v>0</v>
      </c>
    </row>
    <row r="59" spans="1:39" x14ac:dyDescent="0.3">
      <c r="A59" s="24">
        <v>58</v>
      </c>
      <c r="B59" s="26">
        <v>10</v>
      </c>
      <c r="C59" s="26">
        <v>5</v>
      </c>
      <c r="D59" s="24">
        <f>'Plate Planning'!$C$27</f>
        <v>1</v>
      </c>
      <c r="E59" s="24">
        <f>'Plate Planning'!$C$31</f>
        <v>25</v>
      </c>
      <c r="F59" s="24">
        <f>'Plate Planning'!$C$30</f>
        <v>24</v>
      </c>
      <c r="G59" s="24" t="b">
        <f>'Plate Planning'!$C$32</f>
        <v>1</v>
      </c>
      <c r="H59" s="24" t="str">
        <f>IF('Plate Planning'!$C$33=0, "NA",'Plate Planning'!$C$33)</f>
        <v>THF</v>
      </c>
      <c r="I59" s="24" t="str">
        <f>IF('Plate Planning'!L8="-", "NA", 'Plate Planning'!L8)</f>
        <v>NA</v>
      </c>
      <c r="J59" s="24">
        <f>'Plate Planning'!$H$24</f>
        <v>1</v>
      </c>
      <c r="K59" s="24" t="str">
        <f>IF(I59="NA", "NA", LOOKUP(I59,'Ligand and Compound Database'!A:B,'Ligand and Compound Database'!E:E))</f>
        <v>NA</v>
      </c>
      <c r="L59" s="24" t="str">
        <f>Reagents!$C$2</f>
        <v>-</v>
      </c>
      <c r="M59" s="24">
        <f>Reagents!$J$2</f>
        <v>0</v>
      </c>
      <c r="N59" s="24" t="str">
        <f>Reagents!$C$3</f>
        <v>-</v>
      </c>
      <c r="O59" s="24">
        <f>Reagents!$J$3</f>
        <v>0</v>
      </c>
      <c r="P59" s="24" t="str">
        <f>Reagents!$C$4</f>
        <v>-</v>
      </c>
      <c r="Q59" s="24">
        <f>Reagents!$J$4</f>
        <v>0</v>
      </c>
      <c r="R59" s="24" t="str">
        <f>Reagents!$C$5</f>
        <v>-</v>
      </c>
      <c r="S59" s="24">
        <f>Reagents!$J$5</f>
        <v>0</v>
      </c>
      <c r="T59" s="24" t="str">
        <f>Reagents!$C$6</f>
        <v>-</v>
      </c>
      <c r="U59" s="24">
        <f>Reagents!$J$6</f>
        <v>0</v>
      </c>
      <c r="V59" s="24" t="str">
        <f>Reagents!$C$7</f>
        <v>-</v>
      </c>
      <c r="W59" s="24">
        <f>Reagents!$J$7</f>
        <v>0</v>
      </c>
      <c r="X59" s="24" t="str">
        <f>Reagents!$C$8</f>
        <v>-</v>
      </c>
      <c r="Y59" s="24">
        <f>Reagents!$J$8</f>
        <v>0</v>
      </c>
      <c r="Z59" s="24" t="str">
        <f>Reagents!$C$9</f>
        <v>-</v>
      </c>
      <c r="AA59" s="24">
        <f>Reagents!$J$9</f>
        <v>0</v>
      </c>
      <c r="AB59" s="24" t="str">
        <f>Reagents!$C$10</f>
        <v>-</v>
      </c>
      <c r="AC59" s="24">
        <f>Reagents!$J$10</f>
        <v>0</v>
      </c>
      <c r="AD59" s="24" t="str">
        <f>Reagents!$C$11</f>
        <v>-</v>
      </c>
      <c r="AE59" s="24">
        <f>Reagents!$J$11</f>
        <v>0</v>
      </c>
      <c r="AF59" t="str">
        <f>Reagents!$C$21</f>
        <v>-</v>
      </c>
      <c r="AG59">
        <f>Reagents!$J$21</f>
        <v>0</v>
      </c>
      <c r="AH59" t="str">
        <f>Reagents!$C$33</f>
        <v>-</v>
      </c>
      <c r="AI59">
        <f>Reagents!$J$33</f>
        <v>0</v>
      </c>
      <c r="AJ59" t="str">
        <f>Reagents!$C$40</f>
        <v>-</v>
      </c>
      <c r="AK59">
        <f>Reagents!$J$40</f>
        <v>0</v>
      </c>
      <c r="AL59" t="str">
        <f>Reagents!$C$48</f>
        <v>-</v>
      </c>
      <c r="AM59">
        <f>Reagents!$J$48</f>
        <v>0</v>
      </c>
    </row>
    <row r="60" spans="1:39" x14ac:dyDescent="0.3">
      <c r="A60" s="24">
        <v>59</v>
      </c>
      <c r="B60" s="26">
        <v>11</v>
      </c>
      <c r="C60" s="26">
        <v>5</v>
      </c>
      <c r="D60" s="24">
        <f>'Plate Planning'!$C$27</f>
        <v>1</v>
      </c>
      <c r="E60" s="24">
        <f>'Plate Planning'!$C$31</f>
        <v>25</v>
      </c>
      <c r="F60" s="24">
        <f>'Plate Planning'!$C$30</f>
        <v>24</v>
      </c>
      <c r="G60" s="24" t="b">
        <f>'Plate Planning'!$C$32</f>
        <v>1</v>
      </c>
      <c r="H60" s="24" t="str">
        <f>IF('Plate Planning'!$C$33=0, "NA",'Plate Planning'!$C$33)</f>
        <v>THF</v>
      </c>
      <c r="I60" s="24" t="str">
        <f>IF('Plate Planning'!M8="-", "NA", 'Plate Planning'!M8)</f>
        <v>NA</v>
      </c>
      <c r="J60" s="24">
        <f>'Plate Planning'!$H$24</f>
        <v>1</v>
      </c>
      <c r="K60" s="24" t="str">
        <f>IF(I60="NA", "NA", LOOKUP(I60,'Ligand and Compound Database'!A:B,'Ligand and Compound Database'!E:E))</f>
        <v>NA</v>
      </c>
      <c r="L60" s="24" t="str">
        <f>Reagents!$C$2</f>
        <v>-</v>
      </c>
      <c r="M60" s="24">
        <f>Reagents!$J$2</f>
        <v>0</v>
      </c>
      <c r="N60" s="24" t="str">
        <f>Reagents!$C$3</f>
        <v>-</v>
      </c>
      <c r="O60" s="24">
        <f>Reagents!$J$3</f>
        <v>0</v>
      </c>
      <c r="P60" s="24" t="str">
        <f>Reagents!$C$4</f>
        <v>-</v>
      </c>
      <c r="Q60" s="24">
        <f>Reagents!$J$4</f>
        <v>0</v>
      </c>
      <c r="R60" s="24" t="str">
        <f>Reagents!$C$5</f>
        <v>-</v>
      </c>
      <c r="S60" s="24">
        <f>Reagents!$J$5</f>
        <v>0</v>
      </c>
      <c r="T60" s="24" t="str">
        <f>Reagents!$C$6</f>
        <v>-</v>
      </c>
      <c r="U60" s="24">
        <f>Reagents!$J$6</f>
        <v>0</v>
      </c>
      <c r="V60" s="24" t="str">
        <f>Reagents!$C$7</f>
        <v>-</v>
      </c>
      <c r="W60" s="24">
        <f>Reagents!$J$7</f>
        <v>0</v>
      </c>
      <c r="X60" s="24" t="str">
        <f>Reagents!$C$8</f>
        <v>-</v>
      </c>
      <c r="Y60" s="24">
        <f>Reagents!$J$8</f>
        <v>0</v>
      </c>
      <c r="Z60" s="24" t="str">
        <f>Reagents!$C$9</f>
        <v>-</v>
      </c>
      <c r="AA60" s="24">
        <f>Reagents!$J$9</f>
        <v>0</v>
      </c>
      <c r="AB60" s="24" t="str">
        <f>Reagents!$C$10</f>
        <v>-</v>
      </c>
      <c r="AC60" s="24">
        <f>Reagents!$J$10</f>
        <v>0</v>
      </c>
      <c r="AD60" s="24" t="str">
        <f>Reagents!$C$11</f>
        <v>-</v>
      </c>
      <c r="AE60" s="24">
        <f>Reagents!$J$11</f>
        <v>0</v>
      </c>
      <c r="AF60" t="str">
        <f>Reagents!$C$22</f>
        <v>-</v>
      </c>
      <c r="AG60">
        <f>Reagents!$J$22</f>
        <v>0</v>
      </c>
      <c r="AH60" t="str">
        <f>Reagents!$C$34</f>
        <v>-</v>
      </c>
      <c r="AI60">
        <f>Reagents!$J$34</f>
        <v>0</v>
      </c>
      <c r="AJ60" t="str">
        <f>Reagents!$C$40</f>
        <v>-</v>
      </c>
      <c r="AK60">
        <f>Reagents!$J$40</f>
        <v>0</v>
      </c>
      <c r="AL60" t="str">
        <f>Reagents!$C$48</f>
        <v>-</v>
      </c>
      <c r="AM60">
        <f>Reagents!$J$48</f>
        <v>0</v>
      </c>
    </row>
    <row r="61" spans="1:39" x14ac:dyDescent="0.3">
      <c r="A61" s="24">
        <v>60</v>
      </c>
      <c r="B61" s="26">
        <v>12</v>
      </c>
      <c r="C61" s="26">
        <v>5</v>
      </c>
      <c r="D61" s="24">
        <f>'Plate Planning'!$C$27</f>
        <v>1</v>
      </c>
      <c r="E61" s="24">
        <f>'Plate Planning'!$C$31</f>
        <v>25</v>
      </c>
      <c r="F61" s="24">
        <f>'Plate Planning'!$C$30</f>
        <v>24</v>
      </c>
      <c r="G61" s="24" t="b">
        <f>'Plate Planning'!$C$32</f>
        <v>1</v>
      </c>
      <c r="H61" s="24" t="str">
        <f>IF('Plate Planning'!$C$33=0, "NA",'Plate Planning'!$C$33)</f>
        <v>THF</v>
      </c>
      <c r="I61" s="24" t="str">
        <f>IF('Plate Planning'!N8="-", "NA", 'Plate Planning'!N8)</f>
        <v>NA</v>
      </c>
      <c r="J61" s="24">
        <f>'Plate Planning'!$H$24</f>
        <v>1</v>
      </c>
      <c r="K61" s="24" t="str">
        <f>IF(I61="NA", "NA", LOOKUP(I61,'Ligand and Compound Database'!A:B,'Ligand and Compound Database'!E:E))</f>
        <v>NA</v>
      </c>
      <c r="L61" s="24" t="str">
        <f>Reagents!$C$2</f>
        <v>-</v>
      </c>
      <c r="M61" s="24">
        <f>Reagents!$J$2</f>
        <v>0</v>
      </c>
      <c r="N61" s="24" t="str">
        <f>Reagents!$C$3</f>
        <v>-</v>
      </c>
      <c r="O61" s="24">
        <f>Reagents!$J$3</f>
        <v>0</v>
      </c>
      <c r="P61" s="24" t="str">
        <f>Reagents!$C$4</f>
        <v>-</v>
      </c>
      <c r="Q61" s="24">
        <f>Reagents!$J$4</f>
        <v>0</v>
      </c>
      <c r="R61" s="24" t="str">
        <f>Reagents!$C$5</f>
        <v>-</v>
      </c>
      <c r="S61" s="24">
        <f>Reagents!$J$5</f>
        <v>0</v>
      </c>
      <c r="T61" s="24" t="str">
        <f>Reagents!$C$6</f>
        <v>-</v>
      </c>
      <c r="U61" s="24">
        <f>Reagents!$J$6</f>
        <v>0</v>
      </c>
      <c r="V61" s="24" t="str">
        <f>Reagents!$C$7</f>
        <v>-</v>
      </c>
      <c r="W61" s="24">
        <f>Reagents!$J$7</f>
        <v>0</v>
      </c>
      <c r="X61" s="24" t="str">
        <f>Reagents!$C$8</f>
        <v>-</v>
      </c>
      <c r="Y61" s="24">
        <f>Reagents!$J$8</f>
        <v>0</v>
      </c>
      <c r="Z61" s="24" t="str">
        <f>Reagents!$C$9</f>
        <v>-</v>
      </c>
      <c r="AA61" s="24">
        <f>Reagents!$J$9</f>
        <v>0</v>
      </c>
      <c r="AB61" s="24" t="str">
        <f>Reagents!$C$10</f>
        <v>-</v>
      </c>
      <c r="AC61" s="24">
        <f>Reagents!$J$10</f>
        <v>0</v>
      </c>
      <c r="AD61" s="24" t="str">
        <f>Reagents!$C$11</f>
        <v>-</v>
      </c>
      <c r="AE61" s="24">
        <f>Reagents!$J$11</f>
        <v>0</v>
      </c>
      <c r="AF61" t="str">
        <f>Reagents!$C$23</f>
        <v>-</v>
      </c>
      <c r="AG61">
        <f>Reagents!$J$23</f>
        <v>0</v>
      </c>
      <c r="AH61" t="str">
        <f>Reagents!$C$35</f>
        <v>-</v>
      </c>
      <c r="AI61">
        <f>Reagents!$J$35</f>
        <v>0</v>
      </c>
      <c r="AJ61" t="str">
        <f>Reagents!$C$40</f>
        <v>-</v>
      </c>
      <c r="AK61">
        <f>Reagents!$J$40</f>
        <v>0</v>
      </c>
      <c r="AL61" t="str">
        <f>Reagents!$C$48</f>
        <v>-</v>
      </c>
      <c r="AM61">
        <f>Reagents!$J$48</f>
        <v>0</v>
      </c>
    </row>
    <row r="62" spans="1:39" x14ac:dyDescent="0.3">
      <c r="A62" s="24">
        <v>61</v>
      </c>
      <c r="B62" s="26">
        <v>1</v>
      </c>
      <c r="C62" s="26">
        <v>6</v>
      </c>
      <c r="D62" s="24">
        <f>'Plate Planning'!$C$27</f>
        <v>1</v>
      </c>
      <c r="E62" s="24">
        <f>'Plate Planning'!$C$31</f>
        <v>25</v>
      </c>
      <c r="F62" s="24">
        <f>'Plate Planning'!$C$30</f>
        <v>24</v>
      </c>
      <c r="G62" s="24" t="b">
        <f>'Plate Planning'!$C$32</f>
        <v>1</v>
      </c>
      <c r="H62" s="24" t="str">
        <f>IF('Plate Planning'!$C$33=0, "NA",'Plate Planning'!$C$33)</f>
        <v>THF</v>
      </c>
      <c r="I62" s="24" t="str">
        <f>IF('Plate Planning'!C9="-", "NA", 'Plate Planning'!C9)</f>
        <v>NA</v>
      </c>
      <c r="J62" s="24">
        <f>'Plate Planning'!$H$24</f>
        <v>1</v>
      </c>
      <c r="K62" s="24" t="str">
        <f>IF(I62="NA", "NA", LOOKUP(I62,'Ligand and Compound Database'!A:B,'Ligand and Compound Database'!E:E))</f>
        <v>NA</v>
      </c>
      <c r="L62" s="24" t="str">
        <f>Reagents!$C$2</f>
        <v>-</v>
      </c>
      <c r="M62" s="24">
        <f>Reagents!$J$2</f>
        <v>0</v>
      </c>
      <c r="N62" s="24" t="str">
        <f>Reagents!$C$3</f>
        <v>-</v>
      </c>
      <c r="O62" s="24">
        <f>Reagents!$J$3</f>
        <v>0</v>
      </c>
      <c r="P62" s="24" t="str">
        <f>Reagents!$C$4</f>
        <v>-</v>
      </c>
      <c r="Q62" s="24">
        <f>Reagents!$J$4</f>
        <v>0</v>
      </c>
      <c r="R62" s="24" t="str">
        <f>Reagents!$C$5</f>
        <v>-</v>
      </c>
      <c r="S62" s="24">
        <f>Reagents!$J$5</f>
        <v>0</v>
      </c>
      <c r="T62" s="24" t="str">
        <f>Reagents!$C$6</f>
        <v>-</v>
      </c>
      <c r="U62" s="24">
        <f>Reagents!$J$6</f>
        <v>0</v>
      </c>
      <c r="V62" s="24" t="str">
        <f>Reagents!$C$7</f>
        <v>-</v>
      </c>
      <c r="W62" s="24">
        <f>Reagents!$J$7</f>
        <v>0</v>
      </c>
      <c r="X62" s="24" t="str">
        <f>Reagents!$C$8</f>
        <v>-</v>
      </c>
      <c r="Y62" s="24">
        <f>Reagents!$J$8</f>
        <v>0</v>
      </c>
      <c r="Z62" s="24" t="str">
        <f>Reagents!$C$9</f>
        <v>-</v>
      </c>
      <c r="AA62" s="24">
        <f>Reagents!$J$9</f>
        <v>0</v>
      </c>
      <c r="AB62" s="24" t="str">
        <f>Reagents!$C$10</f>
        <v>-</v>
      </c>
      <c r="AC62" s="24">
        <f>Reagents!$J$10</f>
        <v>0</v>
      </c>
      <c r="AD62" s="24" t="str">
        <f>Reagents!$C$11</f>
        <v>-</v>
      </c>
      <c r="AE62" s="24">
        <f>Reagents!$J$11</f>
        <v>0</v>
      </c>
      <c r="AF62" t="str">
        <f>Reagents!$C$12</f>
        <v>-</v>
      </c>
      <c r="AG62">
        <f>Reagents!$J$12</f>
        <v>0</v>
      </c>
      <c r="AH62" t="str">
        <f>Reagents!$C$24</f>
        <v>-</v>
      </c>
      <c r="AI62">
        <f>Reagents!$J$24</f>
        <v>0</v>
      </c>
      <c r="AJ62" t="str">
        <f>Reagents!$C$41</f>
        <v>-</v>
      </c>
      <c r="AK62">
        <f>Reagents!$J$41</f>
        <v>0</v>
      </c>
      <c r="AL62" t="str">
        <f>Reagents!$C$49</f>
        <v>-</v>
      </c>
      <c r="AM62">
        <f>Reagents!$J$49</f>
        <v>0</v>
      </c>
    </row>
    <row r="63" spans="1:39" x14ac:dyDescent="0.3">
      <c r="A63" s="24">
        <v>62</v>
      </c>
      <c r="B63" s="26">
        <v>2</v>
      </c>
      <c r="C63" s="26">
        <v>6</v>
      </c>
      <c r="D63" s="24">
        <f>'Plate Planning'!$C$27</f>
        <v>1</v>
      </c>
      <c r="E63" s="24">
        <f>'Plate Planning'!$C$31</f>
        <v>25</v>
      </c>
      <c r="F63" s="24">
        <f>'Plate Planning'!$C$30</f>
        <v>24</v>
      </c>
      <c r="G63" s="24" t="b">
        <f>'Plate Planning'!$C$32</f>
        <v>1</v>
      </c>
      <c r="H63" s="24" t="str">
        <f>IF('Plate Planning'!$C$33=0, "NA",'Plate Planning'!$C$33)</f>
        <v>THF</v>
      </c>
      <c r="I63" s="24" t="str">
        <f>IF('Plate Planning'!D9="-", "NA", 'Plate Planning'!D9)</f>
        <v>NA</v>
      </c>
      <c r="J63" s="24">
        <f>'Plate Planning'!$H$24</f>
        <v>1</v>
      </c>
      <c r="K63" s="24" t="str">
        <f>IF(I63="NA", "NA", LOOKUP(I63,'Ligand and Compound Database'!A:B,'Ligand and Compound Database'!E:E))</f>
        <v>NA</v>
      </c>
      <c r="L63" s="24" t="str">
        <f>Reagents!$C$2</f>
        <v>-</v>
      </c>
      <c r="M63" s="24">
        <f>Reagents!$J$2</f>
        <v>0</v>
      </c>
      <c r="N63" s="24" t="str">
        <f>Reagents!$C$3</f>
        <v>-</v>
      </c>
      <c r="O63" s="24">
        <f>Reagents!$J$3</f>
        <v>0</v>
      </c>
      <c r="P63" s="24" t="str">
        <f>Reagents!$C$4</f>
        <v>-</v>
      </c>
      <c r="Q63" s="24">
        <f>Reagents!$J$4</f>
        <v>0</v>
      </c>
      <c r="R63" s="24" t="str">
        <f>Reagents!$C$5</f>
        <v>-</v>
      </c>
      <c r="S63" s="24">
        <f>Reagents!$J$5</f>
        <v>0</v>
      </c>
      <c r="T63" s="24" t="str">
        <f>Reagents!$C$6</f>
        <v>-</v>
      </c>
      <c r="U63" s="24">
        <f>Reagents!$J$6</f>
        <v>0</v>
      </c>
      <c r="V63" s="24" t="str">
        <f>Reagents!$C$7</f>
        <v>-</v>
      </c>
      <c r="W63" s="24">
        <f>Reagents!$J$7</f>
        <v>0</v>
      </c>
      <c r="X63" s="24" t="str">
        <f>Reagents!$C$8</f>
        <v>-</v>
      </c>
      <c r="Y63" s="24">
        <f>Reagents!$J$8</f>
        <v>0</v>
      </c>
      <c r="Z63" s="24" t="str">
        <f>Reagents!$C$9</f>
        <v>-</v>
      </c>
      <c r="AA63" s="24">
        <f>Reagents!$J$9</f>
        <v>0</v>
      </c>
      <c r="AB63" s="24" t="str">
        <f>Reagents!$C$10</f>
        <v>-</v>
      </c>
      <c r="AC63" s="24">
        <f>Reagents!$J$10</f>
        <v>0</v>
      </c>
      <c r="AD63" s="24" t="str">
        <f>Reagents!$C$11</f>
        <v>-</v>
      </c>
      <c r="AE63" s="24">
        <f>Reagents!$J$11</f>
        <v>0</v>
      </c>
      <c r="AF63" t="str">
        <f>Reagents!$C$13</f>
        <v>-</v>
      </c>
      <c r="AG63">
        <f>Reagents!$J$13</f>
        <v>0</v>
      </c>
      <c r="AH63" t="str">
        <f>Reagents!$C$25</f>
        <v>-</v>
      </c>
      <c r="AI63">
        <f>Reagents!$J$25</f>
        <v>0</v>
      </c>
      <c r="AJ63" t="str">
        <f>Reagents!$C$41</f>
        <v>-</v>
      </c>
      <c r="AK63">
        <f>Reagents!$J$41</f>
        <v>0</v>
      </c>
      <c r="AL63" t="str">
        <f>Reagents!$C$49</f>
        <v>-</v>
      </c>
      <c r="AM63">
        <f>Reagents!$J$49</f>
        <v>0</v>
      </c>
    </row>
    <row r="64" spans="1:39" x14ac:dyDescent="0.3">
      <c r="A64" s="24">
        <v>63</v>
      </c>
      <c r="B64" s="26">
        <v>3</v>
      </c>
      <c r="C64" s="26">
        <v>6</v>
      </c>
      <c r="D64" s="24">
        <f>'Plate Planning'!$C$27</f>
        <v>1</v>
      </c>
      <c r="E64" s="24">
        <f>'Plate Planning'!$C$31</f>
        <v>25</v>
      </c>
      <c r="F64" s="24">
        <f>'Plate Planning'!$C$30</f>
        <v>24</v>
      </c>
      <c r="G64" s="24" t="b">
        <f>'Plate Planning'!$C$32</f>
        <v>1</v>
      </c>
      <c r="H64" s="24" t="str">
        <f>IF('Plate Planning'!$C$33=0, "NA",'Plate Planning'!$C$33)</f>
        <v>THF</v>
      </c>
      <c r="I64" s="24" t="str">
        <f>IF('Plate Planning'!E9="-", "NA", 'Plate Planning'!E9)</f>
        <v>NA</v>
      </c>
      <c r="J64" s="24">
        <f>'Plate Planning'!$H$24</f>
        <v>1</v>
      </c>
      <c r="K64" s="24" t="str">
        <f>IF(I64="NA", "NA", LOOKUP(I64,'Ligand and Compound Database'!A:B,'Ligand and Compound Database'!E:E))</f>
        <v>NA</v>
      </c>
      <c r="L64" s="24" t="str">
        <f>Reagents!$C$2</f>
        <v>-</v>
      </c>
      <c r="M64" s="24">
        <f>Reagents!$J$2</f>
        <v>0</v>
      </c>
      <c r="N64" s="24" t="str">
        <f>Reagents!$C$3</f>
        <v>-</v>
      </c>
      <c r="O64" s="24">
        <f>Reagents!$J$3</f>
        <v>0</v>
      </c>
      <c r="P64" s="24" t="str">
        <f>Reagents!$C$4</f>
        <v>-</v>
      </c>
      <c r="Q64" s="24">
        <f>Reagents!$J$4</f>
        <v>0</v>
      </c>
      <c r="R64" s="24" t="str">
        <f>Reagents!$C$5</f>
        <v>-</v>
      </c>
      <c r="S64" s="24">
        <f>Reagents!$J$5</f>
        <v>0</v>
      </c>
      <c r="T64" s="24" t="str">
        <f>Reagents!$C$6</f>
        <v>-</v>
      </c>
      <c r="U64" s="24">
        <f>Reagents!$J$6</f>
        <v>0</v>
      </c>
      <c r="V64" s="24" t="str">
        <f>Reagents!$C$7</f>
        <v>-</v>
      </c>
      <c r="W64" s="24">
        <f>Reagents!$J$7</f>
        <v>0</v>
      </c>
      <c r="X64" s="24" t="str">
        <f>Reagents!$C$8</f>
        <v>-</v>
      </c>
      <c r="Y64" s="24">
        <f>Reagents!$J$8</f>
        <v>0</v>
      </c>
      <c r="Z64" s="24" t="str">
        <f>Reagents!$C$9</f>
        <v>-</v>
      </c>
      <c r="AA64" s="24">
        <f>Reagents!$J$9</f>
        <v>0</v>
      </c>
      <c r="AB64" s="24" t="str">
        <f>Reagents!$C$10</f>
        <v>-</v>
      </c>
      <c r="AC64" s="24">
        <f>Reagents!$J$10</f>
        <v>0</v>
      </c>
      <c r="AD64" s="24" t="str">
        <f>Reagents!$C$11</f>
        <v>-</v>
      </c>
      <c r="AE64" s="24">
        <f>Reagents!$J$11</f>
        <v>0</v>
      </c>
      <c r="AF64" t="str">
        <f>Reagents!$C$14</f>
        <v>-</v>
      </c>
      <c r="AG64">
        <f>Reagents!$J$14</f>
        <v>0</v>
      </c>
      <c r="AH64" t="str">
        <f>Reagents!$C$26</f>
        <v>-</v>
      </c>
      <c r="AI64">
        <f>Reagents!$J$26</f>
        <v>0</v>
      </c>
      <c r="AJ64" t="str">
        <f>Reagents!$C$41</f>
        <v>-</v>
      </c>
      <c r="AK64">
        <f>Reagents!$J$41</f>
        <v>0</v>
      </c>
      <c r="AL64" t="str">
        <f>Reagents!$C$49</f>
        <v>-</v>
      </c>
      <c r="AM64">
        <f>Reagents!$J$49</f>
        <v>0</v>
      </c>
    </row>
    <row r="65" spans="1:39" x14ac:dyDescent="0.3">
      <c r="A65" s="24">
        <v>64</v>
      </c>
      <c r="B65" s="26">
        <v>4</v>
      </c>
      <c r="C65" s="26">
        <v>6</v>
      </c>
      <c r="D65" s="24">
        <f>'Plate Planning'!$C$27</f>
        <v>1</v>
      </c>
      <c r="E65" s="24">
        <f>'Plate Planning'!$C$31</f>
        <v>25</v>
      </c>
      <c r="F65" s="24">
        <f>'Plate Planning'!$C$30</f>
        <v>24</v>
      </c>
      <c r="G65" s="24" t="b">
        <f>'Plate Planning'!$C$32</f>
        <v>1</v>
      </c>
      <c r="H65" s="24" t="str">
        <f>IF('Plate Planning'!$C$33=0, "NA",'Plate Planning'!$C$33)</f>
        <v>THF</v>
      </c>
      <c r="I65" s="24" t="str">
        <f>IF('Plate Planning'!F9="-", "NA", 'Plate Planning'!F9)</f>
        <v>NA</v>
      </c>
      <c r="J65" s="24">
        <f>'Plate Planning'!$H$24</f>
        <v>1</v>
      </c>
      <c r="K65" s="24" t="str">
        <f>IF(I65="NA", "NA", LOOKUP(I65,'Ligand and Compound Database'!A:B,'Ligand and Compound Database'!E:E))</f>
        <v>NA</v>
      </c>
      <c r="L65" s="24" t="str">
        <f>Reagents!$C$2</f>
        <v>-</v>
      </c>
      <c r="M65" s="24">
        <f>Reagents!$J$2</f>
        <v>0</v>
      </c>
      <c r="N65" s="24" t="str">
        <f>Reagents!$C$3</f>
        <v>-</v>
      </c>
      <c r="O65" s="24">
        <f>Reagents!$J$3</f>
        <v>0</v>
      </c>
      <c r="P65" s="24" t="str">
        <f>Reagents!$C$4</f>
        <v>-</v>
      </c>
      <c r="Q65" s="24">
        <f>Reagents!$J$4</f>
        <v>0</v>
      </c>
      <c r="R65" s="24" t="str">
        <f>Reagents!$C$5</f>
        <v>-</v>
      </c>
      <c r="S65" s="24">
        <f>Reagents!$J$5</f>
        <v>0</v>
      </c>
      <c r="T65" s="24" t="str">
        <f>Reagents!$C$6</f>
        <v>-</v>
      </c>
      <c r="U65" s="24">
        <f>Reagents!$J$6</f>
        <v>0</v>
      </c>
      <c r="V65" s="24" t="str">
        <f>Reagents!$C$7</f>
        <v>-</v>
      </c>
      <c r="W65" s="24">
        <f>Reagents!$J$7</f>
        <v>0</v>
      </c>
      <c r="X65" s="24" t="str">
        <f>Reagents!$C$8</f>
        <v>-</v>
      </c>
      <c r="Y65" s="24">
        <f>Reagents!$J$8</f>
        <v>0</v>
      </c>
      <c r="Z65" s="24" t="str">
        <f>Reagents!$C$9</f>
        <v>-</v>
      </c>
      <c r="AA65" s="24">
        <f>Reagents!$J$9</f>
        <v>0</v>
      </c>
      <c r="AB65" s="24" t="str">
        <f>Reagents!$C$10</f>
        <v>-</v>
      </c>
      <c r="AC65" s="24">
        <f>Reagents!$J$10</f>
        <v>0</v>
      </c>
      <c r="AD65" s="24" t="str">
        <f>Reagents!$C$11</f>
        <v>-</v>
      </c>
      <c r="AE65" s="24">
        <f>Reagents!$J$11</f>
        <v>0</v>
      </c>
      <c r="AF65" t="str">
        <f>Reagents!$C$15</f>
        <v>-</v>
      </c>
      <c r="AG65">
        <f>Reagents!$J$15</f>
        <v>0</v>
      </c>
      <c r="AH65" t="str">
        <f>Reagents!$C$27</f>
        <v>-</v>
      </c>
      <c r="AI65">
        <f>Reagents!$J$27</f>
        <v>0</v>
      </c>
      <c r="AJ65" t="str">
        <f>Reagents!$C$41</f>
        <v>-</v>
      </c>
      <c r="AK65">
        <f>Reagents!$J$41</f>
        <v>0</v>
      </c>
      <c r="AL65" t="str">
        <f>Reagents!$C$49</f>
        <v>-</v>
      </c>
      <c r="AM65">
        <f>Reagents!$J$49</f>
        <v>0</v>
      </c>
    </row>
    <row r="66" spans="1:39" x14ac:dyDescent="0.3">
      <c r="A66" s="24">
        <v>65</v>
      </c>
      <c r="B66" s="26">
        <v>5</v>
      </c>
      <c r="C66" s="26">
        <v>6</v>
      </c>
      <c r="D66" s="24">
        <f>'Plate Planning'!$C$27</f>
        <v>1</v>
      </c>
      <c r="E66" s="24">
        <f>'Plate Planning'!$C$31</f>
        <v>25</v>
      </c>
      <c r="F66" s="24">
        <f>'Plate Planning'!$C$30</f>
        <v>24</v>
      </c>
      <c r="G66" s="24" t="b">
        <f>'Plate Planning'!$C$32</f>
        <v>1</v>
      </c>
      <c r="H66" s="24" t="str">
        <f>IF('Plate Planning'!$C$33=0, "NA",'Plate Planning'!$C$33)</f>
        <v>THF</v>
      </c>
      <c r="I66" s="24" t="str">
        <f>IF('Plate Planning'!G9="-", "NA", 'Plate Planning'!G9)</f>
        <v>NA</v>
      </c>
      <c r="J66" s="24">
        <f>'Plate Planning'!$H$24</f>
        <v>1</v>
      </c>
      <c r="K66" s="24" t="str">
        <f>IF(I66="NA", "NA", LOOKUP(I66,'Ligand and Compound Database'!A:B,'Ligand and Compound Database'!E:E))</f>
        <v>NA</v>
      </c>
      <c r="L66" s="24" t="str">
        <f>Reagents!$C$2</f>
        <v>-</v>
      </c>
      <c r="M66" s="24">
        <f>Reagents!$J$2</f>
        <v>0</v>
      </c>
      <c r="N66" s="24" t="str">
        <f>Reagents!$C$3</f>
        <v>-</v>
      </c>
      <c r="O66" s="24">
        <f>Reagents!$J$3</f>
        <v>0</v>
      </c>
      <c r="P66" s="24" t="str">
        <f>Reagents!$C$4</f>
        <v>-</v>
      </c>
      <c r="Q66" s="24">
        <f>Reagents!$J$4</f>
        <v>0</v>
      </c>
      <c r="R66" s="24" t="str">
        <f>Reagents!$C$5</f>
        <v>-</v>
      </c>
      <c r="S66" s="24">
        <f>Reagents!$J$5</f>
        <v>0</v>
      </c>
      <c r="T66" s="24" t="str">
        <f>Reagents!$C$6</f>
        <v>-</v>
      </c>
      <c r="U66" s="24">
        <f>Reagents!$J$6</f>
        <v>0</v>
      </c>
      <c r="V66" s="24" t="str">
        <f>Reagents!$C$7</f>
        <v>-</v>
      </c>
      <c r="W66" s="24">
        <f>Reagents!$J$7</f>
        <v>0</v>
      </c>
      <c r="X66" s="24" t="str">
        <f>Reagents!$C$8</f>
        <v>-</v>
      </c>
      <c r="Y66" s="24">
        <f>Reagents!$J$8</f>
        <v>0</v>
      </c>
      <c r="Z66" s="24" t="str">
        <f>Reagents!$C$9</f>
        <v>-</v>
      </c>
      <c r="AA66" s="24">
        <f>Reagents!$J$9</f>
        <v>0</v>
      </c>
      <c r="AB66" s="24" t="str">
        <f>Reagents!$C$10</f>
        <v>-</v>
      </c>
      <c r="AC66" s="24">
        <f>Reagents!$J$10</f>
        <v>0</v>
      </c>
      <c r="AD66" s="24" t="str">
        <f>Reagents!$C$11</f>
        <v>-</v>
      </c>
      <c r="AE66" s="24">
        <f>Reagents!$J$11</f>
        <v>0</v>
      </c>
      <c r="AF66" t="str">
        <f>Reagents!$C$16</f>
        <v>-</v>
      </c>
      <c r="AG66">
        <f>Reagents!$J$16</f>
        <v>0</v>
      </c>
      <c r="AH66" t="str">
        <f>Reagents!$C$28</f>
        <v>-</v>
      </c>
      <c r="AI66">
        <f>Reagents!$J$28</f>
        <v>0</v>
      </c>
      <c r="AJ66" t="str">
        <f>Reagents!$C$41</f>
        <v>-</v>
      </c>
      <c r="AK66">
        <f>Reagents!$J$41</f>
        <v>0</v>
      </c>
      <c r="AL66" t="str">
        <f>Reagents!$C$49</f>
        <v>-</v>
      </c>
      <c r="AM66">
        <f>Reagents!$J$49</f>
        <v>0</v>
      </c>
    </row>
    <row r="67" spans="1:39" x14ac:dyDescent="0.3">
      <c r="A67" s="24">
        <v>66</v>
      </c>
      <c r="B67" s="26">
        <v>6</v>
      </c>
      <c r="C67" s="26">
        <v>6</v>
      </c>
      <c r="D67" s="24">
        <f>'Plate Planning'!$C$27</f>
        <v>1</v>
      </c>
      <c r="E67" s="24">
        <f>'Plate Planning'!$C$31</f>
        <v>25</v>
      </c>
      <c r="F67" s="24">
        <f>'Plate Planning'!$C$30</f>
        <v>24</v>
      </c>
      <c r="G67" s="24" t="b">
        <f>'Plate Planning'!$C$32</f>
        <v>1</v>
      </c>
      <c r="H67" s="24" t="str">
        <f>IF('Plate Planning'!$C$33=0, "NA",'Plate Planning'!$C$33)</f>
        <v>THF</v>
      </c>
      <c r="I67" s="24" t="str">
        <f>IF('Plate Planning'!H9="-", "NA", 'Plate Planning'!H9)</f>
        <v>NA</v>
      </c>
      <c r="J67" s="24">
        <f>'Plate Planning'!$H$24</f>
        <v>1</v>
      </c>
      <c r="K67" s="24" t="str">
        <f>IF(I67="NA", "NA", LOOKUP(I67,'Ligand and Compound Database'!A:B,'Ligand and Compound Database'!E:E))</f>
        <v>NA</v>
      </c>
      <c r="L67" s="24" t="str">
        <f>Reagents!$C$2</f>
        <v>-</v>
      </c>
      <c r="M67" s="24">
        <f>Reagents!$J$2</f>
        <v>0</v>
      </c>
      <c r="N67" s="24" t="str">
        <f>Reagents!$C$3</f>
        <v>-</v>
      </c>
      <c r="O67" s="24">
        <f>Reagents!$J$3</f>
        <v>0</v>
      </c>
      <c r="P67" s="24" t="str">
        <f>Reagents!$C$4</f>
        <v>-</v>
      </c>
      <c r="Q67" s="24">
        <f>Reagents!$J$4</f>
        <v>0</v>
      </c>
      <c r="R67" s="24" t="str">
        <f>Reagents!$C$5</f>
        <v>-</v>
      </c>
      <c r="S67" s="24">
        <f>Reagents!$J$5</f>
        <v>0</v>
      </c>
      <c r="T67" s="24" t="str">
        <f>Reagents!$C$6</f>
        <v>-</v>
      </c>
      <c r="U67" s="24">
        <f>Reagents!$J$6</f>
        <v>0</v>
      </c>
      <c r="V67" s="24" t="str">
        <f>Reagents!$C$7</f>
        <v>-</v>
      </c>
      <c r="W67" s="24">
        <f>Reagents!$J$7</f>
        <v>0</v>
      </c>
      <c r="X67" s="24" t="str">
        <f>Reagents!$C$8</f>
        <v>-</v>
      </c>
      <c r="Y67" s="24">
        <f>Reagents!$J$8</f>
        <v>0</v>
      </c>
      <c r="Z67" s="24" t="str">
        <f>Reagents!$C$9</f>
        <v>-</v>
      </c>
      <c r="AA67" s="24">
        <f>Reagents!$J$9</f>
        <v>0</v>
      </c>
      <c r="AB67" s="24" t="str">
        <f>Reagents!$C$10</f>
        <v>-</v>
      </c>
      <c r="AC67" s="24">
        <f>Reagents!$J$10</f>
        <v>0</v>
      </c>
      <c r="AD67" s="24" t="str">
        <f>Reagents!$C$11</f>
        <v>-</v>
      </c>
      <c r="AE67" s="24">
        <f>Reagents!$J$11</f>
        <v>0</v>
      </c>
      <c r="AF67" t="str">
        <f>Reagents!$C$17</f>
        <v>-</v>
      </c>
      <c r="AG67">
        <f>Reagents!$J$17</f>
        <v>0</v>
      </c>
      <c r="AH67" t="str">
        <f>Reagents!$C$29</f>
        <v>-</v>
      </c>
      <c r="AI67">
        <f>Reagents!$J$29</f>
        <v>0</v>
      </c>
      <c r="AJ67" t="str">
        <f>Reagents!$C$41</f>
        <v>-</v>
      </c>
      <c r="AK67">
        <f>Reagents!$J$41</f>
        <v>0</v>
      </c>
      <c r="AL67" t="str">
        <f>Reagents!$C$49</f>
        <v>-</v>
      </c>
      <c r="AM67">
        <f>Reagents!$J$49</f>
        <v>0</v>
      </c>
    </row>
    <row r="68" spans="1:39" x14ac:dyDescent="0.3">
      <c r="A68" s="24">
        <v>67</v>
      </c>
      <c r="B68" s="26">
        <v>7</v>
      </c>
      <c r="C68" s="26">
        <v>6</v>
      </c>
      <c r="D68" s="24">
        <f>'Plate Planning'!$C$27</f>
        <v>1</v>
      </c>
      <c r="E68" s="24">
        <f>'Plate Planning'!$C$31</f>
        <v>25</v>
      </c>
      <c r="F68" s="24">
        <f>'Plate Planning'!$C$30</f>
        <v>24</v>
      </c>
      <c r="G68" s="24" t="b">
        <f>'Plate Planning'!$C$32</f>
        <v>1</v>
      </c>
      <c r="H68" s="24" t="str">
        <f>IF('Plate Planning'!$C$33=0, "NA",'Plate Planning'!$C$33)</f>
        <v>THF</v>
      </c>
      <c r="I68" s="24" t="str">
        <f>IF('Plate Planning'!I9="-", "NA", 'Plate Planning'!I9)</f>
        <v>NA</v>
      </c>
      <c r="J68" s="24">
        <f>'Plate Planning'!$H$24</f>
        <v>1</v>
      </c>
      <c r="K68" s="24" t="str">
        <f>IF(I68="NA", "NA", LOOKUP(I68,'Ligand and Compound Database'!A:B,'Ligand and Compound Database'!E:E))</f>
        <v>NA</v>
      </c>
      <c r="L68" s="24" t="str">
        <f>Reagents!$C$2</f>
        <v>-</v>
      </c>
      <c r="M68" s="24">
        <f>Reagents!$J$2</f>
        <v>0</v>
      </c>
      <c r="N68" s="24" t="str">
        <f>Reagents!$C$3</f>
        <v>-</v>
      </c>
      <c r="O68" s="24">
        <f>Reagents!$J$3</f>
        <v>0</v>
      </c>
      <c r="P68" s="24" t="str">
        <f>Reagents!$C$4</f>
        <v>-</v>
      </c>
      <c r="Q68" s="24">
        <f>Reagents!$J$4</f>
        <v>0</v>
      </c>
      <c r="R68" s="24" t="str">
        <f>Reagents!$C$5</f>
        <v>-</v>
      </c>
      <c r="S68" s="24">
        <f>Reagents!$J$5</f>
        <v>0</v>
      </c>
      <c r="T68" s="24" t="str">
        <f>Reagents!$C$6</f>
        <v>-</v>
      </c>
      <c r="U68" s="24">
        <f>Reagents!$J$6</f>
        <v>0</v>
      </c>
      <c r="V68" s="24" t="str">
        <f>Reagents!$C$7</f>
        <v>-</v>
      </c>
      <c r="W68" s="24">
        <f>Reagents!$J$7</f>
        <v>0</v>
      </c>
      <c r="X68" s="24" t="str">
        <f>Reagents!$C$8</f>
        <v>-</v>
      </c>
      <c r="Y68" s="24">
        <f>Reagents!$J$8</f>
        <v>0</v>
      </c>
      <c r="Z68" s="24" t="str">
        <f>Reagents!$C$9</f>
        <v>-</v>
      </c>
      <c r="AA68" s="24">
        <f>Reagents!$J$9</f>
        <v>0</v>
      </c>
      <c r="AB68" s="24" t="str">
        <f>Reagents!$C$10</f>
        <v>-</v>
      </c>
      <c r="AC68" s="24">
        <f>Reagents!$J$10</f>
        <v>0</v>
      </c>
      <c r="AD68" s="24" t="str">
        <f>Reagents!$C$11</f>
        <v>-</v>
      </c>
      <c r="AE68" s="24">
        <f>Reagents!$J$11</f>
        <v>0</v>
      </c>
      <c r="AF68" t="str">
        <f>Reagents!$C$18</f>
        <v>-</v>
      </c>
      <c r="AG68">
        <f>Reagents!$J$18</f>
        <v>0</v>
      </c>
      <c r="AH68" t="str">
        <f>Reagents!$C$30</f>
        <v>-</v>
      </c>
      <c r="AI68">
        <f>Reagents!$J$30</f>
        <v>0</v>
      </c>
      <c r="AJ68" t="str">
        <f>Reagents!$C$41</f>
        <v>-</v>
      </c>
      <c r="AK68">
        <f>Reagents!$J$41</f>
        <v>0</v>
      </c>
      <c r="AL68" t="str">
        <f>Reagents!$C$49</f>
        <v>-</v>
      </c>
      <c r="AM68">
        <f>Reagents!$J$49</f>
        <v>0</v>
      </c>
    </row>
    <row r="69" spans="1:39" x14ac:dyDescent="0.3">
      <c r="A69" s="24">
        <v>68</v>
      </c>
      <c r="B69" s="26">
        <v>8</v>
      </c>
      <c r="C69" s="26">
        <v>6</v>
      </c>
      <c r="D69" s="24">
        <f>'Plate Planning'!$C$27</f>
        <v>1</v>
      </c>
      <c r="E69" s="24">
        <f>'Plate Planning'!$C$31</f>
        <v>25</v>
      </c>
      <c r="F69" s="24">
        <f>'Plate Planning'!$C$30</f>
        <v>24</v>
      </c>
      <c r="G69" s="24" t="b">
        <f>'Plate Planning'!$C$32</f>
        <v>1</v>
      </c>
      <c r="H69" s="24" t="str">
        <f>IF('Plate Planning'!$C$33=0, "NA",'Plate Planning'!$C$33)</f>
        <v>THF</v>
      </c>
      <c r="I69" s="24" t="str">
        <f>IF('Plate Planning'!J9="-", "NA", 'Plate Planning'!J9)</f>
        <v>NA</v>
      </c>
      <c r="J69" s="24">
        <f>'Plate Planning'!$H$24</f>
        <v>1</v>
      </c>
      <c r="K69" s="24" t="str">
        <f>IF(I69="NA", "NA", LOOKUP(I69,'Ligand and Compound Database'!A:B,'Ligand and Compound Database'!E:E))</f>
        <v>NA</v>
      </c>
      <c r="L69" s="24" t="str">
        <f>Reagents!$C$2</f>
        <v>-</v>
      </c>
      <c r="M69" s="24">
        <f>Reagents!$J$2</f>
        <v>0</v>
      </c>
      <c r="N69" s="24" t="str">
        <f>Reagents!$C$3</f>
        <v>-</v>
      </c>
      <c r="O69" s="24">
        <f>Reagents!$J$3</f>
        <v>0</v>
      </c>
      <c r="P69" s="24" t="str">
        <f>Reagents!$C$4</f>
        <v>-</v>
      </c>
      <c r="Q69" s="24">
        <f>Reagents!$J$4</f>
        <v>0</v>
      </c>
      <c r="R69" s="24" t="str">
        <f>Reagents!$C$5</f>
        <v>-</v>
      </c>
      <c r="S69" s="24">
        <f>Reagents!$J$5</f>
        <v>0</v>
      </c>
      <c r="T69" s="24" t="str">
        <f>Reagents!$C$6</f>
        <v>-</v>
      </c>
      <c r="U69" s="24">
        <f>Reagents!$J$6</f>
        <v>0</v>
      </c>
      <c r="V69" s="24" t="str">
        <f>Reagents!$C$7</f>
        <v>-</v>
      </c>
      <c r="W69" s="24">
        <f>Reagents!$J$7</f>
        <v>0</v>
      </c>
      <c r="X69" s="24" t="str">
        <f>Reagents!$C$8</f>
        <v>-</v>
      </c>
      <c r="Y69" s="24">
        <f>Reagents!$J$8</f>
        <v>0</v>
      </c>
      <c r="Z69" s="24" t="str">
        <f>Reagents!$C$9</f>
        <v>-</v>
      </c>
      <c r="AA69" s="24">
        <f>Reagents!$J$9</f>
        <v>0</v>
      </c>
      <c r="AB69" s="24" t="str">
        <f>Reagents!$C$10</f>
        <v>-</v>
      </c>
      <c r="AC69" s="24">
        <f>Reagents!$J$10</f>
        <v>0</v>
      </c>
      <c r="AD69" s="24" t="str">
        <f>Reagents!$C$11</f>
        <v>-</v>
      </c>
      <c r="AE69" s="24">
        <f>Reagents!$J$11</f>
        <v>0</v>
      </c>
      <c r="AF69" t="str">
        <f>Reagents!$C$19</f>
        <v>-</v>
      </c>
      <c r="AG69">
        <f>Reagents!$J$19</f>
        <v>0</v>
      </c>
      <c r="AH69" t="str">
        <f>Reagents!$C$31</f>
        <v>-</v>
      </c>
      <c r="AI69">
        <f>Reagents!$J$31</f>
        <v>0</v>
      </c>
      <c r="AJ69" t="str">
        <f>Reagents!$C$41</f>
        <v>-</v>
      </c>
      <c r="AK69">
        <f>Reagents!$J$41</f>
        <v>0</v>
      </c>
      <c r="AL69" t="str">
        <f>Reagents!$C$49</f>
        <v>-</v>
      </c>
      <c r="AM69">
        <f>Reagents!$J$49</f>
        <v>0</v>
      </c>
    </row>
    <row r="70" spans="1:39" x14ac:dyDescent="0.3">
      <c r="A70" s="24">
        <v>69</v>
      </c>
      <c r="B70" s="26">
        <v>9</v>
      </c>
      <c r="C70" s="26">
        <v>6</v>
      </c>
      <c r="D70" s="24">
        <f>'Plate Planning'!$C$27</f>
        <v>1</v>
      </c>
      <c r="E70" s="24">
        <f>'Plate Planning'!$C$31</f>
        <v>25</v>
      </c>
      <c r="F70" s="24">
        <f>'Plate Planning'!$C$30</f>
        <v>24</v>
      </c>
      <c r="G70" s="24" t="b">
        <f>'Plate Planning'!$C$32</f>
        <v>1</v>
      </c>
      <c r="H70" s="24" t="str">
        <f>IF('Plate Planning'!$C$33=0, "NA",'Plate Planning'!$C$33)</f>
        <v>THF</v>
      </c>
      <c r="I70" s="24" t="str">
        <f>IF('Plate Planning'!K9="-", "NA", 'Plate Planning'!K9)</f>
        <v>NA</v>
      </c>
      <c r="J70" s="24">
        <f>'Plate Planning'!$H$24</f>
        <v>1</v>
      </c>
      <c r="K70" s="24" t="str">
        <f>IF(I70="NA", "NA", LOOKUP(I70,'Ligand and Compound Database'!A:B,'Ligand and Compound Database'!E:E))</f>
        <v>NA</v>
      </c>
      <c r="L70" s="24" t="str">
        <f>Reagents!$C$2</f>
        <v>-</v>
      </c>
      <c r="M70" s="24">
        <f>Reagents!$J$2</f>
        <v>0</v>
      </c>
      <c r="N70" s="24" t="str">
        <f>Reagents!$C$3</f>
        <v>-</v>
      </c>
      <c r="O70" s="24">
        <f>Reagents!$J$3</f>
        <v>0</v>
      </c>
      <c r="P70" s="24" t="str">
        <f>Reagents!$C$4</f>
        <v>-</v>
      </c>
      <c r="Q70" s="24">
        <f>Reagents!$J$4</f>
        <v>0</v>
      </c>
      <c r="R70" s="24" t="str">
        <f>Reagents!$C$5</f>
        <v>-</v>
      </c>
      <c r="S70" s="24">
        <f>Reagents!$J$5</f>
        <v>0</v>
      </c>
      <c r="T70" s="24" t="str">
        <f>Reagents!$C$6</f>
        <v>-</v>
      </c>
      <c r="U70" s="24">
        <f>Reagents!$J$6</f>
        <v>0</v>
      </c>
      <c r="V70" s="24" t="str">
        <f>Reagents!$C$7</f>
        <v>-</v>
      </c>
      <c r="W70" s="24">
        <f>Reagents!$J$7</f>
        <v>0</v>
      </c>
      <c r="X70" s="24" t="str">
        <f>Reagents!$C$8</f>
        <v>-</v>
      </c>
      <c r="Y70" s="24">
        <f>Reagents!$J$8</f>
        <v>0</v>
      </c>
      <c r="Z70" s="24" t="str">
        <f>Reagents!$C$9</f>
        <v>-</v>
      </c>
      <c r="AA70" s="24">
        <f>Reagents!$J$9</f>
        <v>0</v>
      </c>
      <c r="AB70" s="24" t="str">
        <f>Reagents!$C$10</f>
        <v>-</v>
      </c>
      <c r="AC70" s="24">
        <f>Reagents!$J$10</f>
        <v>0</v>
      </c>
      <c r="AD70" s="24" t="str">
        <f>Reagents!$C$11</f>
        <v>-</v>
      </c>
      <c r="AE70" s="24">
        <f>Reagents!$J$11</f>
        <v>0</v>
      </c>
      <c r="AF70" t="str">
        <f>Reagents!$C$20</f>
        <v>-</v>
      </c>
      <c r="AG70">
        <f>Reagents!$J$20</f>
        <v>0</v>
      </c>
      <c r="AH70" t="str">
        <f>Reagents!$C$32</f>
        <v>-</v>
      </c>
      <c r="AI70">
        <f>Reagents!$J$32</f>
        <v>0</v>
      </c>
      <c r="AJ70" t="str">
        <f>Reagents!$C$41</f>
        <v>-</v>
      </c>
      <c r="AK70">
        <f>Reagents!$J$41</f>
        <v>0</v>
      </c>
      <c r="AL70" t="str">
        <f>Reagents!$C$49</f>
        <v>-</v>
      </c>
      <c r="AM70">
        <f>Reagents!$J$49</f>
        <v>0</v>
      </c>
    </row>
    <row r="71" spans="1:39" x14ac:dyDescent="0.3">
      <c r="A71" s="24">
        <v>70</v>
      </c>
      <c r="B71" s="26">
        <v>10</v>
      </c>
      <c r="C71" s="26">
        <v>6</v>
      </c>
      <c r="D71" s="24">
        <f>'Plate Planning'!$C$27</f>
        <v>1</v>
      </c>
      <c r="E71" s="24">
        <f>'Plate Planning'!$C$31</f>
        <v>25</v>
      </c>
      <c r="F71" s="24">
        <f>'Plate Planning'!$C$30</f>
        <v>24</v>
      </c>
      <c r="G71" s="24" t="b">
        <f>'Plate Planning'!$C$32</f>
        <v>1</v>
      </c>
      <c r="H71" s="24" t="str">
        <f>IF('Plate Planning'!$C$33=0, "NA",'Plate Planning'!$C$33)</f>
        <v>THF</v>
      </c>
      <c r="I71" s="24" t="str">
        <f>IF('Plate Planning'!L9="-", "NA", 'Plate Planning'!L9)</f>
        <v>NA</v>
      </c>
      <c r="J71" s="24">
        <f>'Plate Planning'!$H$24</f>
        <v>1</v>
      </c>
      <c r="K71" s="24" t="str">
        <f>IF(I71="NA", "NA", LOOKUP(I71,'Ligand and Compound Database'!A:B,'Ligand and Compound Database'!E:E))</f>
        <v>NA</v>
      </c>
      <c r="L71" s="24" t="str">
        <f>Reagents!$C$2</f>
        <v>-</v>
      </c>
      <c r="M71" s="24">
        <f>Reagents!$J$2</f>
        <v>0</v>
      </c>
      <c r="N71" s="24" t="str">
        <f>Reagents!$C$3</f>
        <v>-</v>
      </c>
      <c r="O71" s="24">
        <f>Reagents!$J$3</f>
        <v>0</v>
      </c>
      <c r="P71" s="24" t="str">
        <f>Reagents!$C$4</f>
        <v>-</v>
      </c>
      <c r="Q71" s="24">
        <f>Reagents!$J$4</f>
        <v>0</v>
      </c>
      <c r="R71" s="24" t="str">
        <f>Reagents!$C$5</f>
        <v>-</v>
      </c>
      <c r="S71" s="24">
        <f>Reagents!$J$5</f>
        <v>0</v>
      </c>
      <c r="T71" s="24" t="str">
        <f>Reagents!$C$6</f>
        <v>-</v>
      </c>
      <c r="U71" s="24">
        <f>Reagents!$J$6</f>
        <v>0</v>
      </c>
      <c r="V71" s="24" t="str">
        <f>Reagents!$C$7</f>
        <v>-</v>
      </c>
      <c r="W71" s="24">
        <f>Reagents!$J$7</f>
        <v>0</v>
      </c>
      <c r="X71" s="24" t="str">
        <f>Reagents!$C$8</f>
        <v>-</v>
      </c>
      <c r="Y71" s="24">
        <f>Reagents!$J$8</f>
        <v>0</v>
      </c>
      <c r="Z71" s="24" t="str">
        <f>Reagents!$C$9</f>
        <v>-</v>
      </c>
      <c r="AA71" s="24">
        <f>Reagents!$J$9</f>
        <v>0</v>
      </c>
      <c r="AB71" s="24" t="str">
        <f>Reagents!$C$10</f>
        <v>-</v>
      </c>
      <c r="AC71" s="24">
        <f>Reagents!$J$10</f>
        <v>0</v>
      </c>
      <c r="AD71" s="24" t="str">
        <f>Reagents!$C$11</f>
        <v>-</v>
      </c>
      <c r="AE71" s="24">
        <f>Reagents!$J$11</f>
        <v>0</v>
      </c>
      <c r="AF71" t="str">
        <f>Reagents!$C$21</f>
        <v>-</v>
      </c>
      <c r="AG71">
        <f>Reagents!$J$21</f>
        <v>0</v>
      </c>
      <c r="AH71" t="str">
        <f>Reagents!$C$33</f>
        <v>-</v>
      </c>
      <c r="AI71">
        <f>Reagents!$J$33</f>
        <v>0</v>
      </c>
      <c r="AJ71" t="str">
        <f>Reagents!$C$41</f>
        <v>-</v>
      </c>
      <c r="AK71">
        <f>Reagents!$J$41</f>
        <v>0</v>
      </c>
      <c r="AL71" t="str">
        <f>Reagents!$C$49</f>
        <v>-</v>
      </c>
      <c r="AM71">
        <f>Reagents!$J$49</f>
        <v>0</v>
      </c>
    </row>
    <row r="72" spans="1:39" x14ac:dyDescent="0.3">
      <c r="A72" s="24">
        <v>71</v>
      </c>
      <c r="B72" s="26">
        <v>11</v>
      </c>
      <c r="C72" s="26">
        <v>6</v>
      </c>
      <c r="D72" s="24">
        <f>'Plate Planning'!$C$27</f>
        <v>1</v>
      </c>
      <c r="E72" s="24">
        <f>'Plate Planning'!$C$31</f>
        <v>25</v>
      </c>
      <c r="F72" s="24">
        <f>'Plate Planning'!$C$30</f>
        <v>24</v>
      </c>
      <c r="G72" s="24" t="b">
        <f>'Plate Planning'!$C$32</f>
        <v>1</v>
      </c>
      <c r="H72" s="24" t="str">
        <f>IF('Plate Planning'!$C$33=0, "NA",'Plate Planning'!$C$33)</f>
        <v>THF</v>
      </c>
      <c r="I72" s="24" t="str">
        <f>IF('Plate Planning'!M9="-", "NA", 'Plate Planning'!M9)</f>
        <v>NA</v>
      </c>
      <c r="J72" s="24">
        <f>'Plate Planning'!$H$24</f>
        <v>1</v>
      </c>
      <c r="K72" s="24" t="str">
        <f>IF(I72="NA", "NA", LOOKUP(I72,'Ligand and Compound Database'!A:B,'Ligand and Compound Database'!E:E))</f>
        <v>NA</v>
      </c>
      <c r="L72" s="24" t="str">
        <f>Reagents!$C$2</f>
        <v>-</v>
      </c>
      <c r="M72" s="24">
        <f>Reagents!$J$2</f>
        <v>0</v>
      </c>
      <c r="N72" s="24" t="str">
        <f>Reagents!$C$3</f>
        <v>-</v>
      </c>
      <c r="O72" s="24">
        <f>Reagents!$J$3</f>
        <v>0</v>
      </c>
      <c r="P72" s="24" t="str">
        <f>Reagents!$C$4</f>
        <v>-</v>
      </c>
      <c r="Q72" s="24">
        <f>Reagents!$J$4</f>
        <v>0</v>
      </c>
      <c r="R72" s="24" t="str">
        <f>Reagents!$C$5</f>
        <v>-</v>
      </c>
      <c r="S72" s="24">
        <f>Reagents!$J$5</f>
        <v>0</v>
      </c>
      <c r="T72" s="24" t="str">
        <f>Reagents!$C$6</f>
        <v>-</v>
      </c>
      <c r="U72" s="24">
        <f>Reagents!$J$6</f>
        <v>0</v>
      </c>
      <c r="V72" s="24" t="str">
        <f>Reagents!$C$7</f>
        <v>-</v>
      </c>
      <c r="W72" s="24">
        <f>Reagents!$J$7</f>
        <v>0</v>
      </c>
      <c r="X72" s="24" t="str">
        <f>Reagents!$C$8</f>
        <v>-</v>
      </c>
      <c r="Y72" s="24">
        <f>Reagents!$J$8</f>
        <v>0</v>
      </c>
      <c r="Z72" s="24" t="str">
        <f>Reagents!$C$9</f>
        <v>-</v>
      </c>
      <c r="AA72" s="24">
        <f>Reagents!$J$9</f>
        <v>0</v>
      </c>
      <c r="AB72" s="24" t="str">
        <f>Reagents!$C$10</f>
        <v>-</v>
      </c>
      <c r="AC72" s="24">
        <f>Reagents!$J$10</f>
        <v>0</v>
      </c>
      <c r="AD72" s="24" t="str">
        <f>Reagents!$C$11</f>
        <v>-</v>
      </c>
      <c r="AE72" s="24">
        <f>Reagents!$J$11</f>
        <v>0</v>
      </c>
      <c r="AF72" t="str">
        <f>Reagents!$C$22</f>
        <v>-</v>
      </c>
      <c r="AG72">
        <f>Reagents!$J$22</f>
        <v>0</v>
      </c>
      <c r="AH72" t="str">
        <f>Reagents!$C$34</f>
        <v>-</v>
      </c>
      <c r="AI72">
        <f>Reagents!$J$34</f>
        <v>0</v>
      </c>
      <c r="AJ72" t="str">
        <f>Reagents!$C$41</f>
        <v>-</v>
      </c>
      <c r="AK72">
        <f>Reagents!$J$41</f>
        <v>0</v>
      </c>
      <c r="AL72" t="str">
        <f>Reagents!$C$49</f>
        <v>-</v>
      </c>
      <c r="AM72">
        <f>Reagents!$J$49</f>
        <v>0</v>
      </c>
    </row>
    <row r="73" spans="1:39" x14ac:dyDescent="0.3">
      <c r="A73" s="24">
        <v>72</v>
      </c>
      <c r="B73" s="26">
        <v>12</v>
      </c>
      <c r="C73" s="26">
        <v>6</v>
      </c>
      <c r="D73" s="24">
        <f>'Plate Planning'!$C$27</f>
        <v>1</v>
      </c>
      <c r="E73" s="24">
        <f>'Plate Planning'!$C$31</f>
        <v>25</v>
      </c>
      <c r="F73" s="24">
        <f>'Plate Planning'!$C$30</f>
        <v>24</v>
      </c>
      <c r="G73" s="24" t="b">
        <f>'Plate Planning'!$C$32</f>
        <v>1</v>
      </c>
      <c r="H73" s="24" t="str">
        <f>IF('Plate Planning'!$C$33=0, "NA",'Plate Planning'!$C$33)</f>
        <v>THF</v>
      </c>
      <c r="I73" s="24" t="str">
        <f>IF('Plate Planning'!N9="-", "NA", 'Plate Planning'!N9)</f>
        <v>NA</v>
      </c>
      <c r="J73" s="24">
        <f>'Plate Planning'!$H$24</f>
        <v>1</v>
      </c>
      <c r="K73" s="24" t="str">
        <f>IF(I73="NA", "NA", LOOKUP(I73,'Ligand and Compound Database'!A:B,'Ligand and Compound Database'!E:E))</f>
        <v>NA</v>
      </c>
      <c r="L73" s="24" t="str">
        <f>Reagents!$C$2</f>
        <v>-</v>
      </c>
      <c r="M73" s="24">
        <f>Reagents!$J$2</f>
        <v>0</v>
      </c>
      <c r="N73" s="24" t="str">
        <f>Reagents!$C$3</f>
        <v>-</v>
      </c>
      <c r="O73" s="24">
        <f>Reagents!$J$3</f>
        <v>0</v>
      </c>
      <c r="P73" s="24" t="str">
        <f>Reagents!$C$4</f>
        <v>-</v>
      </c>
      <c r="Q73" s="24">
        <f>Reagents!$J$4</f>
        <v>0</v>
      </c>
      <c r="R73" s="24" t="str">
        <f>Reagents!$C$5</f>
        <v>-</v>
      </c>
      <c r="S73" s="24">
        <f>Reagents!$J$5</f>
        <v>0</v>
      </c>
      <c r="T73" s="24" t="str">
        <f>Reagents!$C$6</f>
        <v>-</v>
      </c>
      <c r="U73" s="24">
        <f>Reagents!$J$6</f>
        <v>0</v>
      </c>
      <c r="V73" s="24" t="str">
        <f>Reagents!$C$7</f>
        <v>-</v>
      </c>
      <c r="W73" s="24">
        <f>Reagents!$J$7</f>
        <v>0</v>
      </c>
      <c r="X73" s="24" t="str">
        <f>Reagents!$C$8</f>
        <v>-</v>
      </c>
      <c r="Y73" s="24">
        <f>Reagents!$J$8</f>
        <v>0</v>
      </c>
      <c r="Z73" s="24" t="str">
        <f>Reagents!$C$9</f>
        <v>-</v>
      </c>
      <c r="AA73" s="24">
        <f>Reagents!$J$9</f>
        <v>0</v>
      </c>
      <c r="AB73" s="24" t="str">
        <f>Reagents!$C$10</f>
        <v>-</v>
      </c>
      <c r="AC73" s="24">
        <f>Reagents!$J$10</f>
        <v>0</v>
      </c>
      <c r="AD73" s="24" t="str">
        <f>Reagents!$C$11</f>
        <v>-</v>
      </c>
      <c r="AE73" s="24">
        <f>Reagents!$J$11</f>
        <v>0</v>
      </c>
      <c r="AF73" t="str">
        <f>Reagents!$C$23</f>
        <v>-</v>
      </c>
      <c r="AG73">
        <f>Reagents!$J$23</f>
        <v>0</v>
      </c>
      <c r="AH73" t="str">
        <f>Reagents!$C$35</f>
        <v>-</v>
      </c>
      <c r="AI73">
        <f>Reagents!$J$35</f>
        <v>0</v>
      </c>
      <c r="AJ73" t="str">
        <f>Reagents!$C$41</f>
        <v>-</v>
      </c>
      <c r="AK73">
        <f>Reagents!$J$41</f>
        <v>0</v>
      </c>
      <c r="AL73" t="str">
        <f>Reagents!$C$49</f>
        <v>-</v>
      </c>
      <c r="AM73">
        <f>Reagents!$J$49</f>
        <v>0</v>
      </c>
    </row>
    <row r="74" spans="1:39" x14ac:dyDescent="0.3">
      <c r="A74" s="24">
        <v>73</v>
      </c>
      <c r="B74" s="26">
        <v>1</v>
      </c>
      <c r="C74" s="26">
        <v>7</v>
      </c>
      <c r="D74" s="24">
        <f>'Plate Planning'!$C$27</f>
        <v>1</v>
      </c>
      <c r="E74" s="24">
        <f>'Plate Planning'!$C$31</f>
        <v>25</v>
      </c>
      <c r="F74" s="24">
        <f>'Plate Planning'!$C$30</f>
        <v>24</v>
      </c>
      <c r="G74" s="24" t="b">
        <f>'Plate Planning'!$C$32</f>
        <v>1</v>
      </c>
      <c r="H74" s="24" t="str">
        <f>IF('Plate Planning'!$C$33=0, "NA",'Plate Planning'!$C$33)</f>
        <v>THF</v>
      </c>
      <c r="I74" s="24" t="str">
        <f>IF('Plate Planning'!C10="-", "NA", 'Plate Planning'!C10)</f>
        <v>NA</v>
      </c>
      <c r="J74" s="24">
        <f>'Plate Planning'!$H$24</f>
        <v>1</v>
      </c>
      <c r="K74" s="24" t="str">
        <f>IF(I74="NA", "NA", LOOKUP(I74,'Ligand and Compound Database'!A:B,'Ligand and Compound Database'!E:E))</f>
        <v>NA</v>
      </c>
      <c r="L74" s="24" t="str">
        <f>Reagents!$C$2</f>
        <v>-</v>
      </c>
      <c r="M74" s="24">
        <f>Reagents!$J$2</f>
        <v>0</v>
      </c>
      <c r="N74" s="24" t="str">
        <f>Reagents!$C$3</f>
        <v>-</v>
      </c>
      <c r="O74" s="24">
        <f>Reagents!$J$3</f>
        <v>0</v>
      </c>
      <c r="P74" s="24" t="str">
        <f>Reagents!$C$4</f>
        <v>-</v>
      </c>
      <c r="Q74" s="24">
        <f>Reagents!$J$4</f>
        <v>0</v>
      </c>
      <c r="R74" s="24" t="str">
        <f>Reagents!$C$5</f>
        <v>-</v>
      </c>
      <c r="S74" s="24">
        <f>Reagents!$J$5</f>
        <v>0</v>
      </c>
      <c r="T74" s="24" t="str">
        <f>Reagents!$C$6</f>
        <v>-</v>
      </c>
      <c r="U74" s="24">
        <f>Reagents!$J$6</f>
        <v>0</v>
      </c>
      <c r="V74" s="24" t="str">
        <f>Reagents!$C$7</f>
        <v>-</v>
      </c>
      <c r="W74" s="24">
        <f>Reagents!$J$7</f>
        <v>0</v>
      </c>
      <c r="X74" s="24" t="str">
        <f>Reagents!$C$8</f>
        <v>-</v>
      </c>
      <c r="Y74" s="24">
        <f>Reagents!$J$8</f>
        <v>0</v>
      </c>
      <c r="Z74" s="24" t="str">
        <f>Reagents!$C$9</f>
        <v>-</v>
      </c>
      <c r="AA74" s="24">
        <f>Reagents!$J$9</f>
        <v>0</v>
      </c>
      <c r="AB74" s="24" t="str">
        <f>Reagents!$C$10</f>
        <v>-</v>
      </c>
      <c r="AC74" s="24">
        <f>Reagents!$J$10</f>
        <v>0</v>
      </c>
      <c r="AD74" s="24" t="str">
        <f>Reagents!$C$11</f>
        <v>-</v>
      </c>
      <c r="AE74" s="24">
        <f>Reagents!$J$11</f>
        <v>0</v>
      </c>
      <c r="AF74" t="str">
        <f>Reagents!$C$12</f>
        <v>-</v>
      </c>
      <c r="AG74">
        <f>Reagents!$J$12</f>
        <v>0</v>
      </c>
      <c r="AH74" t="str">
        <f>Reagents!$C$24</f>
        <v>-</v>
      </c>
      <c r="AI74">
        <f>Reagents!$J$24</f>
        <v>0</v>
      </c>
      <c r="AJ74" t="str">
        <f>Reagents!$C$42</f>
        <v>-</v>
      </c>
      <c r="AK74">
        <f>Reagents!$J$42</f>
        <v>0</v>
      </c>
      <c r="AL74" t="str">
        <f>Reagents!$C$50</f>
        <v>-</v>
      </c>
      <c r="AM74">
        <f>Reagents!$J$50</f>
        <v>0</v>
      </c>
    </row>
    <row r="75" spans="1:39" x14ac:dyDescent="0.3">
      <c r="A75" s="24">
        <v>74</v>
      </c>
      <c r="B75" s="26">
        <v>2</v>
      </c>
      <c r="C75" s="26">
        <v>7</v>
      </c>
      <c r="D75" s="24">
        <f>'Plate Planning'!$C$27</f>
        <v>1</v>
      </c>
      <c r="E75" s="24">
        <f>'Plate Planning'!$C$31</f>
        <v>25</v>
      </c>
      <c r="F75" s="24">
        <f>'Plate Planning'!$C$30</f>
        <v>24</v>
      </c>
      <c r="G75" s="24" t="b">
        <f>'Plate Planning'!$C$32</f>
        <v>1</v>
      </c>
      <c r="H75" s="24" t="str">
        <f>IF('Plate Planning'!$C$33=0, "NA",'Plate Planning'!$C$33)</f>
        <v>THF</v>
      </c>
      <c r="I75" s="24" t="str">
        <f>IF('Plate Planning'!D10="-", "NA", 'Plate Planning'!D10)</f>
        <v>NA</v>
      </c>
      <c r="J75" s="24">
        <f>'Plate Planning'!$H$24</f>
        <v>1</v>
      </c>
      <c r="K75" s="24" t="str">
        <f>IF(I75="NA", "NA", LOOKUP(I75,'Ligand and Compound Database'!A:B,'Ligand and Compound Database'!E:E))</f>
        <v>NA</v>
      </c>
      <c r="L75" s="24" t="str">
        <f>Reagents!$C$2</f>
        <v>-</v>
      </c>
      <c r="M75" s="24">
        <f>Reagents!$J$2</f>
        <v>0</v>
      </c>
      <c r="N75" s="24" t="str">
        <f>Reagents!$C$3</f>
        <v>-</v>
      </c>
      <c r="O75" s="24">
        <f>Reagents!$J$3</f>
        <v>0</v>
      </c>
      <c r="P75" s="24" t="str">
        <f>Reagents!$C$4</f>
        <v>-</v>
      </c>
      <c r="Q75" s="24">
        <f>Reagents!$J$4</f>
        <v>0</v>
      </c>
      <c r="R75" s="24" t="str">
        <f>Reagents!$C$5</f>
        <v>-</v>
      </c>
      <c r="S75" s="24">
        <f>Reagents!$J$5</f>
        <v>0</v>
      </c>
      <c r="T75" s="24" t="str">
        <f>Reagents!$C$6</f>
        <v>-</v>
      </c>
      <c r="U75" s="24">
        <f>Reagents!$J$6</f>
        <v>0</v>
      </c>
      <c r="V75" s="24" t="str">
        <f>Reagents!$C$7</f>
        <v>-</v>
      </c>
      <c r="W75" s="24">
        <f>Reagents!$J$7</f>
        <v>0</v>
      </c>
      <c r="X75" s="24" t="str">
        <f>Reagents!$C$8</f>
        <v>-</v>
      </c>
      <c r="Y75" s="24">
        <f>Reagents!$J$8</f>
        <v>0</v>
      </c>
      <c r="Z75" s="24" t="str">
        <f>Reagents!$C$9</f>
        <v>-</v>
      </c>
      <c r="AA75" s="24">
        <f>Reagents!$J$9</f>
        <v>0</v>
      </c>
      <c r="AB75" s="24" t="str">
        <f>Reagents!$C$10</f>
        <v>-</v>
      </c>
      <c r="AC75" s="24">
        <f>Reagents!$J$10</f>
        <v>0</v>
      </c>
      <c r="AD75" s="24" t="str">
        <f>Reagents!$C$11</f>
        <v>-</v>
      </c>
      <c r="AE75" s="24">
        <f>Reagents!$J$11</f>
        <v>0</v>
      </c>
      <c r="AF75" t="str">
        <f>Reagents!$C$13</f>
        <v>-</v>
      </c>
      <c r="AG75">
        <f>Reagents!$J$13</f>
        <v>0</v>
      </c>
      <c r="AH75" t="str">
        <f>Reagents!$C$25</f>
        <v>-</v>
      </c>
      <c r="AI75">
        <f>Reagents!$J$25</f>
        <v>0</v>
      </c>
      <c r="AJ75" t="str">
        <f>Reagents!$C$42</f>
        <v>-</v>
      </c>
      <c r="AK75">
        <f>Reagents!$J$42</f>
        <v>0</v>
      </c>
      <c r="AL75" t="str">
        <f>Reagents!$C$50</f>
        <v>-</v>
      </c>
      <c r="AM75">
        <f>Reagents!$J$50</f>
        <v>0</v>
      </c>
    </row>
    <row r="76" spans="1:39" x14ac:dyDescent="0.3">
      <c r="A76" s="24">
        <v>75</v>
      </c>
      <c r="B76" s="26">
        <v>3</v>
      </c>
      <c r="C76" s="26">
        <v>7</v>
      </c>
      <c r="D76" s="24">
        <f>'Plate Planning'!$C$27</f>
        <v>1</v>
      </c>
      <c r="E76" s="24">
        <f>'Plate Planning'!$C$31</f>
        <v>25</v>
      </c>
      <c r="F76" s="24">
        <f>'Plate Planning'!$C$30</f>
        <v>24</v>
      </c>
      <c r="G76" s="24" t="b">
        <f>'Plate Planning'!$C$32</f>
        <v>1</v>
      </c>
      <c r="H76" s="24" t="str">
        <f>IF('Plate Planning'!$C$33=0, "NA",'Plate Planning'!$C$33)</f>
        <v>THF</v>
      </c>
      <c r="I76" s="24" t="str">
        <f>IF('Plate Planning'!E10="-", "NA", 'Plate Planning'!E10)</f>
        <v>NA</v>
      </c>
      <c r="J76" s="24">
        <f>'Plate Planning'!$H$24</f>
        <v>1</v>
      </c>
      <c r="K76" s="24" t="str">
        <f>IF(I76="NA", "NA", LOOKUP(I76,'Ligand and Compound Database'!A:B,'Ligand and Compound Database'!E:E))</f>
        <v>NA</v>
      </c>
      <c r="L76" s="24" t="str">
        <f>Reagents!$C$2</f>
        <v>-</v>
      </c>
      <c r="M76" s="24">
        <f>Reagents!$J$2</f>
        <v>0</v>
      </c>
      <c r="N76" s="24" t="str">
        <f>Reagents!$C$3</f>
        <v>-</v>
      </c>
      <c r="O76" s="24">
        <f>Reagents!$J$3</f>
        <v>0</v>
      </c>
      <c r="P76" s="24" t="str">
        <f>Reagents!$C$4</f>
        <v>-</v>
      </c>
      <c r="Q76" s="24">
        <f>Reagents!$J$4</f>
        <v>0</v>
      </c>
      <c r="R76" s="24" t="str">
        <f>Reagents!$C$5</f>
        <v>-</v>
      </c>
      <c r="S76" s="24">
        <f>Reagents!$J$5</f>
        <v>0</v>
      </c>
      <c r="T76" s="24" t="str">
        <f>Reagents!$C$6</f>
        <v>-</v>
      </c>
      <c r="U76" s="24">
        <f>Reagents!$J$6</f>
        <v>0</v>
      </c>
      <c r="V76" s="24" t="str">
        <f>Reagents!$C$7</f>
        <v>-</v>
      </c>
      <c r="W76" s="24">
        <f>Reagents!$J$7</f>
        <v>0</v>
      </c>
      <c r="X76" s="24" t="str">
        <f>Reagents!$C$8</f>
        <v>-</v>
      </c>
      <c r="Y76" s="24">
        <f>Reagents!$J$8</f>
        <v>0</v>
      </c>
      <c r="Z76" s="24" t="str">
        <f>Reagents!$C$9</f>
        <v>-</v>
      </c>
      <c r="AA76" s="24">
        <f>Reagents!$J$9</f>
        <v>0</v>
      </c>
      <c r="AB76" s="24" t="str">
        <f>Reagents!$C$10</f>
        <v>-</v>
      </c>
      <c r="AC76" s="24">
        <f>Reagents!$J$10</f>
        <v>0</v>
      </c>
      <c r="AD76" s="24" t="str">
        <f>Reagents!$C$11</f>
        <v>-</v>
      </c>
      <c r="AE76" s="24">
        <f>Reagents!$J$11</f>
        <v>0</v>
      </c>
      <c r="AF76" t="str">
        <f>Reagents!$C$14</f>
        <v>-</v>
      </c>
      <c r="AG76">
        <f>Reagents!$J$14</f>
        <v>0</v>
      </c>
      <c r="AH76" t="str">
        <f>Reagents!$C$26</f>
        <v>-</v>
      </c>
      <c r="AI76">
        <f>Reagents!$J$26</f>
        <v>0</v>
      </c>
      <c r="AJ76" t="str">
        <f>Reagents!$C$42</f>
        <v>-</v>
      </c>
      <c r="AK76">
        <f>Reagents!$J$42</f>
        <v>0</v>
      </c>
      <c r="AL76" t="str">
        <f>Reagents!$C$50</f>
        <v>-</v>
      </c>
      <c r="AM76">
        <f>Reagents!$J$50</f>
        <v>0</v>
      </c>
    </row>
    <row r="77" spans="1:39" x14ac:dyDescent="0.3">
      <c r="A77" s="24">
        <v>76</v>
      </c>
      <c r="B77" s="26">
        <v>4</v>
      </c>
      <c r="C77" s="26">
        <v>7</v>
      </c>
      <c r="D77" s="24">
        <f>'Plate Planning'!$C$27</f>
        <v>1</v>
      </c>
      <c r="E77" s="24">
        <f>'Plate Planning'!$C$31</f>
        <v>25</v>
      </c>
      <c r="F77" s="24">
        <f>'Plate Planning'!$C$30</f>
        <v>24</v>
      </c>
      <c r="G77" s="24" t="b">
        <f>'Plate Planning'!$C$32</f>
        <v>1</v>
      </c>
      <c r="H77" s="24" t="str">
        <f>IF('Plate Planning'!$C$33=0, "NA",'Plate Planning'!$C$33)</f>
        <v>THF</v>
      </c>
      <c r="I77" s="24" t="str">
        <f>IF('Plate Planning'!F10="-", "NA", 'Plate Planning'!F10)</f>
        <v>NA</v>
      </c>
      <c r="J77" s="24">
        <f>'Plate Planning'!$H$24</f>
        <v>1</v>
      </c>
      <c r="K77" s="24" t="str">
        <f>IF(I77="NA", "NA", LOOKUP(I77,'Ligand and Compound Database'!A:B,'Ligand and Compound Database'!E:E))</f>
        <v>NA</v>
      </c>
      <c r="L77" s="24" t="str">
        <f>Reagents!$C$2</f>
        <v>-</v>
      </c>
      <c r="M77" s="24">
        <f>Reagents!$J$2</f>
        <v>0</v>
      </c>
      <c r="N77" s="24" t="str">
        <f>Reagents!$C$3</f>
        <v>-</v>
      </c>
      <c r="O77" s="24">
        <f>Reagents!$J$3</f>
        <v>0</v>
      </c>
      <c r="P77" s="24" t="str">
        <f>Reagents!$C$4</f>
        <v>-</v>
      </c>
      <c r="Q77" s="24">
        <f>Reagents!$J$4</f>
        <v>0</v>
      </c>
      <c r="R77" s="24" t="str">
        <f>Reagents!$C$5</f>
        <v>-</v>
      </c>
      <c r="S77" s="24">
        <f>Reagents!$J$5</f>
        <v>0</v>
      </c>
      <c r="T77" s="24" t="str">
        <f>Reagents!$C$6</f>
        <v>-</v>
      </c>
      <c r="U77" s="24">
        <f>Reagents!$J$6</f>
        <v>0</v>
      </c>
      <c r="V77" s="24" t="str">
        <f>Reagents!$C$7</f>
        <v>-</v>
      </c>
      <c r="W77" s="24">
        <f>Reagents!$J$7</f>
        <v>0</v>
      </c>
      <c r="X77" s="24" t="str">
        <f>Reagents!$C$8</f>
        <v>-</v>
      </c>
      <c r="Y77" s="24">
        <f>Reagents!$J$8</f>
        <v>0</v>
      </c>
      <c r="Z77" s="24" t="str">
        <f>Reagents!$C$9</f>
        <v>-</v>
      </c>
      <c r="AA77" s="24">
        <f>Reagents!$J$9</f>
        <v>0</v>
      </c>
      <c r="AB77" s="24" t="str">
        <f>Reagents!$C$10</f>
        <v>-</v>
      </c>
      <c r="AC77" s="24">
        <f>Reagents!$J$10</f>
        <v>0</v>
      </c>
      <c r="AD77" s="24" t="str">
        <f>Reagents!$C$11</f>
        <v>-</v>
      </c>
      <c r="AE77" s="24">
        <f>Reagents!$J$11</f>
        <v>0</v>
      </c>
      <c r="AF77" t="str">
        <f>Reagents!$C$15</f>
        <v>-</v>
      </c>
      <c r="AG77">
        <f>Reagents!$J$15</f>
        <v>0</v>
      </c>
      <c r="AH77" t="str">
        <f>Reagents!$C$27</f>
        <v>-</v>
      </c>
      <c r="AI77">
        <f>Reagents!$J$27</f>
        <v>0</v>
      </c>
      <c r="AJ77" t="str">
        <f>Reagents!$C$42</f>
        <v>-</v>
      </c>
      <c r="AK77">
        <f>Reagents!$J$42</f>
        <v>0</v>
      </c>
      <c r="AL77" t="str">
        <f>Reagents!$C$50</f>
        <v>-</v>
      </c>
      <c r="AM77">
        <f>Reagents!$J$50</f>
        <v>0</v>
      </c>
    </row>
    <row r="78" spans="1:39" x14ac:dyDescent="0.3">
      <c r="A78" s="24">
        <v>77</v>
      </c>
      <c r="B78" s="26">
        <v>5</v>
      </c>
      <c r="C78" s="26">
        <v>7</v>
      </c>
      <c r="D78" s="24">
        <f>'Plate Planning'!$C$27</f>
        <v>1</v>
      </c>
      <c r="E78" s="24">
        <f>'Plate Planning'!$C$31</f>
        <v>25</v>
      </c>
      <c r="F78" s="24">
        <f>'Plate Planning'!$C$30</f>
        <v>24</v>
      </c>
      <c r="G78" s="24" t="b">
        <f>'Plate Planning'!$C$32</f>
        <v>1</v>
      </c>
      <c r="H78" s="24" t="str">
        <f>IF('Plate Planning'!$C$33=0, "NA",'Plate Planning'!$C$33)</f>
        <v>THF</v>
      </c>
      <c r="I78" s="24" t="str">
        <f>IF('Plate Planning'!G10="-", "NA", 'Plate Planning'!G10)</f>
        <v>NA</v>
      </c>
      <c r="J78" s="24">
        <f>'Plate Planning'!$H$24</f>
        <v>1</v>
      </c>
      <c r="K78" s="24" t="str">
        <f>IF(I78="NA", "NA", LOOKUP(I78,'Ligand and Compound Database'!A:B,'Ligand and Compound Database'!E:E))</f>
        <v>NA</v>
      </c>
      <c r="L78" s="24" t="str">
        <f>Reagents!$C$2</f>
        <v>-</v>
      </c>
      <c r="M78" s="24">
        <f>Reagents!$J$2</f>
        <v>0</v>
      </c>
      <c r="N78" s="24" t="str">
        <f>Reagents!$C$3</f>
        <v>-</v>
      </c>
      <c r="O78" s="24">
        <f>Reagents!$J$3</f>
        <v>0</v>
      </c>
      <c r="P78" s="24" t="str">
        <f>Reagents!$C$4</f>
        <v>-</v>
      </c>
      <c r="Q78" s="24">
        <f>Reagents!$J$4</f>
        <v>0</v>
      </c>
      <c r="R78" s="24" t="str">
        <f>Reagents!$C$5</f>
        <v>-</v>
      </c>
      <c r="S78" s="24">
        <f>Reagents!$J$5</f>
        <v>0</v>
      </c>
      <c r="T78" s="24" t="str">
        <f>Reagents!$C$6</f>
        <v>-</v>
      </c>
      <c r="U78" s="24">
        <f>Reagents!$J$6</f>
        <v>0</v>
      </c>
      <c r="V78" s="24" t="str">
        <f>Reagents!$C$7</f>
        <v>-</v>
      </c>
      <c r="W78" s="24">
        <f>Reagents!$J$7</f>
        <v>0</v>
      </c>
      <c r="X78" s="24" t="str">
        <f>Reagents!$C$8</f>
        <v>-</v>
      </c>
      <c r="Y78" s="24">
        <f>Reagents!$J$8</f>
        <v>0</v>
      </c>
      <c r="Z78" s="24" t="str">
        <f>Reagents!$C$9</f>
        <v>-</v>
      </c>
      <c r="AA78" s="24">
        <f>Reagents!$J$9</f>
        <v>0</v>
      </c>
      <c r="AB78" s="24" t="str">
        <f>Reagents!$C$10</f>
        <v>-</v>
      </c>
      <c r="AC78" s="24">
        <f>Reagents!$J$10</f>
        <v>0</v>
      </c>
      <c r="AD78" s="24" t="str">
        <f>Reagents!$C$11</f>
        <v>-</v>
      </c>
      <c r="AE78" s="24">
        <f>Reagents!$J$11</f>
        <v>0</v>
      </c>
      <c r="AF78" t="str">
        <f>Reagents!$C$16</f>
        <v>-</v>
      </c>
      <c r="AG78">
        <f>Reagents!$J$16</f>
        <v>0</v>
      </c>
      <c r="AH78" t="str">
        <f>Reagents!$C$28</f>
        <v>-</v>
      </c>
      <c r="AI78">
        <f>Reagents!$J$28</f>
        <v>0</v>
      </c>
      <c r="AJ78" t="str">
        <f>Reagents!$C$42</f>
        <v>-</v>
      </c>
      <c r="AK78">
        <f>Reagents!$J$42</f>
        <v>0</v>
      </c>
      <c r="AL78" t="str">
        <f>Reagents!$C$50</f>
        <v>-</v>
      </c>
      <c r="AM78">
        <f>Reagents!$J$50</f>
        <v>0</v>
      </c>
    </row>
    <row r="79" spans="1:39" x14ac:dyDescent="0.3">
      <c r="A79" s="24">
        <v>78</v>
      </c>
      <c r="B79" s="26">
        <v>6</v>
      </c>
      <c r="C79" s="26">
        <v>7</v>
      </c>
      <c r="D79" s="24">
        <f>'Plate Planning'!$C$27</f>
        <v>1</v>
      </c>
      <c r="E79" s="24">
        <f>'Plate Planning'!$C$31</f>
        <v>25</v>
      </c>
      <c r="F79" s="24">
        <f>'Plate Planning'!$C$30</f>
        <v>24</v>
      </c>
      <c r="G79" s="24" t="b">
        <f>'Plate Planning'!$C$32</f>
        <v>1</v>
      </c>
      <c r="H79" s="24" t="str">
        <f>IF('Plate Planning'!$C$33=0, "NA",'Plate Planning'!$C$33)</f>
        <v>THF</v>
      </c>
      <c r="I79" s="24" t="str">
        <f>IF('Plate Planning'!H10="-", "NA", 'Plate Planning'!H10)</f>
        <v>NA</v>
      </c>
      <c r="J79" s="24">
        <f>'Plate Planning'!$H$24</f>
        <v>1</v>
      </c>
      <c r="K79" s="24" t="str">
        <f>IF(I79="NA", "NA", LOOKUP(I79,'Ligand and Compound Database'!A:B,'Ligand and Compound Database'!E:E))</f>
        <v>NA</v>
      </c>
      <c r="L79" s="24" t="str">
        <f>Reagents!$C$2</f>
        <v>-</v>
      </c>
      <c r="M79" s="24">
        <f>Reagents!$J$2</f>
        <v>0</v>
      </c>
      <c r="N79" s="24" t="str">
        <f>Reagents!$C$3</f>
        <v>-</v>
      </c>
      <c r="O79" s="24">
        <f>Reagents!$J$3</f>
        <v>0</v>
      </c>
      <c r="P79" s="24" t="str">
        <f>Reagents!$C$4</f>
        <v>-</v>
      </c>
      <c r="Q79" s="24">
        <f>Reagents!$J$4</f>
        <v>0</v>
      </c>
      <c r="R79" s="24" t="str">
        <f>Reagents!$C$5</f>
        <v>-</v>
      </c>
      <c r="S79" s="24">
        <f>Reagents!$J$5</f>
        <v>0</v>
      </c>
      <c r="T79" s="24" t="str">
        <f>Reagents!$C$6</f>
        <v>-</v>
      </c>
      <c r="U79" s="24">
        <f>Reagents!$J$6</f>
        <v>0</v>
      </c>
      <c r="V79" s="24" t="str">
        <f>Reagents!$C$7</f>
        <v>-</v>
      </c>
      <c r="W79" s="24">
        <f>Reagents!$J$7</f>
        <v>0</v>
      </c>
      <c r="X79" s="24" t="str">
        <f>Reagents!$C$8</f>
        <v>-</v>
      </c>
      <c r="Y79" s="24">
        <f>Reagents!$J$8</f>
        <v>0</v>
      </c>
      <c r="Z79" s="24" t="str">
        <f>Reagents!$C$9</f>
        <v>-</v>
      </c>
      <c r="AA79" s="24">
        <f>Reagents!$J$9</f>
        <v>0</v>
      </c>
      <c r="AB79" s="24" t="str">
        <f>Reagents!$C$10</f>
        <v>-</v>
      </c>
      <c r="AC79" s="24">
        <f>Reagents!$J$10</f>
        <v>0</v>
      </c>
      <c r="AD79" s="24" t="str">
        <f>Reagents!$C$11</f>
        <v>-</v>
      </c>
      <c r="AE79" s="24">
        <f>Reagents!$J$11</f>
        <v>0</v>
      </c>
      <c r="AF79" t="str">
        <f>Reagents!$C$17</f>
        <v>-</v>
      </c>
      <c r="AG79">
        <f>Reagents!$J$17</f>
        <v>0</v>
      </c>
      <c r="AH79" t="str">
        <f>Reagents!$C$29</f>
        <v>-</v>
      </c>
      <c r="AI79">
        <f>Reagents!$J$29</f>
        <v>0</v>
      </c>
      <c r="AJ79" t="str">
        <f>Reagents!$C$42</f>
        <v>-</v>
      </c>
      <c r="AK79">
        <f>Reagents!$J$42</f>
        <v>0</v>
      </c>
      <c r="AL79" t="str">
        <f>Reagents!$C$50</f>
        <v>-</v>
      </c>
      <c r="AM79">
        <f>Reagents!$J$50</f>
        <v>0</v>
      </c>
    </row>
    <row r="80" spans="1:39" x14ac:dyDescent="0.3">
      <c r="A80" s="24">
        <v>79</v>
      </c>
      <c r="B80" s="26">
        <v>7</v>
      </c>
      <c r="C80" s="26">
        <v>7</v>
      </c>
      <c r="D80" s="24">
        <f>'Plate Planning'!$C$27</f>
        <v>1</v>
      </c>
      <c r="E80" s="24">
        <f>'Plate Planning'!$C$31</f>
        <v>25</v>
      </c>
      <c r="F80" s="24">
        <f>'Plate Planning'!$C$30</f>
        <v>24</v>
      </c>
      <c r="G80" s="24" t="b">
        <f>'Plate Planning'!$C$32</f>
        <v>1</v>
      </c>
      <c r="H80" s="24" t="str">
        <f>IF('Plate Planning'!$C$33=0, "NA",'Plate Planning'!$C$33)</f>
        <v>THF</v>
      </c>
      <c r="I80" s="24" t="str">
        <f>IF('Plate Planning'!I10="-", "NA", 'Plate Planning'!I10)</f>
        <v>NA</v>
      </c>
      <c r="J80" s="24">
        <f>'Plate Planning'!$H$24</f>
        <v>1</v>
      </c>
      <c r="K80" s="24" t="str">
        <f>IF(I80="NA", "NA", LOOKUP(I80,'Ligand and Compound Database'!A:B,'Ligand and Compound Database'!E:E))</f>
        <v>NA</v>
      </c>
      <c r="L80" s="24" t="str">
        <f>Reagents!$C$2</f>
        <v>-</v>
      </c>
      <c r="M80" s="24">
        <f>Reagents!$J$2</f>
        <v>0</v>
      </c>
      <c r="N80" s="24" t="str">
        <f>Reagents!$C$3</f>
        <v>-</v>
      </c>
      <c r="O80" s="24">
        <f>Reagents!$J$3</f>
        <v>0</v>
      </c>
      <c r="P80" s="24" t="str">
        <f>Reagents!$C$4</f>
        <v>-</v>
      </c>
      <c r="Q80" s="24">
        <f>Reagents!$J$4</f>
        <v>0</v>
      </c>
      <c r="R80" s="24" t="str">
        <f>Reagents!$C$5</f>
        <v>-</v>
      </c>
      <c r="S80" s="24">
        <f>Reagents!$J$5</f>
        <v>0</v>
      </c>
      <c r="T80" s="24" t="str">
        <f>Reagents!$C$6</f>
        <v>-</v>
      </c>
      <c r="U80" s="24">
        <f>Reagents!$J$6</f>
        <v>0</v>
      </c>
      <c r="V80" s="24" t="str">
        <f>Reagents!$C$7</f>
        <v>-</v>
      </c>
      <c r="W80" s="24">
        <f>Reagents!$J$7</f>
        <v>0</v>
      </c>
      <c r="X80" s="24" t="str">
        <f>Reagents!$C$8</f>
        <v>-</v>
      </c>
      <c r="Y80" s="24">
        <f>Reagents!$J$8</f>
        <v>0</v>
      </c>
      <c r="Z80" s="24" t="str">
        <f>Reagents!$C$9</f>
        <v>-</v>
      </c>
      <c r="AA80" s="24">
        <f>Reagents!$J$9</f>
        <v>0</v>
      </c>
      <c r="AB80" s="24" t="str">
        <f>Reagents!$C$10</f>
        <v>-</v>
      </c>
      <c r="AC80" s="24">
        <f>Reagents!$J$10</f>
        <v>0</v>
      </c>
      <c r="AD80" s="24" t="str">
        <f>Reagents!$C$11</f>
        <v>-</v>
      </c>
      <c r="AE80" s="24">
        <f>Reagents!$J$11</f>
        <v>0</v>
      </c>
      <c r="AF80" t="str">
        <f>Reagents!$C$18</f>
        <v>-</v>
      </c>
      <c r="AG80">
        <f>Reagents!$J$18</f>
        <v>0</v>
      </c>
      <c r="AH80" t="str">
        <f>Reagents!$C$30</f>
        <v>-</v>
      </c>
      <c r="AI80">
        <f>Reagents!$J$30</f>
        <v>0</v>
      </c>
      <c r="AJ80" t="str">
        <f>Reagents!$C$42</f>
        <v>-</v>
      </c>
      <c r="AK80">
        <f>Reagents!$J$42</f>
        <v>0</v>
      </c>
      <c r="AL80" t="str">
        <f>Reagents!$C$50</f>
        <v>-</v>
      </c>
      <c r="AM80">
        <f>Reagents!$J$50</f>
        <v>0</v>
      </c>
    </row>
    <row r="81" spans="1:39" x14ac:dyDescent="0.3">
      <c r="A81" s="24">
        <v>80</v>
      </c>
      <c r="B81" s="26">
        <v>8</v>
      </c>
      <c r="C81" s="26">
        <v>7</v>
      </c>
      <c r="D81" s="24">
        <f>'Plate Planning'!$C$27</f>
        <v>1</v>
      </c>
      <c r="E81" s="24">
        <f>'Plate Planning'!$C$31</f>
        <v>25</v>
      </c>
      <c r="F81" s="24">
        <f>'Plate Planning'!$C$30</f>
        <v>24</v>
      </c>
      <c r="G81" s="24" t="b">
        <f>'Plate Planning'!$C$32</f>
        <v>1</v>
      </c>
      <c r="H81" s="24" t="str">
        <f>IF('Plate Planning'!$C$33=0, "NA",'Plate Planning'!$C$33)</f>
        <v>THF</v>
      </c>
      <c r="I81" s="24" t="str">
        <f>IF('Plate Planning'!J10="-", "NA", 'Plate Planning'!J10)</f>
        <v>NA</v>
      </c>
      <c r="J81" s="24">
        <f>'Plate Planning'!$H$24</f>
        <v>1</v>
      </c>
      <c r="K81" s="24" t="str">
        <f>IF(I81="NA", "NA", LOOKUP(I81,'Ligand and Compound Database'!A:B,'Ligand and Compound Database'!E:E))</f>
        <v>NA</v>
      </c>
      <c r="L81" s="24" t="str">
        <f>Reagents!$C$2</f>
        <v>-</v>
      </c>
      <c r="M81" s="24">
        <f>Reagents!$J$2</f>
        <v>0</v>
      </c>
      <c r="N81" s="24" t="str">
        <f>Reagents!$C$3</f>
        <v>-</v>
      </c>
      <c r="O81" s="24">
        <f>Reagents!$J$3</f>
        <v>0</v>
      </c>
      <c r="P81" s="24" t="str">
        <f>Reagents!$C$4</f>
        <v>-</v>
      </c>
      <c r="Q81" s="24">
        <f>Reagents!$J$4</f>
        <v>0</v>
      </c>
      <c r="R81" s="24" t="str">
        <f>Reagents!$C$5</f>
        <v>-</v>
      </c>
      <c r="S81" s="24">
        <f>Reagents!$J$5</f>
        <v>0</v>
      </c>
      <c r="T81" s="24" t="str">
        <f>Reagents!$C$6</f>
        <v>-</v>
      </c>
      <c r="U81" s="24">
        <f>Reagents!$J$6</f>
        <v>0</v>
      </c>
      <c r="V81" s="24" t="str">
        <f>Reagents!$C$7</f>
        <v>-</v>
      </c>
      <c r="W81" s="24">
        <f>Reagents!$J$7</f>
        <v>0</v>
      </c>
      <c r="X81" s="24" t="str">
        <f>Reagents!$C$8</f>
        <v>-</v>
      </c>
      <c r="Y81" s="24">
        <f>Reagents!$J$8</f>
        <v>0</v>
      </c>
      <c r="Z81" s="24" t="str">
        <f>Reagents!$C$9</f>
        <v>-</v>
      </c>
      <c r="AA81" s="24">
        <f>Reagents!$J$9</f>
        <v>0</v>
      </c>
      <c r="AB81" s="24" t="str">
        <f>Reagents!$C$10</f>
        <v>-</v>
      </c>
      <c r="AC81" s="24">
        <f>Reagents!$J$10</f>
        <v>0</v>
      </c>
      <c r="AD81" s="24" t="str">
        <f>Reagents!$C$11</f>
        <v>-</v>
      </c>
      <c r="AE81" s="24">
        <f>Reagents!$J$11</f>
        <v>0</v>
      </c>
      <c r="AF81" t="str">
        <f>Reagents!$C$19</f>
        <v>-</v>
      </c>
      <c r="AG81">
        <f>Reagents!$J$19</f>
        <v>0</v>
      </c>
      <c r="AH81" t="str">
        <f>Reagents!$C$31</f>
        <v>-</v>
      </c>
      <c r="AI81">
        <f>Reagents!$J$31</f>
        <v>0</v>
      </c>
      <c r="AJ81" t="str">
        <f>Reagents!$C$42</f>
        <v>-</v>
      </c>
      <c r="AK81">
        <f>Reagents!$J$42</f>
        <v>0</v>
      </c>
      <c r="AL81" t="str">
        <f>Reagents!$C$50</f>
        <v>-</v>
      </c>
      <c r="AM81">
        <f>Reagents!$J$50</f>
        <v>0</v>
      </c>
    </row>
    <row r="82" spans="1:39" x14ac:dyDescent="0.3">
      <c r="A82" s="24">
        <v>81</v>
      </c>
      <c r="B82" s="26">
        <v>9</v>
      </c>
      <c r="C82" s="26">
        <v>7</v>
      </c>
      <c r="D82" s="24">
        <f>'Plate Planning'!$C$27</f>
        <v>1</v>
      </c>
      <c r="E82" s="24">
        <f>'Plate Planning'!$C$31</f>
        <v>25</v>
      </c>
      <c r="F82" s="24">
        <f>'Plate Planning'!$C$30</f>
        <v>24</v>
      </c>
      <c r="G82" s="24" t="b">
        <f>'Plate Planning'!$C$32</f>
        <v>1</v>
      </c>
      <c r="H82" s="24" t="str">
        <f>IF('Plate Planning'!$C$33=0, "NA",'Plate Planning'!$C$33)</f>
        <v>THF</v>
      </c>
      <c r="I82" s="24" t="str">
        <f>IF('Plate Planning'!K10="-", "NA", 'Plate Planning'!K10)</f>
        <v>NA</v>
      </c>
      <c r="J82" s="24">
        <f>'Plate Planning'!$H$24</f>
        <v>1</v>
      </c>
      <c r="K82" s="24" t="str">
        <f>IF(I82="NA", "NA", LOOKUP(I82,'Ligand and Compound Database'!A:B,'Ligand and Compound Database'!E:E))</f>
        <v>NA</v>
      </c>
      <c r="L82" s="24" t="str">
        <f>Reagents!$C$2</f>
        <v>-</v>
      </c>
      <c r="M82" s="24">
        <f>Reagents!$J$2</f>
        <v>0</v>
      </c>
      <c r="N82" s="24" t="str">
        <f>Reagents!$C$3</f>
        <v>-</v>
      </c>
      <c r="O82" s="24">
        <f>Reagents!$J$3</f>
        <v>0</v>
      </c>
      <c r="P82" s="24" t="str">
        <f>Reagents!$C$4</f>
        <v>-</v>
      </c>
      <c r="Q82" s="24">
        <f>Reagents!$J$4</f>
        <v>0</v>
      </c>
      <c r="R82" s="24" t="str">
        <f>Reagents!$C$5</f>
        <v>-</v>
      </c>
      <c r="S82" s="24">
        <f>Reagents!$J$5</f>
        <v>0</v>
      </c>
      <c r="T82" s="24" t="str">
        <f>Reagents!$C$6</f>
        <v>-</v>
      </c>
      <c r="U82" s="24">
        <f>Reagents!$J$6</f>
        <v>0</v>
      </c>
      <c r="V82" s="24" t="str">
        <f>Reagents!$C$7</f>
        <v>-</v>
      </c>
      <c r="W82" s="24">
        <f>Reagents!$J$7</f>
        <v>0</v>
      </c>
      <c r="X82" s="24" t="str">
        <f>Reagents!$C$8</f>
        <v>-</v>
      </c>
      <c r="Y82" s="24">
        <f>Reagents!$J$8</f>
        <v>0</v>
      </c>
      <c r="Z82" s="24" t="str">
        <f>Reagents!$C$9</f>
        <v>-</v>
      </c>
      <c r="AA82" s="24">
        <f>Reagents!$J$9</f>
        <v>0</v>
      </c>
      <c r="AB82" s="24" t="str">
        <f>Reagents!$C$10</f>
        <v>-</v>
      </c>
      <c r="AC82" s="24">
        <f>Reagents!$J$10</f>
        <v>0</v>
      </c>
      <c r="AD82" s="24" t="str">
        <f>Reagents!$C$11</f>
        <v>-</v>
      </c>
      <c r="AE82" s="24">
        <f>Reagents!$J$11</f>
        <v>0</v>
      </c>
      <c r="AF82" t="str">
        <f>Reagents!$C$20</f>
        <v>-</v>
      </c>
      <c r="AG82">
        <f>Reagents!$J$20</f>
        <v>0</v>
      </c>
      <c r="AH82" t="str">
        <f>Reagents!$C$32</f>
        <v>-</v>
      </c>
      <c r="AI82">
        <f>Reagents!$J$32</f>
        <v>0</v>
      </c>
      <c r="AJ82" t="str">
        <f>Reagents!$C$42</f>
        <v>-</v>
      </c>
      <c r="AK82">
        <f>Reagents!$J$42</f>
        <v>0</v>
      </c>
      <c r="AL82" t="str">
        <f>Reagents!$C$50</f>
        <v>-</v>
      </c>
      <c r="AM82">
        <f>Reagents!$J$50</f>
        <v>0</v>
      </c>
    </row>
    <row r="83" spans="1:39" x14ac:dyDescent="0.3">
      <c r="A83" s="24">
        <v>82</v>
      </c>
      <c r="B83" s="26">
        <v>10</v>
      </c>
      <c r="C83" s="26">
        <v>7</v>
      </c>
      <c r="D83" s="24">
        <f>'Plate Planning'!$C$27</f>
        <v>1</v>
      </c>
      <c r="E83" s="24">
        <f>'Plate Planning'!$C$31</f>
        <v>25</v>
      </c>
      <c r="F83" s="24">
        <f>'Plate Planning'!$C$30</f>
        <v>24</v>
      </c>
      <c r="G83" s="24" t="b">
        <f>'Plate Planning'!$C$32</f>
        <v>1</v>
      </c>
      <c r="H83" s="24" t="str">
        <f>IF('Plate Planning'!$C$33=0, "NA",'Plate Planning'!$C$33)</f>
        <v>THF</v>
      </c>
      <c r="I83" s="24" t="str">
        <f>IF('Plate Planning'!L10="-", "NA", 'Plate Planning'!L10)</f>
        <v>NA</v>
      </c>
      <c r="J83" s="24">
        <f>'Plate Planning'!$H$24</f>
        <v>1</v>
      </c>
      <c r="K83" s="24" t="str">
        <f>IF(I83="NA", "NA", LOOKUP(I83,'Ligand and Compound Database'!A:B,'Ligand and Compound Database'!E:E))</f>
        <v>NA</v>
      </c>
      <c r="L83" s="24" t="str">
        <f>Reagents!$C$2</f>
        <v>-</v>
      </c>
      <c r="M83" s="24">
        <f>Reagents!$J$2</f>
        <v>0</v>
      </c>
      <c r="N83" s="24" t="str">
        <f>Reagents!$C$3</f>
        <v>-</v>
      </c>
      <c r="O83" s="24">
        <f>Reagents!$J$3</f>
        <v>0</v>
      </c>
      <c r="P83" s="24" t="str">
        <f>Reagents!$C$4</f>
        <v>-</v>
      </c>
      <c r="Q83" s="24">
        <f>Reagents!$J$4</f>
        <v>0</v>
      </c>
      <c r="R83" s="24" t="str">
        <f>Reagents!$C$5</f>
        <v>-</v>
      </c>
      <c r="S83" s="24">
        <f>Reagents!$J$5</f>
        <v>0</v>
      </c>
      <c r="T83" s="24" t="str">
        <f>Reagents!$C$6</f>
        <v>-</v>
      </c>
      <c r="U83" s="24">
        <f>Reagents!$J$6</f>
        <v>0</v>
      </c>
      <c r="V83" s="24" t="str">
        <f>Reagents!$C$7</f>
        <v>-</v>
      </c>
      <c r="W83" s="24">
        <f>Reagents!$J$7</f>
        <v>0</v>
      </c>
      <c r="X83" s="24" t="str">
        <f>Reagents!$C$8</f>
        <v>-</v>
      </c>
      <c r="Y83" s="24">
        <f>Reagents!$J$8</f>
        <v>0</v>
      </c>
      <c r="Z83" s="24" t="str">
        <f>Reagents!$C$9</f>
        <v>-</v>
      </c>
      <c r="AA83" s="24">
        <f>Reagents!$J$9</f>
        <v>0</v>
      </c>
      <c r="AB83" s="24" t="str">
        <f>Reagents!$C$10</f>
        <v>-</v>
      </c>
      <c r="AC83" s="24">
        <f>Reagents!$J$10</f>
        <v>0</v>
      </c>
      <c r="AD83" s="24" t="str">
        <f>Reagents!$C$11</f>
        <v>-</v>
      </c>
      <c r="AE83" s="24">
        <f>Reagents!$J$11</f>
        <v>0</v>
      </c>
      <c r="AF83" t="str">
        <f>Reagents!$C$21</f>
        <v>-</v>
      </c>
      <c r="AG83">
        <f>Reagents!$J$21</f>
        <v>0</v>
      </c>
      <c r="AH83" t="str">
        <f>Reagents!$C$33</f>
        <v>-</v>
      </c>
      <c r="AI83">
        <f>Reagents!$J$33</f>
        <v>0</v>
      </c>
      <c r="AJ83" t="str">
        <f>Reagents!$C$42</f>
        <v>-</v>
      </c>
      <c r="AK83">
        <f>Reagents!$J$42</f>
        <v>0</v>
      </c>
      <c r="AL83" t="str">
        <f>Reagents!$C$50</f>
        <v>-</v>
      </c>
      <c r="AM83">
        <f>Reagents!$J$50</f>
        <v>0</v>
      </c>
    </row>
    <row r="84" spans="1:39" x14ac:dyDescent="0.3">
      <c r="A84" s="24">
        <v>83</v>
      </c>
      <c r="B84" s="26">
        <v>11</v>
      </c>
      <c r="C84" s="26">
        <v>7</v>
      </c>
      <c r="D84" s="24">
        <f>'Plate Planning'!$C$27</f>
        <v>1</v>
      </c>
      <c r="E84" s="24">
        <f>'Plate Planning'!$C$31</f>
        <v>25</v>
      </c>
      <c r="F84" s="24">
        <f>'Plate Planning'!$C$30</f>
        <v>24</v>
      </c>
      <c r="G84" s="24" t="b">
        <f>'Plate Planning'!$C$32</f>
        <v>1</v>
      </c>
      <c r="H84" s="24" t="str">
        <f>IF('Plate Planning'!$C$33=0, "NA",'Plate Planning'!$C$33)</f>
        <v>THF</v>
      </c>
      <c r="I84" s="24" t="str">
        <f>IF('Plate Planning'!M10="-", "NA", 'Plate Planning'!M10)</f>
        <v>NA</v>
      </c>
      <c r="J84" s="24">
        <f>'Plate Planning'!$H$24</f>
        <v>1</v>
      </c>
      <c r="K84" s="24" t="str">
        <f>IF(I84="NA", "NA", LOOKUP(I84,'Ligand and Compound Database'!A:B,'Ligand and Compound Database'!E:E))</f>
        <v>NA</v>
      </c>
      <c r="L84" s="24" t="str">
        <f>Reagents!$C$2</f>
        <v>-</v>
      </c>
      <c r="M84" s="24">
        <f>Reagents!$J$2</f>
        <v>0</v>
      </c>
      <c r="N84" s="24" t="str">
        <f>Reagents!$C$3</f>
        <v>-</v>
      </c>
      <c r="O84" s="24">
        <f>Reagents!$J$3</f>
        <v>0</v>
      </c>
      <c r="P84" s="24" t="str">
        <f>Reagents!$C$4</f>
        <v>-</v>
      </c>
      <c r="Q84" s="24">
        <f>Reagents!$J$4</f>
        <v>0</v>
      </c>
      <c r="R84" s="24" t="str">
        <f>Reagents!$C$5</f>
        <v>-</v>
      </c>
      <c r="S84" s="24">
        <f>Reagents!$J$5</f>
        <v>0</v>
      </c>
      <c r="T84" s="24" t="str">
        <f>Reagents!$C$6</f>
        <v>-</v>
      </c>
      <c r="U84" s="24">
        <f>Reagents!$J$6</f>
        <v>0</v>
      </c>
      <c r="V84" s="24" t="str">
        <f>Reagents!$C$7</f>
        <v>-</v>
      </c>
      <c r="W84" s="24">
        <f>Reagents!$J$7</f>
        <v>0</v>
      </c>
      <c r="X84" s="24" t="str">
        <f>Reagents!$C$8</f>
        <v>-</v>
      </c>
      <c r="Y84" s="24">
        <f>Reagents!$J$8</f>
        <v>0</v>
      </c>
      <c r="Z84" s="24" t="str">
        <f>Reagents!$C$9</f>
        <v>-</v>
      </c>
      <c r="AA84" s="24">
        <f>Reagents!$J$9</f>
        <v>0</v>
      </c>
      <c r="AB84" s="24" t="str">
        <f>Reagents!$C$10</f>
        <v>-</v>
      </c>
      <c r="AC84" s="24">
        <f>Reagents!$J$10</f>
        <v>0</v>
      </c>
      <c r="AD84" s="24" t="str">
        <f>Reagents!$C$11</f>
        <v>-</v>
      </c>
      <c r="AE84" s="24">
        <f>Reagents!$J$11</f>
        <v>0</v>
      </c>
      <c r="AF84" t="str">
        <f>Reagents!$C$22</f>
        <v>-</v>
      </c>
      <c r="AG84">
        <f>Reagents!$J$22</f>
        <v>0</v>
      </c>
      <c r="AH84" t="str">
        <f>Reagents!$C$34</f>
        <v>-</v>
      </c>
      <c r="AI84">
        <f>Reagents!$J$34</f>
        <v>0</v>
      </c>
      <c r="AJ84" t="str">
        <f>Reagents!$C$42</f>
        <v>-</v>
      </c>
      <c r="AK84">
        <f>Reagents!$J$42</f>
        <v>0</v>
      </c>
      <c r="AL84" t="str">
        <f>Reagents!$C$50</f>
        <v>-</v>
      </c>
      <c r="AM84">
        <f>Reagents!$J$50</f>
        <v>0</v>
      </c>
    </row>
    <row r="85" spans="1:39" x14ac:dyDescent="0.3">
      <c r="A85" s="24">
        <v>84</v>
      </c>
      <c r="B85" s="26">
        <v>12</v>
      </c>
      <c r="C85" s="26">
        <v>7</v>
      </c>
      <c r="D85" s="24">
        <f>'Plate Planning'!$C$27</f>
        <v>1</v>
      </c>
      <c r="E85" s="24">
        <f>'Plate Planning'!$C$31</f>
        <v>25</v>
      </c>
      <c r="F85" s="24">
        <f>'Plate Planning'!$C$30</f>
        <v>24</v>
      </c>
      <c r="G85" s="24" t="b">
        <f>'Plate Planning'!$C$32</f>
        <v>1</v>
      </c>
      <c r="H85" s="24" t="str">
        <f>IF('Plate Planning'!$C$33=0, "NA",'Plate Planning'!$C$33)</f>
        <v>THF</v>
      </c>
      <c r="I85" s="24" t="str">
        <f>IF('Plate Planning'!N10="-", "NA", 'Plate Planning'!N10)</f>
        <v>NA</v>
      </c>
      <c r="J85" s="24">
        <f>'Plate Planning'!$H$24</f>
        <v>1</v>
      </c>
      <c r="K85" s="24" t="str">
        <f>IF(I85="NA", "NA", LOOKUP(I85,'Ligand and Compound Database'!A:B,'Ligand and Compound Database'!E:E))</f>
        <v>NA</v>
      </c>
      <c r="L85" s="24" t="str">
        <f>Reagents!$C$2</f>
        <v>-</v>
      </c>
      <c r="M85" s="24">
        <f>Reagents!$J$2</f>
        <v>0</v>
      </c>
      <c r="N85" s="24" t="str">
        <f>Reagents!$C$3</f>
        <v>-</v>
      </c>
      <c r="O85" s="24">
        <f>Reagents!$J$3</f>
        <v>0</v>
      </c>
      <c r="P85" s="24" t="str">
        <f>Reagents!$C$4</f>
        <v>-</v>
      </c>
      <c r="Q85" s="24">
        <f>Reagents!$J$4</f>
        <v>0</v>
      </c>
      <c r="R85" s="24" t="str">
        <f>Reagents!$C$5</f>
        <v>-</v>
      </c>
      <c r="S85" s="24">
        <f>Reagents!$J$5</f>
        <v>0</v>
      </c>
      <c r="T85" s="24" t="str">
        <f>Reagents!$C$6</f>
        <v>-</v>
      </c>
      <c r="U85" s="24">
        <f>Reagents!$J$6</f>
        <v>0</v>
      </c>
      <c r="V85" s="24" t="str">
        <f>Reagents!$C$7</f>
        <v>-</v>
      </c>
      <c r="W85" s="24">
        <f>Reagents!$J$7</f>
        <v>0</v>
      </c>
      <c r="X85" s="24" t="str">
        <f>Reagents!$C$8</f>
        <v>-</v>
      </c>
      <c r="Y85" s="24">
        <f>Reagents!$J$8</f>
        <v>0</v>
      </c>
      <c r="Z85" s="24" t="str">
        <f>Reagents!$C$9</f>
        <v>-</v>
      </c>
      <c r="AA85" s="24">
        <f>Reagents!$J$9</f>
        <v>0</v>
      </c>
      <c r="AB85" s="24" t="str">
        <f>Reagents!$C$10</f>
        <v>-</v>
      </c>
      <c r="AC85" s="24">
        <f>Reagents!$J$10</f>
        <v>0</v>
      </c>
      <c r="AD85" s="24" t="str">
        <f>Reagents!$C$11</f>
        <v>-</v>
      </c>
      <c r="AE85" s="24">
        <f>Reagents!$J$11</f>
        <v>0</v>
      </c>
      <c r="AF85" t="str">
        <f>Reagents!$C$23</f>
        <v>-</v>
      </c>
      <c r="AG85">
        <f>Reagents!$J$23</f>
        <v>0</v>
      </c>
      <c r="AH85" t="str">
        <f>Reagents!$C$35</f>
        <v>-</v>
      </c>
      <c r="AI85">
        <f>Reagents!$J$35</f>
        <v>0</v>
      </c>
      <c r="AJ85" t="str">
        <f>Reagents!$C$42</f>
        <v>-</v>
      </c>
      <c r="AK85">
        <f>Reagents!$J$42</f>
        <v>0</v>
      </c>
      <c r="AL85" t="str">
        <f>Reagents!$C$50</f>
        <v>-</v>
      </c>
      <c r="AM85">
        <f>Reagents!$J$50</f>
        <v>0</v>
      </c>
    </row>
    <row r="86" spans="1:39" x14ac:dyDescent="0.3">
      <c r="A86" s="24">
        <v>85</v>
      </c>
      <c r="B86" s="26">
        <v>1</v>
      </c>
      <c r="C86" s="26">
        <v>8</v>
      </c>
      <c r="D86" s="24">
        <f>'Plate Planning'!$C$27</f>
        <v>1</v>
      </c>
      <c r="E86" s="24">
        <f>'Plate Planning'!$C$31</f>
        <v>25</v>
      </c>
      <c r="F86" s="24">
        <f>'Plate Planning'!$C$30</f>
        <v>24</v>
      </c>
      <c r="G86" s="24" t="b">
        <f>'Plate Planning'!$C$32</f>
        <v>1</v>
      </c>
      <c r="H86" s="24" t="str">
        <f>IF('Plate Planning'!$C$33=0, "NA",'Plate Planning'!$C$33)</f>
        <v>THF</v>
      </c>
      <c r="I86" s="24" t="str">
        <f>IF('Plate Planning'!C11="-", "NA", 'Plate Planning'!C11)</f>
        <v>NA</v>
      </c>
      <c r="J86" s="24">
        <f>'Plate Planning'!$H$24</f>
        <v>1</v>
      </c>
      <c r="K86" s="24" t="str">
        <f>IF(I86="NA", "NA", LOOKUP(I86,'Ligand and Compound Database'!A:B,'Ligand and Compound Database'!E:E))</f>
        <v>NA</v>
      </c>
      <c r="L86" s="24" t="str">
        <f>Reagents!$C$2</f>
        <v>-</v>
      </c>
      <c r="M86" s="24">
        <f>Reagents!$J$2</f>
        <v>0</v>
      </c>
      <c r="N86" s="24" t="str">
        <f>Reagents!$C$3</f>
        <v>-</v>
      </c>
      <c r="O86" s="24">
        <f>Reagents!$J$3</f>
        <v>0</v>
      </c>
      <c r="P86" s="24" t="str">
        <f>Reagents!$C$4</f>
        <v>-</v>
      </c>
      <c r="Q86" s="24">
        <f>Reagents!$J$4</f>
        <v>0</v>
      </c>
      <c r="R86" s="24" t="str">
        <f>Reagents!$C$5</f>
        <v>-</v>
      </c>
      <c r="S86" s="24">
        <f>Reagents!$J$5</f>
        <v>0</v>
      </c>
      <c r="T86" s="24" t="str">
        <f>Reagents!$C$6</f>
        <v>-</v>
      </c>
      <c r="U86" s="24">
        <f>Reagents!$J$6</f>
        <v>0</v>
      </c>
      <c r="V86" s="24" t="str">
        <f>Reagents!$C$7</f>
        <v>-</v>
      </c>
      <c r="W86" s="24">
        <f>Reagents!$J$7</f>
        <v>0</v>
      </c>
      <c r="X86" s="24" t="str">
        <f>Reagents!$C$8</f>
        <v>-</v>
      </c>
      <c r="Y86" s="24">
        <f>Reagents!$J$8</f>
        <v>0</v>
      </c>
      <c r="Z86" s="24" t="str">
        <f>Reagents!$C$9</f>
        <v>-</v>
      </c>
      <c r="AA86" s="24">
        <f>Reagents!$J$9</f>
        <v>0</v>
      </c>
      <c r="AB86" s="24" t="str">
        <f>Reagents!$C$10</f>
        <v>-</v>
      </c>
      <c r="AC86" s="24">
        <f>Reagents!$J$10</f>
        <v>0</v>
      </c>
      <c r="AD86" s="24" t="str">
        <f>Reagents!$C$11</f>
        <v>-</v>
      </c>
      <c r="AE86" s="24">
        <f>Reagents!$J$11</f>
        <v>0</v>
      </c>
      <c r="AF86" t="str">
        <f>Reagents!$C$12</f>
        <v>-</v>
      </c>
      <c r="AG86">
        <f>Reagents!$J$12</f>
        <v>0</v>
      </c>
      <c r="AH86" t="str">
        <f>Reagents!$C$24</f>
        <v>-</v>
      </c>
      <c r="AI86">
        <f>Reagents!$J$24</f>
        <v>0</v>
      </c>
      <c r="AJ86" t="str">
        <f>Reagents!$C$43</f>
        <v>-</v>
      </c>
      <c r="AK86">
        <f>Reagents!$J$43</f>
        <v>0</v>
      </c>
      <c r="AL86" t="str">
        <f>Reagents!$C$51</f>
        <v>-</v>
      </c>
      <c r="AM86">
        <f>Reagents!$J$51</f>
        <v>0</v>
      </c>
    </row>
    <row r="87" spans="1:39" x14ac:dyDescent="0.3">
      <c r="A87" s="24">
        <v>86</v>
      </c>
      <c r="B87" s="26">
        <v>2</v>
      </c>
      <c r="C87" s="26">
        <v>8</v>
      </c>
      <c r="D87" s="24">
        <f>'Plate Planning'!$C$27</f>
        <v>1</v>
      </c>
      <c r="E87" s="24">
        <f>'Plate Planning'!$C$31</f>
        <v>25</v>
      </c>
      <c r="F87" s="24">
        <f>'Plate Planning'!$C$30</f>
        <v>24</v>
      </c>
      <c r="G87" s="24" t="b">
        <f>'Plate Planning'!$C$32</f>
        <v>1</v>
      </c>
      <c r="H87" s="24" t="str">
        <f>IF('Plate Planning'!$C$33=0, "NA",'Plate Planning'!$C$33)</f>
        <v>THF</v>
      </c>
      <c r="I87" s="24" t="str">
        <f>IF('Plate Planning'!D11="-", "NA", 'Plate Planning'!D11)</f>
        <v>NA</v>
      </c>
      <c r="J87" s="24">
        <f>'Plate Planning'!$H$24</f>
        <v>1</v>
      </c>
      <c r="K87" s="24" t="str">
        <f>IF(I87="NA", "NA", LOOKUP(I87,'Ligand and Compound Database'!A:B,'Ligand and Compound Database'!E:E))</f>
        <v>NA</v>
      </c>
      <c r="L87" s="24" t="str">
        <f>Reagents!$C$2</f>
        <v>-</v>
      </c>
      <c r="M87" s="24">
        <f>Reagents!$J$2</f>
        <v>0</v>
      </c>
      <c r="N87" s="24" t="str">
        <f>Reagents!$C$3</f>
        <v>-</v>
      </c>
      <c r="O87" s="24">
        <f>Reagents!$J$3</f>
        <v>0</v>
      </c>
      <c r="P87" s="24" t="str">
        <f>Reagents!$C$4</f>
        <v>-</v>
      </c>
      <c r="Q87" s="24">
        <f>Reagents!$J$4</f>
        <v>0</v>
      </c>
      <c r="R87" s="24" t="str">
        <f>Reagents!$C$5</f>
        <v>-</v>
      </c>
      <c r="S87" s="24">
        <f>Reagents!$J$5</f>
        <v>0</v>
      </c>
      <c r="T87" s="24" t="str">
        <f>Reagents!$C$6</f>
        <v>-</v>
      </c>
      <c r="U87" s="24">
        <f>Reagents!$J$6</f>
        <v>0</v>
      </c>
      <c r="V87" s="24" t="str">
        <f>Reagents!$C$7</f>
        <v>-</v>
      </c>
      <c r="W87" s="24">
        <f>Reagents!$J$7</f>
        <v>0</v>
      </c>
      <c r="X87" s="24" t="str">
        <f>Reagents!$C$8</f>
        <v>-</v>
      </c>
      <c r="Y87" s="24">
        <f>Reagents!$J$8</f>
        <v>0</v>
      </c>
      <c r="Z87" s="24" t="str">
        <f>Reagents!$C$9</f>
        <v>-</v>
      </c>
      <c r="AA87" s="24">
        <f>Reagents!$J$9</f>
        <v>0</v>
      </c>
      <c r="AB87" s="24" t="str">
        <f>Reagents!$C$10</f>
        <v>-</v>
      </c>
      <c r="AC87" s="24">
        <f>Reagents!$J$10</f>
        <v>0</v>
      </c>
      <c r="AD87" s="24" t="str">
        <f>Reagents!$C$11</f>
        <v>-</v>
      </c>
      <c r="AE87" s="24">
        <f>Reagents!$J$11</f>
        <v>0</v>
      </c>
      <c r="AF87" t="str">
        <f>Reagents!$C$13</f>
        <v>-</v>
      </c>
      <c r="AG87">
        <f>Reagents!$J$13</f>
        <v>0</v>
      </c>
      <c r="AH87" t="str">
        <f>Reagents!$C$25</f>
        <v>-</v>
      </c>
      <c r="AI87">
        <f>Reagents!$J$25</f>
        <v>0</v>
      </c>
      <c r="AJ87" t="str">
        <f>Reagents!$C$43</f>
        <v>-</v>
      </c>
      <c r="AK87">
        <f>Reagents!$J$43</f>
        <v>0</v>
      </c>
      <c r="AL87" t="str">
        <f>Reagents!$C$51</f>
        <v>-</v>
      </c>
      <c r="AM87">
        <f>Reagents!$J$51</f>
        <v>0</v>
      </c>
    </row>
    <row r="88" spans="1:39" x14ac:dyDescent="0.3">
      <c r="A88" s="24">
        <v>87</v>
      </c>
      <c r="B88" s="26">
        <v>3</v>
      </c>
      <c r="C88" s="26">
        <v>8</v>
      </c>
      <c r="D88" s="24">
        <f>'Plate Planning'!$C$27</f>
        <v>1</v>
      </c>
      <c r="E88" s="24">
        <f>'Plate Planning'!$C$31</f>
        <v>25</v>
      </c>
      <c r="F88" s="24">
        <f>'Plate Planning'!$C$30</f>
        <v>24</v>
      </c>
      <c r="G88" s="24" t="b">
        <f>'Plate Planning'!$C$32</f>
        <v>1</v>
      </c>
      <c r="H88" s="24" t="str">
        <f>IF('Plate Planning'!$C$33=0, "NA",'Plate Planning'!$C$33)</f>
        <v>THF</v>
      </c>
      <c r="I88" s="24" t="str">
        <f>IF('Plate Planning'!E11="-", "NA", 'Plate Planning'!E11)</f>
        <v>NA</v>
      </c>
      <c r="J88" s="24">
        <f>'Plate Planning'!$H$24</f>
        <v>1</v>
      </c>
      <c r="K88" s="24" t="str">
        <f>IF(I88="NA", "NA", LOOKUP(I88,'Ligand and Compound Database'!A:B,'Ligand and Compound Database'!E:E))</f>
        <v>NA</v>
      </c>
      <c r="L88" s="24" t="str">
        <f>Reagents!$C$2</f>
        <v>-</v>
      </c>
      <c r="M88" s="24">
        <f>Reagents!$J$2</f>
        <v>0</v>
      </c>
      <c r="N88" s="24" t="str">
        <f>Reagents!$C$3</f>
        <v>-</v>
      </c>
      <c r="O88" s="24">
        <f>Reagents!$J$3</f>
        <v>0</v>
      </c>
      <c r="P88" s="24" t="str">
        <f>Reagents!$C$4</f>
        <v>-</v>
      </c>
      <c r="Q88" s="24">
        <f>Reagents!$J$4</f>
        <v>0</v>
      </c>
      <c r="R88" s="24" t="str">
        <f>Reagents!$C$5</f>
        <v>-</v>
      </c>
      <c r="S88" s="24">
        <f>Reagents!$J$5</f>
        <v>0</v>
      </c>
      <c r="T88" s="24" t="str">
        <f>Reagents!$C$6</f>
        <v>-</v>
      </c>
      <c r="U88" s="24">
        <f>Reagents!$J$6</f>
        <v>0</v>
      </c>
      <c r="V88" s="24" t="str">
        <f>Reagents!$C$7</f>
        <v>-</v>
      </c>
      <c r="W88" s="24">
        <f>Reagents!$J$7</f>
        <v>0</v>
      </c>
      <c r="X88" s="24" t="str">
        <f>Reagents!$C$8</f>
        <v>-</v>
      </c>
      <c r="Y88" s="24">
        <f>Reagents!$J$8</f>
        <v>0</v>
      </c>
      <c r="Z88" s="24" t="str">
        <f>Reagents!$C$9</f>
        <v>-</v>
      </c>
      <c r="AA88" s="24">
        <f>Reagents!$J$9</f>
        <v>0</v>
      </c>
      <c r="AB88" s="24" t="str">
        <f>Reagents!$C$10</f>
        <v>-</v>
      </c>
      <c r="AC88" s="24">
        <f>Reagents!$J$10</f>
        <v>0</v>
      </c>
      <c r="AD88" s="24" t="str">
        <f>Reagents!$C$11</f>
        <v>-</v>
      </c>
      <c r="AE88" s="24">
        <f>Reagents!$J$11</f>
        <v>0</v>
      </c>
      <c r="AF88" t="str">
        <f>Reagents!$C$14</f>
        <v>-</v>
      </c>
      <c r="AG88">
        <f>Reagents!$J$14</f>
        <v>0</v>
      </c>
      <c r="AH88" t="str">
        <f>Reagents!$C$26</f>
        <v>-</v>
      </c>
      <c r="AI88">
        <f>Reagents!$J$26</f>
        <v>0</v>
      </c>
      <c r="AJ88" t="str">
        <f>Reagents!$C$43</f>
        <v>-</v>
      </c>
      <c r="AK88">
        <f>Reagents!$J$43</f>
        <v>0</v>
      </c>
      <c r="AL88" t="str">
        <f>Reagents!$C$51</f>
        <v>-</v>
      </c>
      <c r="AM88">
        <f>Reagents!$J$51</f>
        <v>0</v>
      </c>
    </row>
    <row r="89" spans="1:39" x14ac:dyDescent="0.3">
      <c r="A89" s="24">
        <v>88</v>
      </c>
      <c r="B89" s="26">
        <v>4</v>
      </c>
      <c r="C89" s="26">
        <v>8</v>
      </c>
      <c r="D89" s="24">
        <f>'Plate Planning'!$C$27</f>
        <v>1</v>
      </c>
      <c r="E89" s="24">
        <f>'Plate Planning'!$C$31</f>
        <v>25</v>
      </c>
      <c r="F89" s="24">
        <f>'Plate Planning'!$C$30</f>
        <v>24</v>
      </c>
      <c r="G89" s="24" t="b">
        <f>'Plate Planning'!$C$32</f>
        <v>1</v>
      </c>
      <c r="H89" s="24" t="str">
        <f>IF('Plate Planning'!$C$33=0, "NA",'Plate Planning'!$C$33)</f>
        <v>THF</v>
      </c>
      <c r="I89" s="24" t="str">
        <f>IF('Plate Planning'!F11="-", "NA", 'Plate Planning'!F11)</f>
        <v>NA</v>
      </c>
      <c r="J89" s="24">
        <f>'Plate Planning'!$H$24</f>
        <v>1</v>
      </c>
      <c r="K89" s="24" t="str">
        <f>IF(I89="NA", "NA", LOOKUP(I89,'Ligand and Compound Database'!A:B,'Ligand and Compound Database'!E:E))</f>
        <v>NA</v>
      </c>
      <c r="L89" s="24" t="str">
        <f>Reagents!$C$2</f>
        <v>-</v>
      </c>
      <c r="M89" s="24">
        <f>Reagents!$J$2</f>
        <v>0</v>
      </c>
      <c r="N89" s="24" t="str">
        <f>Reagents!$C$3</f>
        <v>-</v>
      </c>
      <c r="O89" s="24">
        <f>Reagents!$J$3</f>
        <v>0</v>
      </c>
      <c r="P89" s="24" t="str">
        <f>Reagents!$C$4</f>
        <v>-</v>
      </c>
      <c r="Q89" s="24">
        <f>Reagents!$J$4</f>
        <v>0</v>
      </c>
      <c r="R89" s="24" t="str">
        <f>Reagents!$C$5</f>
        <v>-</v>
      </c>
      <c r="S89" s="24">
        <f>Reagents!$J$5</f>
        <v>0</v>
      </c>
      <c r="T89" s="24" t="str">
        <f>Reagents!$C$6</f>
        <v>-</v>
      </c>
      <c r="U89" s="24">
        <f>Reagents!$J$6</f>
        <v>0</v>
      </c>
      <c r="V89" s="24" t="str">
        <f>Reagents!$C$7</f>
        <v>-</v>
      </c>
      <c r="W89" s="24">
        <f>Reagents!$J$7</f>
        <v>0</v>
      </c>
      <c r="X89" s="24" t="str">
        <f>Reagents!$C$8</f>
        <v>-</v>
      </c>
      <c r="Y89" s="24">
        <f>Reagents!$J$8</f>
        <v>0</v>
      </c>
      <c r="Z89" s="24" t="str">
        <f>Reagents!$C$9</f>
        <v>-</v>
      </c>
      <c r="AA89" s="24">
        <f>Reagents!$J$9</f>
        <v>0</v>
      </c>
      <c r="AB89" s="24" t="str">
        <f>Reagents!$C$10</f>
        <v>-</v>
      </c>
      <c r="AC89" s="24">
        <f>Reagents!$J$10</f>
        <v>0</v>
      </c>
      <c r="AD89" s="24" t="str">
        <f>Reagents!$C$11</f>
        <v>-</v>
      </c>
      <c r="AE89" s="24">
        <f>Reagents!$J$11</f>
        <v>0</v>
      </c>
      <c r="AF89" t="str">
        <f>Reagents!$C$15</f>
        <v>-</v>
      </c>
      <c r="AG89">
        <f>Reagents!$J$15</f>
        <v>0</v>
      </c>
      <c r="AH89" t="str">
        <f>Reagents!$C$27</f>
        <v>-</v>
      </c>
      <c r="AI89">
        <f>Reagents!$J$27</f>
        <v>0</v>
      </c>
      <c r="AJ89" t="str">
        <f>Reagents!$C$43</f>
        <v>-</v>
      </c>
      <c r="AK89">
        <f>Reagents!$J$43</f>
        <v>0</v>
      </c>
      <c r="AL89" t="str">
        <f>Reagents!$C$51</f>
        <v>-</v>
      </c>
      <c r="AM89">
        <f>Reagents!$J$51</f>
        <v>0</v>
      </c>
    </row>
    <row r="90" spans="1:39" x14ac:dyDescent="0.3">
      <c r="A90" s="24">
        <v>89</v>
      </c>
      <c r="B90" s="26">
        <v>5</v>
      </c>
      <c r="C90" s="26">
        <v>8</v>
      </c>
      <c r="D90" s="24">
        <f>'Plate Planning'!$C$27</f>
        <v>1</v>
      </c>
      <c r="E90" s="24">
        <f>'Plate Planning'!$C$31</f>
        <v>25</v>
      </c>
      <c r="F90" s="24">
        <f>'Plate Planning'!$C$30</f>
        <v>24</v>
      </c>
      <c r="G90" s="24" t="b">
        <f>'Plate Planning'!$C$32</f>
        <v>1</v>
      </c>
      <c r="H90" s="24" t="str">
        <f>IF('Plate Planning'!$C$33=0, "NA",'Plate Planning'!$C$33)</f>
        <v>THF</v>
      </c>
      <c r="I90" s="24" t="str">
        <f>IF('Plate Planning'!G11="-", "NA", 'Plate Planning'!G11)</f>
        <v>NA</v>
      </c>
      <c r="J90" s="24">
        <f>'Plate Planning'!$H$24</f>
        <v>1</v>
      </c>
      <c r="K90" s="24" t="str">
        <f>IF(I90="NA", "NA", LOOKUP(I90,'Ligand and Compound Database'!A:B,'Ligand and Compound Database'!E:E))</f>
        <v>NA</v>
      </c>
      <c r="L90" s="24" t="str">
        <f>Reagents!$C$2</f>
        <v>-</v>
      </c>
      <c r="M90" s="24">
        <f>Reagents!$J$2</f>
        <v>0</v>
      </c>
      <c r="N90" s="24" t="str">
        <f>Reagents!$C$3</f>
        <v>-</v>
      </c>
      <c r="O90" s="24">
        <f>Reagents!$J$3</f>
        <v>0</v>
      </c>
      <c r="P90" s="24" t="str">
        <f>Reagents!$C$4</f>
        <v>-</v>
      </c>
      <c r="Q90" s="24">
        <f>Reagents!$J$4</f>
        <v>0</v>
      </c>
      <c r="R90" s="24" t="str">
        <f>Reagents!$C$5</f>
        <v>-</v>
      </c>
      <c r="S90" s="24">
        <f>Reagents!$J$5</f>
        <v>0</v>
      </c>
      <c r="T90" s="24" t="str">
        <f>Reagents!$C$6</f>
        <v>-</v>
      </c>
      <c r="U90" s="24">
        <f>Reagents!$J$6</f>
        <v>0</v>
      </c>
      <c r="V90" s="24" t="str">
        <f>Reagents!$C$7</f>
        <v>-</v>
      </c>
      <c r="W90" s="24">
        <f>Reagents!$J$7</f>
        <v>0</v>
      </c>
      <c r="X90" s="24" t="str">
        <f>Reagents!$C$8</f>
        <v>-</v>
      </c>
      <c r="Y90" s="24">
        <f>Reagents!$J$8</f>
        <v>0</v>
      </c>
      <c r="Z90" s="24" t="str">
        <f>Reagents!$C$9</f>
        <v>-</v>
      </c>
      <c r="AA90" s="24">
        <f>Reagents!$J$9</f>
        <v>0</v>
      </c>
      <c r="AB90" s="24" t="str">
        <f>Reagents!$C$10</f>
        <v>-</v>
      </c>
      <c r="AC90" s="24">
        <f>Reagents!$J$10</f>
        <v>0</v>
      </c>
      <c r="AD90" s="24" t="str">
        <f>Reagents!$C$11</f>
        <v>-</v>
      </c>
      <c r="AE90" s="24">
        <f>Reagents!$J$11</f>
        <v>0</v>
      </c>
      <c r="AF90" t="str">
        <f>Reagents!$C$16</f>
        <v>-</v>
      </c>
      <c r="AG90">
        <f>Reagents!$J$16</f>
        <v>0</v>
      </c>
      <c r="AH90" t="str">
        <f>Reagents!$C$28</f>
        <v>-</v>
      </c>
      <c r="AI90">
        <f>Reagents!$J$28</f>
        <v>0</v>
      </c>
      <c r="AJ90" t="str">
        <f>Reagents!$C$43</f>
        <v>-</v>
      </c>
      <c r="AK90">
        <f>Reagents!$J$43</f>
        <v>0</v>
      </c>
      <c r="AL90" t="str">
        <f>Reagents!$C$51</f>
        <v>-</v>
      </c>
      <c r="AM90">
        <f>Reagents!$J$51</f>
        <v>0</v>
      </c>
    </row>
    <row r="91" spans="1:39" x14ac:dyDescent="0.3">
      <c r="A91" s="24">
        <v>90</v>
      </c>
      <c r="B91" s="26">
        <v>6</v>
      </c>
      <c r="C91" s="26">
        <v>8</v>
      </c>
      <c r="D91" s="24">
        <f>'Plate Planning'!$C$27</f>
        <v>1</v>
      </c>
      <c r="E91" s="24">
        <f>'Plate Planning'!$C$31</f>
        <v>25</v>
      </c>
      <c r="F91" s="24">
        <f>'Plate Planning'!$C$30</f>
        <v>24</v>
      </c>
      <c r="G91" s="24" t="b">
        <f>'Plate Planning'!$C$32</f>
        <v>1</v>
      </c>
      <c r="H91" s="24" t="str">
        <f>IF('Plate Planning'!$C$33=0, "NA",'Plate Planning'!$C$33)</f>
        <v>THF</v>
      </c>
      <c r="I91" s="24" t="str">
        <f>IF('Plate Planning'!H11="-", "NA", 'Plate Planning'!H11)</f>
        <v>NA</v>
      </c>
      <c r="J91" s="24">
        <f>'Plate Planning'!$H$24</f>
        <v>1</v>
      </c>
      <c r="K91" s="24" t="str">
        <f>IF(I91="NA", "NA", LOOKUP(I91,'Ligand and Compound Database'!A:B,'Ligand and Compound Database'!E:E))</f>
        <v>NA</v>
      </c>
      <c r="L91" s="24" t="str">
        <f>Reagents!$C$2</f>
        <v>-</v>
      </c>
      <c r="M91" s="24">
        <f>Reagents!$J$2</f>
        <v>0</v>
      </c>
      <c r="N91" s="24" t="str">
        <f>Reagents!$C$3</f>
        <v>-</v>
      </c>
      <c r="O91" s="24">
        <f>Reagents!$J$3</f>
        <v>0</v>
      </c>
      <c r="P91" s="24" t="str">
        <f>Reagents!$C$4</f>
        <v>-</v>
      </c>
      <c r="Q91" s="24">
        <f>Reagents!$J$4</f>
        <v>0</v>
      </c>
      <c r="R91" s="24" t="str">
        <f>Reagents!$C$5</f>
        <v>-</v>
      </c>
      <c r="S91" s="24">
        <f>Reagents!$J$5</f>
        <v>0</v>
      </c>
      <c r="T91" s="24" t="str">
        <f>Reagents!$C$6</f>
        <v>-</v>
      </c>
      <c r="U91" s="24">
        <f>Reagents!$J$6</f>
        <v>0</v>
      </c>
      <c r="V91" s="24" t="str">
        <f>Reagents!$C$7</f>
        <v>-</v>
      </c>
      <c r="W91" s="24">
        <f>Reagents!$J$7</f>
        <v>0</v>
      </c>
      <c r="X91" s="24" t="str">
        <f>Reagents!$C$8</f>
        <v>-</v>
      </c>
      <c r="Y91" s="24">
        <f>Reagents!$J$8</f>
        <v>0</v>
      </c>
      <c r="Z91" s="24" t="str">
        <f>Reagents!$C$9</f>
        <v>-</v>
      </c>
      <c r="AA91" s="24">
        <f>Reagents!$J$9</f>
        <v>0</v>
      </c>
      <c r="AB91" s="24" t="str">
        <f>Reagents!$C$10</f>
        <v>-</v>
      </c>
      <c r="AC91" s="24">
        <f>Reagents!$J$10</f>
        <v>0</v>
      </c>
      <c r="AD91" s="24" t="str">
        <f>Reagents!$C$11</f>
        <v>-</v>
      </c>
      <c r="AE91" s="24">
        <f>Reagents!$J$11</f>
        <v>0</v>
      </c>
      <c r="AF91" t="str">
        <f>Reagents!$C$17</f>
        <v>-</v>
      </c>
      <c r="AG91">
        <f>Reagents!$J$17</f>
        <v>0</v>
      </c>
      <c r="AH91" t="str">
        <f>Reagents!$C$29</f>
        <v>-</v>
      </c>
      <c r="AI91">
        <f>Reagents!$J$29</f>
        <v>0</v>
      </c>
      <c r="AJ91" t="str">
        <f>Reagents!$C$43</f>
        <v>-</v>
      </c>
      <c r="AK91">
        <f>Reagents!$J$43</f>
        <v>0</v>
      </c>
      <c r="AL91" t="str">
        <f>Reagents!$C$51</f>
        <v>-</v>
      </c>
      <c r="AM91">
        <f>Reagents!$J$51</f>
        <v>0</v>
      </c>
    </row>
    <row r="92" spans="1:39" x14ac:dyDescent="0.3">
      <c r="A92" s="24">
        <v>91</v>
      </c>
      <c r="B92" s="26">
        <v>7</v>
      </c>
      <c r="C92" s="26">
        <v>8</v>
      </c>
      <c r="D92" s="24">
        <f>'Plate Planning'!$C$27</f>
        <v>1</v>
      </c>
      <c r="E92" s="24">
        <f>'Plate Planning'!$C$31</f>
        <v>25</v>
      </c>
      <c r="F92" s="24">
        <f>'Plate Planning'!$C$30</f>
        <v>24</v>
      </c>
      <c r="G92" s="24" t="b">
        <f>'Plate Planning'!$C$32</f>
        <v>1</v>
      </c>
      <c r="H92" s="24" t="str">
        <f>IF('Plate Planning'!$C$33=0, "NA",'Plate Planning'!$C$33)</f>
        <v>THF</v>
      </c>
      <c r="I92" s="24" t="str">
        <f>IF('Plate Planning'!I11="-", "NA", 'Plate Planning'!I11)</f>
        <v>NA</v>
      </c>
      <c r="J92" s="24">
        <f>'Plate Planning'!$H$24</f>
        <v>1</v>
      </c>
      <c r="K92" s="24" t="str">
        <f>IF(I92="NA", "NA", LOOKUP(I92,'Ligand and Compound Database'!A:B,'Ligand and Compound Database'!E:E))</f>
        <v>NA</v>
      </c>
      <c r="L92" s="24" t="str">
        <f>Reagents!$C$2</f>
        <v>-</v>
      </c>
      <c r="M92" s="24">
        <f>Reagents!$J$2</f>
        <v>0</v>
      </c>
      <c r="N92" s="24" t="str">
        <f>Reagents!$C$3</f>
        <v>-</v>
      </c>
      <c r="O92" s="24">
        <f>Reagents!$J$3</f>
        <v>0</v>
      </c>
      <c r="P92" s="24" t="str">
        <f>Reagents!$C$4</f>
        <v>-</v>
      </c>
      <c r="Q92" s="24">
        <f>Reagents!$J$4</f>
        <v>0</v>
      </c>
      <c r="R92" s="24" t="str">
        <f>Reagents!$C$5</f>
        <v>-</v>
      </c>
      <c r="S92" s="24">
        <f>Reagents!$J$5</f>
        <v>0</v>
      </c>
      <c r="T92" s="24" t="str">
        <f>Reagents!$C$6</f>
        <v>-</v>
      </c>
      <c r="U92" s="24">
        <f>Reagents!$J$6</f>
        <v>0</v>
      </c>
      <c r="V92" s="24" t="str">
        <f>Reagents!$C$7</f>
        <v>-</v>
      </c>
      <c r="W92" s="24">
        <f>Reagents!$J$7</f>
        <v>0</v>
      </c>
      <c r="X92" s="24" t="str">
        <f>Reagents!$C$8</f>
        <v>-</v>
      </c>
      <c r="Y92" s="24">
        <f>Reagents!$J$8</f>
        <v>0</v>
      </c>
      <c r="Z92" s="24" t="str">
        <f>Reagents!$C$9</f>
        <v>-</v>
      </c>
      <c r="AA92" s="24">
        <f>Reagents!$J$9</f>
        <v>0</v>
      </c>
      <c r="AB92" s="24" t="str">
        <f>Reagents!$C$10</f>
        <v>-</v>
      </c>
      <c r="AC92" s="24">
        <f>Reagents!$J$10</f>
        <v>0</v>
      </c>
      <c r="AD92" s="24" t="str">
        <f>Reagents!$C$11</f>
        <v>-</v>
      </c>
      <c r="AE92" s="24">
        <f>Reagents!$J$11</f>
        <v>0</v>
      </c>
      <c r="AF92" t="str">
        <f>Reagents!$C$18</f>
        <v>-</v>
      </c>
      <c r="AG92">
        <f>Reagents!$J$18</f>
        <v>0</v>
      </c>
      <c r="AH92" t="str">
        <f>Reagents!$C$30</f>
        <v>-</v>
      </c>
      <c r="AI92">
        <f>Reagents!$J$30</f>
        <v>0</v>
      </c>
      <c r="AJ92" t="str">
        <f>Reagents!$C$43</f>
        <v>-</v>
      </c>
      <c r="AK92">
        <f>Reagents!$J$43</f>
        <v>0</v>
      </c>
      <c r="AL92" t="str">
        <f>Reagents!$C$51</f>
        <v>-</v>
      </c>
      <c r="AM92">
        <f>Reagents!$J$51</f>
        <v>0</v>
      </c>
    </row>
    <row r="93" spans="1:39" x14ac:dyDescent="0.3">
      <c r="A93" s="24">
        <v>92</v>
      </c>
      <c r="B93" s="26">
        <v>8</v>
      </c>
      <c r="C93" s="26">
        <v>8</v>
      </c>
      <c r="D93" s="24">
        <f>'Plate Planning'!$C$27</f>
        <v>1</v>
      </c>
      <c r="E93" s="24">
        <f>'Plate Planning'!$C$31</f>
        <v>25</v>
      </c>
      <c r="F93" s="24">
        <f>'Plate Planning'!$C$30</f>
        <v>24</v>
      </c>
      <c r="G93" s="24" t="b">
        <f>'Plate Planning'!$C$32</f>
        <v>1</v>
      </c>
      <c r="H93" s="24" t="str">
        <f>IF('Plate Planning'!$C$33=0, "NA",'Plate Planning'!$C$33)</f>
        <v>THF</v>
      </c>
      <c r="I93" s="24" t="str">
        <f>IF('Plate Planning'!J11="-", "NA", 'Plate Planning'!J11)</f>
        <v>NA</v>
      </c>
      <c r="J93" s="24">
        <f>'Plate Planning'!$H$24</f>
        <v>1</v>
      </c>
      <c r="K93" s="24" t="str">
        <f>IF(I93="NA", "NA", LOOKUP(I93,'Ligand and Compound Database'!A:B,'Ligand and Compound Database'!E:E))</f>
        <v>NA</v>
      </c>
      <c r="L93" s="24" t="str">
        <f>Reagents!$C$2</f>
        <v>-</v>
      </c>
      <c r="M93" s="24">
        <f>Reagents!$J$2</f>
        <v>0</v>
      </c>
      <c r="N93" s="24" t="str">
        <f>Reagents!$C$3</f>
        <v>-</v>
      </c>
      <c r="O93" s="24">
        <f>Reagents!$J$3</f>
        <v>0</v>
      </c>
      <c r="P93" s="24" t="str">
        <f>Reagents!$C$4</f>
        <v>-</v>
      </c>
      <c r="Q93" s="24">
        <f>Reagents!$J$4</f>
        <v>0</v>
      </c>
      <c r="R93" s="24" t="str">
        <f>Reagents!$C$5</f>
        <v>-</v>
      </c>
      <c r="S93" s="24">
        <f>Reagents!$J$5</f>
        <v>0</v>
      </c>
      <c r="T93" s="24" t="str">
        <f>Reagents!$C$6</f>
        <v>-</v>
      </c>
      <c r="U93" s="24">
        <f>Reagents!$J$6</f>
        <v>0</v>
      </c>
      <c r="V93" s="24" t="str">
        <f>Reagents!$C$7</f>
        <v>-</v>
      </c>
      <c r="W93" s="24">
        <f>Reagents!$J$7</f>
        <v>0</v>
      </c>
      <c r="X93" s="24" t="str">
        <f>Reagents!$C$8</f>
        <v>-</v>
      </c>
      <c r="Y93" s="24">
        <f>Reagents!$J$8</f>
        <v>0</v>
      </c>
      <c r="Z93" s="24" t="str">
        <f>Reagents!$C$9</f>
        <v>-</v>
      </c>
      <c r="AA93" s="24">
        <f>Reagents!$J$9</f>
        <v>0</v>
      </c>
      <c r="AB93" s="24" t="str">
        <f>Reagents!$C$10</f>
        <v>-</v>
      </c>
      <c r="AC93" s="24">
        <f>Reagents!$J$10</f>
        <v>0</v>
      </c>
      <c r="AD93" s="24" t="str">
        <f>Reagents!$C$11</f>
        <v>-</v>
      </c>
      <c r="AE93" s="24">
        <f>Reagents!$J$11</f>
        <v>0</v>
      </c>
      <c r="AF93" t="str">
        <f>Reagents!$C$19</f>
        <v>-</v>
      </c>
      <c r="AG93">
        <f>Reagents!$J$19</f>
        <v>0</v>
      </c>
      <c r="AH93" t="str">
        <f>Reagents!$C$31</f>
        <v>-</v>
      </c>
      <c r="AI93">
        <f>Reagents!$J$31</f>
        <v>0</v>
      </c>
      <c r="AJ93" t="str">
        <f>Reagents!$C$43</f>
        <v>-</v>
      </c>
      <c r="AK93">
        <f>Reagents!$J$43</f>
        <v>0</v>
      </c>
      <c r="AL93" t="str">
        <f>Reagents!$C$51</f>
        <v>-</v>
      </c>
      <c r="AM93">
        <f>Reagents!$J$51</f>
        <v>0</v>
      </c>
    </row>
    <row r="94" spans="1:39" x14ac:dyDescent="0.3">
      <c r="A94" s="24">
        <v>93</v>
      </c>
      <c r="B94" s="26">
        <v>9</v>
      </c>
      <c r="C94" s="26">
        <v>8</v>
      </c>
      <c r="D94" s="24">
        <f>'Plate Planning'!$C$27</f>
        <v>1</v>
      </c>
      <c r="E94" s="24">
        <f>'Plate Planning'!$C$31</f>
        <v>25</v>
      </c>
      <c r="F94" s="24">
        <f>'Plate Planning'!$C$30</f>
        <v>24</v>
      </c>
      <c r="G94" s="24" t="b">
        <f>'Plate Planning'!$C$32</f>
        <v>1</v>
      </c>
      <c r="H94" s="24" t="str">
        <f>IF('Plate Planning'!$C$33=0, "NA",'Plate Planning'!$C$33)</f>
        <v>THF</v>
      </c>
      <c r="I94" s="24" t="str">
        <f>IF('Plate Planning'!K11="-", "NA", 'Plate Planning'!K11)</f>
        <v>NA</v>
      </c>
      <c r="J94" s="24">
        <f>'Plate Planning'!$H$24</f>
        <v>1</v>
      </c>
      <c r="K94" s="24" t="str">
        <f>IF(I94="NA", "NA", LOOKUP(I94,'Ligand and Compound Database'!A:B,'Ligand and Compound Database'!E:E))</f>
        <v>NA</v>
      </c>
      <c r="L94" s="24" t="str">
        <f>Reagents!$C$2</f>
        <v>-</v>
      </c>
      <c r="M94" s="24">
        <f>Reagents!$J$2</f>
        <v>0</v>
      </c>
      <c r="N94" s="24" t="str">
        <f>Reagents!$C$3</f>
        <v>-</v>
      </c>
      <c r="O94" s="24">
        <f>Reagents!$J$3</f>
        <v>0</v>
      </c>
      <c r="P94" s="24" t="str">
        <f>Reagents!$C$4</f>
        <v>-</v>
      </c>
      <c r="Q94" s="24">
        <f>Reagents!$J$4</f>
        <v>0</v>
      </c>
      <c r="R94" s="24" t="str">
        <f>Reagents!$C$5</f>
        <v>-</v>
      </c>
      <c r="S94" s="24">
        <f>Reagents!$J$5</f>
        <v>0</v>
      </c>
      <c r="T94" s="24" t="str">
        <f>Reagents!$C$6</f>
        <v>-</v>
      </c>
      <c r="U94" s="24">
        <f>Reagents!$J$6</f>
        <v>0</v>
      </c>
      <c r="V94" s="24" t="str">
        <f>Reagents!$C$7</f>
        <v>-</v>
      </c>
      <c r="W94" s="24">
        <f>Reagents!$J$7</f>
        <v>0</v>
      </c>
      <c r="X94" s="24" t="str">
        <f>Reagents!$C$8</f>
        <v>-</v>
      </c>
      <c r="Y94" s="24">
        <f>Reagents!$J$8</f>
        <v>0</v>
      </c>
      <c r="Z94" s="24" t="str">
        <f>Reagents!$C$9</f>
        <v>-</v>
      </c>
      <c r="AA94" s="24">
        <f>Reagents!$J$9</f>
        <v>0</v>
      </c>
      <c r="AB94" s="24" t="str">
        <f>Reagents!$C$10</f>
        <v>-</v>
      </c>
      <c r="AC94" s="24">
        <f>Reagents!$J$10</f>
        <v>0</v>
      </c>
      <c r="AD94" s="24" t="str">
        <f>Reagents!$C$11</f>
        <v>-</v>
      </c>
      <c r="AE94" s="24">
        <f>Reagents!$J$11</f>
        <v>0</v>
      </c>
      <c r="AF94" t="str">
        <f>Reagents!$C$20</f>
        <v>-</v>
      </c>
      <c r="AG94">
        <f>Reagents!$J$20</f>
        <v>0</v>
      </c>
      <c r="AH94" t="str">
        <f>Reagents!$C$32</f>
        <v>-</v>
      </c>
      <c r="AI94">
        <f>Reagents!$J$32</f>
        <v>0</v>
      </c>
      <c r="AJ94" t="str">
        <f>Reagents!$C$43</f>
        <v>-</v>
      </c>
      <c r="AK94">
        <f>Reagents!$J$43</f>
        <v>0</v>
      </c>
      <c r="AL94" t="str">
        <f>Reagents!$C$51</f>
        <v>-</v>
      </c>
      <c r="AM94">
        <f>Reagents!$J$51</f>
        <v>0</v>
      </c>
    </row>
    <row r="95" spans="1:39" x14ac:dyDescent="0.3">
      <c r="A95" s="24">
        <v>94</v>
      </c>
      <c r="B95" s="26">
        <v>10</v>
      </c>
      <c r="C95" s="26">
        <v>8</v>
      </c>
      <c r="D95" s="24">
        <f>'Plate Planning'!$C$27</f>
        <v>1</v>
      </c>
      <c r="E95" s="24">
        <f>'Plate Planning'!$C$31</f>
        <v>25</v>
      </c>
      <c r="F95" s="24">
        <f>'Plate Planning'!$C$30</f>
        <v>24</v>
      </c>
      <c r="G95" s="24" t="b">
        <f>'Plate Planning'!$C$32</f>
        <v>1</v>
      </c>
      <c r="H95" s="24" t="str">
        <f>IF('Plate Planning'!$C$33=0, "NA",'Plate Planning'!$C$33)</f>
        <v>THF</v>
      </c>
      <c r="I95" s="24" t="str">
        <f>IF('Plate Planning'!L11="-", "NA", 'Plate Planning'!L11)</f>
        <v>NA</v>
      </c>
      <c r="J95" s="24">
        <f>'Plate Planning'!$H$24</f>
        <v>1</v>
      </c>
      <c r="K95" s="24" t="str">
        <f>IF(I95="NA", "NA", LOOKUP(I95,'Ligand and Compound Database'!A:B,'Ligand and Compound Database'!E:E))</f>
        <v>NA</v>
      </c>
      <c r="L95" s="24" t="str">
        <f>Reagents!$C$2</f>
        <v>-</v>
      </c>
      <c r="M95" s="24">
        <f>Reagents!$J$2</f>
        <v>0</v>
      </c>
      <c r="N95" s="24" t="str">
        <f>Reagents!$C$3</f>
        <v>-</v>
      </c>
      <c r="O95" s="24">
        <f>Reagents!$J$3</f>
        <v>0</v>
      </c>
      <c r="P95" s="24" t="str">
        <f>Reagents!$C$4</f>
        <v>-</v>
      </c>
      <c r="Q95" s="24">
        <f>Reagents!$J$4</f>
        <v>0</v>
      </c>
      <c r="R95" s="24" t="str">
        <f>Reagents!$C$5</f>
        <v>-</v>
      </c>
      <c r="S95" s="24">
        <f>Reagents!$J$5</f>
        <v>0</v>
      </c>
      <c r="T95" s="24" t="str">
        <f>Reagents!$C$6</f>
        <v>-</v>
      </c>
      <c r="U95" s="24">
        <f>Reagents!$J$6</f>
        <v>0</v>
      </c>
      <c r="V95" s="24" t="str">
        <f>Reagents!$C$7</f>
        <v>-</v>
      </c>
      <c r="W95" s="24">
        <f>Reagents!$J$7</f>
        <v>0</v>
      </c>
      <c r="X95" s="24" t="str">
        <f>Reagents!$C$8</f>
        <v>-</v>
      </c>
      <c r="Y95" s="24">
        <f>Reagents!$J$8</f>
        <v>0</v>
      </c>
      <c r="Z95" s="24" t="str">
        <f>Reagents!$C$9</f>
        <v>-</v>
      </c>
      <c r="AA95" s="24">
        <f>Reagents!$J$9</f>
        <v>0</v>
      </c>
      <c r="AB95" s="24" t="str">
        <f>Reagents!$C$10</f>
        <v>-</v>
      </c>
      <c r="AC95" s="24">
        <f>Reagents!$J$10</f>
        <v>0</v>
      </c>
      <c r="AD95" s="24" t="str">
        <f>Reagents!$C$11</f>
        <v>-</v>
      </c>
      <c r="AE95" s="24">
        <f>Reagents!$J$11</f>
        <v>0</v>
      </c>
      <c r="AF95" t="str">
        <f>Reagents!$C$21</f>
        <v>-</v>
      </c>
      <c r="AG95">
        <f>Reagents!$J$21</f>
        <v>0</v>
      </c>
      <c r="AH95" t="str">
        <f>Reagents!$C$33</f>
        <v>-</v>
      </c>
      <c r="AI95">
        <f>Reagents!$J$33</f>
        <v>0</v>
      </c>
      <c r="AJ95" t="str">
        <f>Reagents!$C$43</f>
        <v>-</v>
      </c>
      <c r="AK95">
        <f>Reagents!$J$43</f>
        <v>0</v>
      </c>
      <c r="AL95" t="str">
        <f>Reagents!$C$51</f>
        <v>-</v>
      </c>
      <c r="AM95">
        <f>Reagents!$J$51</f>
        <v>0</v>
      </c>
    </row>
    <row r="96" spans="1:39" x14ac:dyDescent="0.3">
      <c r="A96" s="24">
        <v>95</v>
      </c>
      <c r="B96" s="26">
        <v>11</v>
      </c>
      <c r="C96" s="26">
        <v>8</v>
      </c>
      <c r="D96" s="24">
        <f>'Plate Planning'!$C$27</f>
        <v>1</v>
      </c>
      <c r="E96" s="24">
        <f>'Plate Planning'!$C$31</f>
        <v>25</v>
      </c>
      <c r="F96" s="24">
        <f>'Plate Planning'!$C$30</f>
        <v>24</v>
      </c>
      <c r="G96" s="24" t="b">
        <f>'Plate Planning'!$C$32</f>
        <v>1</v>
      </c>
      <c r="H96" s="24" t="str">
        <f>IF('Plate Planning'!$C$33=0, "NA",'Plate Planning'!$C$33)</f>
        <v>THF</v>
      </c>
      <c r="I96" s="24" t="str">
        <f>IF('Plate Planning'!M11="-", "NA", 'Plate Planning'!M11)</f>
        <v>NA</v>
      </c>
      <c r="J96" s="24">
        <f>'Plate Planning'!$H$24</f>
        <v>1</v>
      </c>
      <c r="K96" s="24" t="str">
        <f>IF(I96="NA", "NA", LOOKUP(I96,'Ligand and Compound Database'!A:B,'Ligand and Compound Database'!E:E))</f>
        <v>NA</v>
      </c>
      <c r="L96" s="24" t="str">
        <f>Reagents!$C$2</f>
        <v>-</v>
      </c>
      <c r="M96" s="24">
        <f>Reagents!$J$2</f>
        <v>0</v>
      </c>
      <c r="N96" s="24" t="str">
        <f>Reagents!$C$3</f>
        <v>-</v>
      </c>
      <c r="O96" s="24">
        <f>Reagents!$J$3</f>
        <v>0</v>
      </c>
      <c r="P96" s="24" t="str">
        <f>Reagents!$C$4</f>
        <v>-</v>
      </c>
      <c r="Q96" s="24">
        <f>Reagents!$J$4</f>
        <v>0</v>
      </c>
      <c r="R96" s="24" t="str">
        <f>Reagents!$C$5</f>
        <v>-</v>
      </c>
      <c r="S96" s="24">
        <f>Reagents!$J$5</f>
        <v>0</v>
      </c>
      <c r="T96" s="24" t="str">
        <f>Reagents!$C$6</f>
        <v>-</v>
      </c>
      <c r="U96" s="24">
        <f>Reagents!$J$6</f>
        <v>0</v>
      </c>
      <c r="V96" s="24" t="str">
        <f>Reagents!$C$7</f>
        <v>-</v>
      </c>
      <c r="W96" s="24">
        <f>Reagents!$J$7</f>
        <v>0</v>
      </c>
      <c r="X96" s="24" t="str">
        <f>Reagents!$C$8</f>
        <v>-</v>
      </c>
      <c r="Y96" s="24">
        <f>Reagents!$J$8</f>
        <v>0</v>
      </c>
      <c r="Z96" s="24" t="str">
        <f>Reagents!$C$9</f>
        <v>-</v>
      </c>
      <c r="AA96" s="24">
        <f>Reagents!$J$9</f>
        <v>0</v>
      </c>
      <c r="AB96" s="24" t="str">
        <f>Reagents!$C$10</f>
        <v>-</v>
      </c>
      <c r="AC96" s="24">
        <f>Reagents!$J$10</f>
        <v>0</v>
      </c>
      <c r="AD96" s="24" t="str">
        <f>Reagents!$C$11</f>
        <v>-</v>
      </c>
      <c r="AE96" s="24">
        <f>Reagents!$J$11</f>
        <v>0</v>
      </c>
      <c r="AF96" t="str">
        <f>Reagents!$C$22</f>
        <v>-</v>
      </c>
      <c r="AG96">
        <f>Reagents!$J$22</f>
        <v>0</v>
      </c>
      <c r="AH96" t="str">
        <f>Reagents!$C$34</f>
        <v>-</v>
      </c>
      <c r="AI96">
        <f>Reagents!$J$34</f>
        <v>0</v>
      </c>
      <c r="AJ96" t="str">
        <f>Reagents!$C$43</f>
        <v>-</v>
      </c>
      <c r="AK96">
        <f>Reagents!$J$43</f>
        <v>0</v>
      </c>
      <c r="AL96" t="str">
        <f>Reagents!$C$51</f>
        <v>-</v>
      </c>
      <c r="AM96">
        <f>Reagents!$J$51</f>
        <v>0</v>
      </c>
    </row>
    <row r="97" spans="1:39" x14ac:dyDescent="0.3">
      <c r="A97" s="24">
        <v>96</v>
      </c>
      <c r="B97" s="26">
        <v>12</v>
      </c>
      <c r="C97" s="26">
        <v>8</v>
      </c>
      <c r="D97" s="24">
        <f>'Plate Planning'!$C$27</f>
        <v>1</v>
      </c>
      <c r="E97" s="24">
        <f>'Plate Planning'!$C$31</f>
        <v>25</v>
      </c>
      <c r="F97" s="24">
        <f>'Plate Planning'!$C$30</f>
        <v>24</v>
      </c>
      <c r="G97" s="24" t="b">
        <f>'Plate Planning'!$C$32</f>
        <v>1</v>
      </c>
      <c r="H97" s="24" t="str">
        <f>IF('Plate Planning'!$C$33=0, "NA",'Plate Planning'!$C$33)</f>
        <v>THF</v>
      </c>
      <c r="I97" s="24" t="str">
        <f>IF('Plate Planning'!N11="-", "NA", 'Plate Planning'!N11)</f>
        <v>NA</v>
      </c>
      <c r="J97" s="24">
        <f>'Plate Planning'!$H$24</f>
        <v>1</v>
      </c>
      <c r="K97" s="24" t="str">
        <f>IF(I97="NA", "NA", LOOKUP(I97,'Ligand and Compound Database'!A:B,'Ligand and Compound Database'!E:E))</f>
        <v>NA</v>
      </c>
      <c r="L97" s="24" t="str">
        <f>Reagents!$C$2</f>
        <v>-</v>
      </c>
      <c r="M97" s="24">
        <f>Reagents!$J$2</f>
        <v>0</v>
      </c>
      <c r="N97" s="24" t="str">
        <f>Reagents!$C$3</f>
        <v>-</v>
      </c>
      <c r="O97" s="24">
        <f>Reagents!$J$3</f>
        <v>0</v>
      </c>
      <c r="P97" s="24" t="str">
        <f>Reagents!$C$4</f>
        <v>-</v>
      </c>
      <c r="Q97" s="24">
        <f>Reagents!$J$4</f>
        <v>0</v>
      </c>
      <c r="R97" s="24" t="str">
        <f>Reagents!$C$5</f>
        <v>-</v>
      </c>
      <c r="S97" s="24">
        <f>Reagents!$J$5</f>
        <v>0</v>
      </c>
      <c r="T97" s="24" t="str">
        <f>Reagents!$C$6</f>
        <v>-</v>
      </c>
      <c r="U97" s="24">
        <f>Reagents!$J$6</f>
        <v>0</v>
      </c>
      <c r="V97" s="24" t="str">
        <f>Reagents!$C$7</f>
        <v>-</v>
      </c>
      <c r="W97" s="24">
        <f>Reagents!$J$7</f>
        <v>0</v>
      </c>
      <c r="X97" s="24" t="str">
        <f>Reagents!$C$8</f>
        <v>-</v>
      </c>
      <c r="Y97" s="24">
        <f>Reagents!$J$8</f>
        <v>0</v>
      </c>
      <c r="Z97" s="24" t="str">
        <f>Reagents!$C$9</f>
        <v>-</v>
      </c>
      <c r="AA97" s="24">
        <f>Reagents!$J$9</f>
        <v>0</v>
      </c>
      <c r="AB97" s="24" t="str">
        <f>Reagents!$C$10</f>
        <v>-</v>
      </c>
      <c r="AC97" s="24">
        <f>Reagents!$J$10</f>
        <v>0</v>
      </c>
      <c r="AD97" s="24" t="str">
        <f>Reagents!$C$11</f>
        <v>-</v>
      </c>
      <c r="AE97" s="24">
        <f>Reagents!$J$11</f>
        <v>0</v>
      </c>
      <c r="AF97" t="str">
        <f>Reagents!$C$23</f>
        <v>-</v>
      </c>
      <c r="AG97">
        <f>Reagents!$J$23</f>
        <v>0</v>
      </c>
      <c r="AH97" t="str">
        <f>Reagents!$C$35</f>
        <v>-</v>
      </c>
      <c r="AI97">
        <f>Reagents!$J$35</f>
        <v>0</v>
      </c>
      <c r="AJ97" t="str">
        <f>Reagents!$C$43</f>
        <v>-</v>
      </c>
      <c r="AK97">
        <f>Reagents!$J$43</f>
        <v>0</v>
      </c>
      <c r="AL97" t="str">
        <f>Reagents!$C$51</f>
        <v>-</v>
      </c>
      <c r="AM97">
        <f>Reagents!$J$51</f>
        <v>0</v>
      </c>
    </row>
    <row r="98" spans="1:39" x14ac:dyDescent="0.3">
      <c r="E98" s="24"/>
      <c r="F98" s="24"/>
      <c r="G98" s="24"/>
      <c r="H98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216-486E-2943-AA2E-3B985A4FD775}">
  <dimension ref="A1:I470"/>
  <sheetViews>
    <sheetView workbookViewId="0">
      <selection activeCell="D2" sqref="D2"/>
    </sheetView>
  </sheetViews>
  <sheetFormatPr defaultColWidth="10.77734375" defaultRowHeight="15.65" x14ac:dyDescent="0.25"/>
  <cols>
    <col min="1" max="1" width="17" style="195" customWidth="1"/>
    <col min="2" max="2" width="13.44140625" style="195" customWidth="1"/>
    <col min="3" max="3" width="8.109375" style="195" bestFit="1" customWidth="1"/>
    <col min="4" max="4" width="7.109375" style="146" customWidth="1"/>
    <col min="5" max="5" width="48.44140625" style="290" customWidth="1"/>
    <col min="6" max="6" width="10.77734375" style="24"/>
    <col min="7" max="7" width="5" style="24" customWidth="1"/>
    <col min="8" max="16384" width="10.77734375" style="24"/>
  </cols>
  <sheetData>
    <row r="1" spans="1:9" x14ac:dyDescent="0.25">
      <c r="A1" s="316" t="s">
        <v>73</v>
      </c>
      <c r="B1" s="316" t="s">
        <v>132</v>
      </c>
      <c r="C1" s="317" t="s">
        <v>74</v>
      </c>
      <c r="D1" s="318" t="s">
        <v>78</v>
      </c>
      <c r="E1" s="319" t="s">
        <v>613</v>
      </c>
      <c r="I1" s="311" t="s">
        <v>1109</v>
      </c>
    </row>
    <row r="2" spans="1:9" x14ac:dyDescent="0.25">
      <c r="A2" s="320">
        <v>1</v>
      </c>
      <c r="B2" s="320" t="s">
        <v>86</v>
      </c>
      <c r="C2" s="321" t="s">
        <v>1106</v>
      </c>
      <c r="D2" s="322">
        <f>COUNTIF('Plate Planning'!$C$4:$N$11,'Ligand and Compound Database'!A2)+COUNTIF('Plate Planning'!$C$4:$N$11,'Ligand and Compound Database'!B2)+8*(COUNTIF('Plate Planning'!$C$2:$N$2,'Ligand and Compound Database'!B2) + COUNTIF('Plate Planning'!$C$2:$N$2,'Ligand and Compound Database'!A2) + COUNTIF('Plate Planning'!$C$12:$N$12,'Ligand and Compound Database'!A2) + COUNTIF('Plate Planning'!$C$12:$N$12,'Ligand and Compound Database'!B2)) + 12 * (COUNTIF('Plate Planning'!$B$4:$B$11,'Ligand and Compound Database'!A2) + COUNTIF('Plate Planning'!$B$4:$B$11,'Ligand and Compound Database'!B2) + COUNTIF('Plate Planning'!$O$4:$O$11,'Ligand and Compound Database'!A2) + COUNTIF('Plate Planning'!$O$4:O11,'Ligand and Compound Database'!B2))</f>
        <v>0</v>
      </c>
      <c r="E2" s="323" t="s">
        <v>614</v>
      </c>
      <c r="I2" s="24">
        <f>SUMIF(C:C,"Tier 1",D:D)</f>
        <v>0</v>
      </c>
    </row>
    <row r="3" spans="1:9" x14ac:dyDescent="0.25">
      <c r="A3" s="320">
        <v>2</v>
      </c>
      <c r="B3" s="320" t="s">
        <v>87</v>
      </c>
      <c r="C3" s="320" t="s">
        <v>1106</v>
      </c>
      <c r="D3" s="322">
        <f>COUNTIF('Plate Planning'!$C$4:$N$11,'Ligand and Compound Database'!A3)+COUNTIF('Plate Planning'!$C$4:$N$11,'Ligand and Compound Database'!B3)+8*(COUNTIF('Plate Planning'!$C$2:$N$2,'Ligand and Compound Database'!B3) + COUNTIF('Plate Planning'!$C$2:$N$2,'Ligand and Compound Database'!A3) + COUNTIF('Plate Planning'!$C$12:$N$12,'Ligand and Compound Database'!A3) + COUNTIF('Plate Planning'!$C$12:$N$12,'Ligand and Compound Database'!B3)) + 12 * (COUNTIF('Plate Planning'!$B$4:$B$11,'Ligand and Compound Database'!A3) + COUNTIF('Plate Planning'!$B$4:$B$11,'Ligand and Compound Database'!B3) + COUNTIF('Plate Planning'!$O$4:$O$11,'Ligand and Compound Database'!A3) + COUNTIF('Plate Planning'!$O$4:O12,'Ligand and Compound Database'!B3))</f>
        <v>0</v>
      </c>
      <c r="E3" s="323" t="s">
        <v>615</v>
      </c>
      <c r="I3" s="24" t="s">
        <v>80</v>
      </c>
    </row>
    <row r="4" spans="1:9" x14ac:dyDescent="0.25">
      <c r="A4" s="320">
        <v>3</v>
      </c>
      <c r="B4" s="320" t="s">
        <v>79</v>
      </c>
      <c r="C4" s="320" t="s">
        <v>1106</v>
      </c>
      <c r="D4" s="322">
        <f>COUNTIF('Plate Planning'!$C$4:$N$11,'Ligand and Compound Database'!A4)+COUNTIF('Plate Planning'!$C$4:$N$11,'Ligand and Compound Database'!B4)+8*(COUNTIF('Plate Planning'!$C$2:$N$2,'Ligand and Compound Database'!B4) + COUNTIF('Plate Planning'!$C$2:$N$2,'Ligand and Compound Database'!A4) + COUNTIF('Plate Planning'!$C$12:$N$12,'Ligand and Compound Database'!A4) + COUNTIF('Plate Planning'!$C$12:$N$12,'Ligand and Compound Database'!B4)) + 12 * (COUNTIF('Plate Planning'!$B$4:$B$11,'Ligand and Compound Database'!A4) + COUNTIF('Plate Planning'!$B$4:$B$11,'Ligand and Compound Database'!B4) + COUNTIF('Plate Planning'!$O$4:$O$11,'Ligand and Compound Database'!A4) + COUNTIF('Plate Planning'!$O$4:O13,'Ligand and Compound Database'!B4))</f>
        <v>0</v>
      </c>
      <c r="E4" s="323" t="s">
        <v>616</v>
      </c>
      <c r="I4" s="24">
        <f>SUMIF(C:C, "Tier 2", D:D)</f>
        <v>0</v>
      </c>
    </row>
    <row r="5" spans="1:9" x14ac:dyDescent="0.25">
      <c r="A5" s="320">
        <v>4</v>
      </c>
      <c r="B5" s="320" t="s">
        <v>88</v>
      </c>
      <c r="C5" s="321" t="s">
        <v>1106</v>
      </c>
      <c r="D5" s="322">
        <f>COUNTIF('Plate Planning'!$C$4:$N$11,'Ligand and Compound Database'!A5)+COUNTIF('Plate Planning'!$C$4:$N$11,'Ligand and Compound Database'!B5)+8*(COUNTIF('Plate Planning'!$C$2:$N$2,'Ligand and Compound Database'!B5) + COUNTIF('Plate Planning'!$C$2:$N$2,'Ligand and Compound Database'!A5) + COUNTIF('Plate Planning'!$C$12:$N$12,'Ligand and Compound Database'!A5) + COUNTIF('Plate Planning'!$C$12:$N$12,'Ligand and Compound Database'!B5)) + 12 * (COUNTIF('Plate Planning'!$B$4:$B$11,'Ligand and Compound Database'!A5) + COUNTIF('Plate Planning'!$B$4:$B$11,'Ligand and Compound Database'!B5) + COUNTIF('Plate Planning'!$O$4:$O$11,'Ligand and Compound Database'!A5) + COUNTIF('Plate Planning'!$O$4:O14,'Ligand and Compound Database'!B5))</f>
        <v>0</v>
      </c>
      <c r="E5" s="323" t="s">
        <v>617</v>
      </c>
      <c r="I5" s="24" t="s">
        <v>81</v>
      </c>
    </row>
    <row r="6" spans="1:9" x14ac:dyDescent="0.25">
      <c r="A6" s="320">
        <v>5</v>
      </c>
      <c r="B6" s="320" t="s">
        <v>89</v>
      </c>
      <c r="C6" s="321" t="s">
        <v>1106</v>
      </c>
      <c r="D6" s="322">
        <f>COUNTIF('Plate Planning'!$C$4:$N$11,'Ligand and Compound Database'!A6)+COUNTIF('Plate Planning'!$C$4:$N$11,'Ligand and Compound Database'!B6)+8*(COUNTIF('Plate Planning'!$C$2:$N$2,'Ligand and Compound Database'!B6) + COUNTIF('Plate Planning'!$C$2:$N$2,'Ligand and Compound Database'!A6) + COUNTIF('Plate Planning'!$C$12:$N$12,'Ligand and Compound Database'!A6) + COUNTIF('Plate Planning'!$C$12:$N$12,'Ligand and Compound Database'!B6)) + 12 * (COUNTIF('Plate Planning'!$B$4:$B$11,'Ligand and Compound Database'!A6) + COUNTIF('Plate Planning'!$B$4:$B$11,'Ligand and Compound Database'!B6) + COUNTIF('Plate Planning'!$O$4:$O$11,'Ligand and Compound Database'!A6) + COUNTIF('Plate Planning'!$O$4:O15,'Ligand and Compound Database'!B6))</f>
        <v>0</v>
      </c>
      <c r="E6" s="323" t="s">
        <v>618</v>
      </c>
      <c r="I6" s="24">
        <f>SUMIF(C:C, "Tier 3", D:D)</f>
        <v>0</v>
      </c>
    </row>
    <row r="7" spans="1:9" x14ac:dyDescent="0.25">
      <c r="A7" s="320">
        <v>6</v>
      </c>
      <c r="B7" s="320" t="s">
        <v>90</v>
      </c>
      <c r="C7" s="321" t="s">
        <v>1106</v>
      </c>
      <c r="D7" s="322">
        <f>COUNTIF('Plate Planning'!$C$4:$N$11,'Ligand and Compound Database'!A7)+COUNTIF('Plate Planning'!$C$4:$N$11,'Ligand and Compound Database'!B7)+8*(COUNTIF('Plate Planning'!$C$2:$N$2,'Ligand and Compound Database'!B7) + COUNTIF('Plate Planning'!$C$2:$N$2,'Ligand and Compound Database'!A7) + COUNTIF('Plate Planning'!$C$12:$N$12,'Ligand and Compound Database'!A7) + COUNTIF('Plate Planning'!$C$12:$N$12,'Ligand and Compound Database'!B7)) + 12 * (COUNTIF('Plate Planning'!$B$4:$B$11,'Ligand and Compound Database'!A7) + COUNTIF('Plate Planning'!$B$4:$B$11,'Ligand and Compound Database'!B7) + COUNTIF('Plate Planning'!$O$4:$O$11,'Ligand and Compound Database'!A7) + COUNTIF('Plate Planning'!$O$4:O16,'Ligand and Compound Database'!B7))</f>
        <v>0</v>
      </c>
      <c r="E7" s="323" t="s">
        <v>619</v>
      </c>
      <c r="I7" s="24" t="s">
        <v>84</v>
      </c>
    </row>
    <row r="8" spans="1:9" x14ac:dyDescent="0.25">
      <c r="A8" s="320">
        <v>7</v>
      </c>
      <c r="B8" s="320" t="s">
        <v>91</v>
      </c>
      <c r="C8" s="321" t="s">
        <v>1106</v>
      </c>
      <c r="D8" s="322">
        <f>COUNTIF('Plate Planning'!$C$4:$N$11,'Ligand and Compound Database'!A8)+COUNTIF('Plate Planning'!$C$4:$N$11,'Ligand and Compound Database'!B8)+8*(COUNTIF('Plate Planning'!$C$2:$N$2,'Ligand and Compound Database'!B8) + COUNTIF('Plate Planning'!$C$2:$N$2,'Ligand and Compound Database'!A8) + COUNTIF('Plate Planning'!$C$12:$N$12,'Ligand and Compound Database'!A8) + COUNTIF('Plate Planning'!$C$12:$N$12,'Ligand and Compound Database'!B8)) + 12 * (COUNTIF('Plate Planning'!$B$4:$B$11,'Ligand and Compound Database'!A8) + COUNTIF('Plate Planning'!$B$4:$B$11,'Ligand and Compound Database'!B8) + COUNTIF('Plate Planning'!$O$4:$O$11,'Ligand and Compound Database'!A8) + COUNTIF('Plate Planning'!$O$4:O17,'Ligand and Compound Database'!B8))</f>
        <v>0</v>
      </c>
      <c r="E8" s="323" t="s">
        <v>620</v>
      </c>
      <c r="I8" s="24">
        <f>SUMIF(C:C, "Tier 4", D:D)</f>
        <v>0</v>
      </c>
    </row>
    <row r="9" spans="1:9" x14ac:dyDescent="0.25">
      <c r="A9" s="320">
        <v>8</v>
      </c>
      <c r="B9" s="320" t="s">
        <v>92</v>
      </c>
      <c r="C9" s="320" t="s">
        <v>1106</v>
      </c>
      <c r="D9" s="322">
        <f>COUNTIF('Plate Planning'!$C$4:$N$11,'Ligand and Compound Database'!A9)+COUNTIF('Plate Planning'!$C$4:$N$11,'Ligand and Compound Database'!B9)+8*(COUNTIF('Plate Planning'!$C$2:$N$2,'Ligand and Compound Database'!B9) + COUNTIF('Plate Planning'!$C$2:$N$2,'Ligand and Compound Database'!A9) + COUNTIF('Plate Planning'!$C$12:$N$12,'Ligand and Compound Database'!A9) + COUNTIF('Plate Planning'!$C$12:$N$12,'Ligand and Compound Database'!B9)) + 12 * (COUNTIF('Plate Planning'!$B$4:$B$11,'Ligand and Compound Database'!A9) + COUNTIF('Plate Planning'!$B$4:$B$11,'Ligand and Compound Database'!B9) + COUNTIF('Plate Planning'!$O$4:$O$11,'Ligand and Compound Database'!A9) + COUNTIF('Plate Planning'!$O$4:O18,'Ligand and Compound Database'!B9))</f>
        <v>0</v>
      </c>
      <c r="E9" s="323" t="s">
        <v>621</v>
      </c>
      <c r="I9" s="311" t="s">
        <v>1110</v>
      </c>
    </row>
    <row r="10" spans="1:9" x14ac:dyDescent="0.25">
      <c r="A10" s="320">
        <v>9</v>
      </c>
      <c r="B10" s="320" t="s">
        <v>93</v>
      </c>
      <c r="C10" s="320" t="s">
        <v>1106</v>
      </c>
      <c r="D10" s="322">
        <f>COUNTIF('Plate Planning'!$C$4:$N$11,'Ligand and Compound Database'!A10)+COUNTIF('Plate Planning'!$C$4:$N$11,'Ligand and Compound Database'!B10)+8*(COUNTIF('Plate Planning'!$C$2:$N$2,'Ligand and Compound Database'!B10) + COUNTIF('Plate Planning'!$C$2:$N$2,'Ligand and Compound Database'!A10) + COUNTIF('Plate Planning'!$C$12:$N$12,'Ligand and Compound Database'!A10) + COUNTIF('Plate Planning'!$C$12:$N$12,'Ligand and Compound Database'!B10)) + 12 * (COUNTIF('Plate Planning'!$B$4:$B$11,'Ligand and Compound Database'!A10) + COUNTIF('Plate Planning'!$B$4:$B$11,'Ligand and Compound Database'!B10) + COUNTIF('Plate Planning'!$O$4:$O$11,'Ligand and Compound Database'!A10) + COUNTIF('Plate Planning'!$O$4:O19,'Ligand and Compound Database'!B10))</f>
        <v>0</v>
      </c>
      <c r="E10" s="323" t="s">
        <v>622</v>
      </c>
      <c r="I10" s="24">
        <f>SUMIF(C:C, "Tier 5", D:D)</f>
        <v>0</v>
      </c>
    </row>
    <row r="11" spans="1:9" x14ac:dyDescent="0.25">
      <c r="A11" s="320">
        <v>10</v>
      </c>
      <c r="B11" s="320" t="s">
        <v>94</v>
      </c>
      <c r="C11" s="320" t="s">
        <v>1106</v>
      </c>
      <c r="D11" s="322">
        <f>COUNTIF('Plate Planning'!$C$4:$N$11,'Ligand and Compound Database'!A11)+COUNTIF('Plate Planning'!$C$4:$N$11,'Ligand and Compound Database'!B11)+8*(COUNTIF('Plate Planning'!$C$2:$N$2,'Ligand and Compound Database'!B11) + COUNTIF('Plate Planning'!$C$2:$N$2,'Ligand and Compound Database'!A11) + COUNTIF('Plate Planning'!$C$12:$N$12,'Ligand and Compound Database'!A11) + COUNTIF('Plate Planning'!$C$12:$N$12,'Ligand and Compound Database'!B11)) + 12 * (COUNTIF('Plate Planning'!$B$4:$B$11,'Ligand and Compound Database'!A11) + COUNTIF('Plate Planning'!$B$4:$B$11,'Ligand and Compound Database'!B11) + COUNTIF('Plate Planning'!$O$4:$O$11,'Ligand and Compound Database'!A11) + COUNTIF('Plate Planning'!$O$4:O20,'Ligand and Compound Database'!B11))</f>
        <v>0</v>
      </c>
      <c r="E11" s="323" t="s">
        <v>623</v>
      </c>
      <c r="I11" s="311" t="s">
        <v>1111</v>
      </c>
    </row>
    <row r="12" spans="1:9" x14ac:dyDescent="0.25">
      <c r="A12" s="320">
        <v>11</v>
      </c>
      <c r="B12" s="320" t="s">
        <v>95</v>
      </c>
      <c r="C12" s="320" t="s">
        <v>1106</v>
      </c>
      <c r="D12" s="322">
        <f>COUNTIF('Plate Planning'!$C$4:$N$11,'Ligand and Compound Database'!A12)+COUNTIF('Plate Planning'!$C$4:$N$11,'Ligand and Compound Database'!B12)+8*(COUNTIF('Plate Planning'!$C$2:$N$2,'Ligand and Compound Database'!B12) + COUNTIF('Plate Planning'!$C$2:$N$2,'Ligand and Compound Database'!A12) + COUNTIF('Plate Planning'!$C$12:$N$12,'Ligand and Compound Database'!A12) + COUNTIF('Plate Planning'!$C$12:$N$12,'Ligand and Compound Database'!B12)) + 12 * (COUNTIF('Plate Planning'!$B$4:$B$11,'Ligand and Compound Database'!A12) + COUNTIF('Plate Planning'!$B$4:$B$11,'Ligand and Compound Database'!B12) + COUNTIF('Plate Planning'!$O$4:$O$11,'Ligand and Compound Database'!A12) + COUNTIF('Plate Planning'!$O$4:O21,'Ligand and Compound Database'!B12))</f>
        <v>0</v>
      </c>
      <c r="E12" s="323" t="s">
        <v>624</v>
      </c>
      <c r="I12" s="24">
        <f>SUMIF(C:C, "Tier 10", D:D)</f>
        <v>0</v>
      </c>
    </row>
    <row r="13" spans="1:9" x14ac:dyDescent="0.25">
      <c r="A13" s="320">
        <v>12</v>
      </c>
      <c r="B13" s="320" t="s">
        <v>96</v>
      </c>
      <c r="C13" s="321" t="s">
        <v>1106</v>
      </c>
      <c r="D13" s="322">
        <f>COUNTIF('Plate Planning'!$C$4:$N$11,'Ligand and Compound Database'!A13)+COUNTIF('Plate Planning'!$C$4:$N$11,'Ligand and Compound Database'!B13)+8*(COUNTIF('Plate Planning'!$C$2:$N$2,'Ligand and Compound Database'!B13) + COUNTIF('Plate Planning'!$C$2:$N$2,'Ligand and Compound Database'!A13) + COUNTIF('Plate Planning'!$C$12:$N$12,'Ligand and Compound Database'!A13) + COUNTIF('Plate Planning'!$C$12:$N$12,'Ligand and Compound Database'!B13)) + 12 * (COUNTIF('Plate Planning'!$B$4:$B$11,'Ligand and Compound Database'!A13) + COUNTIF('Plate Planning'!$B$4:$B$11,'Ligand and Compound Database'!B13) + COUNTIF('Plate Planning'!$O$4:$O$11,'Ligand and Compound Database'!A13) + COUNTIF('Plate Planning'!$O$4:O22,'Ligand and Compound Database'!B13))</f>
        <v>0</v>
      </c>
      <c r="E13" s="323" t="s">
        <v>625</v>
      </c>
      <c r="I13" s="311" t="s">
        <v>1112</v>
      </c>
    </row>
    <row r="14" spans="1:9" x14ac:dyDescent="0.25">
      <c r="A14" s="320">
        <v>13</v>
      </c>
      <c r="B14" s="320" t="s">
        <v>133</v>
      </c>
      <c r="C14" s="320" t="s">
        <v>1106</v>
      </c>
      <c r="D14" s="322">
        <f>COUNTIF('Plate Planning'!$C$4:$N$11,'Ligand and Compound Database'!A14)+COUNTIF('Plate Planning'!$C$4:$N$11,'Ligand and Compound Database'!B14)+8*(COUNTIF('Plate Planning'!$C$2:$N$2,'Ligand and Compound Database'!B14) + COUNTIF('Plate Planning'!$C$2:$N$2,'Ligand and Compound Database'!A14) + COUNTIF('Plate Planning'!$C$12:$N$12,'Ligand and Compound Database'!A14) + COUNTIF('Plate Planning'!$C$12:$N$12,'Ligand and Compound Database'!B14)) + 12 * (COUNTIF('Plate Planning'!$B$4:$B$11,'Ligand and Compound Database'!A14) + COUNTIF('Plate Planning'!$B$4:$B$11,'Ligand and Compound Database'!B14) + COUNTIF('Plate Planning'!$O$4:$O$11,'Ligand and Compound Database'!A14) + COUNTIF('Plate Planning'!$O$4:O23,'Ligand and Compound Database'!B14))</f>
        <v>0</v>
      </c>
      <c r="E14" s="323" t="s">
        <v>626</v>
      </c>
      <c r="I14" s="24">
        <f>SUMIF(C:C, "Tier 11", D:D)</f>
        <v>0</v>
      </c>
    </row>
    <row r="15" spans="1:9" x14ac:dyDescent="0.25">
      <c r="A15" s="320">
        <v>14</v>
      </c>
      <c r="B15" s="320" t="s">
        <v>134</v>
      </c>
      <c r="C15" s="321" t="s">
        <v>1106</v>
      </c>
      <c r="D15" s="322">
        <f>COUNTIF('Plate Planning'!$C$4:$N$11,'Ligand and Compound Database'!A15)+COUNTIF('Plate Planning'!$C$4:$N$11,'Ligand and Compound Database'!B15)+8*(COUNTIF('Plate Planning'!$C$2:$N$2,'Ligand and Compound Database'!B15) + COUNTIF('Plate Planning'!$C$2:$N$2,'Ligand and Compound Database'!A15) + COUNTIF('Plate Planning'!$C$12:$N$12,'Ligand and Compound Database'!A15) + COUNTIF('Plate Planning'!$C$12:$N$12,'Ligand and Compound Database'!B15)) + 12 * (COUNTIF('Plate Planning'!$B$4:$B$11,'Ligand and Compound Database'!A15) + COUNTIF('Plate Planning'!$B$4:$B$11,'Ligand and Compound Database'!B15) + COUNTIF('Plate Planning'!$O$4:$O$11,'Ligand and Compound Database'!A15) + COUNTIF('Plate Planning'!$O$4:O24,'Ligand and Compound Database'!B15))</f>
        <v>0</v>
      </c>
      <c r="E15" s="323" t="s">
        <v>627</v>
      </c>
    </row>
    <row r="16" spans="1:9" x14ac:dyDescent="0.25">
      <c r="A16" s="320">
        <v>15</v>
      </c>
      <c r="B16" s="320" t="s">
        <v>135</v>
      </c>
      <c r="C16" s="321" t="s">
        <v>76</v>
      </c>
      <c r="D16" s="322">
        <f>COUNTIF('Plate Planning'!$C$4:$N$11,'Ligand and Compound Database'!A16)+COUNTIF('Plate Planning'!$C$4:$N$11,'Ligand and Compound Database'!B16)+8*(COUNTIF('Plate Planning'!$C$2:$N$2,'Ligand and Compound Database'!B16) + COUNTIF('Plate Planning'!$C$2:$N$2,'Ligand and Compound Database'!A16) + COUNTIF('Plate Planning'!$C$12:$N$12,'Ligand and Compound Database'!A16) + COUNTIF('Plate Planning'!$C$12:$N$12,'Ligand and Compound Database'!B16)) + 12 * (COUNTIF('Plate Planning'!$B$4:$B$11,'Ligand and Compound Database'!A16) + COUNTIF('Plate Planning'!$B$4:$B$11,'Ligand and Compound Database'!B16) + COUNTIF('Plate Planning'!$O$4:$O$11,'Ligand and Compound Database'!A16) + COUNTIF('Plate Planning'!$O$4:O25,'Ligand and Compound Database'!B16))</f>
        <v>0</v>
      </c>
      <c r="E16" s="323" t="s">
        <v>628</v>
      </c>
    </row>
    <row r="17" spans="1:5" x14ac:dyDescent="0.25">
      <c r="A17" s="320">
        <v>16</v>
      </c>
      <c r="B17" s="320" t="s">
        <v>136</v>
      </c>
      <c r="C17" s="321" t="s">
        <v>1106</v>
      </c>
      <c r="D17" s="322">
        <f>COUNTIF('Plate Planning'!$C$4:$N$11,'Ligand and Compound Database'!A17)+COUNTIF('Plate Planning'!$C$4:$N$11,'Ligand and Compound Database'!B17)+8*(COUNTIF('Plate Planning'!$C$2:$N$2,'Ligand and Compound Database'!B17) + COUNTIF('Plate Planning'!$C$2:$N$2,'Ligand and Compound Database'!A17) + COUNTIF('Plate Planning'!$C$12:$N$12,'Ligand and Compound Database'!A17) + COUNTIF('Plate Planning'!$C$12:$N$12,'Ligand and Compound Database'!B17)) + 12 * (COUNTIF('Plate Planning'!$B$4:$B$11,'Ligand and Compound Database'!A17) + COUNTIF('Plate Planning'!$B$4:$B$11,'Ligand and Compound Database'!B17) + COUNTIF('Plate Planning'!$O$4:$O$11,'Ligand and Compound Database'!A17) + COUNTIF('Plate Planning'!$O$4:O26,'Ligand and Compound Database'!B17))</f>
        <v>0</v>
      </c>
      <c r="E17" s="323" t="s">
        <v>629</v>
      </c>
    </row>
    <row r="18" spans="1:5" x14ac:dyDescent="0.25">
      <c r="A18" s="320">
        <v>17</v>
      </c>
      <c r="B18" s="320" t="s">
        <v>137</v>
      </c>
      <c r="C18" s="321" t="s">
        <v>1106</v>
      </c>
      <c r="D18" s="322">
        <f>COUNTIF('Plate Planning'!$C$4:$N$11,'Ligand and Compound Database'!A18)+COUNTIF('Plate Planning'!$C$4:$N$11,'Ligand and Compound Database'!B18)+8*(COUNTIF('Plate Planning'!$C$2:$N$2,'Ligand and Compound Database'!B18) + COUNTIF('Plate Planning'!$C$2:$N$2,'Ligand and Compound Database'!A18) + COUNTIF('Plate Planning'!$C$12:$N$12,'Ligand and Compound Database'!A18) + COUNTIF('Plate Planning'!$C$12:$N$12,'Ligand and Compound Database'!B18)) + 12 * (COUNTIF('Plate Planning'!$B$4:$B$11,'Ligand and Compound Database'!A18) + COUNTIF('Plate Planning'!$B$4:$B$11,'Ligand and Compound Database'!B18) + COUNTIF('Plate Planning'!$O$4:$O$11,'Ligand and Compound Database'!A18) + COUNTIF('Plate Planning'!$O$4:O27,'Ligand and Compound Database'!B18))</f>
        <v>0</v>
      </c>
      <c r="E18" s="323" t="s">
        <v>630</v>
      </c>
    </row>
    <row r="19" spans="1:5" x14ac:dyDescent="0.25">
      <c r="A19" s="320">
        <v>18</v>
      </c>
      <c r="B19" s="320" t="s">
        <v>138</v>
      </c>
      <c r="C19" s="321" t="s">
        <v>1106</v>
      </c>
      <c r="D19" s="322">
        <f>COUNTIF('Plate Planning'!$C$4:$N$11,'Ligand and Compound Database'!A19)+COUNTIF('Plate Planning'!$C$4:$N$11,'Ligand and Compound Database'!B19)+8*(COUNTIF('Plate Planning'!$C$2:$N$2,'Ligand and Compound Database'!B19) + COUNTIF('Plate Planning'!$C$2:$N$2,'Ligand and Compound Database'!A19) + COUNTIF('Plate Planning'!$C$12:$N$12,'Ligand and Compound Database'!A19) + COUNTIF('Plate Planning'!$C$12:$N$12,'Ligand and Compound Database'!B19)) + 12 * (COUNTIF('Plate Planning'!$B$4:$B$11,'Ligand and Compound Database'!A19) + COUNTIF('Plate Planning'!$B$4:$B$11,'Ligand and Compound Database'!B19) + COUNTIF('Plate Planning'!$O$4:$O$11,'Ligand and Compound Database'!A19) + COUNTIF('Plate Planning'!$O$4:O28,'Ligand and Compound Database'!B19))</f>
        <v>0</v>
      </c>
      <c r="E19" s="323" t="s">
        <v>631</v>
      </c>
    </row>
    <row r="20" spans="1:5" x14ac:dyDescent="0.25">
      <c r="A20" s="320">
        <v>19</v>
      </c>
      <c r="B20" s="320" t="s">
        <v>139</v>
      </c>
      <c r="C20" s="321" t="s">
        <v>1106</v>
      </c>
      <c r="D20" s="322">
        <f>COUNTIF('Plate Planning'!$C$4:$N$11,'Ligand and Compound Database'!A20)+COUNTIF('Plate Planning'!$C$4:$N$11,'Ligand and Compound Database'!B20)+8*(COUNTIF('Plate Planning'!$C$2:$N$2,'Ligand and Compound Database'!B20) + COUNTIF('Plate Planning'!$C$2:$N$2,'Ligand and Compound Database'!A20) + COUNTIF('Plate Planning'!$C$12:$N$12,'Ligand and Compound Database'!A20) + COUNTIF('Plate Planning'!$C$12:$N$12,'Ligand and Compound Database'!B20)) + 12 * (COUNTIF('Plate Planning'!$B$4:$B$11,'Ligand and Compound Database'!A20) + COUNTIF('Plate Planning'!$B$4:$B$11,'Ligand and Compound Database'!B20) + COUNTIF('Plate Planning'!$O$4:$O$11,'Ligand and Compound Database'!A20) + COUNTIF('Plate Planning'!$O$4:O29,'Ligand and Compound Database'!B20))</f>
        <v>0</v>
      </c>
      <c r="E20" s="323" t="s">
        <v>632</v>
      </c>
    </row>
    <row r="21" spans="1:5" x14ac:dyDescent="0.25">
      <c r="A21" s="320">
        <v>20</v>
      </c>
      <c r="B21" s="320" t="s">
        <v>140</v>
      </c>
      <c r="C21" s="320" t="s">
        <v>1106</v>
      </c>
      <c r="D21" s="322">
        <f>COUNTIF('Plate Planning'!$C$4:$N$11,'Ligand and Compound Database'!A21)+COUNTIF('Plate Planning'!$C$4:$N$11,'Ligand and Compound Database'!B21)+8*(COUNTIF('Plate Planning'!$C$2:$N$2,'Ligand and Compound Database'!B21) + COUNTIF('Plate Planning'!$C$2:$N$2,'Ligand and Compound Database'!A21) + COUNTIF('Plate Planning'!$C$12:$N$12,'Ligand and Compound Database'!A21) + COUNTIF('Plate Planning'!$C$12:$N$12,'Ligand and Compound Database'!B21)) + 12 * (COUNTIF('Plate Planning'!$B$4:$B$11,'Ligand and Compound Database'!A21) + COUNTIF('Plate Planning'!$B$4:$B$11,'Ligand and Compound Database'!B21) + COUNTIF('Plate Planning'!$O$4:$O$11,'Ligand and Compound Database'!A21) + COUNTIF('Plate Planning'!$O$4:O30,'Ligand and Compound Database'!B21))</f>
        <v>0</v>
      </c>
      <c r="E21" s="323" t="s">
        <v>633</v>
      </c>
    </row>
    <row r="22" spans="1:5" x14ac:dyDescent="0.25">
      <c r="A22" s="320">
        <v>21</v>
      </c>
      <c r="B22" s="320" t="s">
        <v>141</v>
      </c>
      <c r="C22" s="320" t="s">
        <v>75</v>
      </c>
      <c r="D22" s="322">
        <f>COUNTIF('Plate Planning'!$C$4:$N$11,'Ligand and Compound Database'!A22)+COUNTIF('Plate Planning'!$C$4:$N$11,'Ligand and Compound Database'!B22)+8*(COUNTIF('Plate Planning'!$C$2:$N$2,'Ligand and Compound Database'!B22) + COUNTIF('Plate Planning'!$C$2:$N$2,'Ligand and Compound Database'!A22) + COUNTIF('Plate Planning'!$C$12:$N$12,'Ligand and Compound Database'!A22) + COUNTIF('Plate Planning'!$C$12:$N$12,'Ligand and Compound Database'!B22)) + 12 * (COUNTIF('Plate Planning'!$B$4:$B$11,'Ligand and Compound Database'!A22) + COUNTIF('Plate Planning'!$B$4:$B$11,'Ligand and Compound Database'!B22) + COUNTIF('Plate Planning'!$O$4:$O$11,'Ligand and Compound Database'!A22) + COUNTIF('Plate Planning'!$O$4:O31,'Ligand and Compound Database'!B22))</f>
        <v>0</v>
      </c>
      <c r="E22" s="323" t="s">
        <v>634</v>
      </c>
    </row>
    <row r="23" spans="1:5" x14ac:dyDescent="0.25">
      <c r="A23" s="320">
        <v>22</v>
      </c>
      <c r="B23" s="320" t="s">
        <v>142</v>
      </c>
      <c r="C23" s="321" t="s">
        <v>1106</v>
      </c>
      <c r="D23" s="322">
        <f>COUNTIF('Plate Planning'!$C$4:$N$11,'Ligand and Compound Database'!A23)+COUNTIF('Plate Planning'!$C$4:$N$11,'Ligand and Compound Database'!B23)+8*(COUNTIF('Plate Planning'!$C$2:$N$2,'Ligand and Compound Database'!B23) + COUNTIF('Plate Planning'!$C$2:$N$2,'Ligand and Compound Database'!A23) + COUNTIF('Plate Planning'!$C$12:$N$12,'Ligand and Compound Database'!A23) + COUNTIF('Plate Planning'!$C$12:$N$12,'Ligand and Compound Database'!B23)) + 12 * (COUNTIF('Plate Planning'!$B$4:$B$11,'Ligand and Compound Database'!A23) + COUNTIF('Plate Planning'!$B$4:$B$11,'Ligand and Compound Database'!B23) + COUNTIF('Plate Planning'!$O$4:$O$11,'Ligand and Compound Database'!A23) + COUNTIF('Plate Planning'!$O$4:O32,'Ligand and Compound Database'!B23))</f>
        <v>0</v>
      </c>
      <c r="E23" s="323" t="s">
        <v>635</v>
      </c>
    </row>
    <row r="24" spans="1:5" x14ac:dyDescent="0.25">
      <c r="A24" s="320">
        <v>23</v>
      </c>
      <c r="B24" s="320" t="s">
        <v>143</v>
      </c>
      <c r="C24" s="320" t="s">
        <v>1106</v>
      </c>
      <c r="D24" s="322">
        <f>COUNTIF('Plate Planning'!$C$4:$N$11,'Ligand and Compound Database'!A24)+COUNTIF('Plate Planning'!$C$4:$N$11,'Ligand and Compound Database'!B24)+8*(COUNTIF('Plate Planning'!$C$2:$N$2,'Ligand and Compound Database'!B24) + COUNTIF('Plate Planning'!$C$2:$N$2,'Ligand and Compound Database'!A24) + COUNTIF('Plate Planning'!$C$12:$N$12,'Ligand and Compound Database'!A24) + COUNTIF('Plate Planning'!$C$12:$N$12,'Ligand and Compound Database'!B24)) + 12 * (COUNTIF('Plate Planning'!$B$4:$B$11,'Ligand and Compound Database'!A24) + COUNTIF('Plate Planning'!$B$4:$B$11,'Ligand and Compound Database'!B24) + COUNTIF('Plate Planning'!$O$4:$O$11,'Ligand and Compound Database'!A24) + COUNTIF('Plate Planning'!$O$4:O33,'Ligand and Compound Database'!B24))</f>
        <v>0</v>
      </c>
      <c r="E24" s="323" t="s">
        <v>636</v>
      </c>
    </row>
    <row r="25" spans="1:5" x14ac:dyDescent="0.25">
      <c r="A25" s="320">
        <v>24</v>
      </c>
      <c r="B25" s="320" t="s">
        <v>144</v>
      </c>
      <c r="C25" s="320" t="s">
        <v>1106</v>
      </c>
      <c r="D25" s="322">
        <f>COUNTIF('Plate Planning'!$C$4:$N$11,'Ligand and Compound Database'!A25)+COUNTIF('Plate Planning'!$C$4:$N$11,'Ligand and Compound Database'!B25)+8*(COUNTIF('Plate Planning'!$C$2:$N$2,'Ligand and Compound Database'!B25) + COUNTIF('Plate Planning'!$C$2:$N$2,'Ligand and Compound Database'!A25) + COUNTIF('Plate Planning'!$C$12:$N$12,'Ligand and Compound Database'!A25) + COUNTIF('Plate Planning'!$C$12:$N$12,'Ligand and Compound Database'!B25)) + 12 * (COUNTIF('Plate Planning'!$B$4:$B$11,'Ligand and Compound Database'!A25) + COUNTIF('Plate Planning'!$B$4:$B$11,'Ligand and Compound Database'!B25) + COUNTIF('Plate Planning'!$O$4:$O$11,'Ligand and Compound Database'!A25) + COUNTIF('Plate Planning'!$O$4:O34,'Ligand and Compound Database'!B25))</f>
        <v>0</v>
      </c>
      <c r="E25" s="323" t="s">
        <v>637</v>
      </c>
    </row>
    <row r="26" spans="1:5" x14ac:dyDescent="0.25">
      <c r="A26" s="320">
        <v>25</v>
      </c>
      <c r="B26" s="320" t="s">
        <v>145</v>
      </c>
      <c r="C26" s="321" t="s">
        <v>75</v>
      </c>
      <c r="D26" s="322">
        <f>COUNTIF('Plate Planning'!$C$4:$N$11,'Ligand and Compound Database'!A26)+COUNTIF('Plate Planning'!$C$4:$N$11,'Ligand and Compound Database'!B26)+8*(COUNTIF('Plate Planning'!$C$2:$N$2,'Ligand and Compound Database'!B26) + COUNTIF('Plate Planning'!$C$2:$N$2,'Ligand and Compound Database'!A26) + COUNTIF('Plate Planning'!$C$12:$N$12,'Ligand and Compound Database'!A26) + COUNTIF('Plate Planning'!$C$12:$N$12,'Ligand and Compound Database'!B26)) + 12 * (COUNTIF('Plate Planning'!$B$4:$B$11,'Ligand and Compound Database'!A26) + COUNTIF('Plate Planning'!$B$4:$B$11,'Ligand and Compound Database'!B26) + COUNTIF('Plate Planning'!$O$4:$O$11,'Ligand and Compound Database'!A26) + COUNTIF('Plate Planning'!$O$4:O35,'Ligand and Compound Database'!B26))</f>
        <v>0</v>
      </c>
      <c r="E26" s="323" t="s">
        <v>638</v>
      </c>
    </row>
    <row r="27" spans="1:5" x14ac:dyDescent="0.25">
      <c r="A27" s="320">
        <v>26</v>
      </c>
      <c r="B27" s="320" t="s">
        <v>146</v>
      </c>
      <c r="C27" s="321" t="s">
        <v>75</v>
      </c>
      <c r="D27" s="322">
        <f>COUNTIF('Plate Planning'!$C$4:$N$11,'Ligand and Compound Database'!A27)+COUNTIF('Plate Planning'!$C$4:$N$11,'Ligand and Compound Database'!B27)+8*(COUNTIF('Plate Planning'!$C$2:$N$2,'Ligand and Compound Database'!B27) + COUNTIF('Plate Planning'!$C$2:$N$2,'Ligand and Compound Database'!A27) + COUNTIF('Plate Planning'!$C$12:$N$12,'Ligand and Compound Database'!A27) + COUNTIF('Plate Planning'!$C$12:$N$12,'Ligand and Compound Database'!B27)) + 12 * (COUNTIF('Plate Planning'!$B$4:$B$11,'Ligand and Compound Database'!A27) + COUNTIF('Plate Planning'!$B$4:$B$11,'Ligand and Compound Database'!B27) + COUNTIF('Plate Planning'!$O$4:$O$11,'Ligand and Compound Database'!A27) + COUNTIF('Plate Planning'!$O$4:O36,'Ligand and Compound Database'!B27))</f>
        <v>0</v>
      </c>
      <c r="E27" s="323" t="s">
        <v>639</v>
      </c>
    </row>
    <row r="28" spans="1:5" x14ac:dyDescent="0.25">
      <c r="A28" s="320">
        <v>27</v>
      </c>
      <c r="B28" s="320" t="s">
        <v>147</v>
      </c>
      <c r="C28" s="320" t="s">
        <v>1106</v>
      </c>
      <c r="D28" s="322">
        <f>COUNTIF('Plate Planning'!$C$4:$N$11,'Ligand and Compound Database'!A28)+COUNTIF('Plate Planning'!$C$4:$N$11,'Ligand and Compound Database'!B28)+8*(COUNTIF('Plate Planning'!$C$2:$N$2,'Ligand and Compound Database'!B28) + COUNTIF('Plate Planning'!$C$2:$N$2,'Ligand and Compound Database'!A28) + COUNTIF('Plate Planning'!$C$12:$N$12,'Ligand and Compound Database'!A28) + COUNTIF('Plate Planning'!$C$12:$N$12,'Ligand and Compound Database'!B28)) + 12 * (COUNTIF('Plate Planning'!$B$4:$B$11,'Ligand and Compound Database'!A28) + COUNTIF('Plate Planning'!$B$4:$B$11,'Ligand and Compound Database'!B28) + COUNTIF('Plate Planning'!$O$4:$O$11,'Ligand and Compound Database'!A28) + COUNTIF('Plate Planning'!$O$4:O37,'Ligand and Compound Database'!B28))</f>
        <v>0</v>
      </c>
      <c r="E28" s="323" t="s">
        <v>640</v>
      </c>
    </row>
    <row r="29" spans="1:5" x14ac:dyDescent="0.25">
      <c r="A29" s="320">
        <v>28</v>
      </c>
      <c r="B29" s="320" t="s">
        <v>148</v>
      </c>
      <c r="C29" s="321" t="s">
        <v>1106</v>
      </c>
      <c r="D29" s="322">
        <f>COUNTIF('Plate Planning'!$C$4:$N$11,'Ligand and Compound Database'!A29)+COUNTIF('Plate Planning'!$C$4:$N$11,'Ligand and Compound Database'!B29)+8*(COUNTIF('Plate Planning'!$C$2:$N$2,'Ligand and Compound Database'!B29) + COUNTIF('Plate Planning'!$C$2:$N$2,'Ligand and Compound Database'!A29) + COUNTIF('Plate Planning'!$C$12:$N$12,'Ligand and Compound Database'!A29) + COUNTIF('Plate Planning'!$C$12:$N$12,'Ligand and Compound Database'!B29)) + 12 * (COUNTIF('Plate Planning'!$B$4:$B$11,'Ligand and Compound Database'!A29) + COUNTIF('Plate Planning'!$B$4:$B$11,'Ligand and Compound Database'!B29) + COUNTIF('Plate Planning'!$O$4:$O$11,'Ligand and Compound Database'!A29) + COUNTIF('Plate Planning'!$O$4:O38,'Ligand and Compound Database'!B29))</f>
        <v>0</v>
      </c>
      <c r="E29" s="323" t="s">
        <v>641</v>
      </c>
    </row>
    <row r="30" spans="1:5" x14ac:dyDescent="0.25">
      <c r="A30" s="320">
        <v>29</v>
      </c>
      <c r="B30" s="320" t="s">
        <v>149</v>
      </c>
      <c r="C30" s="321" t="s">
        <v>76</v>
      </c>
      <c r="D30" s="322">
        <f>COUNTIF('Plate Planning'!$C$4:$N$11,'Ligand and Compound Database'!A30)+COUNTIF('Plate Planning'!$C$4:$N$11,'Ligand and Compound Database'!B30)+8*(COUNTIF('Plate Planning'!$C$2:$N$2,'Ligand and Compound Database'!B30) + COUNTIF('Plate Planning'!$C$2:$N$2,'Ligand and Compound Database'!A30) + COUNTIF('Plate Planning'!$C$12:$N$12,'Ligand and Compound Database'!A30) + COUNTIF('Plate Planning'!$C$12:$N$12,'Ligand and Compound Database'!B30)) + 12 * (COUNTIF('Plate Planning'!$B$4:$B$11,'Ligand and Compound Database'!A30) + COUNTIF('Plate Planning'!$B$4:$B$11,'Ligand and Compound Database'!B30) + COUNTIF('Plate Planning'!$O$4:$O$11,'Ligand and Compound Database'!A30) + COUNTIF('Plate Planning'!$O$4:O39,'Ligand and Compound Database'!B30))</f>
        <v>0</v>
      </c>
      <c r="E30" s="323" t="s">
        <v>642</v>
      </c>
    </row>
    <row r="31" spans="1:5" x14ac:dyDescent="0.25">
      <c r="A31" s="320">
        <v>30</v>
      </c>
      <c r="B31" s="320" t="s">
        <v>150</v>
      </c>
      <c r="C31" s="321" t="s">
        <v>1106</v>
      </c>
      <c r="D31" s="322">
        <f>COUNTIF('Plate Planning'!$C$4:$N$11,'Ligand and Compound Database'!A31)+COUNTIF('Plate Planning'!$C$4:$N$11,'Ligand and Compound Database'!B31)+8*(COUNTIF('Plate Planning'!$C$2:$N$2,'Ligand and Compound Database'!B31) + COUNTIF('Plate Planning'!$C$2:$N$2,'Ligand and Compound Database'!A31) + COUNTIF('Plate Planning'!$C$12:$N$12,'Ligand and Compound Database'!A31) + COUNTIF('Plate Planning'!$C$12:$N$12,'Ligand and Compound Database'!B31)) + 12 * (COUNTIF('Plate Planning'!$B$4:$B$11,'Ligand and Compound Database'!A31) + COUNTIF('Plate Planning'!$B$4:$B$11,'Ligand and Compound Database'!B31) + COUNTIF('Plate Planning'!$O$4:$O$11,'Ligand and Compound Database'!A31) + COUNTIF('Plate Planning'!$O$4:O40,'Ligand and Compound Database'!B31))</f>
        <v>0</v>
      </c>
      <c r="E31" s="323" t="s">
        <v>643</v>
      </c>
    </row>
    <row r="32" spans="1:5" x14ac:dyDescent="0.25">
      <c r="A32" s="320">
        <v>31</v>
      </c>
      <c r="B32" s="320" t="s">
        <v>151</v>
      </c>
      <c r="C32" s="320" t="s">
        <v>1106</v>
      </c>
      <c r="D32" s="322">
        <f>COUNTIF('Plate Planning'!$C$4:$N$11,'Ligand and Compound Database'!A32)+COUNTIF('Plate Planning'!$C$4:$N$11,'Ligand and Compound Database'!B32)+8*(COUNTIF('Plate Planning'!$C$2:$N$2,'Ligand and Compound Database'!B32) + COUNTIF('Plate Planning'!$C$2:$N$2,'Ligand and Compound Database'!A32) + COUNTIF('Plate Planning'!$C$12:$N$12,'Ligand and Compound Database'!A32) + COUNTIF('Plate Planning'!$C$12:$N$12,'Ligand and Compound Database'!B32)) + 12 * (COUNTIF('Plate Planning'!$B$4:$B$11,'Ligand and Compound Database'!A32) + COUNTIF('Plate Planning'!$B$4:$B$11,'Ligand and Compound Database'!B32) + COUNTIF('Plate Planning'!$O$4:$O$11,'Ligand and Compound Database'!A32) + COUNTIF('Plate Planning'!$O$4:O41,'Ligand and Compound Database'!B32))</f>
        <v>0</v>
      </c>
      <c r="E32" s="323" t="s">
        <v>644</v>
      </c>
    </row>
    <row r="33" spans="1:5" x14ac:dyDescent="0.25">
      <c r="A33" s="320">
        <v>32</v>
      </c>
      <c r="B33" s="320" t="s">
        <v>152</v>
      </c>
      <c r="C33" s="321" t="s">
        <v>1107</v>
      </c>
      <c r="D33" s="322">
        <f>COUNTIF('Plate Planning'!$C$4:$N$11,'Ligand and Compound Database'!A33)+COUNTIF('Plate Planning'!$C$4:$N$11,'Ligand and Compound Database'!B33)+8*(COUNTIF('Plate Planning'!$C$2:$N$2,'Ligand and Compound Database'!B33) + COUNTIF('Plate Planning'!$C$2:$N$2,'Ligand and Compound Database'!A33) + COUNTIF('Plate Planning'!$C$12:$N$12,'Ligand and Compound Database'!A33) + COUNTIF('Plate Planning'!$C$12:$N$12,'Ligand and Compound Database'!B33)) + 12 * (COUNTIF('Plate Planning'!$B$4:$B$11,'Ligand and Compound Database'!A33) + COUNTIF('Plate Planning'!$B$4:$B$11,'Ligand and Compound Database'!B33) + COUNTIF('Plate Planning'!$O$4:$O$11,'Ligand and Compound Database'!A33) + COUNTIF('Plate Planning'!$O$4:O42,'Ligand and Compound Database'!B33))</f>
        <v>0</v>
      </c>
      <c r="E33" s="323" t="s">
        <v>645</v>
      </c>
    </row>
    <row r="34" spans="1:5" x14ac:dyDescent="0.25">
      <c r="A34" s="320">
        <v>33</v>
      </c>
      <c r="B34" s="320" t="s">
        <v>153</v>
      </c>
      <c r="C34" s="321" t="s">
        <v>1106</v>
      </c>
      <c r="D34" s="322">
        <f>COUNTIF('Plate Planning'!$C$4:$N$11,'Ligand and Compound Database'!A34)+COUNTIF('Plate Planning'!$C$4:$N$11,'Ligand and Compound Database'!B34)+8*(COUNTIF('Plate Planning'!$C$2:$N$2,'Ligand and Compound Database'!B34) + COUNTIF('Plate Planning'!$C$2:$N$2,'Ligand and Compound Database'!A34) + COUNTIF('Plate Planning'!$C$12:$N$12,'Ligand and Compound Database'!A34) + COUNTIF('Plate Planning'!$C$12:$N$12,'Ligand and Compound Database'!B34)) + 12 * (COUNTIF('Plate Planning'!$B$4:$B$11,'Ligand and Compound Database'!A34) + COUNTIF('Plate Planning'!$B$4:$B$11,'Ligand and Compound Database'!B34) + COUNTIF('Plate Planning'!$O$4:$O$11,'Ligand and Compound Database'!A34) + COUNTIF('Plate Planning'!$O$4:O43,'Ligand and Compound Database'!B34))</f>
        <v>0</v>
      </c>
      <c r="E34" s="323" t="s">
        <v>646</v>
      </c>
    </row>
    <row r="35" spans="1:5" x14ac:dyDescent="0.25">
      <c r="A35" s="320">
        <v>34</v>
      </c>
      <c r="B35" s="320" t="s">
        <v>154</v>
      </c>
      <c r="C35" s="321" t="s">
        <v>1106</v>
      </c>
      <c r="D35" s="322">
        <f>COUNTIF('Plate Planning'!$C$4:$N$11,'Ligand and Compound Database'!A35)+COUNTIF('Plate Planning'!$C$4:$N$11,'Ligand and Compound Database'!B35)+8*(COUNTIF('Plate Planning'!$C$2:$N$2,'Ligand and Compound Database'!B35) + COUNTIF('Plate Planning'!$C$2:$N$2,'Ligand and Compound Database'!A35) + COUNTIF('Plate Planning'!$C$12:$N$12,'Ligand and Compound Database'!A35) + COUNTIF('Plate Planning'!$C$12:$N$12,'Ligand and Compound Database'!B35)) + 12 * (COUNTIF('Plate Planning'!$B$4:$B$11,'Ligand and Compound Database'!A35) + COUNTIF('Plate Planning'!$B$4:$B$11,'Ligand and Compound Database'!B35) + COUNTIF('Plate Planning'!$O$4:$O$11,'Ligand and Compound Database'!A35) + COUNTIF('Plate Planning'!$O$4:O44,'Ligand and Compound Database'!B35))</f>
        <v>0</v>
      </c>
      <c r="E35" s="323" t="s">
        <v>647</v>
      </c>
    </row>
    <row r="36" spans="1:5" x14ac:dyDescent="0.25">
      <c r="A36" s="320">
        <v>35</v>
      </c>
      <c r="B36" s="320" t="s">
        <v>155</v>
      </c>
      <c r="C36" s="320" t="s">
        <v>1106</v>
      </c>
      <c r="D36" s="322">
        <f>COUNTIF('Plate Planning'!$C$4:$N$11,'Ligand and Compound Database'!A36)+COUNTIF('Plate Planning'!$C$4:$N$11,'Ligand and Compound Database'!B36)+8*(COUNTIF('Plate Planning'!$C$2:$N$2,'Ligand and Compound Database'!B36) + COUNTIF('Plate Planning'!$C$2:$N$2,'Ligand and Compound Database'!A36) + COUNTIF('Plate Planning'!$C$12:$N$12,'Ligand and Compound Database'!A36) + COUNTIF('Plate Planning'!$C$12:$N$12,'Ligand and Compound Database'!B36)) + 12 * (COUNTIF('Plate Planning'!$B$4:$B$11,'Ligand and Compound Database'!A36) + COUNTIF('Plate Planning'!$B$4:$B$11,'Ligand and Compound Database'!B36) + COUNTIF('Plate Planning'!$O$4:$O$11,'Ligand and Compound Database'!A36) + COUNTIF('Plate Planning'!$O$4:O45,'Ligand and Compound Database'!B36))</f>
        <v>0</v>
      </c>
      <c r="E36" s="323" t="s">
        <v>648</v>
      </c>
    </row>
    <row r="37" spans="1:5" x14ac:dyDescent="0.25">
      <c r="A37" s="320">
        <v>36</v>
      </c>
      <c r="B37" s="320" t="s">
        <v>156</v>
      </c>
      <c r="C37" s="321" t="s">
        <v>1106</v>
      </c>
      <c r="D37" s="322">
        <f>COUNTIF('Plate Planning'!$C$4:$N$11,'Ligand and Compound Database'!A37)+COUNTIF('Plate Planning'!$C$4:$N$11,'Ligand and Compound Database'!B37)+8*(COUNTIF('Plate Planning'!$C$2:$N$2,'Ligand and Compound Database'!B37) + COUNTIF('Plate Planning'!$C$2:$N$2,'Ligand and Compound Database'!A37) + COUNTIF('Plate Planning'!$C$12:$N$12,'Ligand and Compound Database'!A37) + COUNTIF('Plate Planning'!$C$12:$N$12,'Ligand and Compound Database'!B37)) + 12 * (COUNTIF('Plate Planning'!$B$4:$B$11,'Ligand and Compound Database'!A37) + COUNTIF('Plate Planning'!$B$4:$B$11,'Ligand and Compound Database'!B37) + COUNTIF('Plate Planning'!$O$4:$O$11,'Ligand and Compound Database'!A37) + COUNTIF('Plate Planning'!$O$4:O46,'Ligand and Compound Database'!B37))</f>
        <v>0</v>
      </c>
      <c r="E37" s="323" t="s">
        <v>649</v>
      </c>
    </row>
    <row r="38" spans="1:5" x14ac:dyDescent="0.25">
      <c r="A38" s="320">
        <v>37</v>
      </c>
      <c r="B38" s="320" t="s">
        <v>157</v>
      </c>
      <c r="C38" s="321" t="s">
        <v>75</v>
      </c>
      <c r="D38" s="322">
        <f>COUNTIF('Plate Planning'!$C$4:$N$11,'Ligand and Compound Database'!A38)+COUNTIF('Plate Planning'!$C$4:$N$11,'Ligand and Compound Database'!B38)+8*(COUNTIF('Plate Planning'!$C$2:$N$2,'Ligand and Compound Database'!B38) + COUNTIF('Plate Planning'!$C$2:$N$2,'Ligand and Compound Database'!A38) + COUNTIF('Plate Planning'!$C$12:$N$12,'Ligand and Compound Database'!A38) + COUNTIF('Plate Planning'!$C$12:$N$12,'Ligand and Compound Database'!B38)) + 12 * (COUNTIF('Plate Planning'!$B$4:$B$11,'Ligand and Compound Database'!A38) + COUNTIF('Plate Planning'!$B$4:$B$11,'Ligand and Compound Database'!B38) + COUNTIF('Plate Planning'!$O$4:$O$11,'Ligand and Compound Database'!A38) + COUNTIF('Plate Planning'!$O$4:O47,'Ligand and Compound Database'!B38))</f>
        <v>0</v>
      </c>
      <c r="E38" s="323" t="s">
        <v>650</v>
      </c>
    </row>
    <row r="39" spans="1:5" x14ac:dyDescent="0.25">
      <c r="A39" s="320">
        <v>38</v>
      </c>
      <c r="B39" s="320" t="s">
        <v>158</v>
      </c>
      <c r="C39" s="320" t="s">
        <v>1106</v>
      </c>
      <c r="D39" s="322">
        <f>COUNTIF('Plate Planning'!$C$4:$N$11,'Ligand and Compound Database'!A39)+COUNTIF('Plate Planning'!$C$4:$N$11,'Ligand and Compound Database'!B39)+8*(COUNTIF('Plate Planning'!$C$2:$N$2,'Ligand and Compound Database'!B39) + COUNTIF('Plate Planning'!$C$2:$N$2,'Ligand and Compound Database'!A39) + COUNTIF('Plate Planning'!$C$12:$N$12,'Ligand and Compound Database'!A39) + COUNTIF('Plate Planning'!$C$12:$N$12,'Ligand and Compound Database'!B39)) + 12 * (COUNTIF('Plate Planning'!$B$4:$B$11,'Ligand and Compound Database'!A39) + COUNTIF('Plate Planning'!$B$4:$B$11,'Ligand and Compound Database'!B39) + COUNTIF('Plate Planning'!$O$4:$O$11,'Ligand and Compound Database'!A39) + COUNTIF('Plate Planning'!$O$4:O48,'Ligand and Compound Database'!B39))</f>
        <v>0</v>
      </c>
      <c r="E39" s="324" t="s">
        <v>651</v>
      </c>
    </row>
    <row r="40" spans="1:5" x14ac:dyDescent="0.25">
      <c r="A40" s="320">
        <v>39</v>
      </c>
      <c r="B40" s="320" t="s">
        <v>159</v>
      </c>
      <c r="C40" s="321" t="s">
        <v>1106</v>
      </c>
      <c r="D40" s="322">
        <f>COUNTIF('Plate Planning'!$C$4:$N$11,'Ligand and Compound Database'!A40)+COUNTIF('Plate Planning'!$C$4:$N$11,'Ligand and Compound Database'!B40)+8*(COUNTIF('Plate Planning'!$C$2:$N$2,'Ligand and Compound Database'!B40) + COUNTIF('Plate Planning'!$C$2:$N$2,'Ligand and Compound Database'!A40) + COUNTIF('Plate Planning'!$C$12:$N$12,'Ligand and Compound Database'!A40) + COUNTIF('Plate Planning'!$C$12:$N$12,'Ligand and Compound Database'!B40)) + 12 * (COUNTIF('Plate Planning'!$B$4:$B$11,'Ligand and Compound Database'!A40) + COUNTIF('Plate Planning'!$B$4:$B$11,'Ligand and Compound Database'!B40) + COUNTIF('Plate Planning'!$O$4:$O$11,'Ligand and Compound Database'!A40) + COUNTIF('Plate Planning'!$O$4:O49,'Ligand and Compound Database'!B40))</f>
        <v>0</v>
      </c>
      <c r="E40" s="323" t="s">
        <v>652</v>
      </c>
    </row>
    <row r="41" spans="1:5" x14ac:dyDescent="0.25">
      <c r="A41" s="320">
        <v>40</v>
      </c>
      <c r="B41" s="320" t="s">
        <v>160</v>
      </c>
      <c r="C41" s="321" t="s">
        <v>1106</v>
      </c>
      <c r="D41" s="322">
        <f>COUNTIF('Plate Planning'!$C$4:$N$11,'Ligand and Compound Database'!A41)+COUNTIF('Plate Planning'!$C$4:$N$11,'Ligand and Compound Database'!B41)+8*(COUNTIF('Plate Planning'!$C$2:$N$2,'Ligand and Compound Database'!B41) + COUNTIF('Plate Planning'!$C$2:$N$2,'Ligand and Compound Database'!A41) + COUNTIF('Plate Planning'!$C$12:$N$12,'Ligand and Compound Database'!A41) + COUNTIF('Plate Planning'!$C$12:$N$12,'Ligand and Compound Database'!B41)) + 12 * (COUNTIF('Plate Planning'!$B$4:$B$11,'Ligand and Compound Database'!A41) + COUNTIF('Plate Planning'!$B$4:$B$11,'Ligand and Compound Database'!B41) + COUNTIF('Plate Planning'!$O$4:$O$11,'Ligand and Compound Database'!A41) + COUNTIF('Plate Planning'!$O$4:O50,'Ligand and Compound Database'!B41))</f>
        <v>0</v>
      </c>
      <c r="E41" s="324" t="s">
        <v>653</v>
      </c>
    </row>
    <row r="42" spans="1:5" x14ac:dyDescent="0.25">
      <c r="A42" s="320">
        <v>41</v>
      </c>
      <c r="B42" s="320" t="s">
        <v>161</v>
      </c>
      <c r="C42" s="320" t="s">
        <v>1106</v>
      </c>
      <c r="D42" s="322">
        <f>COUNTIF('Plate Planning'!$C$4:$N$11,'Ligand and Compound Database'!A42)+COUNTIF('Plate Planning'!$C$4:$N$11,'Ligand and Compound Database'!B42)+8*(COUNTIF('Plate Planning'!$C$2:$N$2,'Ligand and Compound Database'!B42) + COUNTIF('Plate Planning'!$C$2:$N$2,'Ligand and Compound Database'!A42) + COUNTIF('Plate Planning'!$C$12:$N$12,'Ligand and Compound Database'!A42) + COUNTIF('Plate Planning'!$C$12:$N$12,'Ligand and Compound Database'!B42)) + 12 * (COUNTIF('Plate Planning'!$B$4:$B$11,'Ligand and Compound Database'!A42) + COUNTIF('Plate Planning'!$B$4:$B$11,'Ligand and Compound Database'!B42) + COUNTIF('Plate Planning'!$O$4:$O$11,'Ligand and Compound Database'!A42) + COUNTIF('Plate Planning'!$O$4:O51,'Ligand and Compound Database'!B42))</f>
        <v>0</v>
      </c>
      <c r="E42" s="324" t="s">
        <v>654</v>
      </c>
    </row>
    <row r="43" spans="1:5" x14ac:dyDescent="0.25">
      <c r="A43" s="320">
        <v>42</v>
      </c>
      <c r="B43" s="320" t="s">
        <v>162</v>
      </c>
      <c r="C43" s="321" t="s">
        <v>76</v>
      </c>
      <c r="D43" s="322">
        <f>COUNTIF('Plate Planning'!$C$4:$N$11,'Ligand and Compound Database'!A43)+COUNTIF('Plate Planning'!$C$4:$N$11,'Ligand and Compound Database'!B43)+8*(COUNTIF('Plate Planning'!$C$2:$N$2,'Ligand and Compound Database'!B43) + COUNTIF('Plate Planning'!$C$2:$N$2,'Ligand and Compound Database'!A43) + COUNTIF('Plate Planning'!$C$12:$N$12,'Ligand and Compound Database'!A43) + COUNTIF('Plate Planning'!$C$12:$N$12,'Ligand and Compound Database'!B43)) + 12 * (COUNTIF('Plate Planning'!$B$4:$B$11,'Ligand and Compound Database'!A43) + COUNTIF('Plate Planning'!$B$4:$B$11,'Ligand and Compound Database'!B43) + COUNTIF('Plate Planning'!$O$4:$O$11,'Ligand and Compound Database'!A43) + COUNTIF('Plate Planning'!$O$4:O52,'Ligand and Compound Database'!B43))</f>
        <v>0</v>
      </c>
      <c r="E43" s="323" t="s">
        <v>655</v>
      </c>
    </row>
    <row r="44" spans="1:5" x14ac:dyDescent="0.25">
      <c r="A44" s="320">
        <v>43</v>
      </c>
      <c r="B44" s="320" t="s">
        <v>163</v>
      </c>
      <c r="C44" s="321" t="s">
        <v>1106</v>
      </c>
      <c r="D44" s="322">
        <f>COUNTIF('Plate Planning'!$C$4:$N$11,'Ligand and Compound Database'!A44)+COUNTIF('Plate Planning'!$C$4:$N$11,'Ligand and Compound Database'!B44)+8*(COUNTIF('Plate Planning'!$C$2:$N$2,'Ligand and Compound Database'!B44) + COUNTIF('Plate Planning'!$C$2:$N$2,'Ligand and Compound Database'!A44) + COUNTIF('Plate Planning'!$C$12:$N$12,'Ligand and Compound Database'!A44) + COUNTIF('Plate Planning'!$C$12:$N$12,'Ligand and Compound Database'!B44)) + 12 * (COUNTIF('Plate Planning'!$B$4:$B$11,'Ligand and Compound Database'!A44) + COUNTIF('Plate Planning'!$B$4:$B$11,'Ligand and Compound Database'!B44) + COUNTIF('Plate Planning'!$O$4:$O$11,'Ligand and Compound Database'!A44) + COUNTIF('Plate Planning'!$O$4:O53,'Ligand and Compound Database'!B44))</f>
        <v>0</v>
      </c>
      <c r="E44" s="323" t="s">
        <v>656</v>
      </c>
    </row>
    <row r="45" spans="1:5" x14ac:dyDescent="0.25">
      <c r="A45" s="320">
        <v>44</v>
      </c>
      <c r="B45" s="320" t="s">
        <v>164</v>
      </c>
      <c r="C45" s="320" t="s">
        <v>76</v>
      </c>
      <c r="D45" s="322">
        <f>COUNTIF('Plate Planning'!$C$4:$N$11,'Ligand and Compound Database'!A45)+COUNTIF('Plate Planning'!$C$4:$N$11,'Ligand and Compound Database'!B45)+8*(COUNTIF('Plate Planning'!$C$2:$N$2,'Ligand and Compound Database'!B45) + COUNTIF('Plate Planning'!$C$2:$N$2,'Ligand and Compound Database'!A45) + COUNTIF('Plate Planning'!$C$12:$N$12,'Ligand and Compound Database'!A45) + COUNTIF('Plate Planning'!$C$12:$N$12,'Ligand and Compound Database'!B45)) + 12 * (COUNTIF('Plate Planning'!$B$4:$B$11,'Ligand and Compound Database'!A45) + COUNTIF('Plate Planning'!$B$4:$B$11,'Ligand and Compound Database'!B45) + COUNTIF('Plate Planning'!$O$4:$O$11,'Ligand and Compound Database'!A45) + COUNTIF('Plate Planning'!$O$4:O54,'Ligand and Compound Database'!B45))</f>
        <v>0</v>
      </c>
      <c r="E45" s="323" t="s">
        <v>657</v>
      </c>
    </row>
    <row r="46" spans="1:5" x14ac:dyDescent="0.25">
      <c r="A46" s="320">
        <v>45</v>
      </c>
      <c r="B46" s="320" t="s">
        <v>165</v>
      </c>
      <c r="C46" s="321" t="s">
        <v>76</v>
      </c>
      <c r="D46" s="322">
        <f>COUNTIF('Plate Planning'!$C$4:$N$11,'Ligand and Compound Database'!A46)+COUNTIF('Plate Planning'!$C$4:$N$11,'Ligand and Compound Database'!B46)+8*(COUNTIF('Plate Planning'!$C$2:$N$2,'Ligand and Compound Database'!B46) + COUNTIF('Plate Planning'!$C$2:$N$2,'Ligand and Compound Database'!A46) + COUNTIF('Plate Planning'!$C$12:$N$12,'Ligand and Compound Database'!A46) + COUNTIF('Plate Planning'!$C$12:$N$12,'Ligand and Compound Database'!B46)) + 12 * (COUNTIF('Plate Planning'!$B$4:$B$11,'Ligand and Compound Database'!A46) + COUNTIF('Plate Planning'!$B$4:$B$11,'Ligand and Compound Database'!B46) + COUNTIF('Plate Planning'!$O$4:$O$11,'Ligand and Compound Database'!A46) + COUNTIF('Plate Planning'!$O$4:O55,'Ligand and Compound Database'!B46))</f>
        <v>0</v>
      </c>
      <c r="E46" s="323" t="s">
        <v>658</v>
      </c>
    </row>
    <row r="47" spans="1:5" x14ac:dyDescent="0.25">
      <c r="A47" s="320">
        <v>46</v>
      </c>
      <c r="B47" s="320" t="s">
        <v>166</v>
      </c>
      <c r="C47" s="321" t="s">
        <v>75</v>
      </c>
      <c r="D47" s="322">
        <f>COUNTIF('Plate Planning'!$C$4:$N$11,'Ligand and Compound Database'!A47)+COUNTIF('Plate Planning'!$C$4:$N$11,'Ligand and Compound Database'!B47)+8*(COUNTIF('Plate Planning'!$C$2:$N$2,'Ligand and Compound Database'!B47) + COUNTIF('Plate Planning'!$C$2:$N$2,'Ligand and Compound Database'!A47) + COUNTIF('Plate Planning'!$C$12:$N$12,'Ligand and Compound Database'!A47) + COUNTIF('Plate Planning'!$C$12:$N$12,'Ligand and Compound Database'!B47)) + 12 * (COUNTIF('Plate Planning'!$B$4:$B$11,'Ligand and Compound Database'!A47) + COUNTIF('Plate Planning'!$B$4:$B$11,'Ligand and Compound Database'!B47) + COUNTIF('Plate Planning'!$O$4:$O$11,'Ligand and Compound Database'!A47) + COUNTIF('Plate Planning'!$O$4:O56,'Ligand and Compound Database'!B47))</f>
        <v>0</v>
      </c>
      <c r="E47" s="323" t="s">
        <v>659</v>
      </c>
    </row>
    <row r="48" spans="1:5" x14ac:dyDescent="0.25">
      <c r="A48" s="320">
        <v>47</v>
      </c>
      <c r="B48" s="320" t="s">
        <v>167</v>
      </c>
      <c r="C48" s="320" t="s">
        <v>1106</v>
      </c>
      <c r="D48" s="322">
        <f>COUNTIF('Plate Planning'!$C$4:$N$11,'Ligand and Compound Database'!A48)+COUNTIF('Plate Planning'!$C$4:$N$11,'Ligand and Compound Database'!B48)+8*(COUNTIF('Plate Planning'!$C$2:$N$2,'Ligand and Compound Database'!B48) + COUNTIF('Plate Planning'!$C$2:$N$2,'Ligand and Compound Database'!A48) + COUNTIF('Plate Planning'!$C$12:$N$12,'Ligand and Compound Database'!A48) + COUNTIF('Plate Planning'!$C$12:$N$12,'Ligand and Compound Database'!B48)) + 12 * (COUNTIF('Plate Planning'!$B$4:$B$11,'Ligand and Compound Database'!A48) + COUNTIF('Plate Planning'!$B$4:$B$11,'Ligand and Compound Database'!B48) + COUNTIF('Plate Planning'!$O$4:$O$11,'Ligand and Compound Database'!A48) + COUNTIF('Plate Planning'!$O$4:O57,'Ligand and Compound Database'!B48))</f>
        <v>0</v>
      </c>
      <c r="E48" s="323" t="s">
        <v>660</v>
      </c>
    </row>
    <row r="49" spans="1:5" x14ac:dyDescent="0.25">
      <c r="A49" s="320">
        <v>48</v>
      </c>
      <c r="B49" s="320" t="s">
        <v>168</v>
      </c>
      <c r="C49" s="320" t="s">
        <v>75</v>
      </c>
      <c r="D49" s="322">
        <f>COUNTIF('Plate Planning'!$C$4:$N$11,'Ligand and Compound Database'!A49)+COUNTIF('Plate Planning'!$C$4:$N$11,'Ligand and Compound Database'!B49)+8*(COUNTIF('Plate Planning'!$C$2:$N$2,'Ligand and Compound Database'!B49) + COUNTIF('Plate Planning'!$C$2:$N$2,'Ligand and Compound Database'!A49) + COUNTIF('Plate Planning'!$C$12:$N$12,'Ligand and Compound Database'!A49) + COUNTIF('Plate Planning'!$C$12:$N$12,'Ligand and Compound Database'!B49)) + 12 * (COUNTIF('Plate Planning'!$B$4:$B$11,'Ligand and Compound Database'!A49) + COUNTIF('Plate Planning'!$B$4:$B$11,'Ligand and Compound Database'!B49) + COUNTIF('Plate Planning'!$O$4:$O$11,'Ligand and Compound Database'!A49) + COUNTIF('Plate Planning'!$O$4:O58,'Ligand and Compound Database'!B49))</f>
        <v>0</v>
      </c>
      <c r="E49" s="323" t="s">
        <v>661</v>
      </c>
    </row>
    <row r="50" spans="1:5" x14ac:dyDescent="0.25">
      <c r="A50" s="320">
        <v>49</v>
      </c>
      <c r="B50" s="320" t="s">
        <v>169</v>
      </c>
      <c r="C50" s="320" t="s">
        <v>75</v>
      </c>
      <c r="D50" s="322">
        <f>COUNTIF('Plate Planning'!$C$4:$N$11,'Ligand and Compound Database'!A50)+COUNTIF('Plate Planning'!$C$4:$N$11,'Ligand and Compound Database'!B50)+8*(COUNTIF('Plate Planning'!$C$2:$N$2,'Ligand and Compound Database'!B50) + COUNTIF('Plate Planning'!$C$2:$N$2,'Ligand and Compound Database'!A50) + COUNTIF('Plate Planning'!$C$12:$N$12,'Ligand and Compound Database'!A50) + COUNTIF('Plate Planning'!$C$12:$N$12,'Ligand and Compound Database'!B50)) + 12 * (COUNTIF('Plate Planning'!$B$4:$B$11,'Ligand and Compound Database'!A50) + COUNTIF('Plate Planning'!$B$4:$B$11,'Ligand and Compound Database'!B50) + COUNTIF('Plate Planning'!$O$4:$O$11,'Ligand and Compound Database'!A50) + COUNTIF('Plate Planning'!$O$4:O59,'Ligand and Compound Database'!B50))</f>
        <v>0</v>
      </c>
      <c r="E50" s="323" t="s">
        <v>662</v>
      </c>
    </row>
    <row r="51" spans="1:5" x14ac:dyDescent="0.25">
      <c r="A51" s="320">
        <v>50</v>
      </c>
      <c r="B51" s="320" t="s">
        <v>170</v>
      </c>
      <c r="C51" s="320" t="s">
        <v>75</v>
      </c>
      <c r="D51" s="322">
        <f>COUNTIF('Plate Planning'!$C$4:$N$11,'Ligand and Compound Database'!A51)+COUNTIF('Plate Planning'!$C$4:$N$11,'Ligand and Compound Database'!B51)+8*(COUNTIF('Plate Planning'!$C$2:$N$2,'Ligand and Compound Database'!B51) + COUNTIF('Plate Planning'!$C$2:$N$2,'Ligand and Compound Database'!A51) + COUNTIF('Plate Planning'!$C$12:$N$12,'Ligand and Compound Database'!A51) + COUNTIF('Plate Planning'!$C$12:$N$12,'Ligand and Compound Database'!B51)) + 12 * (COUNTIF('Plate Planning'!$B$4:$B$11,'Ligand and Compound Database'!A51) + COUNTIF('Plate Planning'!$B$4:$B$11,'Ligand and Compound Database'!B51) + COUNTIF('Plate Planning'!$O$4:$O$11,'Ligand and Compound Database'!A51) + COUNTIF('Plate Planning'!$O$4:O60,'Ligand and Compound Database'!B51))</f>
        <v>0</v>
      </c>
      <c r="E51" s="323" t="s">
        <v>663</v>
      </c>
    </row>
    <row r="52" spans="1:5" x14ac:dyDescent="0.25">
      <c r="A52" s="320">
        <v>51</v>
      </c>
      <c r="B52" s="320" t="s">
        <v>171</v>
      </c>
      <c r="C52" s="321" t="s">
        <v>1106</v>
      </c>
      <c r="D52" s="322">
        <f>COUNTIF('Plate Planning'!$C$4:$N$11,'Ligand and Compound Database'!A52)+COUNTIF('Plate Planning'!$C$4:$N$11,'Ligand and Compound Database'!B52)+8*(COUNTIF('Plate Planning'!$C$2:$N$2,'Ligand and Compound Database'!B52) + COUNTIF('Plate Planning'!$C$2:$N$2,'Ligand and Compound Database'!A52) + COUNTIF('Plate Planning'!$C$12:$N$12,'Ligand and Compound Database'!A52) + COUNTIF('Plate Planning'!$C$12:$N$12,'Ligand and Compound Database'!B52)) + 12 * (COUNTIF('Plate Planning'!$B$4:$B$11,'Ligand and Compound Database'!A52) + COUNTIF('Plate Planning'!$B$4:$B$11,'Ligand and Compound Database'!B52) + COUNTIF('Plate Planning'!$O$4:$O$11,'Ligand and Compound Database'!A52) + COUNTIF('Plate Planning'!$O$4:O61,'Ligand and Compound Database'!B52))</f>
        <v>0</v>
      </c>
      <c r="E52" s="323" t="s">
        <v>664</v>
      </c>
    </row>
    <row r="53" spans="1:5" x14ac:dyDescent="0.25">
      <c r="A53" s="320">
        <v>52</v>
      </c>
      <c r="B53" s="320" t="s">
        <v>172</v>
      </c>
      <c r="C53" s="320" t="s">
        <v>1106</v>
      </c>
      <c r="D53" s="322">
        <f>COUNTIF('Plate Planning'!$C$4:$N$11,'Ligand and Compound Database'!A53)+COUNTIF('Plate Planning'!$C$4:$N$11,'Ligand and Compound Database'!B53)+8*(COUNTIF('Plate Planning'!$C$2:$N$2,'Ligand and Compound Database'!B53) + COUNTIF('Plate Planning'!$C$2:$N$2,'Ligand and Compound Database'!A53) + COUNTIF('Plate Planning'!$C$12:$N$12,'Ligand and Compound Database'!A53) + COUNTIF('Plate Planning'!$C$12:$N$12,'Ligand and Compound Database'!B53)) + 12 * (COUNTIF('Plate Planning'!$B$4:$B$11,'Ligand and Compound Database'!A53) + COUNTIF('Plate Planning'!$B$4:$B$11,'Ligand and Compound Database'!B53) + COUNTIF('Plate Planning'!$O$4:$O$11,'Ligand and Compound Database'!A53) + COUNTIF('Plate Planning'!$O$4:O62,'Ligand and Compound Database'!B53))</f>
        <v>0</v>
      </c>
      <c r="E53" s="323" t="s">
        <v>665</v>
      </c>
    </row>
    <row r="54" spans="1:5" x14ac:dyDescent="0.25">
      <c r="A54" s="320">
        <v>53</v>
      </c>
      <c r="B54" s="320" t="s">
        <v>173</v>
      </c>
      <c r="C54" s="320" t="s">
        <v>1106</v>
      </c>
      <c r="D54" s="322">
        <f>COUNTIF('Plate Planning'!$C$4:$N$11,'Ligand and Compound Database'!A54)+COUNTIF('Plate Planning'!$C$4:$N$11,'Ligand and Compound Database'!B54)+8*(COUNTIF('Plate Planning'!$C$2:$N$2,'Ligand and Compound Database'!B54) + COUNTIF('Plate Planning'!$C$2:$N$2,'Ligand and Compound Database'!A54) + COUNTIF('Plate Planning'!$C$12:$N$12,'Ligand and Compound Database'!A54) + COUNTIF('Plate Planning'!$C$12:$N$12,'Ligand and Compound Database'!B54)) + 12 * (COUNTIF('Plate Planning'!$B$4:$B$11,'Ligand and Compound Database'!A54) + COUNTIF('Plate Planning'!$B$4:$B$11,'Ligand and Compound Database'!B54) + COUNTIF('Plate Planning'!$O$4:$O$11,'Ligand and Compound Database'!A54) + COUNTIF('Plate Planning'!$O$4:O63,'Ligand and Compound Database'!B54))</f>
        <v>0</v>
      </c>
      <c r="E54" s="323" t="s">
        <v>666</v>
      </c>
    </row>
    <row r="55" spans="1:5" x14ac:dyDescent="0.25">
      <c r="A55" s="320">
        <v>54</v>
      </c>
      <c r="B55" s="320" t="s">
        <v>174</v>
      </c>
      <c r="C55" s="321" t="s">
        <v>1106</v>
      </c>
      <c r="D55" s="322">
        <f>COUNTIF('Plate Planning'!$C$4:$N$11,'Ligand and Compound Database'!A55)+COUNTIF('Plate Planning'!$C$4:$N$11,'Ligand and Compound Database'!B55)+8*(COUNTIF('Plate Planning'!$C$2:$N$2,'Ligand and Compound Database'!B55) + COUNTIF('Plate Planning'!$C$2:$N$2,'Ligand and Compound Database'!A55) + COUNTIF('Plate Planning'!$C$12:$N$12,'Ligand and Compound Database'!A55) + COUNTIF('Plate Planning'!$C$12:$N$12,'Ligand and Compound Database'!B55)) + 12 * (COUNTIF('Plate Planning'!$B$4:$B$11,'Ligand and Compound Database'!A55) + COUNTIF('Plate Planning'!$B$4:$B$11,'Ligand and Compound Database'!B55) + COUNTIF('Plate Planning'!$O$4:$O$11,'Ligand and Compound Database'!A55) + COUNTIF('Plate Planning'!$O$4:O64,'Ligand and Compound Database'!B55))</f>
        <v>0</v>
      </c>
      <c r="E55" s="323" t="s">
        <v>667</v>
      </c>
    </row>
    <row r="56" spans="1:5" x14ac:dyDescent="0.25">
      <c r="A56" s="320">
        <v>55</v>
      </c>
      <c r="B56" s="320" t="s">
        <v>175</v>
      </c>
      <c r="C56" s="321" t="s">
        <v>1106</v>
      </c>
      <c r="D56" s="322">
        <f>COUNTIF('Plate Planning'!$C$4:$N$11,'Ligand and Compound Database'!A56)+COUNTIF('Plate Planning'!$C$4:$N$11,'Ligand and Compound Database'!B56)+8*(COUNTIF('Plate Planning'!$C$2:$N$2,'Ligand and Compound Database'!B56) + COUNTIF('Plate Planning'!$C$2:$N$2,'Ligand and Compound Database'!A56) + COUNTIF('Plate Planning'!$C$12:$N$12,'Ligand and Compound Database'!A56) + COUNTIF('Plate Planning'!$C$12:$N$12,'Ligand and Compound Database'!B56)) + 12 * (COUNTIF('Plate Planning'!$B$4:$B$11,'Ligand and Compound Database'!A56) + COUNTIF('Plate Planning'!$B$4:$B$11,'Ligand and Compound Database'!B56) + COUNTIF('Plate Planning'!$O$4:$O$11,'Ligand and Compound Database'!A56) + COUNTIF('Plate Planning'!$O$4:O65,'Ligand and Compound Database'!B56))</f>
        <v>0</v>
      </c>
      <c r="E56" s="323" t="s">
        <v>668</v>
      </c>
    </row>
    <row r="57" spans="1:5" x14ac:dyDescent="0.25">
      <c r="A57" s="320">
        <v>56</v>
      </c>
      <c r="B57" s="320" t="s">
        <v>176</v>
      </c>
      <c r="C57" s="321" t="s">
        <v>1106</v>
      </c>
      <c r="D57" s="322">
        <f>COUNTIF('Plate Planning'!$C$4:$N$11,'Ligand and Compound Database'!A57)+COUNTIF('Plate Planning'!$C$4:$N$11,'Ligand and Compound Database'!B57)+8*(COUNTIF('Plate Planning'!$C$2:$N$2,'Ligand and Compound Database'!B57) + COUNTIF('Plate Planning'!$C$2:$N$2,'Ligand and Compound Database'!A57) + COUNTIF('Plate Planning'!$C$12:$N$12,'Ligand and Compound Database'!A57) + COUNTIF('Plate Planning'!$C$12:$N$12,'Ligand and Compound Database'!B57)) + 12 * (COUNTIF('Plate Planning'!$B$4:$B$11,'Ligand and Compound Database'!A57) + COUNTIF('Plate Planning'!$B$4:$B$11,'Ligand and Compound Database'!B57) + COUNTIF('Plate Planning'!$O$4:$O$11,'Ligand and Compound Database'!A57) + COUNTIF('Plate Planning'!$O$4:O66,'Ligand and Compound Database'!B57))</f>
        <v>0</v>
      </c>
      <c r="E57" s="323" t="s">
        <v>669</v>
      </c>
    </row>
    <row r="58" spans="1:5" x14ac:dyDescent="0.25">
      <c r="A58" s="320">
        <v>57</v>
      </c>
      <c r="B58" s="320" t="s">
        <v>177</v>
      </c>
      <c r="C58" s="321" t="s">
        <v>1106</v>
      </c>
      <c r="D58" s="322">
        <f>COUNTIF('Plate Planning'!$C$4:$N$11,'Ligand and Compound Database'!A58)+COUNTIF('Plate Planning'!$C$4:$N$11,'Ligand and Compound Database'!B58)+8*(COUNTIF('Plate Planning'!$C$2:$N$2,'Ligand and Compound Database'!B58) + COUNTIF('Plate Planning'!$C$2:$N$2,'Ligand and Compound Database'!A58) + COUNTIF('Plate Planning'!$C$12:$N$12,'Ligand and Compound Database'!A58) + COUNTIF('Plate Planning'!$C$12:$N$12,'Ligand and Compound Database'!B58)) + 12 * (COUNTIF('Plate Planning'!$B$4:$B$11,'Ligand and Compound Database'!A58) + COUNTIF('Plate Planning'!$B$4:$B$11,'Ligand and Compound Database'!B58) + COUNTIF('Plate Planning'!$O$4:$O$11,'Ligand and Compound Database'!A58) + COUNTIF('Plate Planning'!$O$4:O67,'Ligand and Compound Database'!B58))</f>
        <v>0</v>
      </c>
      <c r="E58" s="323" t="s">
        <v>670</v>
      </c>
    </row>
    <row r="59" spans="1:5" x14ac:dyDescent="0.25">
      <c r="A59" s="320">
        <v>58</v>
      </c>
      <c r="B59" s="320" t="s">
        <v>178</v>
      </c>
      <c r="C59" s="321" t="s">
        <v>1106</v>
      </c>
      <c r="D59" s="322">
        <f>COUNTIF('Plate Planning'!$C$4:$N$11,'Ligand and Compound Database'!A59)+COUNTIF('Plate Planning'!$C$4:$N$11,'Ligand and Compound Database'!B59)+8*(COUNTIF('Plate Planning'!$C$2:$N$2,'Ligand and Compound Database'!B59) + COUNTIF('Plate Planning'!$C$2:$N$2,'Ligand and Compound Database'!A59) + COUNTIF('Plate Planning'!$C$12:$N$12,'Ligand and Compound Database'!A59) + COUNTIF('Plate Planning'!$C$12:$N$12,'Ligand and Compound Database'!B59)) + 12 * (COUNTIF('Plate Planning'!$B$4:$B$11,'Ligand and Compound Database'!A59) + COUNTIF('Plate Planning'!$B$4:$B$11,'Ligand and Compound Database'!B59) + COUNTIF('Plate Planning'!$O$4:$O$11,'Ligand and Compound Database'!A59) + COUNTIF('Plate Planning'!$O$4:O68,'Ligand and Compound Database'!B59))</f>
        <v>0</v>
      </c>
      <c r="E59" s="323" t="s">
        <v>671</v>
      </c>
    </row>
    <row r="60" spans="1:5" x14ac:dyDescent="0.25">
      <c r="A60" s="320">
        <v>59</v>
      </c>
      <c r="B60" s="320" t="s">
        <v>179</v>
      </c>
      <c r="C60" s="321" t="s">
        <v>1106</v>
      </c>
      <c r="D60" s="322">
        <f>COUNTIF('Plate Planning'!$C$4:$N$11,'Ligand and Compound Database'!A60)+COUNTIF('Plate Planning'!$C$4:$N$11,'Ligand and Compound Database'!B60)+8*(COUNTIF('Plate Planning'!$C$2:$N$2,'Ligand and Compound Database'!B60) + COUNTIF('Plate Planning'!$C$2:$N$2,'Ligand and Compound Database'!A60) + COUNTIF('Plate Planning'!$C$12:$N$12,'Ligand and Compound Database'!A60) + COUNTIF('Plate Planning'!$C$12:$N$12,'Ligand and Compound Database'!B60)) + 12 * (COUNTIF('Plate Planning'!$B$4:$B$11,'Ligand and Compound Database'!A60) + COUNTIF('Plate Planning'!$B$4:$B$11,'Ligand and Compound Database'!B60) + COUNTIF('Plate Planning'!$O$4:$O$11,'Ligand and Compound Database'!A60) + COUNTIF('Plate Planning'!$O$4:O69,'Ligand and Compound Database'!B60))</f>
        <v>0</v>
      </c>
      <c r="E60" s="323" t="s">
        <v>672</v>
      </c>
    </row>
    <row r="61" spans="1:5" x14ac:dyDescent="0.25">
      <c r="A61" s="320">
        <v>60</v>
      </c>
      <c r="B61" s="320" t="s">
        <v>180</v>
      </c>
      <c r="C61" s="321" t="s">
        <v>1106</v>
      </c>
      <c r="D61" s="322">
        <f>COUNTIF('Plate Planning'!$C$4:$N$11,'Ligand and Compound Database'!A61)+COUNTIF('Plate Planning'!$C$4:$N$11,'Ligand and Compound Database'!B61)+8*(COUNTIF('Plate Planning'!$C$2:$N$2,'Ligand and Compound Database'!B61) + COUNTIF('Plate Planning'!$C$2:$N$2,'Ligand and Compound Database'!A61) + COUNTIF('Plate Planning'!$C$12:$N$12,'Ligand and Compound Database'!A61) + COUNTIF('Plate Planning'!$C$12:$N$12,'Ligand and Compound Database'!B61)) + 12 * (COUNTIF('Plate Planning'!$B$4:$B$11,'Ligand and Compound Database'!A61) + COUNTIF('Plate Planning'!$B$4:$B$11,'Ligand and Compound Database'!B61) + COUNTIF('Plate Planning'!$O$4:$O$11,'Ligand and Compound Database'!A61) + COUNTIF('Plate Planning'!$O$4:O70,'Ligand and Compound Database'!B61))</f>
        <v>0</v>
      </c>
      <c r="E61" s="323" t="s">
        <v>673</v>
      </c>
    </row>
    <row r="62" spans="1:5" x14ac:dyDescent="0.25">
      <c r="A62" s="320">
        <v>61</v>
      </c>
      <c r="B62" s="320" t="s">
        <v>181</v>
      </c>
      <c r="C62" s="320" t="s">
        <v>1106</v>
      </c>
      <c r="D62" s="322">
        <f>COUNTIF('Plate Planning'!$C$4:$N$11,'Ligand and Compound Database'!A62)+COUNTIF('Plate Planning'!$C$4:$N$11,'Ligand and Compound Database'!B62)+8*(COUNTIF('Plate Planning'!$C$2:$N$2,'Ligand and Compound Database'!B62) + COUNTIF('Plate Planning'!$C$2:$N$2,'Ligand and Compound Database'!A62) + COUNTIF('Plate Planning'!$C$12:$N$12,'Ligand and Compound Database'!A62) + COUNTIF('Plate Planning'!$C$12:$N$12,'Ligand and Compound Database'!B62)) + 12 * (COUNTIF('Plate Planning'!$B$4:$B$11,'Ligand and Compound Database'!A62) + COUNTIF('Plate Planning'!$B$4:$B$11,'Ligand and Compound Database'!B62) + COUNTIF('Plate Planning'!$O$4:$O$11,'Ligand and Compound Database'!A62) + COUNTIF('Plate Planning'!$O$4:O71,'Ligand and Compound Database'!B62))</f>
        <v>0</v>
      </c>
      <c r="E62" s="323" t="s">
        <v>674</v>
      </c>
    </row>
    <row r="63" spans="1:5" x14ac:dyDescent="0.25">
      <c r="A63" s="320">
        <v>62</v>
      </c>
      <c r="B63" s="320" t="s">
        <v>182</v>
      </c>
      <c r="C63" s="321" t="s">
        <v>1106</v>
      </c>
      <c r="D63" s="322">
        <f>COUNTIF('Plate Planning'!$C$4:$N$11,'Ligand and Compound Database'!A63)+COUNTIF('Plate Planning'!$C$4:$N$11,'Ligand and Compound Database'!B63)+8*(COUNTIF('Plate Planning'!$C$2:$N$2,'Ligand and Compound Database'!B63) + COUNTIF('Plate Planning'!$C$2:$N$2,'Ligand and Compound Database'!A63) + COUNTIF('Plate Planning'!$C$12:$N$12,'Ligand and Compound Database'!A63) + COUNTIF('Plate Planning'!$C$12:$N$12,'Ligand and Compound Database'!B63)) + 12 * (COUNTIF('Plate Planning'!$B$4:$B$11,'Ligand and Compound Database'!A63) + COUNTIF('Plate Planning'!$B$4:$B$11,'Ligand and Compound Database'!B63) + COUNTIF('Plate Planning'!$O$4:$O$11,'Ligand and Compound Database'!A63) + COUNTIF('Plate Planning'!$O$4:O72,'Ligand and Compound Database'!B63))</f>
        <v>0</v>
      </c>
      <c r="E63" s="323" t="s">
        <v>675</v>
      </c>
    </row>
    <row r="64" spans="1:5" x14ac:dyDescent="0.25">
      <c r="A64" s="320">
        <v>63</v>
      </c>
      <c r="B64" s="320" t="s">
        <v>183</v>
      </c>
      <c r="C64" s="321" t="s">
        <v>1106</v>
      </c>
      <c r="D64" s="322">
        <f>COUNTIF('Plate Planning'!$C$4:$N$11,'Ligand and Compound Database'!A64)+COUNTIF('Plate Planning'!$C$4:$N$11,'Ligand and Compound Database'!B64)+8*(COUNTIF('Plate Planning'!$C$2:$N$2,'Ligand and Compound Database'!B64) + COUNTIF('Plate Planning'!$C$2:$N$2,'Ligand and Compound Database'!A64) + COUNTIF('Plate Planning'!$C$12:$N$12,'Ligand and Compound Database'!A64) + COUNTIF('Plate Planning'!$C$12:$N$12,'Ligand and Compound Database'!B64)) + 12 * (COUNTIF('Plate Planning'!$B$4:$B$11,'Ligand and Compound Database'!A64) + COUNTIF('Plate Planning'!$B$4:$B$11,'Ligand and Compound Database'!B64) + COUNTIF('Plate Planning'!$O$4:$O$11,'Ligand and Compound Database'!A64) + COUNTIF('Plate Planning'!$O$4:O73,'Ligand and Compound Database'!B64))</f>
        <v>0</v>
      </c>
      <c r="E64" s="323" t="s">
        <v>676</v>
      </c>
    </row>
    <row r="65" spans="1:5" x14ac:dyDescent="0.25">
      <c r="A65" s="320">
        <v>64</v>
      </c>
      <c r="B65" s="320" t="s">
        <v>184</v>
      </c>
      <c r="C65" s="321" t="s">
        <v>1106</v>
      </c>
      <c r="D65" s="322">
        <f>COUNTIF('Plate Planning'!$C$4:$N$11,'Ligand and Compound Database'!A65)+COUNTIF('Plate Planning'!$C$4:$N$11,'Ligand and Compound Database'!B65)+8*(COUNTIF('Plate Planning'!$C$2:$N$2,'Ligand and Compound Database'!B65) + COUNTIF('Plate Planning'!$C$2:$N$2,'Ligand and Compound Database'!A65) + COUNTIF('Plate Planning'!$C$12:$N$12,'Ligand and Compound Database'!A65) + COUNTIF('Plate Planning'!$C$12:$N$12,'Ligand and Compound Database'!B65)) + 12 * (COUNTIF('Plate Planning'!$B$4:$B$11,'Ligand and Compound Database'!A65) + COUNTIF('Plate Planning'!$B$4:$B$11,'Ligand and Compound Database'!B65) + COUNTIF('Plate Planning'!$O$4:$O$11,'Ligand and Compound Database'!A65) + COUNTIF('Plate Planning'!$O$4:O74,'Ligand and Compound Database'!B65))</f>
        <v>0</v>
      </c>
      <c r="E65" s="323" t="s">
        <v>677</v>
      </c>
    </row>
    <row r="66" spans="1:5" x14ac:dyDescent="0.25">
      <c r="A66" s="320">
        <v>65</v>
      </c>
      <c r="B66" s="320" t="s">
        <v>185</v>
      </c>
      <c r="C66" s="320" t="s">
        <v>1106</v>
      </c>
      <c r="D66" s="322">
        <f>COUNTIF('Plate Planning'!$C$4:$N$11,'Ligand and Compound Database'!A66)+COUNTIF('Plate Planning'!$C$4:$N$11,'Ligand and Compound Database'!B66)+8*(COUNTIF('Plate Planning'!$C$2:$N$2,'Ligand and Compound Database'!B66) + COUNTIF('Plate Planning'!$C$2:$N$2,'Ligand and Compound Database'!A66) + COUNTIF('Plate Planning'!$C$12:$N$12,'Ligand and Compound Database'!A66) + COUNTIF('Plate Planning'!$C$12:$N$12,'Ligand and Compound Database'!B66)) + 12 * (COUNTIF('Plate Planning'!$B$4:$B$11,'Ligand and Compound Database'!A66) + COUNTIF('Plate Planning'!$B$4:$B$11,'Ligand and Compound Database'!B66) + COUNTIF('Plate Planning'!$O$4:$O$11,'Ligand and Compound Database'!A66) + COUNTIF('Plate Planning'!$O$4:O75,'Ligand and Compound Database'!B66))</f>
        <v>0</v>
      </c>
      <c r="E66" s="323" t="s">
        <v>678</v>
      </c>
    </row>
    <row r="67" spans="1:5" x14ac:dyDescent="0.25">
      <c r="A67" s="320">
        <v>66</v>
      </c>
      <c r="B67" s="320" t="s">
        <v>186</v>
      </c>
      <c r="C67" s="321" t="s">
        <v>1106</v>
      </c>
      <c r="D67" s="322">
        <f>COUNTIF('Plate Planning'!$C$4:$N$11,'Ligand and Compound Database'!A67)+COUNTIF('Plate Planning'!$C$4:$N$11,'Ligand and Compound Database'!B67)+8*(COUNTIF('Plate Planning'!$C$2:$N$2,'Ligand and Compound Database'!B67) + COUNTIF('Plate Planning'!$C$2:$N$2,'Ligand and Compound Database'!A67) + COUNTIF('Plate Planning'!$C$12:$N$12,'Ligand and Compound Database'!A67) + COUNTIF('Plate Planning'!$C$12:$N$12,'Ligand and Compound Database'!B67)) + 12 * (COUNTIF('Plate Planning'!$B$4:$B$11,'Ligand and Compound Database'!A67) + COUNTIF('Plate Planning'!$B$4:$B$11,'Ligand and Compound Database'!B67) + COUNTIF('Plate Planning'!$O$4:$O$11,'Ligand and Compound Database'!A67) + COUNTIF('Plate Planning'!$O$4:O76,'Ligand and Compound Database'!B67))</f>
        <v>0</v>
      </c>
      <c r="E67" s="323" t="s">
        <v>679</v>
      </c>
    </row>
    <row r="68" spans="1:5" x14ac:dyDescent="0.25">
      <c r="A68" s="320">
        <v>67</v>
      </c>
      <c r="B68" s="320" t="s">
        <v>187</v>
      </c>
      <c r="C68" s="321" t="s">
        <v>1106</v>
      </c>
      <c r="D68" s="322">
        <f>COUNTIF('Plate Planning'!$C$4:$N$11,'Ligand and Compound Database'!A68)+COUNTIF('Plate Planning'!$C$4:$N$11,'Ligand and Compound Database'!B68)+8*(COUNTIF('Plate Planning'!$C$2:$N$2,'Ligand and Compound Database'!B68) + COUNTIF('Plate Planning'!$C$2:$N$2,'Ligand and Compound Database'!A68) + COUNTIF('Plate Planning'!$C$12:$N$12,'Ligand and Compound Database'!A68) + COUNTIF('Plate Planning'!$C$12:$N$12,'Ligand and Compound Database'!B68)) + 12 * (COUNTIF('Plate Planning'!$B$4:$B$11,'Ligand and Compound Database'!A68) + COUNTIF('Plate Planning'!$B$4:$B$11,'Ligand and Compound Database'!B68) + COUNTIF('Plate Planning'!$O$4:$O$11,'Ligand and Compound Database'!A68) + COUNTIF('Plate Planning'!$O$4:O77,'Ligand and Compound Database'!B68))</f>
        <v>0</v>
      </c>
      <c r="E68" s="323" t="s">
        <v>680</v>
      </c>
    </row>
    <row r="69" spans="1:5" x14ac:dyDescent="0.25">
      <c r="A69" s="320">
        <v>68</v>
      </c>
      <c r="B69" s="320" t="s">
        <v>188</v>
      </c>
      <c r="C69" s="320" t="s">
        <v>75</v>
      </c>
      <c r="D69" s="322">
        <f>COUNTIF('Plate Planning'!$C$4:$N$11,'Ligand and Compound Database'!A69)+COUNTIF('Plate Planning'!$C$4:$N$11,'Ligand and Compound Database'!B69)+8*(COUNTIF('Plate Planning'!$C$2:$N$2,'Ligand and Compound Database'!B69) + COUNTIF('Plate Planning'!$C$2:$N$2,'Ligand and Compound Database'!A69) + COUNTIF('Plate Planning'!$C$12:$N$12,'Ligand and Compound Database'!A69) + COUNTIF('Plate Planning'!$C$12:$N$12,'Ligand and Compound Database'!B69)) + 12 * (COUNTIF('Plate Planning'!$B$4:$B$11,'Ligand and Compound Database'!A69) + COUNTIF('Plate Planning'!$B$4:$B$11,'Ligand and Compound Database'!B69) + COUNTIF('Plate Planning'!$O$4:$O$11,'Ligand and Compound Database'!A69) + COUNTIF('Plate Planning'!$O$4:O78,'Ligand and Compound Database'!B69))</f>
        <v>0</v>
      </c>
      <c r="E69" s="323" t="s">
        <v>681</v>
      </c>
    </row>
    <row r="70" spans="1:5" x14ac:dyDescent="0.25">
      <c r="A70" s="320">
        <v>69</v>
      </c>
      <c r="B70" s="320" t="s">
        <v>189</v>
      </c>
      <c r="C70" s="320" t="s">
        <v>1106</v>
      </c>
      <c r="D70" s="322">
        <f>COUNTIF('Plate Planning'!$C$4:$N$11,'Ligand and Compound Database'!A70)+COUNTIF('Plate Planning'!$C$4:$N$11,'Ligand and Compound Database'!B70)+8*(COUNTIF('Plate Planning'!$C$2:$N$2,'Ligand and Compound Database'!B70) + COUNTIF('Plate Planning'!$C$2:$N$2,'Ligand and Compound Database'!A70) + COUNTIF('Plate Planning'!$C$12:$N$12,'Ligand and Compound Database'!A70) + COUNTIF('Plate Planning'!$C$12:$N$12,'Ligand and Compound Database'!B70)) + 12 * (COUNTIF('Plate Planning'!$B$4:$B$11,'Ligand and Compound Database'!A70) + COUNTIF('Plate Planning'!$B$4:$B$11,'Ligand and Compound Database'!B70) + COUNTIF('Plate Planning'!$O$4:$O$11,'Ligand and Compound Database'!A70) + COUNTIF('Plate Planning'!$O$4:O79,'Ligand and Compound Database'!B70))</f>
        <v>0</v>
      </c>
      <c r="E70" s="323" t="s">
        <v>682</v>
      </c>
    </row>
    <row r="71" spans="1:5" x14ac:dyDescent="0.25">
      <c r="A71" s="320">
        <v>70</v>
      </c>
      <c r="B71" s="320" t="s">
        <v>190</v>
      </c>
      <c r="C71" s="321" t="s">
        <v>75</v>
      </c>
      <c r="D71" s="322">
        <f>COUNTIF('Plate Planning'!$C$4:$N$11,'Ligand and Compound Database'!A71)+COUNTIF('Plate Planning'!$C$4:$N$11,'Ligand and Compound Database'!B71)+8*(COUNTIF('Plate Planning'!$C$2:$N$2,'Ligand and Compound Database'!B71) + COUNTIF('Plate Planning'!$C$2:$N$2,'Ligand and Compound Database'!A71) + COUNTIF('Plate Planning'!$C$12:$N$12,'Ligand and Compound Database'!A71) + COUNTIF('Plate Planning'!$C$12:$N$12,'Ligand and Compound Database'!B71)) + 12 * (COUNTIF('Plate Planning'!$B$4:$B$11,'Ligand and Compound Database'!A71) + COUNTIF('Plate Planning'!$B$4:$B$11,'Ligand and Compound Database'!B71) + COUNTIF('Plate Planning'!$O$4:$O$11,'Ligand and Compound Database'!A71) + COUNTIF('Plate Planning'!$O$4:O80,'Ligand and Compound Database'!B71))</f>
        <v>0</v>
      </c>
      <c r="E71" s="323" t="s">
        <v>683</v>
      </c>
    </row>
    <row r="72" spans="1:5" x14ac:dyDescent="0.25">
      <c r="A72" s="320">
        <v>71</v>
      </c>
      <c r="B72" s="320" t="s">
        <v>191</v>
      </c>
      <c r="C72" s="320" t="s">
        <v>1106</v>
      </c>
      <c r="D72" s="322">
        <f>COUNTIF('Plate Planning'!$C$4:$N$11,'Ligand and Compound Database'!A72)+COUNTIF('Plate Planning'!$C$4:$N$11,'Ligand and Compound Database'!B72)+8*(COUNTIF('Plate Planning'!$C$2:$N$2,'Ligand and Compound Database'!B72) + COUNTIF('Plate Planning'!$C$2:$N$2,'Ligand and Compound Database'!A72) + COUNTIF('Plate Planning'!$C$12:$N$12,'Ligand and Compound Database'!A72) + COUNTIF('Plate Planning'!$C$12:$N$12,'Ligand and Compound Database'!B72)) + 12 * (COUNTIF('Plate Planning'!$B$4:$B$11,'Ligand and Compound Database'!A72) + COUNTIF('Plate Planning'!$B$4:$B$11,'Ligand and Compound Database'!B72) + COUNTIF('Plate Planning'!$O$4:$O$11,'Ligand and Compound Database'!A72) + COUNTIF('Plate Planning'!$O$4:O81,'Ligand and Compound Database'!B72))</f>
        <v>0</v>
      </c>
      <c r="E72" s="323" t="s">
        <v>684</v>
      </c>
    </row>
    <row r="73" spans="1:5" x14ac:dyDescent="0.25">
      <c r="A73" s="320">
        <v>72</v>
      </c>
      <c r="B73" s="320" t="s">
        <v>192</v>
      </c>
      <c r="C73" s="321" t="s">
        <v>76</v>
      </c>
      <c r="D73" s="322">
        <f>COUNTIF('Plate Planning'!$C$4:$N$11,'Ligand and Compound Database'!A73)+COUNTIF('Plate Planning'!$C$4:$N$11,'Ligand and Compound Database'!B73)+8*(COUNTIF('Plate Planning'!$C$2:$N$2,'Ligand and Compound Database'!B73) + COUNTIF('Plate Planning'!$C$2:$N$2,'Ligand and Compound Database'!A73) + COUNTIF('Plate Planning'!$C$12:$N$12,'Ligand and Compound Database'!A73) + COUNTIF('Plate Planning'!$C$12:$N$12,'Ligand and Compound Database'!B73)) + 12 * (COUNTIF('Plate Planning'!$B$4:$B$11,'Ligand and Compound Database'!A73) + COUNTIF('Plate Planning'!$B$4:$B$11,'Ligand and Compound Database'!B73) + COUNTIF('Plate Planning'!$O$4:$O$11,'Ligand and Compound Database'!A73) + COUNTIF('Plate Planning'!$O$4:O82,'Ligand and Compound Database'!B73))</f>
        <v>0</v>
      </c>
      <c r="E73" s="323" t="s">
        <v>685</v>
      </c>
    </row>
    <row r="74" spans="1:5" x14ac:dyDescent="0.25">
      <c r="A74" s="320">
        <v>73</v>
      </c>
      <c r="B74" s="320" t="s">
        <v>193</v>
      </c>
      <c r="C74" s="320" t="s">
        <v>75</v>
      </c>
      <c r="D74" s="322">
        <f>COUNTIF('Plate Planning'!$C$4:$N$11,'Ligand and Compound Database'!A74)+COUNTIF('Plate Planning'!$C$4:$N$11,'Ligand and Compound Database'!B74)+8*(COUNTIF('Plate Planning'!$C$2:$N$2,'Ligand and Compound Database'!B74) + COUNTIF('Plate Planning'!$C$2:$N$2,'Ligand and Compound Database'!A74) + COUNTIF('Plate Planning'!$C$12:$N$12,'Ligand and Compound Database'!A74) + COUNTIF('Plate Planning'!$C$12:$N$12,'Ligand and Compound Database'!B74)) + 12 * (COUNTIF('Plate Planning'!$B$4:$B$11,'Ligand and Compound Database'!A74) + COUNTIF('Plate Planning'!$B$4:$B$11,'Ligand and Compound Database'!B74) + COUNTIF('Plate Planning'!$O$4:$O$11,'Ligand and Compound Database'!A74) + COUNTIF('Plate Planning'!$O$4:O83,'Ligand and Compound Database'!B74))</f>
        <v>0</v>
      </c>
      <c r="E74" s="323" t="s">
        <v>686</v>
      </c>
    </row>
    <row r="75" spans="1:5" x14ac:dyDescent="0.25">
      <c r="A75" s="320">
        <v>74</v>
      </c>
      <c r="B75" s="320" t="s">
        <v>194</v>
      </c>
      <c r="C75" s="320" t="s">
        <v>75</v>
      </c>
      <c r="D75" s="322">
        <f>COUNTIF('Plate Planning'!$C$4:$N$11,'Ligand and Compound Database'!A75)+COUNTIF('Plate Planning'!$C$4:$N$11,'Ligand and Compound Database'!B75)+8*(COUNTIF('Plate Planning'!$C$2:$N$2,'Ligand and Compound Database'!B75) + COUNTIF('Plate Planning'!$C$2:$N$2,'Ligand and Compound Database'!A75) + COUNTIF('Plate Planning'!$C$12:$N$12,'Ligand and Compound Database'!A75) + COUNTIF('Plate Planning'!$C$12:$N$12,'Ligand and Compound Database'!B75)) + 12 * (COUNTIF('Plate Planning'!$B$4:$B$11,'Ligand and Compound Database'!A75) + COUNTIF('Plate Planning'!$B$4:$B$11,'Ligand and Compound Database'!B75) + COUNTIF('Plate Planning'!$O$4:$O$11,'Ligand and Compound Database'!A75) + COUNTIF('Plate Planning'!$O$4:O84,'Ligand and Compound Database'!B75))</f>
        <v>0</v>
      </c>
      <c r="E75" s="323" t="s">
        <v>687</v>
      </c>
    </row>
    <row r="76" spans="1:5" x14ac:dyDescent="0.25">
      <c r="A76" s="320">
        <v>75</v>
      </c>
      <c r="B76" s="320" t="s">
        <v>195</v>
      </c>
      <c r="C76" s="321" t="s">
        <v>77</v>
      </c>
      <c r="D76" s="322">
        <f>COUNTIF('Plate Planning'!$C$4:$N$11,'Ligand and Compound Database'!A76)+COUNTIF('Plate Planning'!$C$4:$N$11,'Ligand and Compound Database'!B76)+8*(COUNTIF('Plate Planning'!$C$2:$N$2,'Ligand and Compound Database'!B76) + COUNTIF('Plate Planning'!$C$2:$N$2,'Ligand and Compound Database'!A76) + COUNTIF('Plate Planning'!$C$12:$N$12,'Ligand and Compound Database'!A76) + COUNTIF('Plate Planning'!$C$12:$N$12,'Ligand and Compound Database'!B76)) + 12 * (COUNTIF('Plate Planning'!$B$4:$B$11,'Ligand and Compound Database'!A76) + COUNTIF('Plate Planning'!$B$4:$B$11,'Ligand and Compound Database'!B76) + COUNTIF('Plate Planning'!$O$4:$O$11,'Ligand and Compound Database'!A76) + COUNTIF('Plate Planning'!$O$4:O85,'Ligand and Compound Database'!B76))</f>
        <v>0</v>
      </c>
      <c r="E76" s="323" t="s">
        <v>688</v>
      </c>
    </row>
    <row r="77" spans="1:5" x14ac:dyDescent="0.25">
      <c r="A77" s="320">
        <v>76</v>
      </c>
      <c r="B77" s="320" t="s">
        <v>196</v>
      </c>
      <c r="C77" s="320" t="s">
        <v>75</v>
      </c>
      <c r="D77" s="322">
        <f>COUNTIF('Plate Planning'!$C$4:$N$11,'Ligand and Compound Database'!A77)+COUNTIF('Plate Planning'!$C$4:$N$11,'Ligand and Compound Database'!B77)+8*(COUNTIF('Plate Planning'!$C$2:$N$2,'Ligand and Compound Database'!B77) + COUNTIF('Plate Planning'!$C$2:$N$2,'Ligand and Compound Database'!A77) + COUNTIF('Plate Planning'!$C$12:$N$12,'Ligand and Compound Database'!A77) + COUNTIF('Plate Planning'!$C$12:$N$12,'Ligand and Compound Database'!B77)) + 12 * (COUNTIF('Plate Planning'!$B$4:$B$11,'Ligand and Compound Database'!A77) + COUNTIF('Plate Planning'!$B$4:$B$11,'Ligand and Compound Database'!B77) + COUNTIF('Plate Planning'!$O$4:$O$11,'Ligand and Compound Database'!A77) + COUNTIF('Plate Planning'!$O$4:O86,'Ligand and Compound Database'!B77))</f>
        <v>0</v>
      </c>
      <c r="E77" s="323" t="s">
        <v>689</v>
      </c>
    </row>
    <row r="78" spans="1:5" x14ac:dyDescent="0.25">
      <c r="A78" s="320">
        <v>77</v>
      </c>
      <c r="B78" s="320" t="s">
        <v>197</v>
      </c>
      <c r="C78" s="320" t="s">
        <v>1106</v>
      </c>
      <c r="D78" s="322">
        <f>COUNTIF('Plate Planning'!$C$4:$N$11,'Ligand and Compound Database'!A78)+COUNTIF('Plate Planning'!$C$4:$N$11,'Ligand and Compound Database'!B78)+8*(COUNTIF('Plate Planning'!$C$2:$N$2,'Ligand and Compound Database'!B78) + COUNTIF('Plate Planning'!$C$2:$N$2,'Ligand and Compound Database'!A78) + COUNTIF('Plate Planning'!$C$12:$N$12,'Ligand and Compound Database'!A78) + COUNTIF('Plate Planning'!$C$12:$N$12,'Ligand and Compound Database'!B78)) + 12 * (COUNTIF('Plate Planning'!$B$4:$B$11,'Ligand and Compound Database'!A78) + COUNTIF('Plate Planning'!$B$4:$B$11,'Ligand and Compound Database'!B78) + COUNTIF('Plate Planning'!$O$4:$O$11,'Ligand and Compound Database'!A78) + COUNTIF('Plate Planning'!$O$4:O87,'Ligand and Compound Database'!B78))</f>
        <v>0</v>
      </c>
      <c r="E78" s="323" t="s">
        <v>690</v>
      </c>
    </row>
    <row r="79" spans="1:5" x14ac:dyDescent="0.25">
      <c r="A79" s="320">
        <v>78</v>
      </c>
      <c r="B79" s="320" t="s">
        <v>198</v>
      </c>
      <c r="C79" s="320" t="s">
        <v>1106</v>
      </c>
      <c r="D79" s="322">
        <f>COUNTIF('Plate Planning'!$C$4:$N$11,'Ligand and Compound Database'!A79)+COUNTIF('Plate Planning'!$C$4:$N$11,'Ligand and Compound Database'!B79)+8*(COUNTIF('Plate Planning'!$C$2:$N$2,'Ligand and Compound Database'!B79) + COUNTIF('Plate Planning'!$C$2:$N$2,'Ligand and Compound Database'!A79) + COUNTIF('Plate Planning'!$C$12:$N$12,'Ligand and Compound Database'!A79) + COUNTIF('Plate Planning'!$C$12:$N$12,'Ligand and Compound Database'!B79)) + 12 * (COUNTIF('Plate Planning'!$B$4:$B$11,'Ligand and Compound Database'!A79) + COUNTIF('Plate Planning'!$B$4:$B$11,'Ligand and Compound Database'!B79) + COUNTIF('Plate Planning'!$O$4:$O$11,'Ligand and Compound Database'!A79) + COUNTIF('Plate Planning'!$O$4:O88,'Ligand and Compound Database'!B79))</f>
        <v>0</v>
      </c>
      <c r="E79" s="323" t="s">
        <v>691</v>
      </c>
    </row>
    <row r="80" spans="1:5" x14ac:dyDescent="0.25">
      <c r="A80" s="320">
        <v>79</v>
      </c>
      <c r="B80" s="320" t="s">
        <v>199</v>
      </c>
      <c r="C80" s="320" t="s">
        <v>75</v>
      </c>
      <c r="D80" s="322">
        <f>COUNTIF('Plate Planning'!$C$4:$N$11,'Ligand and Compound Database'!A80)+COUNTIF('Plate Planning'!$C$4:$N$11,'Ligand and Compound Database'!B80)+8*(COUNTIF('Plate Planning'!$C$2:$N$2,'Ligand and Compound Database'!B80) + COUNTIF('Plate Planning'!$C$2:$N$2,'Ligand and Compound Database'!A80) + COUNTIF('Plate Planning'!$C$12:$N$12,'Ligand and Compound Database'!A80) + COUNTIF('Plate Planning'!$C$12:$N$12,'Ligand and Compound Database'!B80)) + 12 * (COUNTIF('Plate Planning'!$B$4:$B$11,'Ligand and Compound Database'!A80) + COUNTIF('Plate Planning'!$B$4:$B$11,'Ligand and Compound Database'!B80) + COUNTIF('Plate Planning'!$O$4:$O$11,'Ligand and Compound Database'!A80) + COUNTIF('Plate Planning'!$O$4:O89,'Ligand and Compound Database'!B80))</f>
        <v>0</v>
      </c>
      <c r="E80" s="323" t="s">
        <v>692</v>
      </c>
    </row>
    <row r="81" spans="1:5" x14ac:dyDescent="0.25">
      <c r="A81" s="320">
        <v>80</v>
      </c>
      <c r="B81" s="320" t="s">
        <v>200</v>
      </c>
      <c r="C81" s="321" t="s">
        <v>1106</v>
      </c>
      <c r="D81" s="322">
        <f>COUNTIF('Plate Planning'!$C$4:$N$11,'Ligand and Compound Database'!A81)+COUNTIF('Plate Planning'!$C$4:$N$11,'Ligand and Compound Database'!B81)+8*(COUNTIF('Plate Planning'!$C$2:$N$2,'Ligand and Compound Database'!B81) + COUNTIF('Plate Planning'!$C$2:$N$2,'Ligand and Compound Database'!A81) + COUNTIF('Plate Planning'!$C$12:$N$12,'Ligand and Compound Database'!A81) + COUNTIF('Plate Planning'!$C$12:$N$12,'Ligand and Compound Database'!B81)) + 12 * (COUNTIF('Plate Planning'!$B$4:$B$11,'Ligand and Compound Database'!A81) + COUNTIF('Plate Planning'!$B$4:$B$11,'Ligand and Compound Database'!B81) + COUNTIF('Plate Planning'!$O$4:$O$11,'Ligand and Compound Database'!A81) + COUNTIF('Plate Planning'!$O$4:O90,'Ligand and Compound Database'!B81))</f>
        <v>0</v>
      </c>
      <c r="E81" s="323" t="s">
        <v>693</v>
      </c>
    </row>
    <row r="82" spans="1:5" x14ac:dyDescent="0.25">
      <c r="A82" s="320">
        <v>81</v>
      </c>
      <c r="B82" s="320" t="s">
        <v>201</v>
      </c>
      <c r="C82" s="320" t="s">
        <v>75</v>
      </c>
      <c r="D82" s="322">
        <f>COUNTIF('Plate Planning'!$C$4:$N$11,'Ligand and Compound Database'!A82)+COUNTIF('Plate Planning'!$C$4:$N$11,'Ligand and Compound Database'!B82)+8*(COUNTIF('Plate Planning'!$C$2:$N$2,'Ligand and Compound Database'!B82) + COUNTIF('Plate Planning'!$C$2:$N$2,'Ligand and Compound Database'!A82) + COUNTIF('Plate Planning'!$C$12:$N$12,'Ligand and Compound Database'!A82) + COUNTIF('Plate Planning'!$C$12:$N$12,'Ligand and Compound Database'!B82)) + 12 * (COUNTIF('Plate Planning'!$B$4:$B$11,'Ligand and Compound Database'!A82) + COUNTIF('Plate Planning'!$B$4:$B$11,'Ligand and Compound Database'!B82) + COUNTIF('Plate Planning'!$O$4:$O$11,'Ligand and Compound Database'!A82) + COUNTIF('Plate Planning'!$O$4:O91,'Ligand and Compound Database'!B82))</f>
        <v>0</v>
      </c>
      <c r="E82" s="323" t="s">
        <v>694</v>
      </c>
    </row>
    <row r="83" spans="1:5" x14ac:dyDescent="0.25">
      <c r="A83" s="320">
        <v>82</v>
      </c>
      <c r="B83" s="320" t="s">
        <v>202</v>
      </c>
      <c r="C83" s="321" t="s">
        <v>75</v>
      </c>
      <c r="D83" s="322">
        <f>COUNTIF('Plate Planning'!$C$4:$N$11,'Ligand and Compound Database'!A83)+COUNTIF('Plate Planning'!$C$4:$N$11,'Ligand and Compound Database'!B83)+8*(COUNTIF('Plate Planning'!$C$2:$N$2,'Ligand and Compound Database'!B83) + COUNTIF('Plate Planning'!$C$2:$N$2,'Ligand and Compound Database'!A83) + COUNTIF('Plate Planning'!$C$12:$N$12,'Ligand and Compound Database'!A83) + COUNTIF('Plate Planning'!$C$12:$N$12,'Ligand and Compound Database'!B83)) + 12 * (COUNTIF('Plate Planning'!$B$4:$B$11,'Ligand and Compound Database'!A83) + COUNTIF('Plate Planning'!$B$4:$B$11,'Ligand and Compound Database'!B83) + COUNTIF('Plate Planning'!$O$4:$O$11,'Ligand and Compound Database'!A83) + COUNTIF('Plate Planning'!$O$4:O92,'Ligand and Compound Database'!B83))</f>
        <v>0</v>
      </c>
      <c r="E83" s="323" t="s">
        <v>695</v>
      </c>
    </row>
    <row r="84" spans="1:5" x14ac:dyDescent="0.25">
      <c r="A84" s="320">
        <v>83</v>
      </c>
      <c r="B84" s="320" t="s">
        <v>203</v>
      </c>
      <c r="C84" s="321" t="s">
        <v>76</v>
      </c>
      <c r="D84" s="322">
        <f>COUNTIF('Plate Planning'!$C$4:$N$11,'Ligand and Compound Database'!A84)+COUNTIF('Plate Planning'!$C$4:$N$11,'Ligand and Compound Database'!B84)+8*(COUNTIF('Plate Planning'!$C$2:$N$2,'Ligand and Compound Database'!B84) + COUNTIF('Plate Planning'!$C$2:$N$2,'Ligand and Compound Database'!A84) + COUNTIF('Plate Planning'!$C$12:$N$12,'Ligand and Compound Database'!A84) + COUNTIF('Plate Planning'!$C$12:$N$12,'Ligand and Compound Database'!B84)) + 12 * (COUNTIF('Plate Planning'!$B$4:$B$11,'Ligand and Compound Database'!A84) + COUNTIF('Plate Planning'!$B$4:$B$11,'Ligand and Compound Database'!B84) + COUNTIF('Plate Planning'!$O$4:$O$11,'Ligand and Compound Database'!A84) + COUNTIF('Plate Planning'!$O$4:O93,'Ligand and Compound Database'!B84))</f>
        <v>0</v>
      </c>
      <c r="E84" s="323" t="s">
        <v>696</v>
      </c>
    </row>
    <row r="85" spans="1:5" x14ac:dyDescent="0.25">
      <c r="A85" s="320">
        <v>84</v>
      </c>
      <c r="B85" s="320" t="s">
        <v>204</v>
      </c>
      <c r="C85" s="321" t="s">
        <v>77</v>
      </c>
      <c r="D85" s="322">
        <f>COUNTIF('Plate Planning'!$C$4:$N$11,'Ligand and Compound Database'!A85)+COUNTIF('Plate Planning'!$C$4:$N$11,'Ligand and Compound Database'!B85)+8*(COUNTIF('Plate Planning'!$C$2:$N$2,'Ligand and Compound Database'!B85) + COUNTIF('Plate Planning'!$C$2:$N$2,'Ligand and Compound Database'!A85) + COUNTIF('Plate Planning'!$C$12:$N$12,'Ligand and Compound Database'!A85) + COUNTIF('Plate Planning'!$C$12:$N$12,'Ligand and Compound Database'!B85)) + 12 * (COUNTIF('Plate Planning'!$B$4:$B$11,'Ligand and Compound Database'!A85) + COUNTIF('Plate Planning'!$B$4:$B$11,'Ligand and Compound Database'!B85) + COUNTIF('Plate Planning'!$O$4:$O$11,'Ligand and Compound Database'!A85) + COUNTIF('Plate Planning'!$O$4:O94,'Ligand and Compound Database'!B85))</f>
        <v>0</v>
      </c>
      <c r="E85" s="323" t="s">
        <v>697</v>
      </c>
    </row>
    <row r="86" spans="1:5" x14ac:dyDescent="0.25">
      <c r="A86" s="320">
        <v>85</v>
      </c>
      <c r="B86" s="320" t="s">
        <v>205</v>
      </c>
      <c r="C86" s="320" t="s">
        <v>1106</v>
      </c>
      <c r="D86" s="322">
        <f>COUNTIF('Plate Planning'!$C$4:$N$11,'Ligand and Compound Database'!A86)+COUNTIF('Plate Planning'!$C$4:$N$11,'Ligand and Compound Database'!B86)+8*(COUNTIF('Plate Planning'!$C$2:$N$2,'Ligand and Compound Database'!B86) + COUNTIF('Plate Planning'!$C$2:$N$2,'Ligand and Compound Database'!A86) + COUNTIF('Plate Planning'!$C$12:$N$12,'Ligand and Compound Database'!A86) + COUNTIF('Plate Planning'!$C$12:$N$12,'Ligand and Compound Database'!B86)) + 12 * (COUNTIF('Plate Planning'!$B$4:$B$11,'Ligand and Compound Database'!A86) + COUNTIF('Plate Planning'!$B$4:$B$11,'Ligand and Compound Database'!B86) + COUNTIF('Plate Planning'!$O$4:$O$11,'Ligand and Compound Database'!A86) + COUNTIF('Plate Planning'!$O$4:O95,'Ligand and Compound Database'!B86))</f>
        <v>0</v>
      </c>
      <c r="E86" s="323" t="s">
        <v>698</v>
      </c>
    </row>
    <row r="87" spans="1:5" x14ac:dyDescent="0.25">
      <c r="A87" s="320">
        <v>86</v>
      </c>
      <c r="B87" s="320" t="s">
        <v>206</v>
      </c>
      <c r="C87" s="320" t="s">
        <v>75</v>
      </c>
      <c r="D87" s="322">
        <f>COUNTIF('Plate Planning'!$C$4:$N$11,'Ligand and Compound Database'!A87)+COUNTIF('Plate Planning'!$C$4:$N$11,'Ligand and Compound Database'!B87)+8*(COUNTIF('Plate Planning'!$C$2:$N$2,'Ligand and Compound Database'!B87) + COUNTIF('Plate Planning'!$C$2:$N$2,'Ligand and Compound Database'!A87) + COUNTIF('Plate Planning'!$C$12:$N$12,'Ligand and Compound Database'!A87) + COUNTIF('Plate Planning'!$C$12:$N$12,'Ligand and Compound Database'!B87)) + 12 * (COUNTIF('Plate Planning'!$B$4:$B$11,'Ligand and Compound Database'!A87) + COUNTIF('Plate Planning'!$B$4:$B$11,'Ligand and Compound Database'!B87) + COUNTIF('Plate Planning'!$O$4:$O$11,'Ligand and Compound Database'!A87) + COUNTIF('Plate Planning'!$O$4:O96,'Ligand and Compound Database'!B87))</f>
        <v>0</v>
      </c>
      <c r="E87" s="323" t="s">
        <v>699</v>
      </c>
    </row>
    <row r="88" spans="1:5" x14ac:dyDescent="0.25">
      <c r="A88" s="320">
        <v>87</v>
      </c>
      <c r="B88" s="320" t="s">
        <v>207</v>
      </c>
      <c r="C88" s="320" t="s">
        <v>1106</v>
      </c>
      <c r="D88" s="322">
        <f>COUNTIF('Plate Planning'!$C$4:$N$11,'Ligand and Compound Database'!A88)+COUNTIF('Plate Planning'!$C$4:$N$11,'Ligand and Compound Database'!B88)+8*(COUNTIF('Plate Planning'!$C$2:$N$2,'Ligand and Compound Database'!B88) + COUNTIF('Plate Planning'!$C$2:$N$2,'Ligand and Compound Database'!A88) + COUNTIF('Plate Planning'!$C$12:$N$12,'Ligand and Compound Database'!A88) + COUNTIF('Plate Planning'!$C$12:$N$12,'Ligand and Compound Database'!B88)) + 12 * (COUNTIF('Plate Planning'!$B$4:$B$11,'Ligand and Compound Database'!A88) + COUNTIF('Plate Planning'!$B$4:$B$11,'Ligand and Compound Database'!B88) + COUNTIF('Plate Planning'!$O$4:$O$11,'Ligand and Compound Database'!A88) + COUNTIF('Plate Planning'!$O$4:O97,'Ligand and Compound Database'!B88))</f>
        <v>0</v>
      </c>
      <c r="E88" s="323" t="s">
        <v>700</v>
      </c>
    </row>
    <row r="89" spans="1:5" x14ac:dyDescent="0.25">
      <c r="A89" s="320">
        <v>88</v>
      </c>
      <c r="B89" s="320" t="s">
        <v>208</v>
      </c>
      <c r="C89" s="320" t="s">
        <v>75</v>
      </c>
      <c r="D89" s="322">
        <f>COUNTIF('Plate Planning'!$C$4:$N$11,'Ligand and Compound Database'!A89)+COUNTIF('Plate Planning'!$C$4:$N$11,'Ligand and Compound Database'!B89)+8*(COUNTIF('Plate Planning'!$C$2:$N$2,'Ligand and Compound Database'!B89) + COUNTIF('Plate Planning'!$C$2:$N$2,'Ligand and Compound Database'!A89) + COUNTIF('Plate Planning'!$C$12:$N$12,'Ligand and Compound Database'!A89) + COUNTIF('Plate Planning'!$C$12:$N$12,'Ligand and Compound Database'!B89)) + 12 * (COUNTIF('Plate Planning'!$B$4:$B$11,'Ligand and Compound Database'!A89) + COUNTIF('Plate Planning'!$B$4:$B$11,'Ligand and Compound Database'!B89) + COUNTIF('Plate Planning'!$O$4:$O$11,'Ligand and Compound Database'!A89) + COUNTIF('Plate Planning'!$O$4:O98,'Ligand and Compound Database'!B89))</f>
        <v>0</v>
      </c>
      <c r="E89" s="323" t="s">
        <v>701</v>
      </c>
    </row>
    <row r="90" spans="1:5" x14ac:dyDescent="0.25">
      <c r="A90" s="320">
        <v>89</v>
      </c>
      <c r="B90" s="320" t="s">
        <v>209</v>
      </c>
      <c r="C90" s="321" t="s">
        <v>75</v>
      </c>
      <c r="D90" s="322">
        <f>COUNTIF('Plate Planning'!$C$4:$N$11,'Ligand and Compound Database'!A90)+COUNTIF('Plate Planning'!$C$4:$N$11,'Ligand and Compound Database'!B90)+8*(COUNTIF('Plate Planning'!$C$2:$N$2,'Ligand and Compound Database'!B90) + COUNTIF('Plate Planning'!$C$2:$N$2,'Ligand and Compound Database'!A90) + COUNTIF('Plate Planning'!$C$12:$N$12,'Ligand and Compound Database'!A90) + COUNTIF('Plate Planning'!$C$12:$N$12,'Ligand and Compound Database'!B90)) + 12 * (COUNTIF('Plate Planning'!$B$4:$B$11,'Ligand and Compound Database'!A90) + COUNTIF('Plate Planning'!$B$4:$B$11,'Ligand and Compound Database'!B90) + COUNTIF('Plate Planning'!$O$4:$O$11,'Ligand and Compound Database'!A90) + COUNTIF('Plate Planning'!$O$4:O99,'Ligand and Compound Database'!B90))</f>
        <v>0</v>
      </c>
      <c r="E90" s="323" t="s">
        <v>702</v>
      </c>
    </row>
    <row r="91" spans="1:5" x14ac:dyDescent="0.25">
      <c r="A91" s="320">
        <v>90</v>
      </c>
      <c r="B91" s="320" t="s">
        <v>210</v>
      </c>
      <c r="C91" s="320" t="s">
        <v>75</v>
      </c>
      <c r="D91" s="322">
        <f>COUNTIF('Plate Planning'!$C$4:$N$11,'Ligand and Compound Database'!A91)+COUNTIF('Plate Planning'!$C$4:$N$11,'Ligand and Compound Database'!B91)+8*(COUNTIF('Plate Planning'!$C$2:$N$2,'Ligand and Compound Database'!B91) + COUNTIF('Plate Planning'!$C$2:$N$2,'Ligand and Compound Database'!A91) + COUNTIF('Plate Planning'!$C$12:$N$12,'Ligand and Compound Database'!A91) + COUNTIF('Plate Planning'!$C$12:$N$12,'Ligand and Compound Database'!B91)) + 12 * (COUNTIF('Plate Planning'!$B$4:$B$11,'Ligand and Compound Database'!A91) + COUNTIF('Plate Planning'!$B$4:$B$11,'Ligand and Compound Database'!B91) + COUNTIF('Plate Planning'!$O$4:$O$11,'Ligand and Compound Database'!A91) + COUNTIF('Plate Planning'!$O$4:O100,'Ligand and Compound Database'!B91))</f>
        <v>0</v>
      </c>
      <c r="E91" s="323" t="s">
        <v>703</v>
      </c>
    </row>
    <row r="92" spans="1:5" x14ac:dyDescent="0.25">
      <c r="A92" s="320">
        <v>91</v>
      </c>
      <c r="B92" s="320" t="s">
        <v>211</v>
      </c>
      <c r="C92" s="321" t="s">
        <v>1106</v>
      </c>
      <c r="D92" s="322">
        <f>COUNTIF('Plate Planning'!$C$4:$N$11,'Ligand and Compound Database'!A92)+COUNTIF('Plate Planning'!$C$4:$N$11,'Ligand and Compound Database'!B92)+8*(COUNTIF('Plate Planning'!$C$2:$N$2,'Ligand and Compound Database'!B92) + COUNTIF('Plate Planning'!$C$2:$N$2,'Ligand and Compound Database'!A92) + COUNTIF('Plate Planning'!$C$12:$N$12,'Ligand and Compound Database'!A92) + COUNTIF('Plate Planning'!$C$12:$N$12,'Ligand and Compound Database'!B92)) + 12 * (COUNTIF('Plate Planning'!$B$4:$B$11,'Ligand and Compound Database'!A92) + COUNTIF('Plate Planning'!$B$4:$B$11,'Ligand and Compound Database'!B92) + COUNTIF('Plate Planning'!$O$4:$O$11,'Ligand and Compound Database'!A92) + COUNTIF('Plate Planning'!$O$4:O101,'Ligand and Compound Database'!B92))</f>
        <v>0</v>
      </c>
      <c r="E92" s="323" t="s">
        <v>704</v>
      </c>
    </row>
    <row r="93" spans="1:5" x14ac:dyDescent="0.25">
      <c r="A93" s="320">
        <v>92</v>
      </c>
      <c r="B93" s="320" t="s">
        <v>212</v>
      </c>
      <c r="C93" s="321" t="s">
        <v>1106</v>
      </c>
      <c r="D93" s="322">
        <f>COUNTIF('Plate Planning'!$C$4:$N$11,'Ligand and Compound Database'!A93)+COUNTIF('Plate Planning'!$C$4:$N$11,'Ligand and Compound Database'!B93)+8*(COUNTIF('Plate Planning'!$C$2:$N$2,'Ligand and Compound Database'!B93) + COUNTIF('Plate Planning'!$C$2:$N$2,'Ligand and Compound Database'!A93) + COUNTIF('Plate Planning'!$C$12:$N$12,'Ligand and Compound Database'!A93) + COUNTIF('Plate Planning'!$C$12:$N$12,'Ligand and Compound Database'!B93)) + 12 * (COUNTIF('Plate Planning'!$B$4:$B$11,'Ligand and Compound Database'!A93) + COUNTIF('Plate Planning'!$B$4:$B$11,'Ligand and Compound Database'!B93) + COUNTIF('Plate Planning'!$O$4:$O$11,'Ligand and Compound Database'!A93) + COUNTIF('Plate Planning'!$O$4:O102,'Ligand and Compound Database'!B93))</f>
        <v>0</v>
      </c>
      <c r="E93" s="319" t="s">
        <v>705</v>
      </c>
    </row>
    <row r="94" spans="1:5" x14ac:dyDescent="0.25">
      <c r="A94" s="320">
        <v>93</v>
      </c>
      <c r="B94" s="320" t="s">
        <v>213</v>
      </c>
      <c r="C94" s="321" t="s">
        <v>76</v>
      </c>
      <c r="D94" s="322">
        <f>COUNTIF('Plate Planning'!$C$4:$N$11,'Ligand and Compound Database'!A94)+COUNTIF('Plate Planning'!$C$4:$N$11,'Ligand and Compound Database'!B94)+8*(COUNTIF('Plate Planning'!$C$2:$N$2,'Ligand and Compound Database'!B94) + COUNTIF('Plate Planning'!$C$2:$N$2,'Ligand and Compound Database'!A94) + COUNTIF('Plate Planning'!$C$12:$N$12,'Ligand and Compound Database'!A94) + COUNTIF('Plate Planning'!$C$12:$N$12,'Ligand and Compound Database'!B94)) + 12 * (COUNTIF('Plate Planning'!$B$4:$B$11,'Ligand and Compound Database'!A94) + COUNTIF('Plate Planning'!$B$4:$B$11,'Ligand and Compound Database'!B94) + COUNTIF('Plate Planning'!$O$4:$O$11,'Ligand and Compound Database'!A94) + COUNTIF('Plate Planning'!$O$4:O103,'Ligand and Compound Database'!B94))</f>
        <v>0</v>
      </c>
      <c r="E94" s="323" t="s">
        <v>706</v>
      </c>
    </row>
    <row r="95" spans="1:5" x14ac:dyDescent="0.25">
      <c r="A95" s="320">
        <v>94</v>
      </c>
      <c r="B95" s="320" t="s">
        <v>214</v>
      </c>
      <c r="C95" s="321" t="s">
        <v>75</v>
      </c>
      <c r="D95" s="322">
        <f>COUNTIF('Plate Planning'!$C$4:$N$11,'Ligand and Compound Database'!A95)+COUNTIF('Plate Planning'!$C$4:$N$11,'Ligand and Compound Database'!B95)+8*(COUNTIF('Plate Planning'!$C$2:$N$2,'Ligand and Compound Database'!B95) + COUNTIF('Plate Planning'!$C$2:$N$2,'Ligand and Compound Database'!A95) + COUNTIF('Plate Planning'!$C$12:$N$12,'Ligand and Compound Database'!A95) + COUNTIF('Plate Planning'!$C$12:$N$12,'Ligand and Compound Database'!B95)) + 12 * (COUNTIF('Plate Planning'!$B$4:$B$11,'Ligand and Compound Database'!A95) + COUNTIF('Plate Planning'!$B$4:$B$11,'Ligand and Compound Database'!B95) + COUNTIF('Plate Planning'!$O$4:$O$11,'Ligand and Compound Database'!A95) + COUNTIF('Plate Planning'!$O$4:O104,'Ligand and Compound Database'!B95))</f>
        <v>0</v>
      </c>
      <c r="E95" s="323" t="s">
        <v>707</v>
      </c>
    </row>
    <row r="96" spans="1:5" x14ac:dyDescent="0.25">
      <c r="A96" s="320">
        <v>95</v>
      </c>
      <c r="B96" s="320" t="s">
        <v>215</v>
      </c>
      <c r="C96" s="320" t="s">
        <v>75</v>
      </c>
      <c r="D96" s="322">
        <f>COUNTIF('Plate Planning'!$C$4:$N$11,'Ligand and Compound Database'!A96)+COUNTIF('Plate Planning'!$C$4:$N$11,'Ligand and Compound Database'!B96)+8*(COUNTIF('Plate Planning'!$C$2:$N$2,'Ligand and Compound Database'!B96) + COUNTIF('Plate Planning'!$C$2:$N$2,'Ligand and Compound Database'!A96) + COUNTIF('Plate Planning'!$C$12:$N$12,'Ligand and Compound Database'!A96) + COUNTIF('Plate Planning'!$C$12:$N$12,'Ligand and Compound Database'!B96)) + 12 * (COUNTIF('Plate Planning'!$B$4:$B$11,'Ligand and Compound Database'!A96) + COUNTIF('Plate Planning'!$B$4:$B$11,'Ligand and Compound Database'!B96) + COUNTIF('Plate Planning'!$O$4:$O$11,'Ligand and Compound Database'!A96) + COUNTIF('Plate Planning'!$O$4:O105,'Ligand and Compound Database'!B96))</f>
        <v>0</v>
      </c>
      <c r="E96" s="323" t="s">
        <v>708</v>
      </c>
    </row>
    <row r="97" spans="1:5" x14ac:dyDescent="0.25">
      <c r="A97" s="320">
        <v>96</v>
      </c>
      <c r="B97" s="320" t="s">
        <v>216</v>
      </c>
      <c r="C97" s="321" t="s">
        <v>75</v>
      </c>
      <c r="D97" s="322">
        <f>COUNTIF('Plate Planning'!$C$4:$N$11,'Ligand and Compound Database'!A97)+COUNTIF('Plate Planning'!$C$4:$N$11,'Ligand and Compound Database'!B97)+8*(COUNTIF('Plate Planning'!$C$2:$N$2,'Ligand and Compound Database'!B97) + COUNTIF('Plate Planning'!$C$2:$N$2,'Ligand and Compound Database'!A97) + COUNTIF('Plate Planning'!$C$12:$N$12,'Ligand and Compound Database'!A97) + COUNTIF('Plate Planning'!$C$12:$N$12,'Ligand and Compound Database'!B97)) + 12 * (COUNTIF('Plate Planning'!$B$4:$B$11,'Ligand and Compound Database'!A97) + COUNTIF('Plate Planning'!$B$4:$B$11,'Ligand and Compound Database'!B97) + COUNTIF('Plate Planning'!$O$4:$O$11,'Ligand and Compound Database'!A97) + COUNTIF('Plate Planning'!$O$4:O106,'Ligand and Compound Database'!B97))</f>
        <v>0</v>
      </c>
      <c r="E97" s="323" t="s">
        <v>709</v>
      </c>
    </row>
    <row r="98" spans="1:5" x14ac:dyDescent="0.25">
      <c r="A98" s="320">
        <v>97</v>
      </c>
      <c r="B98" s="320" t="s">
        <v>217</v>
      </c>
      <c r="C98" s="320" t="s">
        <v>75</v>
      </c>
      <c r="D98" s="322">
        <f>COUNTIF('Plate Planning'!$C$4:$N$11,'Ligand and Compound Database'!A98)+COUNTIF('Plate Planning'!$C$4:$N$11,'Ligand and Compound Database'!B98)+8*(COUNTIF('Plate Planning'!$C$2:$N$2,'Ligand and Compound Database'!B98) + COUNTIF('Plate Planning'!$C$2:$N$2,'Ligand and Compound Database'!A98) + COUNTIF('Plate Planning'!$C$12:$N$12,'Ligand and Compound Database'!A98) + COUNTIF('Plate Planning'!$C$12:$N$12,'Ligand and Compound Database'!B98)) + 12 * (COUNTIF('Plate Planning'!$B$4:$B$11,'Ligand and Compound Database'!A98) + COUNTIF('Plate Planning'!$B$4:$B$11,'Ligand and Compound Database'!B98) + COUNTIF('Plate Planning'!$O$4:$O$11,'Ligand and Compound Database'!A98) + COUNTIF('Plate Planning'!$O$4:O107,'Ligand and Compound Database'!B98))</f>
        <v>0</v>
      </c>
      <c r="E98" s="323" t="s">
        <v>710</v>
      </c>
    </row>
    <row r="99" spans="1:5" x14ac:dyDescent="0.25">
      <c r="A99" s="320">
        <v>98</v>
      </c>
      <c r="B99" s="320" t="s">
        <v>218</v>
      </c>
      <c r="C99" s="321" t="s">
        <v>76</v>
      </c>
      <c r="D99" s="322">
        <f>COUNTIF('Plate Planning'!$C$4:$N$11,'Ligand and Compound Database'!A99)+COUNTIF('Plate Planning'!$C$4:$N$11,'Ligand and Compound Database'!B99)+8*(COUNTIF('Plate Planning'!$C$2:$N$2,'Ligand and Compound Database'!B99) + COUNTIF('Plate Planning'!$C$2:$N$2,'Ligand and Compound Database'!A99) + COUNTIF('Plate Planning'!$C$12:$N$12,'Ligand and Compound Database'!A99) + COUNTIF('Plate Planning'!$C$12:$N$12,'Ligand and Compound Database'!B99)) + 12 * (COUNTIF('Plate Planning'!$B$4:$B$11,'Ligand and Compound Database'!A99) + COUNTIF('Plate Planning'!$B$4:$B$11,'Ligand and Compound Database'!B99) + COUNTIF('Plate Planning'!$O$4:$O$11,'Ligand and Compound Database'!A99) + COUNTIF('Plate Planning'!$O$4:O108,'Ligand and Compound Database'!B99))</f>
        <v>0</v>
      </c>
      <c r="E99" s="323" t="s">
        <v>711</v>
      </c>
    </row>
    <row r="100" spans="1:5" x14ac:dyDescent="0.25">
      <c r="A100" s="320">
        <v>99</v>
      </c>
      <c r="B100" s="320" t="s">
        <v>219</v>
      </c>
      <c r="C100" s="321" t="s">
        <v>76</v>
      </c>
      <c r="D100" s="322">
        <f>COUNTIF('Plate Planning'!$C$4:$N$11,'Ligand and Compound Database'!A100)+COUNTIF('Plate Planning'!$C$4:$N$11,'Ligand and Compound Database'!B100)+8*(COUNTIF('Plate Planning'!$C$2:$N$2,'Ligand and Compound Database'!B100) + COUNTIF('Plate Planning'!$C$2:$N$2,'Ligand and Compound Database'!A100) + COUNTIF('Plate Planning'!$C$12:$N$12,'Ligand and Compound Database'!A100) + COUNTIF('Plate Planning'!$C$12:$N$12,'Ligand and Compound Database'!B100)) + 12 * (COUNTIF('Plate Planning'!$B$4:$B$11,'Ligand and Compound Database'!A100) + COUNTIF('Plate Planning'!$B$4:$B$11,'Ligand and Compound Database'!B100) + COUNTIF('Plate Planning'!$O$4:$O$11,'Ligand and Compound Database'!A100) + COUNTIF('Plate Planning'!$O$4:O109,'Ligand and Compound Database'!B100))</f>
        <v>0</v>
      </c>
      <c r="E100" s="323" t="s">
        <v>712</v>
      </c>
    </row>
    <row r="101" spans="1:5" x14ac:dyDescent="0.25">
      <c r="A101" s="320">
        <v>100</v>
      </c>
      <c r="B101" s="320" t="s">
        <v>220</v>
      </c>
      <c r="C101" s="321" t="s">
        <v>1106</v>
      </c>
      <c r="D101" s="322">
        <f>COUNTIF('Plate Planning'!$C$4:$N$11,'Ligand and Compound Database'!A101)+COUNTIF('Plate Planning'!$C$4:$N$11,'Ligand and Compound Database'!B101)+8*(COUNTIF('Plate Planning'!$C$2:$N$2,'Ligand and Compound Database'!B101) + COUNTIF('Plate Planning'!$C$2:$N$2,'Ligand and Compound Database'!A101) + COUNTIF('Plate Planning'!$C$12:$N$12,'Ligand and Compound Database'!A101) + COUNTIF('Plate Planning'!$C$12:$N$12,'Ligand and Compound Database'!B101)) + 12 * (COUNTIF('Plate Planning'!$B$4:$B$11,'Ligand and Compound Database'!A101) + COUNTIF('Plate Planning'!$B$4:$B$11,'Ligand and Compound Database'!B101) + COUNTIF('Plate Planning'!$O$4:$O$11,'Ligand and Compound Database'!A101) + COUNTIF('Plate Planning'!$O$4:O110,'Ligand and Compound Database'!B101))</f>
        <v>0</v>
      </c>
      <c r="E101" s="323" t="s">
        <v>713</v>
      </c>
    </row>
    <row r="102" spans="1:5" x14ac:dyDescent="0.25">
      <c r="A102" s="320">
        <v>101</v>
      </c>
      <c r="B102" s="320" t="s">
        <v>221</v>
      </c>
      <c r="C102" s="321" t="s">
        <v>75</v>
      </c>
      <c r="D102" s="322">
        <f>COUNTIF('Plate Planning'!$C$4:$N$11,'Ligand and Compound Database'!A102)+COUNTIF('Plate Planning'!$C$4:$N$11,'Ligand and Compound Database'!B102)+8*(COUNTIF('Plate Planning'!$C$2:$N$2,'Ligand and Compound Database'!B102) + COUNTIF('Plate Planning'!$C$2:$N$2,'Ligand and Compound Database'!A102) + COUNTIF('Plate Planning'!$C$12:$N$12,'Ligand and Compound Database'!A102) + COUNTIF('Plate Planning'!$C$12:$N$12,'Ligand and Compound Database'!B102)) + 12 * (COUNTIF('Plate Planning'!$B$4:$B$11,'Ligand and Compound Database'!A102) + COUNTIF('Plate Planning'!$B$4:$B$11,'Ligand and Compound Database'!B102) + COUNTIF('Plate Planning'!$O$4:$O$11,'Ligand and Compound Database'!A102) + COUNTIF('Plate Planning'!$O$4:O111,'Ligand and Compound Database'!B102))</f>
        <v>0</v>
      </c>
      <c r="E102" s="323" t="s">
        <v>714</v>
      </c>
    </row>
    <row r="103" spans="1:5" x14ac:dyDescent="0.25">
      <c r="A103" s="320">
        <v>102</v>
      </c>
      <c r="B103" s="320" t="s">
        <v>222</v>
      </c>
      <c r="C103" s="321" t="s">
        <v>75</v>
      </c>
      <c r="D103" s="322">
        <f>COUNTIF('Plate Planning'!$C$4:$N$11,'Ligand and Compound Database'!A103)+COUNTIF('Plate Planning'!$C$4:$N$11,'Ligand and Compound Database'!B103)+8*(COUNTIF('Plate Planning'!$C$2:$N$2,'Ligand and Compound Database'!B103) + COUNTIF('Plate Planning'!$C$2:$N$2,'Ligand and Compound Database'!A103) + COUNTIF('Plate Planning'!$C$12:$N$12,'Ligand and Compound Database'!A103) + COUNTIF('Plate Planning'!$C$12:$N$12,'Ligand and Compound Database'!B103)) + 12 * (COUNTIF('Plate Planning'!$B$4:$B$11,'Ligand and Compound Database'!A103) + COUNTIF('Plate Planning'!$B$4:$B$11,'Ligand and Compound Database'!B103) + COUNTIF('Plate Planning'!$O$4:$O$11,'Ligand and Compound Database'!A103) + COUNTIF('Plate Planning'!$O$4:O112,'Ligand and Compound Database'!B103))</f>
        <v>0</v>
      </c>
      <c r="E103" s="323" t="s">
        <v>715</v>
      </c>
    </row>
    <row r="104" spans="1:5" x14ac:dyDescent="0.25">
      <c r="A104" s="320">
        <v>103</v>
      </c>
      <c r="B104" s="320" t="s">
        <v>223</v>
      </c>
      <c r="C104" s="321" t="s">
        <v>77</v>
      </c>
      <c r="D104" s="322">
        <f>COUNTIF('Plate Planning'!$C$4:$N$11,'Ligand and Compound Database'!A104)+COUNTIF('Plate Planning'!$C$4:$N$11,'Ligand and Compound Database'!B104)+8*(COUNTIF('Plate Planning'!$C$2:$N$2,'Ligand and Compound Database'!B104) + COUNTIF('Plate Planning'!$C$2:$N$2,'Ligand and Compound Database'!A104) + COUNTIF('Plate Planning'!$C$12:$N$12,'Ligand and Compound Database'!A104) + COUNTIF('Plate Planning'!$C$12:$N$12,'Ligand and Compound Database'!B104)) + 12 * (COUNTIF('Plate Planning'!$B$4:$B$11,'Ligand and Compound Database'!A104) + COUNTIF('Plate Planning'!$B$4:$B$11,'Ligand and Compound Database'!B104) + COUNTIF('Plate Planning'!$O$4:$O$11,'Ligand and Compound Database'!A104) + COUNTIF('Plate Planning'!$O$4:O113,'Ligand and Compound Database'!B104))</f>
        <v>0</v>
      </c>
      <c r="E104" s="323" t="s">
        <v>716</v>
      </c>
    </row>
    <row r="105" spans="1:5" x14ac:dyDescent="0.25">
      <c r="A105" s="320">
        <v>104</v>
      </c>
      <c r="B105" s="320" t="s">
        <v>224</v>
      </c>
      <c r="C105" s="321" t="s">
        <v>77</v>
      </c>
      <c r="D105" s="322">
        <f>COUNTIF('Plate Planning'!$C$4:$N$11,'Ligand and Compound Database'!A105)+COUNTIF('Plate Planning'!$C$4:$N$11,'Ligand and Compound Database'!B105)+8*(COUNTIF('Plate Planning'!$C$2:$N$2,'Ligand and Compound Database'!B105) + COUNTIF('Plate Planning'!$C$2:$N$2,'Ligand and Compound Database'!A105) + COUNTIF('Plate Planning'!$C$12:$N$12,'Ligand and Compound Database'!A105) + COUNTIF('Plate Planning'!$C$12:$N$12,'Ligand and Compound Database'!B105)) + 12 * (COUNTIF('Plate Planning'!$B$4:$B$11,'Ligand and Compound Database'!A105) + COUNTIF('Plate Planning'!$B$4:$B$11,'Ligand and Compound Database'!B105) + COUNTIF('Plate Planning'!$O$4:$O$11,'Ligand and Compound Database'!A105) + COUNTIF('Plate Planning'!$O$4:O114,'Ligand and Compound Database'!B105))</f>
        <v>0</v>
      </c>
      <c r="E105" s="323" t="s">
        <v>717</v>
      </c>
    </row>
    <row r="106" spans="1:5" x14ac:dyDescent="0.25">
      <c r="A106" s="320">
        <v>105</v>
      </c>
      <c r="B106" s="320" t="s">
        <v>225</v>
      </c>
      <c r="C106" s="321" t="s">
        <v>77</v>
      </c>
      <c r="D106" s="322">
        <f>COUNTIF('Plate Planning'!$C$4:$N$11,'Ligand and Compound Database'!A106)+COUNTIF('Plate Planning'!$C$4:$N$11,'Ligand and Compound Database'!B106)+8*(COUNTIF('Plate Planning'!$C$2:$N$2,'Ligand and Compound Database'!B106) + COUNTIF('Plate Planning'!$C$2:$N$2,'Ligand and Compound Database'!A106) + COUNTIF('Plate Planning'!$C$12:$N$12,'Ligand and Compound Database'!A106) + COUNTIF('Plate Planning'!$C$12:$N$12,'Ligand and Compound Database'!B106)) + 12 * (COUNTIF('Plate Planning'!$B$4:$B$11,'Ligand and Compound Database'!A106) + COUNTIF('Plate Planning'!$B$4:$B$11,'Ligand and Compound Database'!B106) + COUNTIF('Plate Planning'!$O$4:$O$11,'Ligand and Compound Database'!A106) + COUNTIF('Plate Planning'!$O$4:O115,'Ligand and Compound Database'!B106))</f>
        <v>0</v>
      </c>
      <c r="E106" s="323" t="s">
        <v>718</v>
      </c>
    </row>
    <row r="107" spans="1:5" x14ac:dyDescent="0.25">
      <c r="A107" s="320">
        <v>106</v>
      </c>
      <c r="B107" s="320" t="s">
        <v>226</v>
      </c>
      <c r="C107" s="321" t="s">
        <v>1106</v>
      </c>
      <c r="D107" s="322">
        <f>COUNTIF('Plate Planning'!$C$4:$N$11,'Ligand and Compound Database'!A107)+COUNTIF('Plate Planning'!$C$4:$N$11,'Ligand and Compound Database'!B107)+8*(COUNTIF('Plate Planning'!$C$2:$N$2,'Ligand and Compound Database'!B107) + COUNTIF('Plate Planning'!$C$2:$N$2,'Ligand and Compound Database'!A107) + COUNTIF('Plate Planning'!$C$12:$N$12,'Ligand and Compound Database'!A107) + COUNTIF('Plate Planning'!$C$12:$N$12,'Ligand and Compound Database'!B107)) + 12 * (COUNTIF('Plate Planning'!$B$4:$B$11,'Ligand and Compound Database'!A107) + COUNTIF('Plate Planning'!$B$4:$B$11,'Ligand and Compound Database'!B107) + COUNTIF('Plate Planning'!$O$4:$O$11,'Ligand and Compound Database'!A107) + COUNTIF('Plate Planning'!$O$4:O116,'Ligand and Compound Database'!B107))</f>
        <v>0</v>
      </c>
      <c r="E107" s="323" t="s">
        <v>719</v>
      </c>
    </row>
    <row r="108" spans="1:5" x14ac:dyDescent="0.25">
      <c r="A108" s="320">
        <v>107</v>
      </c>
      <c r="B108" s="320" t="s">
        <v>227</v>
      </c>
      <c r="C108" s="321" t="s">
        <v>1106</v>
      </c>
      <c r="D108" s="322">
        <f>COUNTIF('Plate Planning'!$C$4:$N$11,'Ligand and Compound Database'!A108)+COUNTIF('Plate Planning'!$C$4:$N$11,'Ligand and Compound Database'!B108)+8*(COUNTIF('Plate Planning'!$C$2:$N$2,'Ligand and Compound Database'!B108) + COUNTIF('Plate Planning'!$C$2:$N$2,'Ligand and Compound Database'!A108) + COUNTIF('Plate Planning'!$C$12:$N$12,'Ligand and Compound Database'!A108) + COUNTIF('Plate Planning'!$C$12:$N$12,'Ligand and Compound Database'!B108)) + 12 * (COUNTIF('Plate Planning'!$B$4:$B$11,'Ligand and Compound Database'!A108) + COUNTIF('Plate Planning'!$B$4:$B$11,'Ligand and Compound Database'!B108) + COUNTIF('Plate Planning'!$O$4:$O$11,'Ligand and Compound Database'!A108) + COUNTIF('Plate Planning'!$O$4:O117,'Ligand and Compound Database'!B108))</f>
        <v>0</v>
      </c>
      <c r="E108" s="323" t="s">
        <v>720</v>
      </c>
    </row>
    <row r="109" spans="1:5" x14ac:dyDescent="0.25">
      <c r="A109" s="320">
        <v>108</v>
      </c>
      <c r="B109" s="320" t="s">
        <v>228</v>
      </c>
      <c r="C109" s="320" t="s">
        <v>1106</v>
      </c>
      <c r="D109" s="322">
        <f>COUNTIF('Plate Planning'!$C$4:$N$11,'Ligand and Compound Database'!A109)+COUNTIF('Plate Planning'!$C$4:$N$11,'Ligand and Compound Database'!B109)+8*(COUNTIF('Plate Planning'!$C$2:$N$2,'Ligand and Compound Database'!B109) + COUNTIF('Plate Planning'!$C$2:$N$2,'Ligand and Compound Database'!A109) + COUNTIF('Plate Planning'!$C$12:$N$12,'Ligand and Compound Database'!A109) + COUNTIF('Plate Planning'!$C$12:$N$12,'Ligand and Compound Database'!B109)) + 12 * (COUNTIF('Plate Planning'!$B$4:$B$11,'Ligand and Compound Database'!A109) + COUNTIF('Plate Planning'!$B$4:$B$11,'Ligand and Compound Database'!B109) + COUNTIF('Plate Planning'!$O$4:$O$11,'Ligand and Compound Database'!A109) + COUNTIF('Plate Planning'!$O$4:O118,'Ligand and Compound Database'!B109))</f>
        <v>0</v>
      </c>
      <c r="E109" s="323" t="s">
        <v>721</v>
      </c>
    </row>
    <row r="110" spans="1:5" x14ac:dyDescent="0.25">
      <c r="A110" s="320">
        <v>109</v>
      </c>
      <c r="B110" s="320" t="s">
        <v>229</v>
      </c>
      <c r="C110" s="320" t="s">
        <v>1106</v>
      </c>
      <c r="D110" s="322">
        <f>COUNTIF('Plate Planning'!$C$4:$N$11,'Ligand and Compound Database'!A110)+COUNTIF('Plate Planning'!$C$4:$N$11,'Ligand and Compound Database'!B110)+8*(COUNTIF('Plate Planning'!$C$2:$N$2,'Ligand and Compound Database'!B110) + COUNTIF('Plate Planning'!$C$2:$N$2,'Ligand and Compound Database'!A110) + COUNTIF('Plate Planning'!$C$12:$N$12,'Ligand and Compound Database'!A110) + COUNTIF('Plate Planning'!$C$12:$N$12,'Ligand and Compound Database'!B110)) + 12 * (COUNTIF('Plate Planning'!$B$4:$B$11,'Ligand and Compound Database'!A110) + COUNTIF('Plate Planning'!$B$4:$B$11,'Ligand and Compound Database'!B110) + COUNTIF('Plate Planning'!$O$4:$O$11,'Ligand and Compound Database'!A110) + COUNTIF('Plate Planning'!$O$4:O119,'Ligand and Compound Database'!B110))</f>
        <v>0</v>
      </c>
      <c r="E110" s="323" t="s">
        <v>722</v>
      </c>
    </row>
    <row r="111" spans="1:5" x14ac:dyDescent="0.25">
      <c r="A111" s="320">
        <v>110</v>
      </c>
      <c r="B111" s="320" t="s">
        <v>230</v>
      </c>
      <c r="C111" s="321" t="s">
        <v>1106</v>
      </c>
      <c r="D111" s="322">
        <f>COUNTIF('Plate Planning'!$C$4:$N$11,'Ligand and Compound Database'!A111)+COUNTIF('Plate Planning'!$C$4:$N$11,'Ligand and Compound Database'!B111)+8*(COUNTIF('Plate Planning'!$C$2:$N$2,'Ligand and Compound Database'!B111) + COUNTIF('Plate Planning'!$C$2:$N$2,'Ligand and Compound Database'!A111) + COUNTIF('Plate Planning'!$C$12:$N$12,'Ligand and Compound Database'!A111) + COUNTIF('Plate Planning'!$C$12:$N$12,'Ligand and Compound Database'!B111)) + 12 * (COUNTIF('Plate Planning'!$B$4:$B$11,'Ligand and Compound Database'!A111) + COUNTIF('Plate Planning'!$B$4:$B$11,'Ligand and Compound Database'!B111) + COUNTIF('Plate Planning'!$O$4:$O$11,'Ligand and Compound Database'!A111) + COUNTIF('Plate Planning'!$O$4:O120,'Ligand and Compound Database'!B111))</f>
        <v>0</v>
      </c>
      <c r="E111" s="323" t="s">
        <v>723</v>
      </c>
    </row>
    <row r="112" spans="1:5" x14ac:dyDescent="0.25">
      <c r="A112" s="320">
        <v>111</v>
      </c>
      <c r="B112" s="320" t="s">
        <v>231</v>
      </c>
      <c r="C112" s="321" t="s">
        <v>1106</v>
      </c>
      <c r="D112" s="322">
        <f>COUNTIF('Plate Planning'!$C$4:$N$11,'Ligand and Compound Database'!A112)+COUNTIF('Plate Planning'!$C$4:$N$11,'Ligand and Compound Database'!B112)+8*(COUNTIF('Plate Planning'!$C$2:$N$2,'Ligand and Compound Database'!B112) + COUNTIF('Plate Planning'!$C$2:$N$2,'Ligand and Compound Database'!A112) + COUNTIF('Plate Planning'!$C$12:$N$12,'Ligand and Compound Database'!A112) + COUNTIF('Plate Planning'!$C$12:$N$12,'Ligand and Compound Database'!B112)) + 12 * (COUNTIF('Plate Planning'!$B$4:$B$11,'Ligand and Compound Database'!A112) + COUNTIF('Plate Planning'!$B$4:$B$11,'Ligand and Compound Database'!B112) + COUNTIF('Plate Planning'!$O$4:$O$11,'Ligand and Compound Database'!A112) + COUNTIF('Plate Planning'!$O$4:O121,'Ligand and Compound Database'!B112))</f>
        <v>0</v>
      </c>
      <c r="E112" s="323" t="s">
        <v>724</v>
      </c>
    </row>
    <row r="113" spans="1:5" x14ac:dyDescent="0.25">
      <c r="A113" s="320">
        <v>112</v>
      </c>
      <c r="B113" s="320" t="s">
        <v>232</v>
      </c>
      <c r="C113" s="321" t="s">
        <v>1106</v>
      </c>
      <c r="D113" s="322">
        <f>COUNTIF('Plate Planning'!$C$4:$N$11,'Ligand and Compound Database'!A113)+COUNTIF('Plate Planning'!$C$4:$N$11,'Ligand and Compound Database'!B113)+8*(COUNTIF('Plate Planning'!$C$2:$N$2,'Ligand and Compound Database'!B113) + COUNTIF('Plate Planning'!$C$2:$N$2,'Ligand and Compound Database'!A113) + COUNTIF('Plate Planning'!$C$12:$N$12,'Ligand and Compound Database'!A113) + COUNTIF('Plate Planning'!$C$12:$N$12,'Ligand and Compound Database'!B113)) + 12 * (COUNTIF('Plate Planning'!$B$4:$B$11,'Ligand and Compound Database'!A113) + COUNTIF('Plate Planning'!$B$4:$B$11,'Ligand and Compound Database'!B113) + COUNTIF('Plate Planning'!$O$4:$O$11,'Ligand and Compound Database'!A113) + COUNTIF('Plate Planning'!$O$4:O122,'Ligand and Compound Database'!B113))</f>
        <v>0</v>
      </c>
      <c r="E113" s="323" t="s">
        <v>725</v>
      </c>
    </row>
    <row r="114" spans="1:5" x14ac:dyDescent="0.25">
      <c r="A114" s="320">
        <v>113</v>
      </c>
      <c r="B114" s="320" t="s">
        <v>233</v>
      </c>
      <c r="C114" s="321" t="s">
        <v>1108</v>
      </c>
      <c r="D114" s="322">
        <f>COUNTIF('Plate Planning'!$C$4:$N$11,'Ligand and Compound Database'!A114)+COUNTIF('Plate Planning'!$C$4:$N$11,'Ligand and Compound Database'!B114)+8*(COUNTIF('Plate Planning'!$C$2:$N$2,'Ligand and Compound Database'!B114) + COUNTIF('Plate Planning'!$C$2:$N$2,'Ligand and Compound Database'!A114) + COUNTIF('Plate Planning'!$C$12:$N$12,'Ligand and Compound Database'!A114) + COUNTIF('Plate Planning'!$C$12:$N$12,'Ligand and Compound Database'!B114)) + 12 * (COUNTIF('Plate Planning'!$B$4:$B$11,'Ligand and Compound Database'!A114) + COUNTIF('Plate Planning'!$B$4:$B$11,'Ligand and Compound Database'!B114) + COUNTIF('Plate Planning'!$O$4:$O$11,'Ligand and Compound Database'!A114) + COUNTIF('Plate Planning'!$O$4:O123,'Ligand and Compound Database'!B114))</f>
        <v>0</v>
      </c>
      <c r="E114" s="323" t="s">
        <v>726</v>
      </c>
    </row>
    <row r="115" spans="1:5" x14ac:dyDescent="0.25">
      <c r="A115" s="320">
        <v>114</v>
      </c>
      <c r="B115" s="320" t="s">
        <v>234</v>
      </c>
      <c r="C115" s="321" t="s">
        <v>76</v>
      </c>
      <c r="D115" s="322">
        <f>COUNTIF('Plate Planning'!$C$4:$N$11,'Ligand and Compound Database'!A115)+COUNTIF('Plate Planning'!$C$4:$N$11,'Ligand and Compound Database'!B115)+8*(COUNTIF('Plate Planning'!$C$2:$N$2,'Ligand and Compound Database'!B115) + COUNTIF('Plate Planning'!$C$2:$N$2,'Ligand and Compound Database'!A115) + COUNTIF('Plate Planning'!$C$12:$N$12,'Ligand and Compound Database'!A115) + COUNTIF('Plate Planning'!$C$12:$N$12,'Ligand and Compound Database'!B115)) + 12 * (COUNTIF('Plate Planning'!$B$4:$B$11,'Ligand and Compound Database'!A115) + COUNTIF('Plate Planning'!$B$4:$B$11,'Ligand and Compound Database'!B115) + COUNTIF('Plate Planning'!$O$4:$O$11,'Ligand and Compound Database'!A115) + COUNTIF('Plate Planning'!$O$4:O124,'Ligand and Compound Database'!B115))</f>
        <v>0</v>
      </c>
      <c r="E115" s="323" t="s">
        <v>727</v>
      </c>
    </row>
    <row r="116" spans="1:5" x14ac:dyDescent="0.25">
      <c r="A116" s="320">
        <v>115</v>
      </c>
      <c r="B116" s="320" t="s">
        <v>235</v>
      </c>
      <c r="C116" s="320" t="s">
        <v>1106</v>
      </c>
      <c r="D116" s="322">
        <f>COUNTIF('Plate Planning'!$C$4:$N$11,'Ligand and Compound Database'!A116)+COUNTIF('Plate Planning'!$C$4:$N$11,'Ligand and Compound Database'!B116)+8*(COUNTIF('Plate Planning'!$C$2:$N$2,'Ligand and Compound Database'!B116) + COUNTIF('Plate Planning'!$C$2:$N$2,'Ligand and Compound Database'!A116) + COUNTIF('Plate Planning'!$C$12:$N$12,'Ligand and Compound Database'!A116) + COUNTIF('Plate Planning'!$C$12:$N$12,'Ligand and Compound Database'!B116)) + 12 * (COUNTIF('Plate Planning'!$B$4:$B$11,'Ligand and Compound Database'!A116) + COUNTIF('Plate Planning'!$B$4:$B$11,'Ligand and Compound Database'!B116) + COUNTIF('Plate Planning'!$O$4:$O$11,'Ligand and Compound Database'!A116) + COUNTIF('Plate Planning'!$O$4:O125,'Ligand and Compound Database'!B116))</f>
        <v>0</v>
      </c>
      <c r="E116" s="323" t="s">
        <v>728</v>
      </c>
    </row>
    <row r="117" spans="1:5" x14ac:dyDescent="0.25">
      <c r="A117" s="320">
        <v>116</v>
      </c>
      <c r="B117" s="320" t="s">
        <v>236</v>
      </c>
      <c r="C117" s="320" t="s">
        <v>1106</v>
      </c>
      <c r="D117" s="322">
        <f>COUNTIF('Plate Planning'!$C$4:$N$11,'Ligand and Compound Database'!A117)+COUNTIF('Plate Planning'!$C$4:$N$11,'Ligand and Compound Database'!B117)+8*(COUNTIF('Plate Planning'!$C$2:$N$2,'Ligand and Compound Database'!B117) + COUNTIF('Plate Planning'!$C$2:$N$2,'Ligand and Compound Database'!A117) + COUNTIF('Plate Planning'!$C$12:$N$12,'Ligand and Compound Database'!A117) + COUNTIF('Plate Planning'!$C$12:$N$12,'Ligand and Compound Database'!B117)) + 12 * (COUNTIF('Plate Planning'!$B$4:$B$11,'Ligand and Compound Database'!A117) + COUNTIF('Plate Planning'!$B$4:$B$11,'Ligand and Compound Database'!B117) + COUNTIF('Plate Planning'!$O$4:$O$11,'Ligand and Compound Database'!A117) + COUNTIF('Plate Planning'!$O$4:O126,'Ligand and Compound Database'!B117))</f>
        <v>0</v>
      </c>
      <c r="E117" s="323" t="s">
        <v>729</v>
      </c>
    </row>
    <row r="118" spans="1:5" x14ac:dyDescent="0.25">
      <c r="A118" s="320">
        <v>117</v>
      </c>
      <c r="B118" s="320" t="s">
        <v>237</v>
      </c>
      <c r="C118" s="321" t="s">
        <v>1106</v>
      </c>
      <c r="D118" s="322">
        <f>COUNTIF('Plate Planning'!$C$4:$N$11,'Ligand and Compound Database'!A118)+COUNTIF('Plate Planning'!$C$4:$N$11,'Ligand and Compound Database'!B118)+8*(COUNTIF('Plate Planning'!$C$2:$N$2,'Ligand and Compound Database'!B118) + COUNTIF('Plate Planning'!$C$2:$N$2,'Ligand and Compound Database'!A118) + COUNTIF('Plate Planning'!$C$12:$N$12,'Ligand and Compound Database'!A118) + COUNTIF('Plate Planning'!$C$12:$N$12,'Ligand and Compound Database'!B118)) + 12 * (COUNTIF('Plate Planning'!$B$4:$B$11,'Ligand and Compound Database'!A118) + COUNTIF('Plate Planning'!$B$4:$B$11,'Ligand and Compound Database'!B118) + COUNTIF('Plate Planning'!$O$4:$O$11,'Ligand and Compound Database'!A118) + COUNTIF('Plate Planning'!$O$4:O127,'Ligand and Compound Database'!B118))</f>
        <v>0</v>
      </c>
      <c r="E118" s="323" t="s">
        <v>730</v>
      </c>
    </row>
    <row r="119" spans="1:5" x14ac:dyDescent="0.25">
      <c r="A119" s="320">
        <v>118</v>
      </c>
      <c r="B119" s="320" t="s">
        <v>238</v>
      </c>
      <c r="C119" s="321" t="s">
        <v>75</v>
      </c>
      <c r="D119" s="322">
        <f>COUNTIF('Plate Planning'!$C$4:$N$11,'Ligand and Compound Database'!A119)+COUNTIF('Plate Planning'!$C$4:$N$11,'Ligand and Compound Database'!B119)+8*(COUNTIF('Plate Planning'!$C$2:$N$2,'Ligand and Compound Database'!B119) + COUNTIF('Plate Planning'!$C$2:$N$2,'Ligand and Compound Database'!A119) + COUNTIF('Plate Planning'!$C$12:$N$12,'Ligand and Compound Database'!A119) + COUNTIF('Plate Planning'!$C$12:$N$12,'Ligand and Compound Database'!B119)) + 12 * (COUNTIF('Plate Planning'!$B$4:$B$11,'Ligand and Compound Database'!A119) + COUNTIF('Plate Planning'!$B$4:$B$11,'Ligand and Compound Database'!B119) + COUNTIF('Plate Planning'!$O$4:$O$11,'Ligand and Compound Database'!A119) + COUNTIF('Plate Planning'!$O$4:O128,'Ligand and Compound Database'!B119))</f>
        <v>0</v>
      </c>
      <c r="E119" s="323" t="s">
        <v>731</v>
      </c>
    </row>
    <row r="120" spans="1:5" x14ac:dyDescent="0.25">
      <c r="A120" s="320">
        <v>119</v>
      </c>
      <c r="B120" s="320" t="s">
        <v>239</v>
      </c>
      <c r="C120" s="320" t="s">
        <v>75</v>
      </c>
      <c r="D120" s="322">
        <f>COUNTIF('Plate Planning'!$C$4:$N$11,'Ligand and Compound Database'!A120)+COUNTIF('Plate Planning'!$C$4:$N$11,'Ligand and Compound Database'!B120)+8*(COUNTIF('Plate Planning'!$C$2:$N$2,'Ligand and Compound Database'!B120) + COUNTIF('Plate Planning'!$C$2:$N$2,'Ligand and Compound Database'!A120) + COUNTIF('Plate Planning'!$C$12:$N$12,'Ligand and Compound Database'!A120) + COUNTIF('Plate Planning'!$C$12:$N$12,'Ligand and Compound Database'!B120)) + 12 * (COUNTIF('Plate Planning'!$B$4:$B$11,'Ligand and Compound Database'!A120) + COUNTIF('Plate Planning'!$B$4:$B$11,'Ligand and Compound Database'!B120) + COUNTIF('Plate Planning'!$O$4:$O$11,'Ligand and Compound Database'!A120) + COUNTIF('Plate Planning'!$O$4:O129,'Ligand and Compound Database'!B120))</f>
        <v>0</v>
      </c>
      <c r="E120" s="323" t="s">
        <v>732</v>
      </c>
    </row>
    <row r="121" spans="1:5" x14ac:dyDescent="0.25">
      <c r="A121" s="320">
        <v>120</v>
      </c>
      <c r="B121" s="320" t="s">
        <v>240</v>
      </c>
      <c r="C121" s="320" t="s">
        <v>75</v>
      </c>
      <c r="D121" s="322">
        <f>COUNTIF('Plate Planning'!$C$4:$N$11,'Ligand and Compound Database'!A121)+COUNTIF('Plate Planning'!$C$4:$N$11,'Ligand and Compound Database'!B121)+8*(COUNTIF('Plate Planning'!$C$2:$N$2,'Ligand and Compound Database'!B121) + COUNTIF('Plate Planning'!$C$2:$N$2,'Ligand and Compound Database'!A121) + COUNTIF('Plate Planning'!$C$12:$N$12,'Ligand and Compound Database'!A121) + COUNTIF('Plate Planning'!$C$12:$N$12,'Ligand and Compound Database'!B121)) + 12 * (COUNTIF('Plate Planning'!$B$4:$B$11,'Ligand and Compound Database'!A121) + COUNTIF('Plate Planning'!$B$4:$B$11,'Ligand and Compound Database'!B121) + COUNTIF('Plate Planning'!$O$4:$O$11,'Ligand and Compound Database'!A121) + COUNTIF('Plate Planning'!$O$4:O130,'Ligand and Compound Database'!B121))</f>
        <v>0</v>
      </c>
      <c r="E121" s="323" t="s">
        <v>733</v>
      </c>
    </row>
    <row r="122" spans="1:5" x14ac:dyDescent="0.25">
      <c r="A122" s="320">
        <v>121</v>
      </c>
      <c r="B122" s="320" t="s">
        <v>241</v>
      </c>
      <c r="C122" s="320" t="s">
        <v>1106</v>
      </c>
      <c r="D122" s="322">
        <f>COUNTIF('Plate Planning'!$C$4:$N$11,'Ligand and Compound Database'!A122)+COUNTIF('Plate Planning'!$C$4:$N$11,'Ligand and Compound Database'!B122)+8*(COUNTIF('Plate Planning'!$C$2:$N$2,'Ligand and Compound Database'!B122) + COUNTIF('Plate Planning'!$C$2:$N$2,'Ligand and Compound Database'!A122) + COUNTIF('Plate Planning'!$C$12:$N$12,'Ligand and Compound Database'!A122) + COUNTIF('Plate Planning'!$C$12:$N$12,'Ligand and Compound Database'!B122)) + 12 * (COUNTIF('Plate Planning'!$B$4:$B$11,'Ligand and Compound Database'!A122) + COUNTIF('Plate Planning'!$B$4:$B$11,'Ligand and Compound Database'!B122) + COUNTIF('Plate Planning'!$O$4:$O$11,'Ligand and Compound Database'!A122) + COUNTIF('Plate Planning'!$O$4:O131,'Ligand and Compound Database'!B122))</f>
        <v>0</v>
      </c>
      <c r="E122" s="323" t="s">
        <v>734</v>
      </c>
    </row>
    <row r="123" spans="1:5" x14ac:dyDescent="0.25">
      <c r="A123" s="320">
        <v>122</v>
      </c>
      <c r="B123" s="320" t="s">
        <v>242</v>
      </c>
      <c r="C123" s="321" t="s">
        <v>75</v>
      </c>
      <c r="D123" s="322">
        <f>COUNTIF('Plate Planning'!$C$4:$N$11,'Ligand and Compound Database'!A123)+COUNTIF('Plate Planning'!$C$4:$N$11,'Ligand and Compound Database'!B123)+8*(COUNTIF('Plate Planning'!$C$2:$N$2,'Ligand and Compound Database'!B123) + COUNTIF('Plate Planning'!$C$2:$N$2,'Ligand and Compound Database'!A123) + COUNTIF('Plate Planning'!$C$12:$N$12,'Ligand and Compound Database'!A123) + COUNTIF('Plate Planning'!$C$12:$N$12,'Ligand and Compound Database'!B123)) + 12 * (COUNTIF('Plate Planning'!$B$4:$B$11,'Ligand and Compound Database'!A123) + COUNTIF('Plate Planning'!$B$4:$B$11,'Ligand and Compound Database'!B123) + COUNTIF('Plate Planning'!$O$4:$O$11,'Ligand and Compound Database'!A123) + COUNTIF('Plate Planning'!$O$4:O132,'Ligand and Compound Database'!B123))</f>
        <v>0</v>
      </c>
      <c r="E123" s="323" t="s">
        <v>735</v>
      </c>
    </row>
    <row r="124" spans="1:5" x14ac:dyDescent="0.25">
      <c r="A124" s="320">
        <v>123</v>
      </c>
      <c r="B124" s="320" t="s">
        <v>243</v>
      </c>
      <c r="C124" s="321" t="s">
        <v>77</v>
      </c>
      <c r="D124" s="322">
        <f>COUNTIF('Plate Planning'!$C$4:$N$11,'Ligand and Compound Database'!A124)+COUNTIF('Plate Planning'!$C$4:$N$11,'Ligand and Compound Database'!B124)+8*(COUNTIF('Plate Planning'!$C$2:$N$2,'Ligand and Compound Database'!B124) + COUNTIF('Plate Planning'!$C$2:$N$2,'Ligand and Compound Database'!A124) + COUNTIF('Plate Planning'!$C$12:$N$12,'Ligand and Compound Database'!A124) + COUNTIF('Plate Planning'!$C$12:$N$12,'Ligand and Compound Database'!B124)) + 12 * (COUNTIF('Plate Planning'!$B$4:$B$11,'Ligand and Compound Database'!A124) + COUNTIF('Plate Planning'!$B$4:$B$11,'Ligand and Compound Database'!B124) + COUNTIF('Plate Planning'!$O$4:$O$11,'Ligand and Compound Database'!A124) + COUNTIF('Plate Planning'!$O$4:O133,'Ligand and Compound Database'!B124))</f>
        <v>0</v>
      </c>
      <c r="E124" s="323" t="s">
        <v>736</v>
      </c>
    </row>
    <row r="125" spans="1:5" x14ac:dyDescent="0.25">
      <c r="A125" s="320">
        <v>124</v>
      </c>
      <c r="B125" s="320" t="s">
        <v>244</v>
      </c>
      <c r="C125" s="320" t="s">
        <v>1106</v>
      </c>
      <c r="D125" s="322">
        <f>COUNTIF('Plate Planning'!$C$4:$N$11,'Ligand and Compound Database'!A125)+COUNTIF('Plate Planning'!$C$4:$N$11,'Ligand and Compound Database'!B125)+8*(COUNTIF('Plate Planning'!$C$2:$N$2,'Ligand and Compound Database'!B125) + COUNTIF('Plate Planning'!$C$2:$N$2,'Ligand and Compound Database'!A125) + COUNTIF('Plate Planning'!$C$12:$N$12,'Ligand and Compound Database'!A125) + COUNTIF('Plate Planning'!$C$12:$N$12,'Ligand and Compound Database'!B125)) + 12 * (COUNTIF('Plate Planning'!$B$4:$B$11,'Ligand and Compound Database'!A125) + COUNTIF('Plate Planning'!$B$4:$B$11,'Ligand and Compound Database'!B125) + COUNTIF('Plate Planning'!$O$4:$O$11,'Ligand and Compound Database'!A125) + COUNTIF('Plate Planning'!$O$4:O134,'Ligand and Compound Database'!B125))</f>
        <v>0</v>
      </c>
      <c r="E125" s="323" t="s">
        <v>737</v>
      </c>
    </row>
    <row r="126" spans="1:5" x14ac:dyDescent="0.25">
      <c r="A126" s="320">
        <v>125</v>
      </c>
      <c r="B126" s="320" t="s">
        <v>245</v>
      </c>
      <c r="C126" s="321" t="s">
        <v>1106</v>
      </c>
      <c r="D126" s="322">
        <f>COUNTIF('Plate Planning'!$C$4:$N$11,'Ligand and Compound Database'!A126)+COUNTIF('Plate Planning'!$C$4:$N$11,'Ligand and Compound Database'!B126)+8*(COUNTIF('Plate Planning'!$C$2:$N$2,'Ligand and Compound Database'!B126) + COUNTIF('Plate Planning'!$C$2:$N$2,'Ligand and Compound Database'!A126) + COUNTIF('Plate Planning'!$C$12:$N$12,'Ligand and Compound Database'!A126) + COUNTIF('Plate Planning'!$C$12:$N$12,'Ligand and Compound Database'!B126)) + 12 * (COUNTIF('Plate Planning'!$B$4:$B$11,'Ligand and Compound Database'!A126) + COUNTIF('Plate Planning'!$B$4:$B$11,'Ligand and Compound Database'!B126) + COUNTIF('Plate Planning'!$O$4:$O$11,'Ligand and Compound Database'!A126) + COUNTIF('Plate Planning'!$O$4:O135,'Ligand and Compound Database'!B126))</f>
        <v>0</v>
      </c>
      <c r="E126" s="323" t="s">
        <v>738</v>
      </c>
    </row>
    <row r="127" spans="1:5" x14ac:dyDescent="0.25">
      <c r="A127" s="320">
        <v>126</v>
      </c>
      <c r="B127" s="320" t="s">
        <v>246</v>
      </c>
      <c r="C127" s="321" t="s">
        <v>75</v>
      </c>
      <c r="D127" s="322">
        <f>COUNTIF('Plate Planning'!$C$4:$N$11,'Ligand and Compound Database'!A127)+COUNTIF('Plate Planning'!$C$4:$N$11,'Ligand and Compound Database'!B127)+8*(COUNTIF('Plate Planning'!$C$2:$N$2,'Ligand and Compound Database'!B127) + COUNTIF('Plate Planning'!$C$2:$N$2,'Ligand and Compound Database'!A127) + COUNTIF('Plate Planning'!$C$12:$N$12,'Ligand and Compound Database'!A127) + COUNTIF('Plate Planning'!$C$12:$N$12,'Ligand and Compound Database'!B127)) + 12 * (COUNTIF('Plate Planning'!$B$4:$B$11,'Ligand and Compound Database'!A127) + COUNTIF('Plate Planning'!$B$4:$B$11,'Ligand and Compound Database'!B127) + COUNTIF('Plate Planning'!$O$4:$O$11,'Ligand and Compound Database'!A127) + COUNTIF('Plate Planning'!$O$4:O136,'Ligand and Compound Database'!B127))</f>
        <v>0</v>
      </c>
      <c r="E127" s="323" t="s">
        <v>739</v>
      </c>
    </row>
    <row r="128" spans="1:5" x14ac:dyDescent="0.25">
      <c r="A128" s="320">
        <v>127</v>
      </c>
      <c r="B128" s="320" t="s">
        <v>247</v>
      </c>
      <c r="C128" s="320" t="s">
        <v>1106</v>
      </c>
      <c r="D128" s="322">
        <f>COUNTIF('Plate Planning'!$C$4:$N$11,'Ligand and Compound Database'!A128)+COUNTIF('Plate Planning'!$C$4:$N$11,'Ligand and Compound Database'!B128)+8*(COUNTIF('Plate Planning'!$C$2:$N$2,'Ligand and Compound Database'!B128) + COUNTIF('Plate Planning'!$C$2:$N$2,'Ligand and Compound Database'!A128) + COUNTIF('Plate Planning'!$C$12:$N$12,'Ligand and Compound Database'!A128) + COUNTIF('Plate Planning'!$C$12:$N$12,'Ligand and Compound Database'!B128)) + 12 * (COUNTIF('Plate Planning'!$B$4:$B$11,'Ligand and Compound Database'!A128) + COUNTIF('Plate Planning'!$B$4:$B$11,'Ligand and Compound Database'!B128) + COUNTIF('Plate Planning'!$O$4:$O$11,'Ligand and Compound Database'!A128) + COUNTIF('Plate Planning'!$O$4:O137,'Ligand and Compound Database'!B128))</f>
        <v>0</v>
      </c>
      <c r="E128" s="323" t="s">
        <v>740</v>
      </c>
    </row>
    <row r="129" spans="1:5" x14ac:dyDescent="0.25">
      <c r="A129" s="320">
        <v>128</v>
      </c>
      <c r="B129" s="320" t="s">
        <v>248</v>
      </c>
      <c r="C129" s="320" t="s">
        <v>1106</v>
      </c>
      <c r="D129" s="322">
        <f>COUNTIF('Plate Planning'!$C$4:$N$11,'Ligand and Compound Database'!A129)+COUNTIF('Plate Planning'!$C$4:$N$11,'Ligand and Compound Database'!B129)+8*(COUNTIF('Plate Planning'!$C$2:$N$2,'Ligand and Compound Database'!B129) + COUNTIF('Plate Planning'!$C$2:$N$2,'Ligand and Compound Database'!A129) + COUNTIF('Plate Planning'!$C$12:$N$12,'Ligand and Compound Database'!A129) + COUNTIF('Plate Planning'!$C$12:$N$12,'Ligand and Compound Database'!B129)) + 12 * (COUNTIF('Plate Planning'!$B$4:$B$11,'Ligand and Compound Database'!A129) + COUNTIF('Plate Planning'!$B$4:$B$11,'Ligand and Compound Database'!B129) + COUNTIF('Plate Planning'!$O$4:$O$11,'Ligand and Compound Database'!A129) + COUNTIF('Plate Planning'!$O$4:O138,'Ligand and Compound Database'!B129))</f>
        <v>0</v>
      </c>
      <c r="E129" s="323" t="s">
        <v>741</v>
      </c>
    </row>
    <row r="130" spans="1:5" x14ac:dyDescent="0.25">
      <c r="A130" s="320">
        <v>129</v>
      </c>
      <c r="B130" s="320" t="s">
        <v>249</v>
      </c>
      <c r="C130" s="321" t="s">
        <v>1106</v>
      </c>
      <c r="D130" s="322">
        <f>COUNTIF('Plate Planning'!$C$4:$N$11,'Ligand and Compound Database'!A130)+COUNTIF('Plate Planning'!$C$4:$N$11,'Ligand and Compound Database'!B130)+8*(COUNTIF('Plate Planning'!$C$2:$N$2,'Ligand and Compound Database'!B130) + COUNTIF('Plate Planning'!$C$2:$N$2,'Ligand and Compound Database'!A130) + COUNTIF('Plate Planning'!$C$12:$N$12,'Ligand and Compound Database'!A130) + COUNTIF('Plate Planning'!$C$12:$N$12,'Ligand and Compound Database'!B130)) + 12 * (COUNTIF('Plate Planning'!$B$4:$B$11,'Ligand and Compound Database'!A130) + COUNTIF('Plate Planning'!$B$4:$B$11,'Ligand and Compound Database'!B130) + COUNTIF('Plate Planning'!$O$4:$O$11,'Ligand and Compound Database'!A130) + COUNTIF('Plate Planning'!$O$4:O139,'Ligand and Compound Database'!B130))</f>
        <v>0</v>
      </c>
      <c r="E130" s="323" t="s">
        <v>742</v>
      </c>
    </row>
    <row r="131" spans="1:5" x14ac:dyDescent="0.25">
      <c r="A131" s="320">
        <v>130</v>
      </c>
      <c r="B131" s="320" t="s">
        <v>250</v>
      </c>
      <c r="C131" s="320" t="s">
        <v>1106</v>
      </c>
      <c r="D131" s="322">
        <f>COUNTIF('Plate Planning'!$C$4:$N$11,'Ligand and Compound Database'!A131)+COUNTIF('Plate Planning'!$C$4:$N$11,'Ligand and Compound Database'!B131)+8*(COUNTIF('Plate Planning'!$C$2:$N$2,'Ligand and Compound Database'!B131) + COUNTIF('Plate Planning'!$C$2:$N$2,'Ligand and Compound Database'!A131) + COUNTIF('Plate Planning'!$C$12:$N$12,'Ligand and Compound Database'!A131) + COUNTIF('Plate Planning'!$C$12:$N$12,'Ligand and Compound Database'!B131)) + 12 * (COUNTIF('Plate Planning'!$B$4:$B$11,'Ligand and Compound Database'!A131) + COUNTIF('Plate Planning'!$B$4:$B$11,'Ligand and Compound Database'!B131) + COUNTIF('Plate Planning'!$O$4:$O$11,'Ligand and Compound Database'!A131) + COUNTIF('Plate Planning'!$O$4:O140,'Ligand and Compound Database'!B131))</f>
        <v>0</v>
      </c>
      <c r="E131" s="323" t="s">
        <v>743</v>
      </c>
    </row>
    <row r="132" spans="1:5" x14ac:dyDescent="0.25">
      <c r="A132" s="320">
        <v>131</v>
      </c>
      <c r="B132" s="320" t="s">
        <v>251</v>
      </c>
      <c r="C132" s="320" t="s">
        <v>1106</v>
      </c>
      <c r="D132" s="322">
        <f>COUNTIF('Plate Planning'!$C$4:$N$11,'Ligand and Compound Database'!A132)+COUNTIF('Plate Planning'!$C$4:$N$11,'Ligand and Compound Database'!B132)+8*(COUNTIF('Plate Planning'!$C$2:$N$2,'Ligand and Compound Database'!B132) + COUNTIF('Plate Planning'!$C$2:$N$2,'Ligand and Compound Database'!A132) + COUNTIF('Plate Planning'!$C$12:$N$12,'Ligand and Compound Database'!A132) + COUNTIF('Plate Planning'!$C$12:$N$12,'Ligand and Compound Database'!B132)) + 12 * (COUNTIF('Plate Planning'!$B$4:$B$11,'Ligand and Compound Database'!A132) + COUNTIF('Plate Planning'!$B$4:$B$11,'Ligand and Compound Database'!B132) + COUNTIF('Plate Planning'!$O$4:$O$11,'Ligand and Compound Database'!A132) + COUNTIF('Plate Planning'!$O$4:O141,'Ligand and Compound Database'!B132))</f>
        <v>0</v>
      </c>
      <c r="E132" s="323" t="s">
        <v>744</v>
      </c>
    </row>
    <row r="133" spans="1:5" x14ac:dyDescent="0.25">
      <c r="A133" s="320">
        <v>132</v>
      </c>
      <c r="B133" s="320" t="s">
        <v>252</v>
      </c>
      <c r="C133" s="321" t="s">
        <v>75</v>
      </c>
      <c r="D133" s="322">
        <f>COUNTIF('Plate Planning'!$C$4:$N$11,'Ligand and Compound Database'!A133)+COUNTIF('Plate Planning'!$C$4:$N$11,'Ligand and Compound Database'!B133)+8*(COUNTIF('Plate Planning'!$C$2:$N$2,'Ligand and Compound Database'!B133) + COUNTIF('Plate Planning'!$C$2:$N$2,'Ligand and Compound Database'!A133) + COUNTIF('Plate Planning'!$C$12:$N$12,'Ligand and Compound Database'!A133) + COUNTIF('Plate Planning'!$C$12:$N$12,'Ligand and Compound Database'!B133)) + 12 * (COUNTIF('Plate Planning'!$B$4:$B$11,'Ligand and Compound Database'!A133) + COUNTIF('Plate Planning'!$B$4:$B$11,'Ligand and Compound Database'!B133) + COUNTIF('Plate Planning'!$O$4:$O$11,'Ligand and Compound Database'!A133) + COUNTIF('Plate Planning'!$O$4:O142,'Ligand and Compound Database'!B133))</f>
        <v>0</v>
      </c>
      <c r="E133" s="323" t="s">
        <v>745</v>
      </c>
    </row>
    <row r="134" spans="1:5" x14ac:dyDescent="0.25">
      <c r="A134" s="320">
        <v>133</v>
      </c>
      <c r="B134" s="320" t="s">
        <v>253</v>
      </c>
      <c r="C134" s="321" t="s">
        <v>1106</v>
      </c>
      <c r="D134" s="322">
        <f>COUNTIF('Plate Planning'!$C$4:$N$11,'Ligand and Compound Database'!A134)+COUNTIF('Plate Planning'!$C$4:$N$11,'Ligand and Compound Database'!B134)+8*(COUNTIF('Plate Planning'!$C$2:$N$2,'Ligand and Compound Database'!B134) + COUNTIF('Plate Planning'!$C$2:$N$2,'Ligand and Compound Database'!A134) + COUNTIF('Plate Planning'!$C$12:$N$12,'Ligand and Compound Database'!A134) + COUNTIF('Plate Planning'!$C$12:$N$12,'Ligand and Compound Database'!B134)) + 12 * (COUNTIF('Plate Planning'!$B$4:$B$11,'Ligand and Compound Database'!A134) + COUNTIF('Plate Planning'!$B$4:$B$11,'Ligand and Compound Database'!B134) + COUNTIF('Plate Planning'!$O$4:$O$11,'Ligand and Compound Database'!A134) + COUNTIF('Plate Planning'!$O$4:O143,'Ligand and Compound Database'!B134))</f>
        <v>0</v>
      </c>
      <c r="E134" s="323" t="s">
        <v>746</v>
      </c>
    </row>
    <row r="135" spans="1:5" x14ac:dyDescent="0.25">
      <c r="A135" s="320">
        <v>134</v>
      </c>
      <c r="B135" s="320" t="s">
        <v>254</v>
      </c>
      <c r="C135" s="321" t="s">
        <v>1106</v>
      </c>
      <c r="D135" s="322">
        <f>COUNTIF('Plate Planning'!$C$4:$N$11,'Ligand and Compound Database'!A135)+COUNTIF('Plate Planning'!$C$4:$N$11,'Ligand and Compound Database'!B135)+8*(COUNTIF('Plate Planning'!$C$2:$N$2,'Ligand and Compound Database'!B135) + COUNTIF('Plate Planning'!$C$2:$N$2,'Ligand and Compound Database'!A135) + COUNTIF('Plate Planning'!$C$12:$N$12,'Ligand and Compound Database'!A135) + COUNTIF('Plate Planning'!$C$12:$N$12,'Ligand and Compound Database'!B135)) + 12 * (COUNTIF('Plate Planning'!$B$4:$B$11,'Ligand and Compound Database'!A135) + COUNTIF('Plate Planning'!$B$4:$B$11,'Ligand and Compound Database'!B135) + COUNTIF('Plate Planning'!$O$4:$O$11,'Ligand and Compound Database'!A135) + COUNTIF('Plate Planning'!$O$4:O144,'Ligand and Compound Database'!B135))</f>
        <v>0</v>
      </c>
      <c r="E135" s="323" t="s">
        <v>747</v>
      </c>
    </row>
    <row r="136" spans="1:5" x14ac:dyDescent="0.25">
      <c r="A136" s="320">
        <v>135</v>
      </c>
      <c r="B136" s="320" t="s">
        <v>255</v>
      </c>
      <c r="C136" s="320" t="s">
        <v>1106</v>
      </c>
      <c r="D136" s="322">
        <f>COUNTIF('Plate Planning'!$C$4:$N$11,'Ligand and Compound Database'!A136)+COUNTIF('Plate Planning'!$C$4:$N$11,'Ligand and Compound Database'!B136)+8*(COUNTIF('Plate Planning'!$C$2:$N$2,'Ligand and Compound Database'!B136) + COUNTIF('Plate Planning'!$C$2:$N$2,'Ligand and Compound Database'!A136) + COUNTIF('Plate Planning'!$C$12:$N$12,'Ligand and Compound Database'!A136) + COUNTIF('Plate Planning'!$C$12:$N$12,'Ligand and Compound Database'!B136)) + 12 * (COUNTIF('Plate Planning'!$B$4:$B$11,'Ligand and Compound Database'!A136) + COUNTIF('Plate Planning'!$B$4:$B$11,'Ligand and Compound Database'!B136) + COUNTIF('Plate Planning'!$O$4:$O$11,'Ligand and Compound Database'!A136) + COUNTIF('Plate Planning'!$O$4:O145,'Ligand and Compound Database'!B136))</f>
        <v>0</v>
      </c>
      <c r="E136" s="323" t="s">
        <v>748</v>
      </c>
    </row>
    <row r="137" spans="1:5" x14ac:dyDescent="0.25">
      <c r="A137" s="320">
        <v>136</v>
      </c>
      <c r="B137" s="320" t="s">
        <v>256</v>
      </c>
      <c r="C137" s="321" t="s">
        <v>1106</v>
      </c>
      <c r="D137" s="322">
        <f>COUNTIF('Plate Planning'!$C$4:$N$11,'Ligand and Compound Database'!A137)+COUNTIF('Plate Planning'!$C$4:$N$11,'Ligand and Compound Database'!B137)+8*(COUNTIF('Plate Planning'!$C$2:$N$2,'Ligand and Compound Database'!B137) + COUNTIF('Plate Planning'!$C$2:$N$2,'Ligand and Compound Database'!A137) + COUNTIF('Plate Planning'!$C$12:$N$12,'Ligand and Compound Database'!A137) + COUNTIF('Plate Planning'!$C$12:$N$12,'Ligand and Compound Database'!B137)) + 12 * (COUNTIF('Plate Planning'!$B$4:$B$11,'Ligand and Compound Database'!A137) + COUNTIF('Plate Planning'!$B$4:$B$11,'Ligand and Compound Database'!B137) + COUNTIF('Plate Planning'!$O$4:$O$11,'Ligand and Compound Database'!A137) + COUNTIF('Plate Planning'!$O$4:O146,'Ligand and Compound Database'!B137))</f>
        <v>0</v>
      </c>
      <c r="E137" s="323" t="s">
        <v>749</v>
      </c>
    </row>
    <row r="138" spans="1:5" x14ac:dyDescent="0.25">
      <c r="A138" s="320">
        <v>137</v>
      </c>
      <c r="B138" s="320" t="s">
        <v>257</v>
      </c>
      <c r="C138" s="321" t="s">
        <v>1106</v>
      </c>
      <c r="D138" s="322">
        <f>COUNTIF('Plate Planning'!$C$4:$N$11,'Ligand and Compound Database'!A138)+COUNTIF('Plate Planning'!$C$4:$N$11,'Ligand and Compound Database'!B138)+8*(COUNTIF('Plate Planning'!$C$2:$N$2,'Ligand and Compound Database'!B138) + COUNTIF('Plate Planning'!$C$2:$N$2,'Ligand and Compound Database'!A138) + COUNTIF('Plate Planning'!$C$12:$N$12,'Ligand and Compound Database'!A138) + COUNTIF('Plate Planning'!$C$12:$N$12,'Ligand and Compound Database'!B138)) + 12 * (COUNTIF('Plate Planning'!$B$4:$B$11,'Ligand and Compound Database'!A138) + COUNTIF('Plate Planning'!$B$4:$B$11,'Ligand and Compound Database'!B138) + COUNTIF('Plate Planning'!$O$4:$O$11,'Ligand and Compound Database'!A138) + COUNTIF('Plate Planning'!$O$4:O147,'Ligand and Compound Database'!B138))</f>
        <v>0</v>
      </c>
      <c r="E138" s="323" t="s">
        <v>750</v>
      </c>
    </row>
    <row r="139" spans="1:5" x14ac:dyDescent="0.25">
      <c r="A139" s="320">
        <v>138</v>
      </c>
      <c r="B139" s="320" t="s">
        <v>258</v>
      </c>
      <c r="C139" s="321" t="s">
        <v>1106</v>
      </c>
      <c r="D139" s="322">
        <f>COUNTIF('Plate Planning'!$C$4:$N$11,'Ligand and Compound Database'!A139)+COUNTIF('Plate Planning'!$C$4:$N$11,'Ligand and Compound Database'!B139)+8*(COUNTIF('Plate Planning'!$C$2:$N$2,'Ligand and Compound Database'!B139) + COUNTIF('Plate Planning'!$C$2:$N$2,'Ligand and Compound Database'!A139) + COUNTIF('Plate Planning'!$C$12:$N$12,'Ligand and Compound Database'!A139) + COUNTIF('Plate Planning'!$C$12:$N$12,'Ligand and Compound Database'!B139)) + 12 * (COUNTIF('Plate Planning'!$B$4:$B$11,'Ligand and Compound Database'!A139) + COUNTIF('Plate Planning'!$B$4:$B$11,'Ligand and Compound Database'!B139) + COUNTIF('Plate Planning'!$O$4:$O$11,'Ligand and Compound Database'!A139) + COUNTIF('Plate Planning'!$O$4:O148,'Ligand and Compound Database'!B139))</f>
        <v>0</v>
      </c>
      <c r="E139" s="323" t="s">
        <v>751</v>
      </c>
    </row>
    <row r="140" spans="1:5" x14ac:dyDescent="0.25">
      <c r="A140" s="320">
        <v>139</v>
      </c>
      <c r="B140" s="320" t="s">
        <v>259</v>
      </c>
      <c r="C140" s="321" t="s">
        <v>1106</v>
      </c>
      <c r="D140" s="322">
        <f>COUNTIF('Plate Planning'!$C$4:$N$11,'Ligand and Compound Database'!A140)+COUNTIF('Plate Planning'!$C$4:$N$11,'Ligand and Compound Database'!B140)+8*(COUNTIF('Plate Planning'!$C$2:$N$2,'Ligand and Compound Database'!B140) + COUNTIF('Plate Planning'!$C$2:$N$2,'Ligand and Compound Database'!A140) + COUNTIF('Plate Planning'!$C$12:$N$12,'Ligand and Compound Database'!A140) + COUNTIF('Plate Planning'!$C$12:$N$12,'Ligand and Compound Database'!B140)) + 12 * (COUNTIF('Plate Planning'!$B$4:$B$11,'Ligand and Compound Database'!A140) + COUNTIF('Plate Planning'!$B$4:$B$11,'Ligand and Compound Database'!B140) + COUNTIF('Plate Planning'!$O$4:$O$11,'Ligand and Compound Database'!A140) + COUNTIF('Plate Planning'!$O$4:O149,'Ligand and Compound Database'!B140))</f>
        <v>0</v>
      </c>
      <c r="E140" s="323" t="s">
        <v>752</v>
      </c>
    </row>
    <row r="141" spans="1:5" x14ac:dyDescent="0.25">
      <c r="A141" s="320">
        <v>140</v>
      </c>
      <c r="B141" s="320" t="s">
        <v>260</v>
      </c>
      <c r="C141" s="321" t="s">
        <v>1106</v>
      </c>
      <c r="D141" s="322">
        <f>COUNTIF('Plate Planning'!$C$4:$N$11,'Ligand and Compound Database'!A141)+COUNTIF('Plate Planning'!$C$4:$N$11,'Ligand and Compound Database'!B141)+8*(COUNTIF('Plate Planning'!$C$2:$N$2,'Ligand and Compound Database'!B141) + COUNTIF('Plate Planning'!$C$2:$N$2,'Ligand and Compound Database'!A141) + COUNTIF('Plate Planning'!$C$12:$N$12,'Ligand and Compound Database'!A141) + COUNTIF('Plate Planning'!$C$12:$N$12,'Ligand and Compound Database'!B141)) + 12 * (COUNTIF('Plate Planning'!$B$4:$B$11,'Ligand and Compound Database'!A141) + COUNTIF('Plate Planning'!$B$4:$B$11,'Ligand and Compound Database'!B141) + COUNTIF('Plate Planning'!$O$4:$O$11,'Ligand and Compound Database'!A141) + COUNTIF('Plate Planning'!$O$4:O150,'Ligand and Compound Database'!B141))</f>
        <v>0</v>
      </c>
      <c r="E141" s="323" t="s">
        <v>753</v>
      </c>
    </row>
    <row r="142" spans="1:5" x14ac:dyDescent="0.25">
      <c r="A142" s="320">
        <v>141</v>
      </c>
      <c r="B142" s="320" t="s">
        <v>261</v>
      </c>
      <c r="C142" s="321" t="s">
        <v>1106</v>
      </c>
      <c r="D142" s="322">
        <f>COUNTIF('Plate Planning'!$C$4:$N$11,'Ligand and Compound Database'!A142)+COUNTIF('Plate Planning'!$C$4:$N$11,'Ligand and Compound Database'!B142)+8*(COUNTIF('Plate Planning'!$C$2:$N$2,'Ligand and Compound Database'!B142) + COUNTIF('Plate Planning'!$C$2:$N$2,'Ligand and Compound Database'!A142) + COUNTIF('Plate Planning'!$C$12:$N$12,'Ligand and Compound Database'!A142) + COUNTIF('Plate Planning'!$C$12:$N$12,'Ligand and Compound Database'!B142)) + 12 * (COUNTIF('Plate Planning'!$B$4:$B$11,'Ligand and Compound Database'!A142) + COUNTIF('Plate Planning'!$B$4:$B$11,'Ligand and Compound Database'!B142) + COUNTIF('Plate Planning'!$O$4:$O$11,'Ligand and Compound Database'!A142) + COUNTIF('Plate Planning'!$O$4:O151,'Ligand and Compound Database'!B142))</f>
        <v>0</v>
      </c>
      <c r="E142" s="323" t="s">
        <v>754</v>
      </c>
    </row>
    <row r="143" spans="1:5" x14ac:dyDescent="0.25">
      <c r="A143" s="320">
        <v>142</v>
      </c>
      <c r="B143" s="320" t="s">
        <v>262</v>
      </c>
      <c r="C143" s="321" t="s">
        <v>1106</v>
      </c>
      <c r="D143" s="322">
        <f>COUNTIF('Plate Planning'!$C$4:$N$11,'Ligand and Compound Database'!A143)+COUNTIF('Plate Planning'!$C$4:$N$11,'Ligand and Compound Database'!B143)+8*(COUNTIF('Plate Planning'!$C$2:$N$2,'Ligand and Compound Database'!B143) + COUNTIF('Plate Planning'!$C$2:$N$2,'Ligand and Compound Database'!A143) + COUNTIF('Plate Planning'!$C$12:$N$12,'Ligand and Compound Database'!A143) + COUNTIF('Plate Planning'!$C$12:$N$12,'Ligand and Compound Database'!B143)) + 12 * (COUNTIF('Plate Planning'!$B$4:$B$11,'Ligand and Compound Database'!A143) + COUNTIF('Plate Planning'!$B$4:$B$11,'Ligand and Compound Database'!B143) + COUNTIF('Plate Planning'!$O$4:$O$11,'Ligand and Compound Database'!A143) + COUNTIF('Plate Planning'!$O$4:O152,'Ligand and Compound Database'!B143))</f>
        <v>0</v>
      </c>
      <c r="E143" s="323" t="s">
        <v>755</v>
      </c>
    </row>
    <row r="144" spans="1:5" x14ac:dyDescent="0.25">
      <c r="A144" s="320">
        <v>143</v>
      </c>
      <c r="B144" s="320" t="s">
        <v>263</v>
      </c>
      <c r="C144" s="321" t="s">
        <v>1106</v>
      </c>
      <c r="D144" s="322">
        <f>COUNTIF('Plate Planning'!$C$4:$N$11,'Ligand and Compound Database'!A144)+COUNTIF('Plate Planning'!$C$4:$N$11,'Ligand and Compound Database'!B144)+8*(COUNTIF('Plate Planning'!$C$2:$N$2,'Ligand and Compound Database'!B144) + COUNTIF('Plate Planning'!$C$2:$N$2,'Ligand and Compound Database'!A144) + COUNTIF('Plate Planning'!$C$12:$N$12,'Ligand and Compound Database'!A144) + COUNTIF('Plate Planning'!$C$12:$N$12,'Ligand and Compound Database'!B144)) + 12 * (COUNTIF('Plate Planning'!$B$4:$B$11,'Ligand and Compound Database'!A144) + COUNTIF('Plate Planning'!$B$4:$B$11,'Ligand and Compound Database'!B144) + COUNTIF('Plate Planning'!$O$4:$O$11,'Ligand and Compound Database'!A144) + COUNTIF('Plate Planning'!$O$4:O153,'Ligand and Compound Database'!B144))</f>
        <v>0</v>
      </c>
      <c r="E144" s="323" t="s">
        <v>756</v>
      </c>
    </row>
    <row r="145" spans="1:5" x14ac:dyDescent="0.25">
      <c r="A145" s="320">
        <v>144</v>
      </c>
      <c r="B145" s="320" t="s">
        <v>264</v>
      </c>
      <c r="C145" s="321" t="s">
        <v>1106</v>
      </c>
      <c r="D145" s="322">
        <f>COUNTIF('Plate Planning'!$C$4:$N$11,'Ligand and Compound Database'!A145)+COUNTIF('Plate Planning'!$C$4:$N$11,'Ligand and Compound Database'!B145)+8*(COUNTIF('Plate Planning'!$C$2:$N$2,'Ligand and Compound Database'!B145) + COUNTIF('Plate Planning'!$C$2:$N$2,'Ligand and Compound Database'!A145) + COUNTIF('Plate Planning'!$C$12:$N$12,'Ligand and Compound Database'!A145) + COUNTIF('Plate Planning'!$C$12:$N$12,'Ligand and Compound Database'!B145)) + 12 * (COUNTIF('Plate Planning'!$B$4:$B$11,'Ligand and Compound Database'!A145) + COUNTIF('Plate Planning'!$B$4:$B$11,'Ligand and Compound Database'!B145) + COUNTIF('Plate Planning'!$O$4:$O$11,'Ligand and Compound Database'!A145) + COUNTIF('Plate Planning'!$O$4:O154,'Ligand and Compound Database'!B145))</f>
        <v>0</v>
      </c>
      <c r="E145" s="323" t="s">
        <v>757</v>
      </c>
    </row>
    <row r="146" spans="1:5" x14ac:dyDescent="0.25">
      <c r="A146" s="320">
        <v>145</v>
      </c>
      <c r="B146" s="320" t="s">
        <v>265</v>
      </c>
      <c r="C146" s="321" t="s">
        <v>1106</v>
      </c>
      <c r="D146" s="322">
        <f>COUNTIF('Plate Planning'!$C$4:$N$11,'Ligand and Compound Database'!A146)+COUNTIF('Plate Planning'!$C$4:$N$11,'Ligand and Compound Database'!B146)+8*(COUNTIF('Plate Planning'!$C$2:$N$2,'Ligand and Compound Database'!B146) + COUNTIF('Plate Planning'!$C$2:$N$2,'Ligand and Compound Database'!A146) + COUNTIF('Plate Planning'!$C$12:$N$12,'Ligand and Compound Database'!A146) + COUNTIF('Plate Planning'!$C$12:$N$12,'Ligand and Compound Database'!B146)) + 12 * (COUNTIF('Plate Planning'!$B$4:$B$11,'Ligand and Compound Database'!A146) + COUNTIF('Plate Planning'!$B$4:$B$11,'Ligand and Compound Database'!B146) + COUNTIF('Plate Planning'!$O$4:$O$11,'Ligand and Compound Database'!A146) + COUNTIF('Plate Planning'!$O$4:O155,'Ligand and Compound Database'!B146))</f>
        <v>0</v>
      </c>
      <c r="E146" s="323" t="s">
        <v>758</v>
      </c>
    </row>
    <row r="147" spans="1:5" x14ac:dyDescent="0.25">
      <c r="A147" s="320">
        <v>146</v>
      </c>
      <c r="B147" s="320" t="s">
        <v>266</v>
      </c>
      <c r="C147" s="321" t="s">
        <v>1106</v>
      </c>
      <c r="D147" s="322">
        <f>COUNTIF('Plate Planning'!$C$4:$N$11,'Ligand and Compound Database'!A147)+COUNTIF('Plate Planning'!$C$4:$N$11,'Ligand and Compound Database'!B147)+8*(COUNTIF('Plate Planning'!$C$2:$N$2,'Ligand and Compound Database'!B147) + COUNTIF('Plate Planning'!$C$2:$N$2,'Ligand and Compound Database'!A147) + COUNTIF('Plate Planning'!$C$12:$N$12,'Ligand and Compound Database'!A147) + COUNTIF('Plate Planning'!$C$12:$N$12,'Ligand and Compound Database'!B147)) + 12 * (COUNTIF('Plate Planning'!$B$4:$B$11,'Ligand and Compound Database'!A147) + COUNTIF('Plate Planning'!$B$4:$B$11,'Ligand and Compound Database'!B147) + COUNTIF('Plate Planning'!$O$4:$O$11,'Ligand and Compound Database'!A147) + COUNTIF('Plate Planning'!$O$4:O156,'Ligand and Compound Database'!B147))</f>
        <v>0</v>
      </c>
      <c r="E147" s="323" t="s">
        <v>759</v>
      </c>
    </row>
    <row r="148" spans="1:5" x14ac:dyDescent="0.25">
      <c r="A148" s="320">
        <v>147</v>
      </c>
      <c r="B148" s="320" t="s">
        <v>267</v>
      </c>
      <c r="C148" s="321" t="s">
        <v>1106</v>
      </c>
      <c r="D148" s="322">
        <f>COUNTIF('Plate Planning'!$C$4:$N$11,'Ligand and Compound Database'!A148)+COUNTIF('Plate Planning'!$C$4:$N$11,'Ligand and Compound Database'!B148)+8*(COUNTIF('Plate Planning'!$C$2:$N$2,'Ligand and Compound Database'!B148) + COUNTIF('Plate Planning'!$C$2:$N$2,'Ligand and Compound Database'!A148) + COUNTIF('Plate Planning'!$C$12:$N$12,'Ligand and Compound Database'!A148) + COUNTIF('Plate Planning'!$C$12:$N$12,'Ligand and Compound Database'!B148)) + 12 * (COUNTIF('Plate Planning'!$B$4:$B$11,'Ligand and Compound Database'!A148) + COUNTIF('Plate Planning'!$B$4:$B$11,'Ligand and Compound Database'!B148) + COUNTIF('Plate Planning'!$O$4:$O$11,'Ligand and Compound Database'!A148) + COUNTIF('Plate Planning'!$O$4:O157,'Ligand and Compound Database'!B148))</f>
        <v>0</v>
      </c>
      <c r="E148" s="323" t="s">
        <v>760</v>
      </c>
    </row>
    <row r="149" spans="1:5" x14ac:dyDescent="0.25">
      <c r="A149" s="320">
        <v>148</v>
      </c>
      <c r="B149" s="320" t="s">
        <v>268</v>
      </c>
      <c r="C149" s="321" t="s">
        <v>1106</v>
      </c>
      <c r="D149" s="322">
        <f>COUNTIF('Plate Planning'!$C$4:$N$11,'Ligand and Compound Database'!A149)+COUNTIF('Plate Planning'!$C$4:$N$11,'Ligand and Compound Database'!B149)+8*(COUNTIF('Plate Planning'!$C$2:$N$2,'Ligand and Compound Database'!B149) + COUNTIF('Plate Planning'!$C$2:$N$2,'Ligand and Compound Database'!A149) + COUNTIF('Plate Planning'!$C$12:$N$12,'Ligand and Compound Database'!A149) + COUNTIF('Plate Planning'!$C$12:$N$12,'Ligand and Compound Database'!B149)) + 12 * (COUNTIF('Plate Planning'!$B$4:$B$11,'Ligand and Compound Database'!A149) + COUNTIF('Plate Planning'!$B$4:$B$11,'Ligand and Compound Database'!B149) + COUNTIF('Plate Planning'!$O$4:$O$11,'Ligand and Compound Database'!A149) + COUNTIF('Plate Planning'!$O$4:O158,'Ligand and Compound Database'!B149))</f>
        <v>0</v>
      </c>
      <c r="E149" s="323" t="s">
        <v>761</v>
      </c>
    </row>
    <row r="150" spans="1:5" x14ac:dyDescent="0.25">
      <c r="A150" s="320">
        <v>149</v>
      </c>
      <c r="B150" s="320" t="s">
        <v>269</v>
      </c>
      <c r="C150" s="321" t="s">
        <v>1106</v>
      </c>
      <c r="D150" s="322">
        <f>COUNTIF('Plate Planning'!$C$4:$N$11,'Ligand and Compound Database'!A150)+COUNTIF('Plate Planning'!$C$4:$N$11,'Ligand and Compound Database'!B150)+8*(COUNTIF('Plate Planning'!$C$2:$N$2,'Ligand and Compound Database'!B150) + COUNTIF('Plate Planning'!$C$2:$N$2,'Ligand and Compound Database'!A150) + COUNTIF('Plate Planning'!$C$12:$N$12,'Ligand and Compound Database'!A150) + COUNTIF('Plate Planning'!$C$12:$N$12,'Ligand and Compound Database'!B150)) + 12 * (COUNTIF('Plate Planning'!$B$4:$B$11,'Ligand and Compound Database'!A150) + COUNTIF('Plate Planning'!$B$4:$B$11,'Ligand and Compound Database'!B150) + COUNTIF('Plate Planning'!$O$4:$O$11,'Ligand and Compound Database'!A150) + COUNTIF('Plate Planning'!$O$4:O159,'Ligand and Compound Database'!B150))</f>
        <v>0</v>
      </c>
      <c r="E150" s="323" t="s">
        <v>762</v>
      </c>
    </row>
    <row r="151" spans="1:5" x14ac:dyDescent="0.25">
      <c r="A151" s="320">
        <v>150</v>
      </c>
      <c r="B151" s="320" t="s">
        <v>270</v>
      </c>
      <c r="C151" s="321" t="s">
        <v>1106</v>
      </c>
      <c r="D151" s="322">
        <f>COUNTIF('Plate Planning'!$C$4:$N$11,'Ligand and Compound Database'!A151)+COUNTIF('Plate Planning'!$C$4:$N$11,'Ligand and Compound Database'!B151)+8*(COUNTIF('Plate Planning'!$C$2:$N$2,'Ligand and Compound Database'!B151) + COUNTIF('Plate Planning'!$C$2:$N$2,'Ligand and Compound Database'!A151) + COUNTIF('Plate Planning'!$C$12:$N$12,'Ligand and Compound Database'!A151) + COUNTIF('Plate Planning'!$C$12:$N$12,'Ligand and Compound Database'!B151)) + 12 * (COUNTIF('Plate Planning'!$B$4:$B$11,'Ligand and Compound Database'!A151) + COUNTIF('Plate Planning'!$B$4:$B$11,'Ligand and Compound Database'!B151) + COUNTIF('Plate Planning'!$O$4:$O$11,'Ligand and Compound Database'!A151) + COUNTIF('Plate Planning'!$O$4:O160,'Ligand and Compound Database'!B151))</f>
        <v>0</v>
      </c>
      <c r="E151" s="323" t="s">
        <v>763</v>
      </c>
    </row>
    <row r="152" spans="1:5" x14ac:dyDescent="0.25">
      <c r="A152" s="320">
        <v>151</v>
      </c>
      <c r="B152" s="320" t="s">
        <v>271</v>
      </c>
      <c r="C152" s="321" t="s">
        <v>1106</v>
      </c>
      <c r="D152" s="322">
        <f>COUNTIF('Plate Planning'!$C$4:$N$11,'Ligand and Compound Database'!A152)+COUNTIF('Plate Planning'!$C$4:$N$11,'Ligand and Compound Database'!B152)+8*(COUNTIF('Plate Planning'!$C$2:$N$2,'Ligand and Compound Database'!B152) + COUNTIF('Plate Planning'!$C$2:$N$2,'Ligand and Compound Database'!A152) + COUNTIF('Plate Planning'!$C$12:$N$12,'Ligand and Compound Database'!A152) + COUNTIF('Plate Planning'!$C$12:$N$12,'Ligand and Compound Database'!B152)) + 12 * (COUNTIF('Plate Planning'!$B$4:$B$11,'Ligand and Compound Database'!A152) + COUNTIF('Plate Planning'!$B$4:$B$11,'Ligand and Compound Database'!B152) + COUNTIF('Plate Planning'!$O$4:$O$11,'Ligand and Compound Database'!A152) + COUNTIF('Plate Planning'!$O$4:O161,'Ligand and Compound Database'!B152))</f>
        <v>0</v>
      </c>
      <c r="E152" s="323" t="s">
        <v>764</v>
      </c>
    </row>
    <row r="153" spans="1:5" x14ac:dyDescent="0.25">
      <c r="A153" s="320">
        <v>152</v>
      </c>
      <c r="B153" s="320" t="s">
        <v>272</v>
      </c>
      <c r="C153" s="321" t="s">
        <v>1106</v>
      </c>
      <c r="D153" s="322">
        <f>COUNTIF('Plate Planning'!$C$4:$N$11,'Ligand and Compound Database'!A153)+COUNTIF('Plate Planning'!$C$4:$N$11,'Ligand and Compound Database'!B153)+8*(COUNTIF('Plate Planning'!$C$2:$N$2,'Ligand and Compound Database'!B153) + COUNTIF('Plate Planning'!$C$2:$N$2,'Ligand and Compound Database'!A153) + COUNTIF('Plate Planning'!$C$12:$N$12,'Ligand and Compound Database'!A153) + COUNTIF('Plate Planning'!$C$12:$N$12,'Ligand and Compound Database'!B153)) + 12 * (COUNTIF('Plate Planning'!$B$4:$B$11,'Ligand and Compound Database'!A153) + COUNTIF('Plate Planning'!$B$4:$B$11,'Ligand and Compound Database'!B153) + COUNTIF('Plate Planning'!$O$4:$O$11,'Ligand and Compound Database'!A153) + COUNTIF('Plate Planning'!$O$4:O162,'Ligand and Compound Database'!B153))</f>
        <v>0</v>
      </c>
      <c r="E153" s="323" t="s">
        <v>765</v>
      </c>
    </row>
    <row r="154" spans="1:5" x14ac:dyDescent="0.25">
      <c r="A154" s="320">
        <v>153</v>
      </c>
      <c r="B154" s="320" t="s">
        <v>273</v>
      </c>
      <c r="C154" s="321" t="s">
        <v>1106</v>
      </c>
      <c r="D154" s="322">
        <f>COUNTIF('Plate Planning'!$C$4:$N$11,'Ligand and Compound Database'!A154)+COUNTIF('Plate Planning'!$C$4:$N$11,'Ligand and Compound Database'!B154)+8*(COUNTIF('Plate Planning'!$C$2:$N$2,'Ligand and Compound Database'!B154) + COUNTIF('Plate Planning'!$C$2:$N$2,'Ligand and Compound Database'!A154) + COUNTIF('Plate Planning'!$C$12:$N$12,'Ligand and Compound Database'!A154) + COUNTIF('Plate Planning'!$C$12:$N$12,'Ligand and Compound Database'!B154)) + 12 * (COUNTIF('Plate Planning'!$B$4:$B$11,'Ligand and Compound Database'!A154) + COUNTIF('Plate Planning'!$B$4:$B$11,'Ligand and Compound Database'!B154) + COUNTIF('Plate Planning'!$O$4:$O$11,'Ligand and Compound Database'!A154) + COUNTIF('Plate Planning'!$O$4:O163,'Ligand and Compound Database'!B154))</f>
        <v>0</v>
      </c>
      <c r="E154" s="323" t="s">
        <v>766</v>
      </c>
    </row>
    <row r="155" spans="1:5" x14ac:dyDescent="0.25">
      <c r="A155" s="320">
        <v>154</v>
      </c>
      <c r="B155" s="320" t="s">
        <v>274</v>
      </c>
      <c r="C155" s="321" t="s">
        <v>1106</v>
      </c>
      <c r="D155" s="322">
        <f>COUNTIF('Plate Planning'!$C$4:$N$11,'Ligand and Compound Database'!A155)+COUNTIF('Plate Planning'!$C$4:$N$11,'Ligand and Compound Database'!B155)+8*(COUNTIF('Plate Planning'!$C$2:$N$2,'Ligand and Compound Database'!B155) + COUNTIF('Plate Planning'!$C$2:$N$2,'Ligand and Compound Database'!A155) + COUNTIF('Plate Planning'!$C$12:$N$12,'Ligand and Compound Database'!A155) + COUNTIF('Plate Planning'!$C$12:$N$12,'Ligand and Compound Database'!B155)) + 12 * (COUNTIF('Plate Planning'!$B$4:$B$11,'Ligand and Compound Database'!A155) + COUNTIF('Plate Planning'!$B$4:$B$11,'Ligand and Compound Database'!B155) + COUNTIF('Plate Planning'!$O$4:$O$11,'Ligand and Compound Database'!A155) + COUNTIF('Plate Planning'!$O$4:O164,'Ligand and Compound Database'!B155))</f>
        <v>0</v>
      </c>
      <c r="E155" s="323" t="s">
        <v>767</v>
      </c>
    </row>
    <row r="156" spans="1:5" x14ac:dyDescent="0.25">
      <c r="A156" s="320">
        <v>155</v>
      </c>
      <c r="B156" s="320" t="s">
        <v>275</v>
      </c>
      <c r="C156" s="321" t="s">
        <v>1106</v>
      </c>
      <c r="D156" s="322">
        <f>COUNTIF('Plate Planning'!$C$4:$N$11,'Ligand and Compound Database'!A156)+COUNTIF('Plate Planning'!$C$4:$N$11,'Ligand and Compound Database'!B156)+8*(COUNTIF('Plate Planning'!$C$2:$N$2,'Ligand and Compound Database'!B156) + COUNTIF('Plate Planning'!$C$2:$N$2,'Ligand and Compound Database'!A156) + COUNTIF('Plate Planning'!$C$12:$N$12,'Ligand and Compound Database'!A156) + COUNTIF('Plate Planning'!$C$12:$N$12,'Ligand and Compound Database'!B156)) + 12 * (COUNTIF('Plate Planning'!$B$4:$B$11,'Ligand and Compound Database'!A156) + COUNTIF('Plate Planning'!$B$4:$B$11,'Ligand and Compound Database'!B156) + COUNTIF('Plate Planning'!$O$4:$O$11,'Ligand and Compound Database'!A156) + COUNTIF('Plate Planning'!$O$4:O165,'Ligand and Compound Database'!B156))</f>
        <v>0</v>
      </c>
      <c r="E156" s="323" t="s">
        <v>768</v>
      </c>
    </row>
    <row r="157" spans="1:5" x14ac:dyDescent="0.25">
      <c r="A157" s="320">
        <v>156</v>
      </c>
      <c r="B157" s="320" t="s">
        <v>276</v>
      </c>
      <c r="C157" s="321" t="s">
        <v>1106</v>
      </c>
      <c r="D157" s="322">
        <f>COUNTIF('Plate Planning'!$C$4:$N$11,'Ligand and Compound Database'!A157)+COUNTIF('Plate Planning'!$C$4:$N$11,'Ligand and Compound Database'!B157)+8*(COUNTIF('Plate Planning'!$C$2:$N$2,'Ligand and Compound Database'!B157) + COUNTIF('Plate Planning'!$C$2:$N$2,'Ligand and Compound Database'!A157) + COUNTIF('Plate Planning'!$C$12:$N$12,'Ligand and Compound Database'!A157) + COUNTIF('Plate Planning'!$C$12:$N$12,'Ligand and Compound Database'!B157)) + 12 * (COUNTIF('Plate Planning'!$B$4:$B$11,'Ligand and Compound Database'!A157) + COUNTIF('Plate Planning'!$B$4:$B$11,'Ligand and Compound Database'!B157) + COUNTIF('Plate Planning'!$O$4:$O$11,'Ligand and Compound Database'!A157) + COUNTIF('Plate Planning'!$O$4:O166,'Ligand and Compound Database'!B157))</f>
        <v>0</v>
      </c>
      <c r="E157" s="323" t="s">
        <v>769</v>
      </c>
    </row>
    <row r="158" spans="1:5" x14ac:dyDescent="0.25">
      <c r="A158" s="320">
        <v>157</v>
      </c>
      <c r="B158" s="320" t="s">
        <v>277</v>
      </c>
      <c r="C158" s="321" t="s">
        <v>77</v>
      </c>
      <c r="D158" s="322">
        <f>COUNTIF('Plate Planning'!$C$4:$N$11,'Ligand and Compound Database'!A158)+COUNTIF('Plate Planning'!$C$4:$N$11,'Ligand and Compound Database'!B158)+8*(COUNTIF('Plate Planning'!$C$2:$N$2,'Ligand and Compound Database'!B158) + COUNTIF('Plate Planning'!$C$2:$N$2,'Ligand and Compound Database'!A158) + COUNTIF('Plate Planning'!$C$12:$N$12,'Ligand and Compound Database'!A158) + COUNTIF('Plate Planning'!$C$12:$N$12,'Ligand and Compound Database'!B158)) + 12 * (COUNTIF('Plate Planning'!$B$4:$B$11,'Ligand and Compound Database'!A158) + COUNTIF('Plate Planning'!$B$4:$B$11,'Ligand and Compound Database'!B158) + COUNTIF('Plate Planning'!$O$4:$O$11,'Ligand and Compound Database'!A158) + COUNTIF('Plate Planning'!$O$4:O167,'Ligand and Compound Database'!B158))</f>
        <v>0</v>
      </c>
      <c r="E158" s="323" t="s">
        <v>770</v>
      </c>
    </row>
    <row r="159" spans="1:5" x14ac:dyDescent="0.25">
      <c r="A159" s="320">
        <v>158</v>
      </c>
      <c r="B159" s="320" t="s">
        <v>278</v>
      </c>
      <c r="C159" s="320" t="s">
        <v>1106</v>
      </c>
      <c r="D159" s="322">
        <f>COUNTIF('Plate Planning'!$C$4:$N$11,'Ligand and Compound Database'!A159)+COUNTIF('Plate Planning'!$C$4:$N$11,'Ligand and Compound Database'!B159)+8*(COUNTIF('Plate Planning'!$C$2:$N$2,'Ligand and Compound Database'!B159) + COUNTIF('Plate Planning'!$C$2:$N$2,'Ligand and Compound Database'!A159) + COUNTIF('Plate Planning'!$C$12:$N$12,'Ligand and Compound Database'!A159) + COUNTIF('Plate Planning'!$C$12:$N$12,'Ligand and Compound Database'!B159)) + 12 * (COUNTIF('Plate Planning'!$B$4:$B$11,'Ligand and Compound Database'!A159) + COUNTIF('Plate Planning'!$B$4:$B$11,'Ligand and Compound Database'!B159) + COUNTIF('Plate Planning'!$O$4:$O$11,'Ligand and Compound Database'!A159) + COUNTIF('Plate Planning'!$O$4:O168,'Ligand and Compound Database'!B159))</f>
        <v>0</v>
      </c>
      <c r="E159" s="323" t="s">
        <v>771</v>
      </c>
    </row>
    <row r="160" spans="1:5" x14ac:dyDescent="0.25">
      <c r="A160" s="320">
        <v>159</v>
      </c>
      <c r="B160" s="320" t="s">
        <v>279</v>
      </c>
      <c r="C160" s="321" t="s">
        <v>75</v>
      </c>
      <c r="D160" s="322">
        <f>COUNTIF('Plate Planning'!$C$4:$N$11,'Ligand and Compound Database'!A160)+COUNTIF('Plate Planning'!$C$4:$N$11,'Ligand and Compound Database'!B160)+8*(COUNTIF('Plate Planning'!$C$2:$N$2,'Ligand and Compound Database'!B160) + COUNTIF('Plate Planning'!$C$2:$N$2,'Ligand and Compound Database'!A160) + COUNTIF('Plate Planning'!$C$12:$N$12,'Ligand and Compound Database'!A160) + COUNTIF('Plate Planning'!$C$12:$N$12,'Ligand and Compound Database'!B160)) + 12 * (COUNTIF('Plate Planning'!$B$4:$B$11,'Ligand and Compound Database'!A160) + COUNTIF('Plate Planning'!$B$4:$B$11,'Ligand and Compound Database'!B160) + COUNTIF('Plate Planning'!$O$4:$O$11,'Ligand and Compound Database'!A160) + COUNTIF('Plate Planning'!$O$4:O169,'Ligand and Compound Database'!B160))</f>
        <v>0</v>
      </c>
      <c r="E160" s="319" t="s">
        <v>1088</v>
      </c>
    </row>
    <row r="161" spans="1:5" x14ac:dyDescent="0.25">
      <c r="A161" s="320">
        <v>160</v>
      </c>
      <c r="B161" s="320" t="s">
        <v>280</v>
      </c>
      <c r="C161" s="321" t="s">
        <v>1106</v>
      </c>
      <c r="D161" s="322">
        <f>COUNTIF('Plate Planning'!$C$4:$N$11,'Ligand and Compound Database'!A161)+COUNTIF('Plate Planning'!$C$4:$N$11,'Ligand and Compound Database'!B161)+8*(COUNTIF('Plate Planning'!$C$2:$N$2,'Ligand and Compound Database'!B161) + COUNTIF('Plate Planning'!$C$2:$N$2,'Ligand and Compound Database'!A161) + COUNTIF('Plate Planning'!$C$12:$N$12,'Ligand and Compound Database'!A161) + COUNTIF('Plate Planning'!$C$12:$N$12,'Ligand and Compound Database'!B161)) + 12 * (COUNTIF('Plate Planning'!$B$4:$B$11,'Ligand and Compound Database'!A161) + COUNTIF('Plate Planning'!$B$4:$B$11,'Ligand and Compound Database'!B161) + COUNTIF('Plate Planning'!$O$4:$O$11,'Ligand and Compound Database'!A161) + COUNTIF('Plate Planning'!$O$4:O170,'Ligand and Compound Database'!B161))</f>
        <v>0</v>
      </c>
      <c r="E161" s="323" t="s">
        <v>772</v>
      </c>
    </row>
    <row r="162" spans="1:5" x14ac:dyDescent="0.25">
      <c r="A162" s="320">
        <v>161</v>
      </c>
      <c r="B162" s="320" t="s">
        <v>281</v>
      </c>
      <c r="C162" s="321" t="s">
        <v>1106</v>
      </c>
      <c r="D162" s="322">
        <f>COUNTIF('Plate Planning'!$C$4:$N$11,'Ligand and Compound Database'!A162)+COUNTIF('Plate Planning'!$C$4:$N$11,'Ligand and Compound Database'!B162)+8*(COUNTIF('Plate Planning'!$C$2:$N$2,'Ligand and Compound Database'!B162) + COUNTIF('Plate Planning'!$C$2:$N$2,'Ligand and Compound Database'!A162) + COUNTIF('Plate Planning'!$C$12:$N$12,'Ligand and Compound Database'!A162) + COUNTIF('Plate Planning'!$C$12:$N$12,'Ligand and Compound Database'!B162)) + 12 * (COUNTIF('Plate Planning'!$B$4:$B$11,'Ligand and Compound Database'!A162) + COUNTIF('Plate Planning'!$B$4:$B$11,'Ligand and Compound Database'!B162) + COUNTIF('Plate Planning'!$O$4:$O$11,'Ligand and Compound Database'!A162) + COUNTIF('Plate Planning'!$O$4:O171,'Ligand and Compound Database'!B162))</f>
        <v>0</v>
      </c>
      <c r="E162" s="323" t="s">
        <v>773</v>
      </c>
    </row>
    <row r="163" spans="1:5" x14ac:dyDescent="0.25">
      <c r="A163" s="320">
        <v>162</v>
      </c>
      <c r="B163" s="320" t="s">
        <v>282</v>
      </c>
      <c r="C163" s="321" t="s">
        <v>1106</v>
      </c>
      <c r="D163" s="322">
        <f>COUNTIF('Plate Planning'!$C$4:$N$11,'Ligand and Compound Database'!A163)+COUNTIF('Plate Planning'!$C$4:$N$11,'Ligand and Compound Database'!B163)+8*(COUNTIF('Plate Planning'!$C$2:$N$2,'Ligand and Compound Database'!B163) + COUNTIF('Plate Planning'!$C$2:$N$2,'Ligand and Compound Database'!A163) + COUNTIF('Plate Planning'!$C$12:$N$12,'Ligand and Compound Database'!A163) + COUNTIF('Plate Planning'!$C$12:$N$12,'Ligand and Compound Database'!B163)) + 12 * (COUNTIF('Plate Planning'!$B$4:$B$11,'Ligand and Compound Database'!A163) + COUNTIF('Plate Planning'!$B$4:$B$11,'Ligand and Compound Database'!B163) + COUNTIF('Plate Planning'!$O$4:$O$11,'Ligand and Compound Database'!A163) + COUNTIF('Plate Planning'!$O$4:O172,'Ligand and Compound Database'!B163))</f>
        <v>0</v>
      </c>
      <c r="E163" s="323" t="s">
        <v>774</v>
      </c>
    </row>
    <row r="164" spans="1:5" x14ac:dyDescent="0.25">
      <c r="A164" s="320">
        <v>163</v>
      </c>
      <c r="B164" s="320" t="s">
        <v>283</v>
      </c>
      <c r="C164" s="321" t="s">
        <v>1106</v>
      </c>
      <c r="D164" s="322">
        <f>COUNTIF('Plate Planning'!$C$4:$N$11,'Ligand and Compound Database'!A164)+COUNTIF('Plate Planning'!$C$4:$N$11,'Ligand and Compound Database'!B164)+8*(COUNTIF('Plate Planning'!$C$2:$N$2,'Ligand and Compound Database'!B164) + COUNTIF('Plate Planning'!$C$2:$N$2,'Ligand and Compound Database'!A164) + COUNTIF('Plate Planning'!$C$12:$N$12,'Ligand and Compound Database'!A164) + COUNTIF('Plate Planning'!$C$12:$N$12,'Ligand and Compound Database'!B164)) + 12 * (COUNTIF('Plate Planning'!$B$4:$B$11,'Ligand and Compound Database'!A164) + COUNTIF('Plate Planning'!$B$4:$B$11,'Ligand and Compound Database'!B164) + COUNTIF('Plate Planning'!$O$4:$O$11,'Ligand and Compound Database'!A164) + COUNTIF('Plate Planning'!$O$4:O173,'Ligand and Compound Database'!B164))</f>
        <v>0</v>
      </c>
      <c r="E164" s="323" t="s">
        <v>775</v>
      </c>
    </row>
    <row r="165" spans="1:5" x14ac:dyDescent="0.25">
      <c r="A165" s="320">
        <v>164</v>
      </c>
      <c r="B165" s="320" t="s">
        <v>284</v>
      </c>
      <c r="C165" s="321" t="s">
        <v>1106</v>
      </c>
      <c r="D165" s="322">
        <f>COUNTIF('Plate Planning'!$C$4:$N$11,'Ligand and Compound Database'!A165)+COUNTIF('Plate Planning'!$C$4:$N$11,'Ligand and Compound Database'!B165)+8*(COUNTIF('Plate Planning'!$C$2:$N$2,'Ligand and Compound Database'!B165) + COUNTIF('Plate Planning'!$C$2:$N$2,'Ligand and Compound Database'!A165) + COUNTIF('Plate Planning'!$C$12:$N$12,'Ligand and Compound Database'!A165) + COUNTIF('Plate Planning'!$C$12:$N$12,'Ligand and Compound Database'!B165)) + 12 * (COUNTIF('Plate Planning'!$B$4:$B$11,'Ligand and Compound Database'!A165) + COUNTIF('Plate Planning'!$B$4:$B$11,'Ligand and Compound Database'!B165) + COUNTIF('Plate Planning'!$O$4:$O$11,'Ligand and Compound Database'!A165) + COUNTIF('Plate Planning'!$O$4:O174,'Ligand and Compound Database'!B165))</f>
        <v>0</v>
      </c>
      <c r="E165" s="323" t="s">
        <v>776</v>
      </c>
    </row>
    <row r="166" spans="1:5" x14ac:dyDescent="0.25">
      <c r="A166" s="320">
        <v>165</v>
      </c>
      <c r="B166" s="320" t="s">
        <v>285</v>
      </c>
      <c r="C166" s="321" t="s">
        <v>1106</v>
      </c>
      <c r="D166" s="322">
        <f>COUNTIF('Plate Planning'!$C$4:$N$11,'Ligand and Compound Database'!A166)+COUNTIF('Plate Planning'!$C$4:$N$11,'Ligand and Compound Database'!B166)+8*(COUNTIF('Plate Planning'!$C$2:$N$2,'Ligand and Compound Database'!B166) + COUNTIF('Plate Planning'!$C$2:$N$2,'Ligand and Compound Database'!A166) + COUNTIF('Plate Planning'!$C$12:$N$12,'Ligand and Compound Database'!A166) + COUNTIF('Plate Planning'!$C$12:$N$12,'Ligand and Compound Database'!B166)) + 12 * (COUNTIF('Plate Planning'!$B$4:$B$11,'Ligand and Compound Database'!A166) + COUNTIF('Plate Planning'!$B$4:$B$11,'Ligand and Compound Database'!B166) + COUNTIF('Plate Planning'!$O$4:$O$11,'Ligand and Compound Database'!A166) + COUNTIF('Plate Planning'!$O$4:O175,'Ligand and Compound Database'!B166))</f>
        <v>0</v>
      </c>
      <c r="E166" s="323" t="s">
        <v>777</v>
      </c>
    </row>
    <row r="167" spans="1:5" x14ac:dyDescent="0.25">
      <c r="A167" s="320">
        <v>166</v>
      </c>
      <c r="B167" s="320" t="s">
        <v>286</v>
      </c>
      <c r="C167" s="321" t="s">
        <v>1106</v>
      </c>
      <c r="D167" s="322">
        <f>COUNTIF('Plate Planning'!$C$4:$N$11,'Ligand and Compound Database'!A167)+COUNTIF('Plate Planning'!$C$4:$N$11,'Ligand and Compound Database'!B167)+8*(COUNTIF('Plate Planning'!$C$2:$N$2,'Ligand and Compound Database'!B167) + COUNTIF('Plate Planning'!$C$2:$N$2,'Ligand and Compound Database'!A167) + COUNTIF('Plate Planning'!$C$12:$N$12,'Ligand and Compound Database'!A167) + COUNTIF('Plate Planning'!$C$12:$N$12,'Ligand and Compound Database'!B167)) + 12 * (COUNTIF('Plate Planning'!$B$4:$B$11,'Ligand and Compound Database'!A167) + COUNTIF('Plate Planning'!$B$4:$B$11,'Ligand and Compound Database'!B167) + COUNTIF('Plate Planning'!$O$4:$O$11,'Ligand and Compound Database'!A167) + COUNTIF('Plate Planning'!$O$4:O176,'Ligand and Compound Database'!B167))</f>
        <v>0</v>
      </c>
      <c r="E167" s="323" t="s">
        <v>778</v>
      </c>
    </row>
    <row r="168" spans="1:5" x14ac:dyDescent="0.25">
      <c r="A168" s="320">
        <v>167</v>
      </c>
      <c r="B168" s="320" t="s">
        <v>287</v>
      </c>
      <c r="C168" s="321" t="s">
        <v>1106</v>
      </c>
      <c r="D168" s="322">
        <f>COUNTIF('Plate Planning'!$C$4:$N$11,'Ligand and Compound Database'!A168)+COUNTIF('Plate Planning'!$C$4:$N$11,'Ligand and Compound Database'!B168)+8*(COUNTIF('Plate Planning'!$C$2:$N$2,'Ligand and Compound Database'!B168) + COUNTIF('Plate Planning'!$C$2:$N$2,'Ligand and Compound Database'!A168) + COUNTIF('Plate Planning'!$C$12:$N$12,'Ligand and Compound Database'!A168) + COUNTIF('Plate Planning'!$C$12:$N$12,'Ligand and Compound Database'!B168)) + 12 * (COUNTIF('Plate Planning'!$B$4:$B$11,'Ligand and Compound Database'!A168) + COUNTIF('Plate Planning'!$B$4:$B$11,'Ligand and Compound Database'!B168) + COUNTIF('Plate Planning'!$O$4:$O$11,'Ligand and Compound Database'!A168) + COUNTIF('Plate Planning'!$O$4:O177,'Ligand and Compound Database'!B168))</f>
        <v>0</v>
      </c>
      <c r="E168" s="323" t="s">
        <v>779</v>
      </c>
    </row>
    <row r="169" spans="1:5" x14ac:dyDescent="0.25">
      <c r="A169" s="320">
        <v>168</v>
      </c>
      <c r="B169" s="320" t="s">
        <v>288</v>
      </c>
      <c r="C169" s="321" t="s">
        <v>1106</v>
      </c>
      <c r="D169" s="322">
        <f>COUNTIF('Plate Planning'!$C$4:$N$11,'Ligand and Compound Database'!A169)+COUNTIF('Plate Planning'!$C$4:$N$11,'Ligand and Compound Database'!B169)+8*(COUNTIF('Plate Planning'!$C$2:$N$2,'Ligand and Compound Database'!B169) + COUNTIF('Plate Planning'!$C$2:$N$2,'Ligand and Compound Database'!A169) + COUNTIF('Plate Planning'!$C$12:$N$12,'Ligand and Compound Database'!A169) + COUNTIF('Plate Planning'!$C$12:$N$12,'Ligand and Compound Database'!B169)) + 12 * (COUNTIF('Plate Planning'!$B$4:$B$11,'Ligand and Compound Database'!A169) + COUNTIF('Plate Planning'!$B$4:$B$11,'Ligand and Compound Database'!B169) + COUNTIF('Plate Planning'!$O$4:$O$11,'Ligand and Compound Database'!A169) + COUNTIF('Plate Planning'!$O$4:O178,'Ligand and Compound Database'!B169))</f>
        <v>0</v>
      </c>
      <c r="E169" s="323" t="s">
        <v>780</v>
      </c>
    </row>
    <row r="170" spans="1:5" x14ac:dyDescent="0.25">
      <c r="A170" s="320">
        <v>169</v>
      </c>
      <c r="B170" s="320" t="s">
        <v>289</v>
      </c>
      <c r="C170" s="321" t="s">
        <v>1106</v>
      </c>
      <c r="D170" s="322">
        <f>COUNTIF('Plate Planning'!$C$4:$N$11,'Ligand and Compound Database'!A170)+COUNTIF('Plate Planning'!$C$4:$N$11,'Ligand and Compound Database'!B170)+8*(COUNTIF('Plate Planning'!$C$2:$N$2,'Ligand and Compound Database'!B170) + COUNTIF('Plate Planning'!$C$2:$N$2,'Ligand and Compound Database'!A170) + COUNTIF('Plate Planning'!$C$12:$N$12,'Ligand and Compound Database'!A170) + COUNTIF('Plate Planning'!$C$12:$N$12,'Ligand and Compound Database'!B170)) + 12 * (COUNTIF('Plate Planning'!$B$4:$B$11,'Ligand and Compound Database'!A170) + COUNTIF('Plate Planning'!$B$4:$B$11,'Ligand and Compound Database'!B170) + COUNTIF('Plate Planning'!$O$4:$O$11,'Ligand and Compound Database'!A170) + COUNTIF('Plate Planning'!$O$4:O179,'Ligand and Compound Database'!B170))</f>
        <v>0</v>
      </c>
      <c r="E170" s="323" t="s">
        <v>781</v>
      </c>
    </row>
    <row r="171" spans="1:5" x14ac:dyDescent="0.25">
      <c r="A171" s="320">
        <v>170</v>
      </c>
      <c r="B171" s="320" t="s">
        <v>290</v>
      </c>
      <c r="C171" s="321" t="s">
        <v>1106</v>
      </c>
      <c r="D171" s="322">
        <f>COUNTIF('Plate Planning'!$C$4:$N$11,'Ligand and Compound Database'!A171)+COUNTIF('Plate Planning'!$C$4:$N$11,'Ligand and Compound Database'!B171)+8*(COUNTIF('Plate Planning'!$C$2:$N$2,'Ligand and Compound Database'!B171) + COUNTIF('Plate Planning'!$C$2:$N$2,'Ligand and Compound Database'!A171) + COUNTIF('Plate Planning'!$C$12:$N$12,'Ligand and Compound Database'!A171) + COUNTIF('Plate Planning'!$C$12:$N$12,'Ligand and Compound Database'!B171)) + 12 * (COUNTIF('Plate Planning'!$B$4:$B$11,'Ligand and Compound Database'!A171) + COUNTIF('Plate Planning'!$B$4:$B$11,'Ligand and Compound Database'!B171) + COUNTIF('Plate Planning'!$O$4:$O$11,'Ligand and Compound Database'!A171) + COUNTIF('Plate Planning'!$O$4:O180,'Ligand and Compound Database'!B171))</f>
        <v>0</v>
      </c>
      <c r="E171" s="323" t="s">
        <v>782</v>
      </c>
    </row>
    <row r="172" spans="1:5" x14ac:dyDescent="0.25">
      <c r="A172" s="320">
        <v>171</v>
      </c>
      <c r="B172" s="320" t="s">
        <v>291</v>
      </c>
      <c r="C172" s="321" t="s">
        <v>1106</v>
      </c>
      <c r="D172" s="322">
        <f>COUNTIF('Plate Planning'!$C$4:$N$11,'Ligand and Compound Database'!A172)+COUNTIF('Plate Planning'!$C$4:$N$11,'Ligand and Compound Database'!B172)+8*(COUNTIF('Plate Planning'!$C$2:$N$2,'Ligand and Compound Database'!B172) + COUNTIF('Plate Planning'!$C$2:$N$2,'Ligand and Compound Database'!A172) + COUNTIF('Plate Planning'!$C$12:$N$12,'Ligand and Compound Database'!A172) + COUNTIF('Plate Planning'!$C$12:$N$12,'Ligand and Compound Database'!B172)) + 12 * (COUNTIF('Plate Planning'!$B$4:$B$11,'Ligand and Compound Database'!A172) + COUNTIF('Plate Planning'!$B$4:$B$11,'Ligand and Compound Database'!B172) + COUNTIF('Plate Planning'!$O$4:$O$11,'Ligand and Compound Database'!A172) + COUNTIF('Plate Planning'!$O$4:O181,'Ligand and Compound Database'!B172))</f>
        <v>0</v>
      </c>
      <c r="E172" s="323" t="s">
        <v>783</v>
      </c>
    </row>
    <row r="173" spans="1:5" x14ac:dyDescent="0.25">
      <c r="A173" s="320">
        <v>172</v>
      </c>
      <c r="B173" s="320" t="s">
        <v>292</v>
      </c>
      <c r="C173" s="321" t="s">
        <v>1106</v>
      </c>
      <c r="D173" s="322">
        <f>COUNTIF('Plate Planning'!$C$4:$N$11,'Ligand and Compound Database'!A173)+COUNTIF('Plate Planning'!$C$4:$N$11,'Ligand and Compound Database'!B173)+8*(COUNTIF('Plate Planning'!$C$2:$N$2,'Ligand and Compound Database'!B173) + COUNTIF('Plate Planning'!$C$2:$N$2,'Ligand and Compound Database'!A173) + COUNTIF('Plate Planning'!$C$12:$N$12,'Ligand and Compound Database'!A173) + COUNTIF('Plate Planning'!$C$12:$N$12,'Ligand and Compound Database'!B173)) + 12 * (COUNTIF('Plate Planning'!$B$4:$B$11,'Ligand and Compound Database'!A173) + COUNTIF('Plate Planning'!$B$4:$B$11,'Ligand and Compound Database'!B173) + COUNTIF('Plate Planning'!$O$4:$O$11,'Ligand and Compound Database'!A173) + COUNTIF('Plate Planning'!$O$4:O182,'Ligand and Compound Database'!B173))</f>
        <v>0</v>
      </c>
      <c r="E173" s="323" t="s">
        <v>784</v>
      </c>
    </row>
    <row r="174" spans="1:5" x14ac:dyDescent="0.25">
      <c r="A174" s="320">
        <v>173</v>
      </c>
      <c r="B174" s="320" t="s">
        <v>293</v>
      </c>
      <c r="C174" s="321" t="s">
        <v>1106</v>
      </c>
      <c r="D174" s="322">
        <f>COUNTIF('Plate Planning'!$C$4:$N$11,'Ligand and Compound Database'!A174)+COUNTIF('Plate Planning'!$C$4:$N$11,'Ligand and Compound Database'!B174)+8*(COUNTIF('Plate Planning'!$C$2:$N$2,'Ligand and Compound Database'!B174) + COUNTIF('Plate Planning'!$C$2:$N$2,'Ligand and Compound Database'!A174) + COUNTIF('Plate Planning'!$C$12:$N$12,'Ligand and Compound Database'!A174) + COUNTIF('Plate Planning'!$C$12:$N$12,'Ligand and Compound Database'!B174)) + 12 * (COUNTIF('Plate Planning'!$B$4:$B$11,'Ligand and Compound Database'!A174) + COUNTIF('Plate Planning'!$B$4:$B$11,'Ligand and Compound Database'!B174) + COUNTIF('Plate Planning'!$O$4:$O$11,'Ligand and Compound Database'!A174) + COUNTIF('Plate Planning'!$O$4:O183,'Ligand and Compound Database'!B174))</f>
        <v>0</v>
      </c>
      <c r="E174" s="323" t="s">
        <v>785</v>
      </c>
    </row>
    <row r="175" spans="1:5" x14ac:dyDescent="0.25">
      <c r="A175" s="320">
        <v>174</v>
      </c>
      <c r="B175" s="320" t="s">
        <v>294</v>
      </c>
      <c r="C175" s="321" t="s">
        <v>1106</v>
      </c>
      <c r="D175" s="322">
        <f>COUNTIF('Plate Planning'!$C$4:$N$11,'Ligand and Compound Database'!A175)+COUNTIF('Plate Planning'!$C$4:$N$11,'Ligand and Compound Database'!B175)+8*(COUNTIF('Plate Planning'!$C$2:$N$2,'Ligand and Compound Database'!B175) + COUNTIF('Plate Planning'!$C$2:$N$2,'Ligand and Compound Database'!A175) + COUNTIF('Plate Planning'!$C$12:$N$12,'Ligand and Compound Database'!A175) + COUNTIF('Plate Planning'!$C$12:$N$12,'Ligand and Compound Database'!B175)) + 12 * (COUNTIF('Plate Planning'!$B$4:$B$11,'Ligand and Compound Database'!A175) + COUNTIF('Plate Planning'!$B$4:$B$11,'Ligand and Compound Database'!B175) + COUNTIF('Plate Planning'!$O$4:$O$11,'Ligand and Compound Database'!A175) + COUNTIF('Plate Planning'!$O$4:O184,'Ligand and Compound Database'!B175))</f>
        <v>0</v>
      </c>
      <c r="E175" s="323" t="s">
        <v>786</v>
      </c>
    </row>
    <row r="176" spans="1:5" x14ac:dyDescent="0.25">
      <c r="A176" s="320">
        <v>175</v>
      </c>
      <c r="B176" s="320" t="s">
        <v>295</v>
      </c>
      <c r="C176" s="321" t="s">
        <v>1106</v>
      </c>
      <c r="D176" s="322">
        <f>COUNTIF('Plate Planning'!$C$4:$N$11,'Ligand and Compound Database'!A176)+COUNTIF('Plate Planning'!$C$4:$N$11,'Ligand and Compound Database'!B176)+8*(COUNTIF('Plate Planning'!$C$2:$N$2,'Ligand and Compound Database'!B176) + COUNTIF('Plate Planning'!$C$2:$N$2,'Ligand and Compound Database'!A176) + COUNTIF('Plate Planning'!$C$12:$N$12,'Ligand and Compound Database'!A176) + COUNTIF('Plate Planning'!$C$12:$N$12,'Ligand and Compound Database'!B176)) + 12 * (COUNTIF('Plate Planning'!$B$4:$B$11,'Ligand and Compound Database'!A176) + COUNTIF('Plate Planning'!$B$4:$B$11,'Ligand and Compound Database'!B176) + COUNTIF('Plate Planning'!$O$4:$O$11,'Ligand and Compound Database'!A176) + COUNTIF('Plate Planning'!$O$4:O185,'Ligand and Compound Database'!B176))</f>
        <v>0</v>
      </c>
      <c r="E176" s="323" t="s">
        <v>787</v>
      </c>
    </row>
    <row r="177" spans="1:5" x14ac:dyDescent="0.25">
      <c r="A177" s="320">
        <v>176</v>
      </c>
      <c r="B177" s="320" t="s">
        <v>296</v>
      </c>
      <c r="C177" s="321" t="s">
        <v>1106</v>
      </c>
      <c r="D177" s="322">
        <f>COUNTIF('Plate Planning'!$C$4:$N$11,'Ligand and Compound Database'!A177)+COUNTIF('Plate Planning'!$C$4:$N$11,'Ligand and Compound Database'!B177)+8*(COUNTIF('Plate Planning'!$C$2:$N$2,'Ligand and Compound Database'!B177) + COUNTIF('Plate Planning'!$C$2:$N$2,'Ligand and Compound Database'!A177) + COUNTIF('Plate Planning'!$C$12:$N$12,'Ligand and Compound Database'!A177) + COUNTIF('Plate Planning'!$C$12:$N$12,'Ligand and Compound Database'!B177)) + 12 * (COUNTIF('Plate Planning'!$B$4:$B$11,'Ligand and Compound Database'!A177) + COUNTIF('Plate Planning'!$B$4:$B$11,'Ligand and Compound Database'!B177) + COUNTIF('Plate Planning'!$O$4:$O$11,'Ligand and Compound Database'!A177) + COUNTIF('Plate Planning'!$O$4:O186,'Ligand and Compound Database'!B177))</f>
        <v>0</v>
      </c>
      <c r="E177" s="323" t="s">
        <v>788</v>
      </c>
    </row>
    <row r="178" spans="1:5" x14ac:dyDescent="0.25">
      <c r="A178" s="320">
        <v>177</v>
      </c>
      <c r="B178" s="320" t="s">
        <v>297</v>
      </c>
      <c r="C178" s="321" t="s">
        <v>1106</v>
      </c>
      <c r="D178" s="322">
        <f>COUNTIF('Plate Planning'!$C$4:$N$11,'Ligand and Compound Database'!A178)+COUNTIF('Plate Planning'!$C$4:$N$11,'Ligand and Compound Database'!B178)+8*(COUNTIF('Plate Planning'!$C$2:$N$2,'Ligand and Compound Database'!B178) + COUNTIF('Plate Planning'!$C$2:$N$2,'Ligand and Compound Database'!A178) + COUNTIF('Plate Planning'!$C$12:$N$12,'Ligand and Compound Database'!A178) + COUNTIF('Plate Planning'!$C$12:$N$12,'Ligand and Compound Database'!B178)) + 12 * (COUNTIF('Plate Planning'!$B$4:$B$11,'Ligand and Compound Database'!A178) + COUNTIF('Plate Planning'!$B$4:$B$11,'Ligand and Compound Database'!B178) + COUNTIF('Plate Planning'!$O$4:$O$11,'Ligand and Compound Database'!A178) + COUNTIF('Plate Planning'!$O$4:O187,'Ligand and Compound Database'!B178))</f>
        <v>0</v>
      </c>
      <c r="E178" s="323" t="s">
        <v>789</v>
      </c>
    </row>
    <row r="179" spans="1:5" x14ac:dyDescent="0.25">
      <c r="A179" s="320">
        <v>178</v>
      </c>
      <c r="B179" s="320" t="s">
        <v>298</v>
      </c>
      <c r="C179" s="321" t="s">
        <v>1106</v>
      </c>
      <c r="D179" s="322">
        <f>COUNTIF('Plate Planning'!$C$4:$N$11,'Ligand and Compound Database'!A179)+COUNTIF('Plate Planning'!$C$4:$N$11,'Ligand and Compound Database'!B179)+8*(COUNTIF('Plate Planning'!$C$2:$N$2,'Ligand and Compound Database'!B179) + COUNTIF('Plate Planning'!$C$2:$N$2,'Ligand and Compound Database'!A179) + COUNTIF('Plate Planning'!$C$12:$N$12,'Ligand and Compound Database'!A179) + COUNTIF('Plate Planning'!$C$12:$N$12,'Ligand and Compound Database'!B179)) + 12 * (COUNTIF('Plate Planning'!$B$4:$B$11,'Ligand and Compound Database'!A179) + COUNTIF('Plate Planning'!$B$4:$B$11,'Ligand and Compound Database'!B179) + COUNTIF('Plate Planning'!$O$4:$O$11,'Ligand and Compound Database'!A179) + COUNTIF('Plate Planning'!$O$4:O188,'Ligand and Compound Database'!B179))</f>
        <v>0</v>
      </c>
      <c r="E179" s="323" t="s">
        <v>790</v>
      </c>
    </row>
    <row r="180" spans="1:5" x14ac:dyDescent="0.25">
      <c r="A180" s="320">
        <v>179</v>
      </c>
      <c r="B180" s="320" t="s">
        <v>299</v>
      </c>
      <c r="C180" s="320" t="s">
        <v>75</v>
      </c>
      <c r="D180" s="322">
        <f>COUNTIF('Plate Planning'!$C$4:$N$11,'Ligand and Compound Database'!A180)+COUNTIF('Plate Planning'!$C$4:$N$11,'Ligand and Compound Database'!B180)+8*(COUNTIF('Plate Planning'!$C$2:$N$2,'Ligand and Compound Database'!B180) + COUNTIF('Plate Planning'!$C$2:$N$2,'Ligand and Compound Database'!A180) + COUNTIF('Plate Planning'!$C$12:$N$12,'Ligand and Compound Database'!A180) + COUNTIF('Plate Planning'!$C$12:$N$12,'Ligand and Compound Database'!B180)) + 12 * (COUNTIF('Plate Planning'!$B$4:$B$11,'Ligand and Compound Database'!A180) + COUNTIF('Plate Planning'!$B$4:$B$11,'Ligand and Compound Database'!B180) + COUNTIF('Plate Planning'!$O$4:$O$11,'Ligand and Compound Database'!A180) + COUNTIF('Plate Planning'!$O$4:O189,'Ligand and Compound Database'!B180))</f>
        <v>0</v>
      </c>
      <c r="E180" s="323" t="s">
        <v>791</v>
      </c>
    </row>
    <row r="181" spans="1:5" x14ac:dyDescent="0.25">
      <c r="A181" s="320">
        <v>180</v>
      </c>
      <c r="B181" s="320" t="s">
        <v>300</v>
      </c>
      <c r="C181" s="321" t="s">
        <v>75</v>
      </c>
      <c r="D181" s="322">
        <f>COUNTIF('Plate Planning'!$C$4:$N$11,'Ligand and Compound Database'!A181)+COUNTIF('Plate Planning'!$C$4:$N$11,'Ligand and Compound Database'!B181)+8*(COUNTIF('Plate Planning'!$C$2:$N$2,'Ligand and Compound Database'!B181) + COUNTIF('Plate Planning'!$C$2:$N$2,'Ligand and Compound Database'!A181) + COUNTIF('Plate Planning'!$C$12:$N$12,'Ligand and Compound Database'!A181) + COUNTIF('Plate Planning'!$C$12:$N$12,'Ligand and Compound Database'!B181)) + 12 * (COUNTIF('Plate Planning'!$B$4:$B$11,'Ligand and Compound Database'!A181) + COUNTIF('Plate Planning'!$B$4:$B$11,'Ligand and Compound Database'!B181) + COUNTIF('Plate Planning'!$O$4:$O$11,'Ligand and Compound Database'!A181) + COUNTIF('Plate Planning'!$O$4:O190,'Ligand and Compound Database'!B181))</f>
        <v>0</v>
      </c>
      <c r="E181" s="323" t="s">
        <v>792</v>
      </c>
    </row>
    <row r="182" spans="1:5" x14ac:dyDescent="0.25">
      <c r="A182" s="320">
        <v>181</v>
      </c>
      <c r="B182" s="320" t="s">
        <v>301</v>
      </c>
      <c r="C182" s="320" t="s">
        <v>75</v>
      </c>
      <c r="D182" s="322">
        <f>COUNTIF('Plate Planning'!$C$4:$N$11,'Ligand and Compound Database'!A182)+COUNTIF('Plate Planning'!$C$4:$N$11,'Ligand and Compound Database'!B182)+8*(COUNTIF('Plate Planning'!$C$2:$N$2,'Ligand and Compound Database'!B182) + COUNTIF('Plate Planning'!$C$2:$N$2,'Ligand and Compound Database'!A182) + COUNTIF('Plate Planning'!$C$12:$N$12,'Ligand and Compound Database'!A182) + COUNTIF('Plate Planning'!$C$12:$N$12,'Ligand and Compound Database'!B182)) + 12 * (COUNTIF('Plate Planning'!$B$4:$B$11,'Ligand and Compound Database'!A182) + COUNTIF('Plate Planning'!$B$4:$B$11,'Ligand and Compound Database'!B182) + COUNTIF('Plate Planning'!$O$4:$O$11,'Ligand and Compound Database'!A182) + COUNTIF('Plate Planning'!$O$4:O191,'Ligand and Compound Database'!B182))</f>
        <v>0</v>
      </c>
      <c r="E182" s="323" t="s">
        <v>793</v>
      </c>
    </row>
    <row r="183" spans="1:5" x14ac:dyDescent="0.25">
      <c r="A183" s="320">
        <v>182</v>
      </c>
      <c r="B183" s="320" t="s">
        <v>302</v>
      </c>
      <c r="C183" s="321" t="s">
        <v>1106</v>
      </c>
      <c r="D183" s="322">
        <f>COUNTIF('Plate Planning'!$C$4:$N$11,'Ligand and Compound Database'!A183)+COUNTIF('Plate Planning'!$C$4:$N$11,'Ligand and Compound Database'!B183)+8*(COUNTIF('Plate Planning'!$C$2:$N$2,'Ligand and Compound Database'!B183) + COUNTIF('Plate Planning'!$C$2:$N$2,'Ligand and Compound Database'!A183) + COUNTIF('Plate Planning'!$C$12:$N$12,'Ligand and Compound Database'!A183) + COUNTIF('Plate Planning'!$C$12:$N$12,'Ligand and Compound Database'!B183)) + 12 * (COUNTIF('Plate Planning'!$B$4:$B$11,'Ligand and Compound Database'!A183) + COUNTIF('Plate Planning'!$B$4:$B$11,'Ligand and Compound Database'!B183) + COUNTIF('Plate Planning'!$O$4:$O$11,'Ligand and Compound Database'!A183) + COUNTIF('Plate Planning'!$O$4:O192,'Ligand and Compound Database'!B183))</f>
        <v>0</v>
      </c>
      <c r="E183" s="323" t="s">
        <v>794</v>
      </c>
    </row>
    <row r="184" spans="1:5" x14ac:dyDescent="0.25">
      <c r="A184" s="320">
        <v>183</v>
      </c>
      <c r="B184" s="320" t="s">
        <v>303</v>
      </c>
      <c r="C184" s="321" t="s">
        <v>1106</v>
      </c>
      <c r="D184" s="322">
        <f>COUNTIF('Plate Planning'!$C$4:$N$11,'Ligand and Compound Database'!A184)+COUNTIF('Plate Planning'!$C$4:$N$11,'Ligand and Compound Database'!B184)+8*(COUNTIF('Plate Planning'!$C$2:$N$2,'Ligand and Compound Database'!B184) + COUNTIF('Plate Planning'!$C$2:$N$2,'Ligand and Compound Database'!A184) + COUNTIF('Plate Planning'!$C$12:$N$12,'Ligand and Compound Database'!A184) + COUNTIF('Plate Planning'!$C$12:$N$12,'Ligand and Compound Database'!B184)) + 12 * (COUNTIF('Plate Planning'!$B$4:$B$11,'Ligand and Compound Database'!A184) + COUNTIF('Plate Planning'!$B$4:$B$11,'Ligand and Compound Database'!B184) + COUNTIF('Plate Planning'!$O$4:$O$11,'Ligand and Compound Database'!A184) + COUNTIF('Plate Planning'!$O$4:O193,'Ligand and Compound Database'!B184))</f>
        <v>0</v>
      </c>
      <c r="E184" s="323" t="s">
        <v>795</v>
      </c>
    </row>
    <row r="185" spans="1:5" x14ac:dyDescent="0.25">
      <c r="A185" s="320">
        <v>184</v>
      </c>
      <c r="B185" s="320" t="s">
        <v>304</v>
      </c>
      <c r="C185" s="321" t="s">
        <v>75</v>
      </c>
      <c r="D185" s="322">
        <f>COUNTIF('Plate Planning'!$C$4:$N$11,'Ligand and Compound Database'!A185)+COUNTIF('Plate Planning'!$C$4:$N$11,'Ligand and Compound Database'!B185)+8*(COUNTIF('Plate Planning'!$C$2:$N$2,'Ligand and Compound Database'!B185) + COUNTIF('Plate Planning'!$C$2:$N$2,'Ligand and Compound Database'!A185) + COUNTIF('Plate Planning'!$C$12:$N$12,'Ligand and Compound Database'!A185) + COUNTIF('Plate Planning'!$C$12:$N$12,'Ligand and Compound Database'!B185)) + 12 * (COUNTIF('Plate Planning'!$B$4:$B$11,'Ligand and Compound Database'!A185) + COUNTIF('Plate Planning'!$B$4:$B$11,'Ligand and Compound Database'!B185) + COUNTIF('Plate Planning'!$O$4:$O$11,'Ligand and Compound Database'!A185) + COUNTIF('Plate Planning'!$O$4:O194,'Ligand and Compound Database'!B185))</f>
        <v>0</v>
      </c>
      <c r="E185" s="323" t="s">
        <v>796</v>
      </c>
    </row>
    <row r="186" spans="1:5" x14ac:dyDescent="0.25">
      <c r="A186" s="320">
        <v>185</v>
      </c>
      <c r="B186" s="320" t="s">
        <v>305</v>
      </c>
      <c r="C186" s="321" t="s">
        <v>1106</v>
      </c>
      <c r="D186" s="322">
        <f>COUNTIF('Plate Planning'!$C$4:$N$11,'Ligand and Compound Database'!A186)+COUNTIF('Plate Planning'!$C$4:$N$11,'Ligand and Compound Database'!B186)+8*(COUNTIF('Plate Planning'!$C$2:$N$2,'Ligand and Compound Database'!B186) + COUNTIF('Plate Planning'!$C$2:$N$2,'Ligand and Compound Database'!A186) + COUNTIF('Plate Planning'!$C$12:$N$12,'Ligand and Compound Database'!A186) + COUNTIF('Plate Planning'!$C$12:$N$12,'Ligand and Compound Database'!B186)) + 12 * (COUNTIF('Plate Planning'!$B$4:$B$11,'Ligand and Compound Database'!A186) + COUNTIF('Plate Planning'!$B$4:$B$11,'Ligand and Compound Database'!B186) + COUNTIF('Plate Planning'!$O$4:$O$11,'Ligand and Compound Database'!A186) + COUNTIF('Plate Planning'!$O$4:O195,'Ligand and Compound Database'!B186))</f>
        <v>0</v>
      </c>
      <c r="E186" s="323" t="s">
        <v>797</v>
      </c>
    </row>
    <row r="187" spans="1:5" x14ac:dyDescent="0.25">
      <c r="A187" s="320">
        <v>186</v>
      </c>
      <c r="B187" s="320" t="s">
        <v>306</v>
      </c>
      <c r="C187" s="320" t="s">
        <v>1106</v>
      </c>
      <c r="D187" s="322">
        <f>COUNTIF('Plate Planning'!$C$4:$N$11,'Ligand and Compound Database'!A187)+COUNTIF('Plate Planning'!$C$4:$N$11,'Ligand and Compound Database'!B187)+8*(COUNTIF('Plate Planning'!$C$2:$N$2,'Ligand and Compound Database'!B187) + COUNTIF('Plate Planning'!$C$2:$N$2,'Ligand and Compound Database'!A187) + COUNTIF('Plate Planning'!$C$12:$N$12,'Ligand and Compound Database'!A187) + COUNTIF('Plate Planning'!$C$12:$N$12,'Ligand and Compound Database'!B187)) + 12 * (COUNTIF('Plate Planning'!$B$4:$B$11,'Ligand and Compound Database'!A187) + COUNTIF('Plate Planning'!$B$4:$B$11,'Ligand and Compound Database'!B187) + COUNTIF('Plate Planning'!$O$4:$O$11,'Ligand and Compound Database'!A187) + COUNTIF('Plate Planning'!$O$4:O196,'Ligand and Compound Database'!B187))</f>
        <v>0</v>
      </c>
      <c r="E187" s="323" t="s">
        <v>798</v>
      </c>
    </row>
    <row r="188" spans="1:5" x14ac:dyDescent="0.25">
      <c r="A188" s="320">
        <v>187</v>
      </c>
      <c r="B188" s="320" t="s">
        <v>307</v>
      </c>
      <c r="C188" s="321" t="s">
        <v>1106</v>
      </c>
      <c r="D188" s="322">
        <f>COUNTIF('Plate Planning'!$C$4:$N$11,'Ligand and Compound Database'!A188)+COUNTIF('Plate Planning'!$C$4:$N$11,'Ligand and Compound Database'!B188)+8*(COUNTIF('Plate Planning'!$C$2:$N$2,'Ligand and Compound Database'!B188) + COUNTIF('Plate Planning'!$C$2:$N$2,'Ligand and Compound Database'!A188) + COUNTIF('Plate Planning'!$C$12:$N$12,'Ligand and Compound Database'!A188) + COUNTIF('Plate Planning'!$C$12:$N$12,'Ligand and Compound Database'!B188)) + 12 * (COUNTIF('Plate Planning'!$B$4:$B$11,'Ligand and Compound Database'!A188) + COUNTIF('Plate Planning'!$B$4:$B$11,'Ligand and Compound Database'!B188) + COUNTIF('Plate Planning'!$O$4:$O$11,'Ligand and Compound Database'!A188) + COUNTIF('Plate Planning'!$O$4:O197,'Ligand and Compound Database'!B188))</f>
        <v>0</v>
      </c>
      <c r="E188" s="323" t="s">
        <v>799</v>
      </c>
    </row>
    <row r="189" spans="1:5" x14ac:dyDescent="0.25">
      <c r="A189" s="320">
        <v>188</v>
      </c>
      <c r="B189" s="320" t="s">
        <v>308</v>
      </c>
      <c r="C189" s="321" t="s">
        <v>76</v>
      </c>
      <c r="D189" s="322">
        <f>COUNTIF('Plate Planning'!$C$4:$N$11,'Ligand and Compound Database'!A189)+COUNTIF('Plate Planning'!$C$4:$N$11,'Ligand and Compound Database'!B189)+8*(COUNTIF('Plate Planning'!$C$2:$N$2,'Ligand and Compound Database'!B189) + COUNTIF('Plate Planning'!$C$2:$N$2,'Ligand and Compound Database'!A189) + COUNTIF('Plate Planning'!$C$12:$N$12,'Ligand and Compound Database'!A189) + COUNTIF('Plate Planning'!$C$12:$N$12,'Ligand and Compound Database'!B189)) + 12 * (COUNTIF('Plate Planning'!$B$4:$B$11,'Ligand and Compound Database'!A189) + COUNTIF('Plate Planning'!$B$4:$B$11,'Ligand and Compound Database'!B189) + COUNTIF('Plate Planning'!$O$4:$O$11,'Ligand and Compound Database'!A189) + COUNTIF('Plate Planning'!$O$4:O198,'Ligand and Compound Database'!B189))</f>
        <v>0</v>
      </c>
      <c r="E189" s="323" t="s">
        <v>800</v>
      </c>
    </row>
    <row r="190" spans="1:5" x14ac:dyDescent="0.25">
      <c r="A190" s="320">
        <v>189</v>
      </c>
      <c r="B190" s="320" t="s">
        <v>309</v>
      </c>
      <c r="C190" s="320" t="s">
        <v>1106</v>
      </c>
      <c r="D190" s="322">
        <f>COUNTIF('Plate Planning'!$C$4:$N$11,'Ligand and Compound Database'!A190)+COUNTIF('Plate Planning'!$C$4:$N$11,'Ligand and Compound Database'!B190)+8*(COUNTIF('Plate Planning'!$C$2:$N$2,'Ligand and Compound Database'!B190) + COUNTIF('Plate Planning'!$C$2:$N$2,'Ligand and Compound Database'!A190) + COUNTIF('Plate Planning'!$C$12:$N$12,'Ligand and Compound Database'!A190) + COUNTIF('Plate Planning'!$C$12:$N$12,'Ligand and Compound Database'!B190)) + 12 * (COUNTIF('Plate Planning'!$B$4:$B$11,'Ligand and Compound Database'!A190) + COUNTIF('Plate Planning'!$B$4:$B$11,'Ligand and Compound Database'!B190) + COUNTIF('Plate Planning'!$O$4:$O$11,'Ligand and Compound Database'!A190) + COUNTIF('Plate Planning'!$O$4:O199,'Ligand and Compound Database'!B190))</f>
        <v>0</v>
      </c>
      <c r="E190" s="323" t="s">
        <v>801</v>
      </c>
    </row>
    <row r="191" spans="1:5" x14ac:dyDescent="0.25">
      <c r="A191" s="320">
        <v>190</v>
      </c>
      <c r="B191" s="320" t="s">
        <v>310</v>
      </c>
      <c r="C191" s="321" t="s">
        <v>1106</v>
      </c>
      <c r="D191" s="322">
        <f>COUNTIF('Plate Planning'!$C$4:$N$11,'Ligand and Compound Database'!A191)+COUNTIF('Plate Planning'!$C$4:$N$11,'Ligand and Compound Database'!B191)+8*(COUNTIF('Plate Planning'!$C$2:$N$2,'Ligand and Compound Database'!B191) + COUNTIF('Plate Planning'!$C$2:$N$2,'Ligand and Compound Database'!A191) + COUNTIF('Plate Planning'!$C$12:$N$12,'Ligand and Compound Database'!A191) + COUNTIF('Plate Planning'!$C$12:$N$12,'Ligand and Compound Database'!B191)) + 12 * (COUNTIF('Plate Planning'!$B$4:$B$11,'Ligand and Compound Database'!A191) + COUNTIF('Plate Planning'!$B$4:$B$11,'Ligand and Compound Database'!B191) + COUNTIF('Plate Planning'!$O$4:$O$11,'Ligand and Compound Database'!A191) + COUNTIF('Plate Planning'!$O$4:O200,'Ligand and Compound Database'!B191))</f>
        <v>0</v>
      </c>
      <c r="E191" s="323" t="s">
        <v>802</v>
      </c>
    </row>
    <row r="192" spans="1:5" x14ac:dyDescent="0.25">
      <c r="A192" s="320">
        <v>191</v>
      </c>
      <c r="B192" s="320" t="s">
        <v>311</v>
      </c>
      <c r="C192" s="321" t="s">
        <v>75</v>
      </c>
      <c r="D192" s="322">
        <f>COUNTIF('Plate Planning'!$C$4:$N$11,'Ligand and Compound Database'!A192)+COUNTIF('Plate Planning'!$C$4:$N$11,'Ligand and Compound Database'!B192)+8*(COUNTIF('Plate Planning'!$C$2:$N$2,'Ligand and Compound Database'!B192) + COUNTIF('Plate Planning'!$C$2:$N$2,'Ligand and Compound Database'!A192) + COUNTIF('Plate Planning'!$C$12:$N$12,'Ligand and Compound Database'!A192) + COUNTIF('Plate Planning'!$C$12:$N$12,'Ligand and Compound Database'!B192)) + 12 * (COUNTIF('Plate Planning'!$B$4:$B$11,'Ligand and Compound Database'!A192) + COUNTIF('Plate Planning'!$B$4:$B$11,'Ligand and Compound Database'!B192) + COUNTIF('Plate Planning'!$O$4:$O$11,'Ligand and Compound Database'!A192) + COUNTIF('Plate Planning'!$O$4:O201,'Ligand and Compound Database'!B192))</f>
        <v>0</v>
      </c>
      <c r="E192" s="323" t="s">
        <v>803</v>
      </c>
    </row>
    <row r="193" spans="1:5" x14ac:dyDescent="0.25">
      <c r="A193" s="320">
        <v>192</v>
      </c>
      <c r="B193" s="320" t="s">
        <v>312</v>
      </c>
      <c r="C193" s="321" t="s">
        <v>75</v>
      </c>
      <c r="D193" s="322">
        <f>COUNTIF('Plate Planning'!$C$4:$N$11,'Ligand and Compound Database'!A193)+COUNTIF('Plate Planning'!$C$4:$N$11,'Ligand and Compound Database'!B193)+8*(COUNTIF('Plate Planning'!$C$2:$N$2,'Ligand and Compound Database'!B193) + COUNTIF('Plate Planning'!$C$2:$N$2,'Ligand and Compound Database'!A193) + COUNTIF('Plate Planning'!$C$12:$N$12,'Ligand and Compound Database'!A193) + COUNTIF('Plate Planning'!$C$12:$N$12,'Ligand and Compound Database'!B193)) + 12 * (COUNTIF('Plate Planning'!$B$4:$B$11,'Ligand and Compound Database'!A193) + COUNTIF('Plate Planning'!$B$4:$B$11,'Ligand and Compound Database'!B193) + COUNTIF('Plate Planning'!$O$4:$O$11,'Ligand and Compound Database'!A193) + COUNTIF('Plate Planning'!$O$4:O202,'Ligand and Compound Database'!B193))</f>
        <v>0</v>
      </c>
      <c r="E193" s="323" t="s">
        <v>804</v>
      </c>
    </row>
    <row r="194" spans="1:5" x14ac:dyDescent="0.25">
      <c r="A194" s="320">
        <v>193</v>
      </c>
      <c r="B194" s="320" t="s">
        <v>313</v>
      </c>
      <c r="C194" s="321" t="s">
        <v>1106</v>
      </c>
      <c r="D194" s="322">
        <f>COUNTIF('Plate Planning'!$C$4:$N$11,'Ligand and Compound Database'!A194)+COUNTIF('Plate Planning'!$C$4:$N$11,'Ligand and Compound Database'!B194)+8*(COUNTIF('Plate Planning'!$C$2:$N$2,'Ligand and Compound Database'!B194) + COUNTIF('Plate Planning'!$C$2:$N$2,'Ligand and Compound Database'!A194) + COUNTIF('Plate Planning'!$C$12:$N$12,'Ligand and Compound Database'!A194) + COUNTIF('Plate Planning'!$C$12:$N$12,'Ligand and Compound Database'!B194)) + 12 * (COUNTIF('Plate Planning'!$B$4:$B$11,'Ligand and Compound Database'!A194) + COUNTIF('Plate Planning'!$B$4:$B$11,'Ligand and Compound Database'!B194) + COUNTIF('Plate Planning'!$O$4:$O$11,'Ligand and Compound Database'!A194) + COUNTIF('Plate Planning'!$O$4:O203,'Ligand and Compound Database'!B194))</f>
        <v>0</v>
      </c>
      <c r="E194" s="323" t="s">
        <v>805</v>
      </c>
    </row>
    <row r="195" spans="1:5" x14ac:dyDescent="0.25">
      <c r="A195" s="320">
        <v>194</v>
      </c>
      <c r="B195" s="320" t="s">
        <v>314</v>
      </c>
      <c r="C195" s="321" t="s">
        <v>1106</v>
      </c>
      <c r="D195" s="322">
        <f>COUNTIF('Plate Planning'!$C$4:$N$11,'Ligand and Compound Database'!A195)+COUNTIF('Plate Planning'!$C$4:$N$11,'Ligand and Compound Database'!B195)+8*(COUNTIF('Plate Planning'!$C$2:$N$2,'Ligand and Compound Database'!B195) + COUNTIF('Plate Planning'!$C$2:$N$2,'Ligand and Compound Database'!A195) + COUNTIF('Plate Planning'!$C$12:$N$12,'Ligand and Compound Database'!A195) + COUNTIF('Plate Planning'!$C$12:$N$12,'Ligand and Compound Database'!B195)) + 12 * (COUNTIF('Plate Planning'!$B$4:$B$11,'Ligand and Compound Database'!A195) + COUNTIF('Plate Planning'!$B$4:$B$11,'Ligand and Compound Database'!B195) + COUNTIF('Plate Planning'!$O$4:$O$11,'Ligand and Compound Database'!A195) + COUNTIF('Plate Planning'!$O$4:O204,'Ligand and Compound Database'!B195))</f>
        <v>0</v>
      </c>
      <c r="E195" s="324" t="s">
        <v>806</v>
      </c>
    </row>
    <row r="196" spans="1:5" x14ac:dyDescent="0.25">
      <c r="A196" s="320">
        <v>195</v>
      </c>
      <c r="B196" s="320" t="s">
        <v>315</v>
      </c>
      <c r="C196" s="321" t="s">
        <v>1106</v>
      </c>
      <c r="D196" s="322">
        <f>COUNTIF('Plate Planning'!$C$4:$N$11,'Ligand and Compound Database'!A196)+COUNTIF('Plate Planning'!$C$4:$N$11,'Ligand and Compound Database'!B196)+8*(COUNTIF('Plate Planning'!$C$2:$N$2,'Ligand and Compound Database'!B196) + COUNTIF('Plate Planning'!$C$2:$N$2,'Ligand and Compound Database'!A196) + COUNTIF('Plate Planning'!$C$12:$N$12,'Ligand and Compound Database'!A196) + COUNTIF('Plate Planning'!$C$12:$N$12,'Ligand and Compound Database'!B196)) + 12 * (COUNTIF('Plate Planning'!$B$4:$B$11,'Ligand and Compound Database'!A196) + COUNTIF('Plate Planning'!$B$4:$B$11,'Ligand and Compound Database'!B196) + COUNTIF('Plate Planning'!$O$4:$O$11,'Ligand and Compound Database'!A196) + COUNTIF('Plate Planning'!$O$4:O205,'Ligand and Compound Database'!B196))</f>
        <v>0</v>
      </c>
      <c r="E196" s="323" t="s">
        <v>807</v>
      </c>
    </row>
    <row r="197" spans="1:5" x14ac:dyDescent="0.25">
      <c r="A197" s="320">
        <v>196</v>
      </c>
      <c r="B197" s="320" t="s">
        <v>316</v>
      </c>
      <c r="C197" s="320" t="s">
        <v>75</v>
      </c>
      <c r="D197" s="322">
        <f>COUNTIF('Plate Planning'!$C$4:$N$11,'Ligand and Compound Database'!A197)+COUNTIF('Plate Planning'!$C$4:$N$11,'Ligand and Compound Database'!B197)+8*(COUNTIF('Plate Planning'!$C$2:$N$2,'Ligand and Compound Database'!B197) + COUNTIF('Plate Planning'!$C$2:$N$2,'Ligand and Compound Database'!A197) + COUNTIF('Plate Planning'!$C$12:$N$12,'Ligand and Compound Database'!A197) + COUNTIF('Plate Planning'!$C$12:$N$12,'Ligand and Compound Database'!B197)) + 12 * (COUNTIF('Plate Planning'!$B$4:$B$11,'Ligand and Compound Database'!A197) + COUNTIF('Plate Planning'!$B$4:$B$11,'Ligand and Compound Database'!B197) + COUNTIF('Plate Planning'!$O$4:$O$11,'Ligand and Compound Database'!A197) + COUNTIF('Plate Planning'!$O$4:O206,'Ligand and Compound Database'!B197))</f>
        <v>0</v>
      </c>
      <c r="E197" s="323" t="s">
        <v>808</v>
      </c>
    </row>
    <row r="198" spans="1:5" x14ac:dyDescent="0.25">
      <c r="A198" s="320">
        <v>197</v>
      </c>
      <c r="B198" s="320" t="s">
        <v>317</v>
      </c>
      <c r="C198" s="321" t="s">
        <v>75</v>
      </c>
      <c r="D198" s="322">
        <f>COUNTIF('Plate Planning'!$C$4:$N$11,'Ligand and Compound Database'!A198)+COUNTIF('Plate Planning'!$C$4:$N$11,'Ligand and Compound Database'!B198)+8*(COUNTIF('Plate Planning'!$C$2:$N$2,'Ligand and Compound Database'!B198) + COUNTIF('Plate Planning'!$C$2:$N$2,'Ligand and Compound Database'!A198) + COUNTIF('Plate Planning'!$C$12:$N$12,'Ligand and Compound Database'!A198) + COUNTIF('Plate Planning'!$C$12:$N$12,'Ligand and Compound Database'!B198)) + 12 * (COUNTIF('Plate Planning'!$B$4:$B$11,'Ligand and Compound Database'!A198) + COUNTIF('Plate Planning'!$B$4:$B$11,'Ligand and Compound Database'!B198) + COUNTIF('Plate Planning'!$O$4:$O$11,'Ligand and Compound Database'!A198) + COUNTIF('Plate Planning'!$O$4:O207,'Ligand and Compound Database'!B198))</f>
        <v>0</v>
      </c>
      <c r="E198" s="323" t="s">
        <v>809</v>
      </c>
    </row>
    <row r="199" spans="1:5" x14ac:dyDescent="0.25">
      <c r="A199" s="320">
        <v>198</v>
      </c>
      <c r="B199" s="320" t="s">
        <v>318</v>
      </c>
      <c r="C199" s="320" t="s">
        <v>1106</v>
      </c>
      <c r="D199" s="322">
        <f>COUNTIF('Plate Planning'!$C$4:$N$11,'Ligand and Compound Database'!A199)+COUNTIF('Plate Planning'!$C$4:$N$11,'Ligand and Compound Database'!B199)+8*(COUNTIF('Plate Planning'!$C$2:$N$2,'Ligand and Compound Database'!B199) + COUNTIF('Plate Planning'!$C$2:$N$2,'Ligand and Compound Database'!A199) + COUNTIF('Plate Planning'!$C$12:$N$12,'Ligand and Compound Database'!A199) + COUNTIF('Plate Planning'!$C$12:$N$12,'Ligand and Compound Database'!B199)) + 12 * (COUNTIF('Plate Planning'!$B$4:$B$11,'Ligand and Compound Database'!A199) + COUNTIF('Plate Planning'!$B$4:$B$11,'Ligand and Compound Database'!B199) + COUNTIF('Plate Planning'!$O$4:$O$11,'Ligand and Compound Database'!A199) + COUNTIF('Plate Planning'!$O$4:O208,'Ligand and Compound Database'!B199))</f>
        <v>0</v>
      </c>
      <c r="E199" s="323" t="s">
        <v>810</v>
      </c>
    </row>
    <row r="200" spans="1:5" x14ac:dyDescent="0.25">
      <c r="A200" s="320">
        <v>199</v>
      </c>
      <c r="B200" s="320" t="s">
        <v>319</v>
      </c>
      <c r="C200" s="321" t="s">
        <v>1106</v>
      </c>
      <c r="D200" s="322">
        <f>COUNTIF('Plate Planning'!$C$4:$N$11,'Ligand and Compound Database'!A200)+COUNTIF('Plate Planning'!$C$4:$N$11,'Ligand and Compound Database'!B200)+8*(COUNTIF('Plate Planning'!$C$2:$N$2,'Ligand and Compound Database'!B200) + COUNTIF('Plate Planning'!$C$2:$N$2,'Ligand and Compound Database'!A200) + COUNTIF('Plate Planning'!$C$12:$N$12,'Ligand and Compound Database'!A200) + COUNTIF('Plate Planning'!$C$12:$N$12,'Ligand and Compound Database'!B200)) + 12 * (COUNTIF('Plate Planning'!$B$4:$B$11,'Ligand and Compound Database'!A200) + COUNTIF('Plate Planning'!$B$4:$B$11,'Ligand and Compound Database'!B200) + COUNTIF('Plate Planning'!$O$4:$O$11,'Ligand and Compound Database'!A200) + COUNTIF('Plate Planning'!$O$4:O209,'Ligand and Compound Database'!B200))</f>
        <v>0</v>
      </c>
      <c r="E200" s="323" t="s">
        <v>811</v>
      </c>
    </row>
    <row r="201" spans="1:5" x14ac:dyDescent="0.25">
      <c r="A201" s="320">
        <v>200</v>
      </c>
      <c r="B201" s="320" t="s">
        <v>320</v>
      </c>
      <c r="C201" s="321" t="s">
        <v>75</v>
      </c>
      <c r="D201" s="322">
        <f>COUNTIF('Plate Planning'!$C$4:$N$11,'Ligand and Compound Database'!A201)+COUNTIF('Plate Planning'!$C$4:$N$11,'Ligand and Compound Database'!B201)+8*(COUNTIF('Plate Planning'!$C$2:$N$2,'Ligand and Compound Database'!B201) + COUNTIF('Plate Planning'!$C$2:$N$2,'Ligand and Compound Database'!A201) + COUNTIF('Plate Planning'!$C$12:$N$12,'Ligand and Compound Database'!A201) + COUNTIF('Plate Planning'!$C$12:$N$12,'Ligand and Compound Database'!B201)) + 12 * (COUNTIF('Plate Planning'!$B$4:$B$11,'Ligand and Compound Database'!A201) + COUNTIF('Plate Planning'!$B$4:$B$11,'Ligand and Compound Database'!B201) + COUNTIF('Plate Planning'!$O$4:$O$11,'Ligand and Compound Database'!A201) + COUNTIF('Plate Planning'!$O$4:O210,'Ligand and Compound Database'!B201))</f>
        <v>0</v>
      </c>
      <c r="E201" s="323" t="s">
        <v>812</v>
      </c>
    </row>
    <row r="202" spans="1:5" x14ac:dyDescent="0.25">
      <c r="A202" s="320">
        <v>201</v>
      </c>
      <c r="B202" s="320" t="s">
        <v>321</v>
      </c>
      <c r="C202" s="320" t="s">
        <v>1106</v>
      </c>
      <c r="D202" s="322">
        <f>COUNTIF('Plate Planning'!$C$4:$N$11,'Ligand and Compound Database'!A202)+COUNTIF('Plate Planning'!$C$4:$N$11,'Ligand and Compound Database'!B202)+8*(COUNTIF('Plate Planning'!$C$2:$N$2,'Ligand and Compound Database'!B202) + COUNTIF('Plate Planning'!$C$2:$N$2,'Ligand and Compound Database'!A202) + COUNTIF('Plate Planning'!$C$12:$N$12,'Ligand and Compound Database'!A202) + COUNTIF('Plate Planning'!$C$12:$N$12,'Ligand and Compound Database'!B202)) + 12 * (COUNTIF('Plate Planning'!$B$4:$B$11,'Ligand and Compound Database'!A202) + COUNTIF('Plate Planning'!$B$4:$B$11,'Ligand and Compound Database'!B202) + COUNTIF('Plate Planning'!$O$4:$O$11,'Ligand and Compound Database'!A202) + COUNTIF('Plate Planning'!$O$4:O211,'Ligand and Compound Database'!B202))</f>
        <v>0</v>
      </c>
      <c r="E202" s="324" t="s">
        <v>813</v>
      </c>
    </row>
    <row r="203" spans="1:5" x14ac:dyDescent="0.25">
      <c r="A203" s="320">
        <v>202</v>
      </c>
      <c r="B203" s="320" t="s">
        <v>322</v>
      </c>
      <c r="C203" s="320" t="s">
        <v>1106</v>
      </c>
      <c r="D203" s="322">
        <f>COUNTIF('Plate Planning'!$C$4:$N$11,'Ligand and Compound Database'!A203)+COUNTIF('Plate Planning'!$C$4:$N$11,'Ligand and Compound Database'!B203)+8*(COUNTIF('Plate Planning'!$C$2:$N$2,'Ligand and Compound Database'!B203) + COUNTIF('Plate Planning'!$C$2:$N$2,'Ligand and Compound Database'!A203) + COUNTIF('Plate Planning'!$C$12:$N$12,'Ligand and Compound Database'!A203) + COUNTIF('Plate Planning'!$C$12:$N$12,'Ligand and Compound Database'!B203)) + 12 * (COUNTIF('Plate Planning'!$B$4:$B$11,'Ligand and Compound Database'!A203) + COUNTIF('Plate Planning'!$B$4:$B$11,'Ligand and Compound Database'!B203) + COUNTIF('Plate Planning'!$O$4:$O$11,'Ligand and Compound Database'!A203) + COUNTIF('Plate Planning'!$O$4:O212,'Ligand and Compound Database'!B203))</f>
        <v>0</v>
      </c>
      <c r="E203" s="324" t="s">
        <v>814</v>
      </c>
    </row>
    <row r="204" spans="1:5" x14ac:dyDescent="0.25">
      <c r="A204" s="320">
        <v>203</v>
      </c>
      <c r="B204" s="320" t="s">
        <v>323</v>
      </c>
      <c r="C204" s="321" t="s">
        <v>1106</v>
      </c>
      <c r="D204" s="322">
        <f>COUNTIF('Plate Planning'!$C$4:$N$11,'Ligand and Compound Database'!A204)+COUNTIF('Plate Planning'!$C$4:$N$11,'Ligand and Compound Database'!B204)+8*(COUNTIF('Plate Planning'!$C$2:$N$2,'Ligand and Compound Database'!B204) + COUNTIF('Plate Planning'!$C$2:$N$2,'Ligand and Compound Database'!A204) + COUNTIF('Plate Planning'!$C$12:$N$12,'Ligand and Compound Database'!A204) + COUNTIF('Plate Planning'!$C$12:$N$12,'Ligand and Compound Database'!B204)) + 12 * (COUNTIF('Plate Planning'!$B$4:$B$11,'Ligand and Compound Database'!A204) + COUNTIF('Plate Planning'!$B$4:$B$11,'Ligand and Compound Database'!B204) + COUNTIF('Plate Planning'!$O$4:$O$11,'Ligand and Compound Database'!A204) + COUNTIF('Plate Planning'!$O$4:O213,'Ligand and Compound Database'!B204))</f>
        <v>0</v>
      </c>
      <c r="E204" s="324" t="s">
        <v>815</v>
      </c>
    </row>
    <row r="205" spans="1:5" x14ac:dyDescent="0.25">
      <c r="A205" s="320">
        <v>204</v>
      </c>
      <c r="B205" s="320" t="s">
        <v>324</v>
      </c>
      <c r="C205" s="321" t="s">
        <v>1106</v>
      </c>
      <c r="D205" s="322">
        <f>COUNTIF('Plate Planning'!$C$4:$N$11,'Ligand and Compound Database'!A205)+COUNTIF('Plate Planning'!$C$4:$N$11,'Ligand and Compound Database'!B205)+8*(COUNTIF('Plate Planning'!$C$2:$N$2,'Ligand and Compound Database'!B205) + COUNTIF('Plate Planning'!$C$2:$N$2,'Ligand and Compound Database'!A205) + COUNTIF('Plate Planning'!$C$12:$N$12,'Ligand and Compound Database'!A205) + COUNTIF('Plate Planning'!$C$12:$N$12,'Ligand and Compound Database'!B205)) + 12 * (COUNTIF('Plate Planning'!$B$4:$B$11,'Ligand and Compound Database'!A205) + COUNTIF('Plate Planning'!$B$4:$B$11,'Ligand and Compound Database'!B205) + COUNTIF('Plate Planning'!$O$4:$O$11,'Ligand and Compound Database'!A205) + COUNTIF('Plate Planning'!$O$4:O214,'Ligand and Compound Database'!B205))</f>
        <v>0</v>
      </c>
      <c r="E205" s="324" t="s">
        <v>816</v>
      </c>
    </row>
    <row r="206" spans="1:5" x14ac:dyDescent="0.25">
      <c r="A206" s="320">
        <v>205</v>
      </c>
      <c r="B206" s="320" t="s">
        <v>325</v>
      </c>
      <c r="C206" s="320" t="s">
        <v>75</v>
      </c>
      <c r="D206" s="322">
        <f>COUNTIF('Plate Planning'!$C$4:$N$11,'Ligand and Compound Database'!A206)+COUNTIF('Plate Planning'!$C$4:$N$11,'Ligand and Compound Database'!B206)+8*(COUNTIF('Plate Planning'!$C$2:$N$2,'Ligand and Compound Database'!B206) + COUNTIF('Plate Planning'!$C$2:$N$2,'Ligand and Compound Database'!A206) + COUNTIF('Plate Planning'!$C$12:$N$12,'Ligand and Compound Database'!A206) + COUNTIF('Plate Planning'!$C$12:$N$12,'Ligand and Compound Database'!B206)) + 12 * (COUNTIF('Plate Planning'!$B$4:$B$11,'Ligand and Compound Database'!A206) + COUNTIF('Plate Planning'!$B$4:$B$11,'Ligand and Compound Database'!B206) + COUNTIF('Plate Planning'!$O$4:$O$11,'Ligand and Compound Database'!A206) + COUNTIF('Plate Planning'!$O$4:O215,'Ligand and Compound Database'!B206))</f>
        <v>0</v>
      </c>
      <c r="E206" s="324" t="s">
        <v>817</v>
      </c>
    </row>
    <row r="207" spans="1:5" x14ac:dyDescent="0.25">
      <c r="A207" s="320">
        <v>206</v>
      </c>
      <c r="B207" s="320" t="s">
        <v>326</v>
      </c>
      <c r="C207" s="320" t="s">
        <v>1106</v>
      </c>
      <c r="D207" s="322">
        <f>COUNTIF('Plate Planning'!$C$4:$N$11,'Ligand and Compound Database'!A207)+COUNTIF('Plate Planning'!$C$4:$N$11,'Ligand and Compound Database'!B207)+8*(COUNTIF('Plate Planning'!$C$2:$N$2,'Ligand and Compound Database'!B207) + COUNTIF('Plate Planning'!$C$2:$N$2,'Ligand and Compound Database'!A207) + COUNTIF('Plate Planning'!$C$12:$N$12,'Ligand and Compound Database'!A207) + COUNTIF('Plate Planning'!$C$12:$N$12,'Ligand and Compound Database'!B207)) + 12 * (COUNTIF('Plate Planning'!$B$4:$B$11,'Ligand and Compound Database'!A207) + COUNTIF('Plate Planning'!$B$4:$B$11,'Ligand and Compound Database'!B207) + COUNTIF('Plate Planning'!$O$4:$O$11,'Ligand and Compound Database'!A207) + COUNTIF('Plate Planning'!$O$4:O216,'Ligand and Compound Database'!B207))</f>
        <v>0</v>
      </c>
      <c r="E207" s="323" t="s">
        <v>818</v>
      </c>
    </row>
    <row r="208" spans="1:5" x14ac:dyDescent="0.25">
      <c r="A208" s="320">
        <v>207</v>
      </c>
      <c r="B208" s="320" t="s">
        <v>327</v>
      </c>
      <c r="C208" s="320" t="s">
        <v>1106</v>
      </c>
      <c r="D208" s="322">
        <f>COUNTIF('Plate Planning'!$C$4:$N$11,'Ligand and Compound Database'!A208)+COUNTIF('Plate Planning'!$C$4:$N$11,'Ligand and Compound Database'!B208)+8*(COUNTIF('Plate Planning'!$C$2:$N$2,'Ligand and Compound Database'!B208) + COUNTIF('Plate Planning'!$C$2:$N$2,'Ligand and Compound Database'!A208) + COUNTIF('Plate Planning'!$C$12:$N$12,'Ligand and Compound Database'!A208) + COUNTIF('Plate Planning'!$C$12:$N$12,'Ligand and Compound Database'!B208)) + 12 * (COUNTIF('Plate Planning'!$B$4:$B$11,'Ligand and Compound Database'!A208) + COUNTIF('Plate Planning'!$B$4:$B$11,'Ligand and Compound Database'!B208) + COUNTIF('Plate Planning'!$O$4:$O$11,'Ligand and Compound Database'!A208) + COUNTIF('Plate Planning'!$O$4:O217,'Ligand and Compound Database'!B208))</f>
        <v>0</v>
      </c>
      <c r="E208" s="323" t="s">
        <v>819</v>
      </c>
    </row>
    <row r="209" spans="1:5" x14ac:dyDescent="0.25">
      <c r="A209" s="320">
        <v>208</v>
      </c>
      <c r="B209" s="320" t="s">
        <v>328</v>
      </c>
      <c r="C209" s="321" t="s">
        <v>1106</v>
      </c>
      <c r="D209" s="322">
        <f>COUNTIF('Plate Planning'!$C$4:$N$11,'Ligand and Compound Database'!A209)+COUNTIF('Plate Planning'!$C$4:$N$11,'Ligand and Compound Database'!B209)+8*(COUNTIF('Plate Planning'!$C$2:$N$2,'Ligand and Compound Database'!B209) + COUNTIF('Plate Planning'!$C$2:$N$2,'Ligand and Compound Database'!A209) + COUNTIF('Plate Planning'!$C$12:$N$12,'Ligand and Compound Database'!A209) + COUNTIF('Plate Planning'!$C$12:$N$12,'Ligand and Compound Database'!B209)) + 12 * (COUNTIF('Plate Planning'!$B$4:$B$11,'Ligand and Compound Database'!A209) + COUNTIF('Plate Planning'!$B$4:$B$11,'Ligand and Compound Database'!B209) + COUNTIF('Plate Planning'!$O$4:$O$11,'Ligand and Compound Database'!A209) + COUNTIF('Plate Planning'!$O$4:O218,'Ligand and Compound Database'!B209))</f>
        <v>0</v>
      </c>
      <c r="E209" s="323" t="s">
        <v>820</v>
      </c>
    </row>
    <row r="210" spans="1:5" x14ac:dyDescent="0.25">
      <c r="A210" s="320">
        <v>209</v>
      </c>
      <c r="B210" s="320" t="s">
        <v>329</v>
      </c>
      <c r="C210" s="321" t="s">
        <v>1106</v>
      </c>
      <c r="D210" s="322">
        <f>COUNTIF('Plate Planning'!$C$4:$N$11,'Ligand and Compound Database'!A210)+COUNTIF('Plate Planning'!$C$4:$N$11,'Ligand and Compound Database'!B210)+8*(COUNTIF('Plate Planning'!$C$2:$N$2,'Ligand and Compound Database'!B210) + COUNTIF('Plate Planning'!$C$2:$N$2,'Ligand and Compound Database'!A210) + COUNTIF('Plate Planning'!$C$12:$N$12,'Ligand and Compound Database'!A210) + COUNTIF('Plate Planning'!$C$12:$N$12,'Ligand and Compound Database'!B210)) + 12 * (COUNTIF('Plate Planning'!$B$4:$B$11,'Ligand and Compound Database'!A210) + COUNTIF('Plate Planning'!$B$4:$B$11,'Ligand and Compound Database'!B210) + COUNTIF('Plate Planning'!$O$4:$O$11,'Ligand and Compound Database'!A210) + COUNTIF('Plate Planning'!$O$4:O219,'Ligand and Compound Database'!B210))</f>
        <v>0</v>
      </c>
      <c r="E210" s="323" t="s">
        <v>821</v>
      </c>
    </row>
    <row r="211" spans="1:5" x14ac:dyDescent="0.25">
      <c r="A211" s="320">
        <v>210</v>
      </c>
      <c r="B211" s="320" t="s">
        <v>330</v>
      </c>
      <c r="C211" s="321" t="s">
        <v>1106</v>
      </c>
      <c r="D211" s="322">
        <f>COUNTIF('Plate Planning'!$C$4:$N$11,'Ligand and Compound Database'!A211)+COUNTIF('Plate Planning'!$C$4:$N$11,'Ligand and Compound Database'!B211)+8*(COUNTIF('Plate Planning'!$C$2:$N$2,'Ligand and Compound Database'!B211) + COUNTIF('Plate Planning'!$C$2:$N$2,'Ligand and Compound Database'!A211) + COUNTIF('Plate Planning'!$C$12:$N$12,'Ligand and Compound Database'!A211) + COUNTIF('Plate Planning'!$C$12:$N$12,'Ligand and Compound Database'!B211)) + 12 * (COUNTIF('Plate Planning'!$B$4:$B$11,'Ligand and Compound Database'!A211) + COUNTIF('Plate Planning'!$B$4:$B$11,'Ligand and Compound Database'!B211) + COUNTIF('Plate Planning'!$O$4:$O$11,'Ligand and Compound Database'!A211) + COUNTIF('Plate Planning'!$O$4:O220,'Ligand and Compound Database'!B211))</f>
        <v>0</v>
      </c>
      <c r="E211" s="323" t="s">
        <v>822</v>
      </c>
    </row>
    <row r="212" spans="1:5" x14ac:dyDescent="0.25">
      <c r="A212" s="320">
        <v>211</v>
      </c>
      <c r="B212" s="320" t="s">
        <v>331</v>
      </c>
      <c r="C212" s="321" t="s">
        <v>1106</v>
      </c>
      <c r="D212" s="322">
        <f>COUNTIF('Plate Planning'!$C$4:$N$11,'Ligand and Compound Database'!A212)+COUNTIF('Plate Planning'!$C$4:$N$11,'Ligand and Compound Database'!B212)+8*(COUNTIF('Plate Planning'!$C$2:$N$2,'Ligand and Compound Database'!B212) + COUNTIF('Plate Planning'!$C$2:$N$2,'Ligand and Compound Database'!A212) + COUNTIF('Plate Planning'!$C$12:$N$12,'Ligand and Compound Database'!A212) + COUNTIF('Plate Planning'!$C$12:$N$12,'Ligand and Compound Database'!B212)) + 12 * (COUNTIF('Plate Planning'!$B$4:$B$11,'Ligand and Compound Database'!A212) + COUNTIF('Plate Planning'!$B$4:$B$11,'Ligand and Compound Database'!B212) + COUNTIF('Plate Planning'!$O$4:$O$11,'Ligand and Compound Database'!A212) + COUNTIF('Plate Planning'!$O$4:O221,'Ligand and Compound Database'!B212))</f>
        <v>0</v>
      </c>
      <c r="E212" s="323" t="s">
        <v>823</v>
      </c>
    </row>
    <row r="213" spans="1:5" x14ac:dyDescent="0.25">
      <c r="A213" s="320">
        <v>212</v>
      </c>
      <c r="B213" s="320" t="s">
        <v>332</v>
      </c>
      <c r="C213" s="321" t="s">
        <v>1106</v>
      </c>
      <c r="D213" s="322">
        <f>COUNTIF('Plate Planning'!$C$4:$N$11,'Ligand and Compound Database'!A213)+COUNTIF('Plate Planning'!$C$4:$N$11,'Ligand and Compound Database'!B213)+8*(COUNTIF('Plate Planning'!$C$2:$N$2,'Ligand and Compound Database'!B213) + COUNTIF('Plate Planning'!$C$2:$N$2,'Ligand and Compound Database'!A213) + COUNTIF('Plate Planning'!$C$12:$N$12,'Ligand and Compound Database'!A213) + COUNTIF('Plate Planning'!$C$12:$N$12,'Ligand and Compound Database'!B213)) + 12 * (COUNTIF('Plate Planning'!$B$4:$B$11,'Ligand and Compound Database'!A213) + COUNTIF('Plate Planning'!$B$4:$B$11,'Ligand and Compound Database'!B213) + COUNTIF('Plate Planning'!$O$4:$O$11,'Ligand and Compound Database'!A213) + COUNTIF('Plate Planning'!$O$4:O222,'Ligand and Compound Database'!B213))</f>
        <v>0</v>
      </c>
      <c r="E213" s="323" t="s">
        <v>824</v>
      </c>
    </row>
    <row r="214" spans="1:5" x14ac:dyDescent="0.25">
      <c r="A214" s="320">
        <v>213</v>
      </c>
      <c r="B214" s="320" t="s">
        <v>333</v>
      </c>
      <c r="C214" s="321" t="s">
        <v>1106</v>
      </c>
      <c r="D214" s="322">
        <f>COUNTIF('Plate Planning'!$C$4:$N$11,'Ligand and Compound Database'!A214)+COUNTIF('Plate Planning'!$C$4:$N$11,'Ligand and Compound Database'!B214)+8*(COUNTIF('Plate Planning'!$C$2:$N$2,'Ligand and Compound Database'!B214) + COUNTIF('Plate Planning'!$C$2:$N$2,'Ligand and Compound Database'!A214) + COUNTIF('Plate Planning'!$C$12:$N$12,'Ligand and Compound Database'!A214) + COUNTIF('Plate Planning'!$C$12:$N$12,'Ligand and Compound Database'!B214)) + 12 * (COUNTIF('Plate Planning'!$B$4:$B$11,'Ligand and Compound Database'!A214) + COUNTIF('Plate Planning'!$B$4:$B$11,'Ligand and Compound Database'!B214) + COUNTIF('Plate Planning'!$O$4:$O$11,'Ligand and Compound Database'!A214) + COUNTIF('Plate Planning'!$O$4:O223,'Ligand and Compound Database'!B214))</f>
        <v>0</v>
      </c>
      <c r="E214" s="323" t="s">
        <v>825</v>
      </c>
    </row>
    <row r="215" spans="1:5" x14ac:dyDescent="0.25">
      <c r="A215" s="320">
        <v>214</v>
      </c>
      <c r="B215" s="320" t="s">
        <v>334</v>
      </c>
      <c r="C215" s="321" t="s">
        <v>1106</v>
      </c>
      <c r="D215" s="322">
        <f>COUNTIF('Plate Planning'!$C$4:$N$11,'Ligand and Compound Database'!A215)+COUNTIF('Plate Planning'!$C$4:$N$11,'Ligand and Compound Database'!B215)+8*(COUNTIF('Plate Planning'!$C$2:$N$2,'Ligand and Compound Database'!B215) + COUNTIF('Plate Planning'!$C$2:$N$2,'Ligand and Compound Database'!A215) + COUNTIF('Plate Planning'!$C$12:$N$12,'Ligand and Compound Database'!A215) + COUNTIF('Plate Planning'!$C$12:$N$12,'Ligand and Compound Database'!B215)) + 12 * (COUNTIF('Plate Planning'!$B$4:$B$11,'Ligand and Compound Database'!A215) + COUNTIF('Plate Planning'!$B$4:$B$11,'Ligand and Compound Database'!B215) + COUNTIF('Plate Planning'!$O$4:$O$11,'Ligand and Compound Database'!A215) + COUNTIF('Plate Planning'!$O$4:O224,'Ligand and Compound Database'!B215))</f>
        <v>0</v>
      </c>
      <c r="E215" s="323" t="s">
        <v>826</v>
      </c>
    </row>
    <row r="216" spans="1:5" x14ac:dyDescent="0.25">
      <c r="A216" s="320">
        <v>215</v>
      </c>
      <c r="B216" s="320" t="s">
        <v>335</v>
      </c>
      <c r="C216" s="321" t="s">
        <v>1106</v>
      </c>
      <c r="D216" s="322">
        <f>COUNTIF('Plate Planning'!$C$4:$N$11,'Ligand and Compound Database'!A216)+COUNTIF('Plate Planning'!$C$4:$N$11,'Ligand and Compound Database'!B216)+8*(COUNTIF('Plate Planning'!$C$2:$N$2,'Ligand and Compound Database'!B216) + COUNTIF('Plate Planning'!$C$2:$N$2,'Ligand and Compound Database'!A216) + COUNTIF('Plate Planning'!$C$12:$N$12,'Ligand and Compound Database'!A216) + COUNTIF('Plate Planning'!$C$12:$N$12,'Ligand and Compound Database'!B216)) + 12 * (COUNTIF('Plate Planning'!$B$4:$B$11,'Ligand and Compound Database'!A216) + COUNTIF('Plate Planning'!$B$4:$B$11,'Ligand and Compound Database'!B216) + COUNTIF('Plate Planning'!$O$4:$O$11,'Ligand and Compound Database'!A216) + COUNTIF('Plate Planning'!$O$4:O225,'Ligand and Compound Database'!B216))</f>
        <v>0</v>
      </c>
      <c r="E216" s="323" t="s">
        <v>827</v>
      </c>
    </row>
    <row r="217" spans="1:5" x14ac:dyDescent="0.25">
      <c r="A217" s="320">
        <v>216</v>
      </c>
      <c r="B217" s="320" t="s">
        <v>336</v>
      </c>
      <c r="C217" s="321" t="s">
        <v>1106</v>
      </c>
      <c r="D217" s="322">
        <f>COUNTIF('Plate Planning'!$C$4:$N$11,'Ligand and Compound Database'!A217)+COUNTIF('Plate Planning'!$C$4:$N$11,'Ligand and Compound Database'!B217)+8*(COUNTIF('Plate Planning'!$C$2:$N$2,'Ligand and Compound Database'!B217) + COUNTIF('Plate Planning'!$C$2:$N$2,'Ligand and Compound Database'!A217) + COUNTIF('Plate Planning'!$C$12:$N$12,'Ligand and Compound Database'!A217) + COUNTIF('Plate Planning'!$C$12:$N$12,'Ligand and Compound Database'!B217)) + 12 * (COUNTIF('Plate Planning'!$B$4:$B$11,'Ligand and Compound Database'!A217) + COUNTIF('Plate Planning'!$B$4:$B$11,'Ligand and Compound Database'!B217) + COUNTIF('Plate Planning'!$O$4:$O$11,'Ligand and Compound Database'!A217) + COUNTIF('Plate Planning'!$O$4:O226,'Ligand and Compound Database'!B217))</f>
        <v>0</v>
      </c>
      <c r="E217" s="323" t="s">
        <v>828</v>
      </c>
    </row>
    <row r="218" spans="1:5" x14ac:dyDescent="0.25">
      <c r="A218" s="320">
        <v>217</v>
      </c>
      <c r="B218" s="320" t="s">
        <v>337</v>
      </c>
      <c r="C218" s="321" t="s">
        <v>76</v>
      </c>
      <c r="D218" s="322">
        <f>COUNTIF('Plate Planning'!$C$4:$N$11,'Ligand and Compound Database'!A218)+COUNTIF('Plate Planning'!$C$4:$N$11,'Ligand and Compound Database'!B218)+8*(COUNTIF('Plate Planning'!$C$2:$N$2,'Ligand and Compound Database'!B218) + COUNTIF('Plate Planning'!$C$2:$N$2,'Ligand and Compound Database'!A218) + COUNTIF('Plate Planning'!$C$12:$N$12,'Ligand and Compound Database'!A218) + COUNTIF('Plate Planning'!$C$12:$N$12,'Ligand and Compound Database'!B218)) + 12 * (COUNTIF('Plate Planning'!$B$4:$B$11,'Ligand and Compound Database'!A218) + COUNTIF('Plate Planning'!$B$4:$B$11,'Ligand and Compound Database'!B218) + COUNTIF('Plate Planning'!$O$4:$O$11,'Ligand and Compound Database'!A218) + COUNTIF('Plate Planning'!$O$4:O227,'Ligand and Compound Database'!B218))</f>
        <v>0</v>
      </c>
      <c r="E218" s="323" t="s">
        <v>829</v>
      </c>
    </row>
    <row r="219" spans="1:5" x14ac:dyDescent="0.25">
      <c r="A219" s="320">
        <v>218</v>
      </c>
      <c r="B219" s="320" t="s">
        <v>338</v>
      </c>
      <c r="C219" s="321" t="s">
        <v>1106</v>
      </c>
      <c r="D219" s="322">
        <f>COUNTIF('Plate Planning'!$C$4:$N$11,'Ligand and Compound Database'!A219)+COUNTIF('Plate Planning'!$C$4:$N$11,'Ligand and Compound Database'!B219)+8*(COUNTIF('Plate Planning'!$C$2:$N$2,'Ligand and Compound Database'!B219) + COUNTIF('Plate Planning'!$C$2:$N$2,'Ligand and Compound Database'!A219) + COUNTIF('Plate Planning'!$C$12:$N$12,'Ligand and Compound Database'!A219) + COUNTIF('Plate Planning'!$C$12:$N$12,'Ligand and Compound Database'!B219)) + 12 * (COUNTIF('Plate Planning'!$B$4:$B$11,'Ligand and Compound Database'!A219) + COUNTIF('Plate Planning'!$B$4:$B$11,'Ligand and Compound Database'!B219) + COUNTIF('Plate Planning'!$O$4:$O$11,'Ligand and Compound Database'!A219) + COUNTIF('Plate Planning'!$O$4:O228,'Ligand and Compound Database'!B219))</f>
        <v>0</v>
      </c>
      <c r="E219" s="323" t="s">
        <v>830</v>
      </c>
    </row>
    <row r="220" spans="1:5" x14ac:dyDescent="0.25">
      <c r="A220" s="320">
        <v>219</v>
      </c>
      <c r="B220" s="320" t="s">
        <v>339</v>
      </c>
      <c r="C220" s="321" t="s">
        <v>1106</v>
      </c>
      <c r="D220" s="322">
        <f>COUNTIF('Plate Planning'!$C$4:$N$11,'Ligand and Compound Database'!A220)+COUNTIF('Plate Planning'!$C$4:$N$11,'Ligand and Compound Database'!B220)+8*(COUNTIF('Plate Planning'!$C$2:$N$2,'Ligand and Compound Database'!B220) + COUNTIF('Plate Planning'!$C$2:$N$2,'Ligand and Compound Database'!A220) + COUNTIF('Plate Planning'!$C$12:$N$12,'Ligand and Compound Database'!A220) + COUNTIF('Plate Planning'!$C$12:$N$12,'Ligand and Compound Database'!B220)) + 12 * (COUNTIF('Plate Planning'!$B$4:$B$11,'Ligand and Compound Database'!A220) + COUNTIF('Plate Planning'!$B$4:$B$11,'Ligand and Compound Database'!B220) + COUNTIF('Plate Planning'!$O$4:$O$11,'Ligand and Compound Database'!A220) + COUNTIF('Plate Planning'!$O$4:O229,'Ligand and Compound Database'!B220))</f>
        <v>0</v>
      </c>
      <c r="E220" s="323" t="s">
        <v>831</v>
      </c>
    </row>
    <row r="221" spans="1:5" x14ac:dyDescent="0.25">
      <c r="A221" s="320">
        <v>220</v>
      </c>
      <c r="B221" s="320" t="s">
        <v>340</v>
      </c>
      <c r="C221" s="321" t="s">
        <v>1106</v>
      </c>
      <c r="D221" s="322">
        <f>COUNTIF('Plate Planning'!$C$4:$N$11,'Ligand and Compound Database'!A221)+COUNTIF('Plate Planning'!$C$4:$N$11,'Ligand and Compound Database'!B221)+8*(COUNTIF('Plate Planning'!$C$2:$N$2,'Ligand and Compound Database'!B221) + COUNTIF('Plate Planning'!$C$2:$N$2,'Ligand and Compound Database'!A221) + COUNTIF('Plate Planning'!$C$12:$N$12,'Ligand and Compound Database'!A221) + COUNTIF('Plate Planning'!$C$12:$N$12,'Ligand and Compound Database'!B221)) + 12 * (COUNTIF('Plate Planning'!$B$4:$B$11,'Ligand and Compound Database'!A221) + COUNTIF('Plate Planning'!$B$4:$B$11,'Ligand and Compound Database'!B221) + COUNTIF('Plate Planning'!$O$4:$O$11,'Ligand and Compound Database'!A221) + COUNTIF('Plate Planning'!$O$4:O230,'Ligand and Compound Database'!B221))</f>
        <v>0</v>
      </c>
      <c r="E221" s="323" t="s">
        <v>832</v>
      </c>
    </row>
    <row r="222" spans="1:5" x14ac:dyDescent="0.25">
      <c r="A222" s="320">
        <v>221</v>
      </c>
      <c r="B222" s="320" t="s">
        <v>341</v>
      </c>
      <c r="C222" s="321" t="s">
        <v>1106</v>
      </c>
      <c r="D222" s="322">
        <f>COUNTIF('Plate Planning'!$C$4:$N$11,'Ligand and Compound Database'!A222)+COUNTIF('Plate Planning'!$C$4:$N$11,'Ligand and Compound Database'!B222)+8*(COUNTIF('Plate Planning'!$C$2:$N$2,'Ligand and Compound Database'!B222) + COUNTIF('Plate Planning'!$C$2:$N$2,'Ligand and Compound Database'!A222) + COUNTIF('Plate Planning'!$C$12:$N$12,'Ligand and Compound Database'!A222) + COUNTIF('Plate Planning'!$C$12:$N$12,'Ligand and Compound Database'!B222)) + 12 * (COUNTIF('Plate Planning'!$B$4:$B$11,'Ligand and Compound Database'!A222) + COUNTIF('Plate Planning'!$B$4:$B$11,'Ligand and Compound Database'!B222) + COUNTIF('Plate Planning'!$O$4:$O$11,'Ligand and Compound Database'!A222) + COUNTIF('Plate Planning'!$O$4:O231,'Ligand and Compound Database'!B222))</f>
        <v>0</v>
      </c>
      <c r="E222" s="323" t="s">
        <v>833</v>
      </c>
    </row>
    <row r="223" spans="1:5" x14ac:dyDescent="0.25">
      <c r="A223" s="320">
        <v>222</v>
      </c>
      <c r="B223" s="320" t="s">
        <v>342</v>
      </c>
      <c r="C223" s="321" t="s">
        <v>1106</v>
      </c>
      <c r="D223" s="322">
        <f>COUNTIF('Plate Planning'!$C$4:$N$11,'Ligand and Compound Database'!A223)+COUNTIF('Plate Planning'!$C$4:$N$11,'Ligand and Compound Database'!B223)+8*(COUNTIF('Plate Planning'!$C$2:$N$2,'Ligand and Compound Database'!B223) + COUNTIF('Plate Planning'!$C$2:$N$2,'Ligand and Compound Database'!A223) + COUNTIF('Plate Planning'!$C$12:$N$12,'Ligand and Compound Database'!A223) + COUNTIF('Plate Planning'!$C$12:$N$12,'Ligand and Compound Database'!B223)) + 12 * (COUNTIF('Plate Planning'!$B$4:$B$11,'Ligand and Compound Database'!A223) + COUNTIF('Plate Planning'!$B$4:$B$11,'Ligand and Compound Database'!B223) + COUNTIF('Plate Planning'!$O$4:$O$11,'Ligand and Compound Database'!A223) + COUNTIF('Plate Planning'!$O$4:O232,'Ligand and Compound Database'!B223))</f>
        <v>0</v>
      </c>
      <c r="E223" s="323" t="s">
        <v>834</v>
      </c>
    </row>
    <row r="224" spans="1:5" x14ac:dyDescent="0.25">
      <c r="A224" s="320">
        <v>223</v>
      </c>
      <c r="B224" s="320" t="s">
        <v>343</v>
      </c>
      <c r="C224" s="321" t="s">
        <v>1106</v>
      </c>
      <c r="D224" s="322">
        <f>COUNTIF('Plate Planning'!$C$4:$N$11,'Ligand and Compound Database'!A224)+COUNTIF('Plate Planning'!$C$4:$N$11,'Ligand and Compound Database'!B224)+8*(COUNTIF('Plate Planning'!$C$2:$N$2,'Ligand and Compound Database'!B224) + COUNTIF('Plate Planning'!$C$2:$N$2,'Ligand and Compound Database'!A224) + COUNTIF('Plate Planning'!$C$12:$N$12,'Ligand and Compound Database'!A224) + COUNTIF('Plate Planning'!$C$12:$N$12,'Ligand and Compound Database'!B224)) + 12 * (COUNTIF('Plate Planning'!$B$4:$B$11,'Ligand and Compound Database'!A224) + COUNTIF('Plate Planning'!$B$4:$B$11,'Ligand and Compound Database'!B224) + COUNTIF('Plate Planning'!$O$4:$O$11,'Ligand and Compound Database'!A224) + COUNTIF('Plate Planning'!$O$4:O233,'Ligand and Compound Database'!B224))</f>
        <v>0</v>
      </c>
      <c r="E224" s="323" t="s">
        <v>835</v>
      </c>
    </row>
    <row r="225" spans="1:5" x14ac:dyDescent="0.25">
      <c r="A225" s="320">
        <v>224</v>
      </c>
      <c r="B225" s="320" t="s">
        <v>344</v>
      </c>
      <c r="C225" s="320" t="s">
        <v>1106</v>
      </c>
      <c r="D225" s="322">
        <f>COUNTIF('Plate Planning'!$C$4:$N$11,'Ligand and Compound Database'!A225)+COUNTIF('Plate Planning'!$C$4:$N$11,'Ligand and Compound Database'!B225)+8*(COUNTIF('Plate Planning'!$C$2:$N$2,'Ligand and Compound Database'!B225) + COUNTIF('Plate Planning'!$C$2:$N$2,'Ligand and Compound Database'!A225) + COUNTIF('Plate Planning'!$C$12:$N$12,'Ligand and Compound Database'!A225) + COUNTIF('Plate Planning'!$C$12:$N$12,'Ligand and Compound Database'!B225)) + 12 * (COUNTIF('Plate Planning'!$B$4:$B$11,'Ligand and Compound Database'!A225) + COUNTIF('Plate Planning'!$B$4:$B$11,'Ligand and Compound Database'!B225) + COUNTIF('Plate Planning'!$O$4:$O$11,'Ligand and Compound Database'!A225) + COUNTIF('Plate Planning'!$O$4:O234,'Ligand and Compound Database'!B225))</f>
        <v>0</v>
      </c>
      <c r="E225" s="323" t="s">
        <v>836</v>
      </c>
    </row>
    <row r="226" spans="1:5" x14ac:dyDescent="0.25">
      <c r="A226" s="320">
        <v>225</v>
      </c>
      <c r="B226" s="320" t="s">
        <v>345</v>
      </c>
      <c r="C226" s="321" t="s">
        <v>1106</v>
      </c>
      <c r="D226" s="322">
        <f>COUNTIF('Plate Planning'!$C$4:$N$11,'Ligand and Compound Database'!A226)+COUNTIF('Plate Planning'!$C$4:$N$11,'Ligand and Compound Database'!B226)+8*(COUNTIF('Plate Planning'!$C$2:$N$2,'Ligand and Compound Database'!B226) + COUNTIF('Plate Planning'!$C$2:$N$2,'Ligand and Compound Database'!A226) + COUNTIF('Plate Planning'!$C$12:$N$12,'Ligand and Compound Database'!A226) + COUNTIF('Plate Planning'!$C$12:$N$12,'Ligand and Compound Database'!B226)) + 12 * (COUNTIF('Plate Planning'!$B$4:$B$11,'Ligand and Compound Database'!A226) + COUNTIF('Plate Planning'!$B$4:$B$11,'Ligand and Compound Database'!B226) + COUNTIF('Plate Planning'!$O$4:$O$11,'Ligand and Compound Database'!A226) + COUNTIF('Plate Planning'!$O$4:O235,'Ligand and Compound Database'!B226))</f>
        <v>0</v>
      </c>
      <c r="E226" s="323" t="s">
        <v>837</v>
      </c>
    </row>
    <row r="227" spans="1:5" x14ac:dyDescent="0.25">
      <c r="A227" s="320">
        <v>226</v>
      </c>
      <c r="B227" s="320" t="s">
        <v>346</v>
      </c>
      <c r="C227" s="321" t="s">
        <v>1106</v>
      </c>
      <c r="D227" s="322">
        <f>COUNTIF('Plate Planning'!$C$4:$N$11,'Ligand and Compound Database'!A227)+COUNTIF('Plate Planning'!$C$4:$N$11,'Ligand and Compound Database'!B227)+8*(COUNTIF('Plate Planning'!$C$2:$N$2,'Ligand and Compound Database'!B227) + COUNTIF('Plate Planning'!$C$2:$N$2,'Ligand and Compound Database'!A227) + COUNTIF('Plate Planning'!$C$12:$N$12,'Ligand and Compound Database'!A227) + COUNTIF('Plate Planning'!$C$12:$N$12,'Ligand and Compound Database'!B227)) + 12 * (COUNTIF('Plate Planning'!$B$4:$B$11,'Ligand and Compound Database'!A227) + COUNTIF('Plate Planning'!$B$4:$B$11,'Ligand and Compound Database'!B227) + COUNTIF('Plate Planning'!$O$4:$O$11,'Ligand and Compound Database'!A227) + COUNTIF('Plate Planning'!$O$4:O236,'Ligand and Compound Database'!B227))</f>
        <v>0</v>
      </c>
      <c r="E227" s="323" t="s">
        <v>838</v>
      </c>
    </row>
    <row r="228" spans="1:5" x14ac:dyDescent="0.25">
      <c r="A228" s="320">
        <v>227</v>
      </c>
      <c r="B228" s="320" t="s">
        <v>347</v>
      </c>
      <c r="C228" s="321" t="s">
        <v>1106</v>
      </c>
      <c r="D228" s="322">
        <f>COUNTIF('Plate Planning'!$C$4:$N$11,'Ligand and Compound Database'!A228)+COUNTIF('Plate Planning'!$C$4:$N$11,'Ligand and Compound Database'!B228)+8*(COUNTIF('Plate Planning'!$C$2:$N$2,'Ligand and Compound Database'!B228) + COUNTIF('Plate Planning'!$C$2:$N$2,'Ligand and Compound Database'!A228) + COUNTIF('Plate Planning'!$C$12:$N$12,'Ligand and Compound Database'!A228) + COUNTIF('Plate Planning'!$C$12:$N$12,'Ligand and Compound Database'!B228)) + 12 * (COUNTIF('Plate Planning'!$B$4:$B$11,'Ligand and Compound Database'!A228) + COUNTIF('Plate Planning'!$B$4:$B$11,'Ligand and Compound Database'!B228) + COUNTIF('Plate Planning'!$O$4:$O$11,'Ligand and Compound Database'!A228) + COUNTIF('Plate Planning'!$O$4:O237,'Ligand and Compound Database'!B228))</f>
        <v>0</v>
      </c>
      <c r="E228" s="319" t="s">
        <v>839</v>
      </c>
    </row>
    <row r="229" spans="1:5" x14ac:dyDescent="0.25">
      <c r="A229" s="320">
        <v>228</v>
      </c>
      <c r="B229" s="320" t="s">
        <v>348</v>
      </c>
      <c r="C229" s="320" t="s">
        <v>1106</v>
      </c>
      <c r="D229" s="322">
        <f>COUNTIF('Plate Planning'!$C$4:$N$11,'Ligand and Compound Database'!A229)+COUNTIF('Plate Planning'!$C$4:$N$11,'Ligand and Compound Database'!B229)+8*(COUNTIF('Plate Planning'!$C$2:$N$2,'Ligand and Compound Database'!B229) + COUNTIF('Plate Planning'!$C$2:$N$2,'Ligand and Compound Database'!A229) + COUNTIF('Plate Planning'!$C$12:$N$12,'Ligand and Compound Database'!A229) + COUNTIF('Plate Planning'!$C$12:$N$12,'Ligand and Compound Database'!B229)) + 12 * (COUNTIF('Plate Planning'!$B$4:$B$11,'Ligand and Compound Database'!A229) + COUNTIF('Plate Planning'!$B$4:$B$11,'Ligand and Compound Database'!B229) + COUNTIF('Plate Planning'!$O$4:$O$11,'Ligand and Compound Database'!A229) + COUNTIF('Plate Planning'!$O$4:O238,'Ligand and Compound Database'!B229))</f>
        <v>0</v>
      </c>
      <c r="E229" s="319" t="s">
        <v>840</v>
      </c>
    </row>
    <row r="230" spans="1:5" x14ac:dyDescent="0.25">
      <c r="A230" s="320">
        <v>229</v>
      </c>
      <c r="B230" s="320" t="s">
        <v>349</v>
      </c>
      <c r="C230" s="321" t="s">
        <v>1106</v>
      </c>
      <c r="D230" s="322">
        <f>COUNTIF('Plate Planning'!$C$4:$N$11,'Ligand and Compound Database'!A230)+COUNTIF('Plate Planning'!$C$4:$N$11,'Ligand and Compound Database'!B230)+8*(COUNTIF('Plate Planning'!$C$2:$N$2,'Ligand and Compound Database'!B230) + COUNTIF('Plate Planning'!$C$2:$N$2,'Ligand and Compound Database'!A230) + COUNTIF('Plate Planning'!$C$12:$N$12,'Ligand and Compound Database'!A230) + COUNTIF('Plate Planning'!$C$12:$N$12,'Ligand and Compound Database'!B230)) + 12 * (COUNTIF('Plate Planning'!$B$4:$B$11,'Ligand and Compound Database'!A230) + COUNTIF('Plate Planning'!$B$4:$B$11,'Ligand and Compound Database'!B230) + COUNTIF('Plate Planning'!$O$4:$O$11,'Ligand and Compound Database'!A230) + COUNTIF('Plate Planning'!$O$4:O239,'Ligand and Compound Database'!B230))</f>
        <v>0</v>
      </c>
      <c r="E230" s="319" t="s">
        <v>841</v>
      </c>
    </row>
    <row r="231" spans="1:5" x14ac:dyDescent="0.25">
      <c r="A231" s="320">
        <v>230</v>
      </c>
      <c r="B231" s="320" t="s">
        <v>350</v>
      </c>
      <c r="C231" s="320" t="s">
        <v>75</v>
      </c>
      <c r="D231" s="322">
        <f>COUNTIF('Plate Planning'!$C$4:$N$11,'Ligand and Compound Database'!A231)+COUNTIF('Plate Planning'!$C$4:$N$11,'Ligand and Compound Database'!B231)+8*(COUNTIF('Plate Planning'!$C$2:$N$2,'Ligand and Compound Database'!B231) + COUNTIF('Plate Planning'!$C$2:$N$2,'Ligand and Compound Database'!A231) + COUNTIF('Plate Planning'!$C$12:$N$12,'Ligand and Compound Database'!A231) + COUNTIF('Plate Planning'!$C$12:$N$12,'Ligand and Compound Database'!B231)) + 12 * (COUNTIF('Plate Planning'!$B$4:$B$11,'Ligand and Compound Database'!A231) + COUNTIF('Plate Planning'!$B$4:$B$11,'Ligand and Compound Database'!B231) + COUNTIF('Plate Planning'!$O$4:$O$11,'Ligand and Compound Database'!A231) + COUNTIF('Plate Planning'!$O$4:O240,'Ligand and Compound Database'!B231))</f>
        <v>0</v>
      </c>
      <c r="E231" s="319" t="s">
        <v>842</v>
      </c>
    </row>
    <row r="232" spans="1:5" x14ac:dyDescent="0.25">
      <c r="A232" s="320">
        <v>231</v>
      </c>
      <c r="B232" s="320" t="s">
        <v>351</v>
      </c>
      <c r="C232" s="321" t="s">
        <v>1106</v>
      </c>
      <c r="D232" s="322">
        <f>COUNTIF('Plate Planning'!$C$4:$N$11,'Ligand and Compound Database'!A232)+COUNTIF('Plate Planning'!$C$4:$N$11,'Ligand and Compound Database'!B232)+8*(COUNTIF('Plate Planning'!$C$2:$N$2,'Ligand and Compound Database'!B232) + COUNTIF('Plate Planning'!$C$2:$N$2,'Ligand and Compound Database'!A232) + COUNTIF('Plate Planning'!$C$12:$N$12,'Ligand and Compound Database'!A232) + COUNTIF('Plate Planning'!$C$12:$N$12,'Ligand and Compound Database'!B232)) + 12 * (COUNTIF('Plate Planning'!$B$4:$B$11,'Ligand and Compound Database'!A232) + COUNTIF('Plate Planning'!$B$4:$B$11,'Ligand and Compound Database'!B232) + COUNTIF('Plate Planning'!$O$4:$O$11,'Ligand and Compound Database'!A232) + COUNTIF('Plate Planning'!$O$4:O241,'Ligand and Compound Database'!B232))</f>
        <v>0</v>
      </c>
      <c r="E232" s="323" t="s">
        <v>843</v>
      </c>
    </row>
    <row r="233" spans="1:5" x14ac:dyDescent="0.25">
      <c r="A233" s="320">
        <v>232</v>
      </c>
      <c r="B233" s="320" t="s">
        <v>352</v>
      </c>
      <c r="C233" s="321" t="s">
        <v>1106</v>
      </c>
      <c r="D233" s="322">
        <f>COUNTIF('Plate Planning'!$C$4:$N$11,'Ligand and Compound Database'!A233)+COUNTIF('Plate Planning'!$C$4:$N$11,'Ligand and Compound Database'!B233)+8*(COUNTIF('Plate Planning'!$C$2:$N$2,'Ligand and Compound Database'!B233) + COUNTIF('Plate Planning'!$C$2:$N$2,'Ligand and Compound Database'!A233) + COUNTIF('Plate Planning'!$C$12:$N$12,'Ligand and Compound Database'!A233) + COUNTIF('Plate Planning'!$C$12:$N$12,'Ligand and Compound Database'!B233)) + 12 * (COUNTIF('Plate Planning'!$B$4:$B$11,'Ligand and Compound Database'!A233) + COUNTIF('Plate Planning'!$B$4:$B$11,'Ligand and Compound Database'!B233) + COUNTIF('Plate Planning'!$O$4:$O$11,'Ligand and Compound Database'!A233) + COUNTIF('Plate Planning'!$O$4:O242,'Ligand and Compound Database'!B233))</f>
        <v>0</v>
      </c>
      <c r="E233" s="323" t="s">
        <v>844</v>
      </c>
    </row>
    <row r="234" spans="1:5" x14ac:dyDescent="0.25">
      <c r="A234" s="320">
        <v>233</v>
      </c>
      <c r="B234" s="320" t="s">
        <v>353</v>
      </c>
      <c r="C234" s="321" t="s">
        <v>76</v>
      </c>
      <c r="D234" s="322">
        <f>COUNTIF('Plate Planning'!$C$4:$N$11,'Ligand and Compound Database'!A234)+COUNTIF('Plate Planning'!$C$4:$N$11,'Ligand and Compound Database'!B234)+8*(COUNTIF('Plate Planning'!$C$2:$N$2,'Ligand and Compound Database'!B234) + COUNTIF('Plate Planning'!$C$2:$N$2,'Ligand and Compound Database'!A234) + COUNTIF('Plate Planning'!$C$12:$N$12,'Ligand and Compound Database'!A234) + COUNTIF('Plate Planning'!$C$12:$N$12,'Ligand and Compound Database'!B234)) + 12 * (COUNTIF('Plate Planning'!$B$4:$B$11,'Ligand and Compound Database'!A234) + COUNTIF('Plate Planning'!$B$4:$B$11,'Ligand and Compound Database'!B234) + COUNTIF('Plate Planning'!$O$4:$O$11,'Ligand and Compound Database'!A234) + COUNTIF('Plate Planning'!$O$4:O243,'Ligand and Compound Database'!B234))</f>
        <v>0</v>
      </c>
      <c r="E234" s="323" t="s">
        <v>845</v>
      </c>
    </row>
    <row r="235" spans="1:5" x14ac:dyDescent="0.25">
      <c r="A235" s="320">
        <v>234</v>
      </c>
      <c r="B235" s="320" t="s">
        <v>354</v>
      </c>
      <c r="C235" s="320" t="s">
        <v>1106</v>
      </c>
      <c r="D235" s="322">
        <f>COUNTIF('Plate Planning'!$C$4:$N$11,'Ligand and Compound Database'!A235)+COUNTIF('Plate Planning'!$C$4:$N$11,'Ligand and Compound Database'!B235)+8*(COUNTIF('Plate Planning'!$C$2:$N$2,'Ligand and Compound Database'!B235) + COUNTIF('Plate Planning'!$C$2:$N$2,'Ligand and Compound Database'!A235) + COUNTIF('Plate Planning'!$C$12:$N$12,'Ligand and Compound Database'!A235) + COUNTIF('Plate Planning'!$C$12:$N$12,'Ligand and Compound Database'!B235)) + 12 * (COUNTIF('Plate Planning'!$B$4:$B$11,'Ligand and Compound Database'!A235) + COUNTIF('Plate Planning'!$B$4:$B$11,'Ligand and Compound Database'!B235) + COUNTIF('Plate Planning'!$O$4:$O$11,'Ligand and Compound Database'!A235) + COUNTIF('Plate Planning'!$O$4:O244,'Ligand and Compound Database'!B235))</f>
        <v>0</v>
      </c>
      <c r="E235" s="323" t="s">
        <v>846</v>
      </c>
    </row>
    <row r="236" spans="1:5" x14ac:dyDescent="0.25">
      <c r="A236" s="320">
        <v>235</v>
      </c>
      <c r="B236" s="320" t="s">
        <v>355</v>
      </c>
      <c r="C236" s="320" t="s">
        <v>1106</v>
      </c>
      <c r="D236" s="322">
        <f>COUNTIF('Plate Planning'!$C$4:$N$11,'Ligand and Compound Database'!A236)+COUNTIF('Plate Planning'!$C$4:$N$11,'Ligand and Compound Database'!B236)+8*(COUNTIF('Plate Planning'!$C$2:$N$2,'Ligand and Compound Database'!B236) + COUNTIF('Plate Planning'!$C$2:$N$2,'Ligand and Compound Database'!A236) + COUNTIF('Plate Planning'!$C$12:$N$12,'Ligand and Compound Database'!A236) + COUNTIF('Plate Planning'!$C$12:$N$12,'Ligand and Compound Database'!B236)) + 12 * (COUNTIF('Plate Planning'!$B$4:$B$11,'Ligand and Compound Database'!A236) + COUNTIF('Plate Planning'!$B$4:$B$11,'Ligand and Compound Database'!B236) + COUNTIF('Plate Planning'!$O$4:$O$11,'Ligand and Compound Database'!A236) + COUNTIF('Plate Planning'!$O$4:O245,'Ligand and Compound Database'!B236))</f>
        <v>0</v>
      </c>
      <c r="E236" s="323" t="s">
        <v>847</v>
      </c>
    </row>
    <row r="237" spans="1:5" x14ac:dyDescent="0.25">
      <c r="A237" s="320">
        <v>236</v>
      </c>
      <c r="B237" s="320" t="s">
        <v>356</v>
      </c>
      <c r="C237" s="321" t="s">
        <v>1106</v>
      </c>
      <c r="D237" s="322">
        <f>COUNTIF('Plate Planning'!$C$4:$N$11,'Ligand and Compound Database'!A237)+COUNTIF('Plate Planning'!$C$4:$N$11,'Ligand and Compound Database'!B237)+8*(COUNTIF('Plate Planning'!$C$2:$N$2,'Ligand and Compound Database'!B237) + COUNTIF('Plate Planning'!$C$2:$N$2,'Ligand and Compound Database'!A237) + COUNTIF('Plate Planning'!$C$12:$N$12,'Ligand and Compound Database'!A237) + COUNTIF('Plate Planning'!$C$12:$N$12,'Ligand and Compound Database'!B237)) + 12 * (COUNTIF('Plate Planning'!$B$4:$B$11,'Ligand and Compound Database'!A237) + COUNTIF('Plate Planning'!$B$4:$B$11,'Ligand and Compound Database'!B237) + COUNTIF('Plate Planning'!$O$4:$O$11,'Ligand and Compound Database'!A237) + COUNTIF('Plate Planning'!$O$4:O246,'Ligand and Compound Database'!B237))</f>
        <v>0</v>
      </c>
      <c r="E237" s="323" t="s">
        <v>848</v>
      </c>
    </row>
    <row r="238" spans="1:5" x14ac:dyDescent="0.25">
      <c r="A238" s="320">
        <v>237</v>
      </c>
      <c r="B238" s="320" t="s">
        <v>357</v>
      </c>
      <c r="C238" s="321" t="s">
        <v>76</v>
      </c>
      <c r="D238" s="322">
        <f>COUNTIF('Plate Planning'!$C$4:$N$11,'Ligand and Compound Database'!A238)+COUNTIF('Plate Planning'!$C$4:$N$11,'Ligand and Compound Database'!B238)+8*(COUNTIF('Plate Planning'!$C$2:$N$2,'Ligand and Compound Database'!B238) + COUNTIF('Plate Planning'!$C$2:$N$2,'Ligand and Compound Database'!A238) + COUNTIF('Plate Planning'!$C$12:$N$12,'Ligand and Compound Database'!A238) + COUNTIF('Plate Planning'!$C$12:$N$12,'Ligand and Compound Database'!B238)) + 12 * (COUNTIF('Plate Planning'!$B$4:$B$11,'Ligand and Compound Database'!A238) + COUNTIF('Plate Planning'!$B$4:$B$11,'Ligand and Compound Database'!B238) + COUNTIF('Plate Planning'!$O$4:$O$11,'Ligand and Compound Database'!A238) + COUNTIF('Plate Planning'!$O$4:O247,'Ligand and Compound Database'!B238))</f>
        <v>0</v>
      </c>
      <c r="E238" s="323" t="s">
        <v>849</v>
      </c>
    </row>
    <row r="239" spans="1:5" x14ac:dyDescent="0.25">
      <c r="A239" s="320">
        <v>238</v>
      </c>
      <c r="B239" s="320" t="s">
        <v>358</v>
      </c>
      <c r="C239" s="321" t="s">
        <v>75</v>
      </c>
      <c r="D239" s="322">
        <f>COUNTIF('Plate Planning'!$C$4:$N$11,'Ligand and Compound Database'!A239)+COUNTIF('Plate Planning'!$C$4:$N$11,'Ligand and Compound Database'!B239)+8*(COUNTIF('Plate Planning'!$C$2:$N$2,'Ligand and Compound Database'!B239) + COUNTIF('Plate Planning'!$C$2:$N$2,'Ligand and Compound Database'!A239) + COUNTIF('Plate Planning'!$C$12:$N$12,'Ligand and Compound Database'!A239) + COUNTIF('Plate Planning'!$C$12:$N$12,'Ligand and Compound Database'!B239)) + 12 * (COUNTIF('Plate Planning'!$B$4:$B$11,'Ligand and Compound Database'!A239) + COUNTIF('Plate Planning'!$B$4:$B$11,'Ligand and Compound Database'!B239) + COUNTIF('Plate Planning'!$O$4:$O$11,'Ligand and Compound Database'!A239) + COUNTIF('Plate Planning'!$O$4:O248,'Ligand and Compound Database'!B239))</f>
        <v>0</v>
      </c>
      <c r="E239" s="323" t="s">
        <v>850</v>
      </c>
    </row>
    <row r="240" spans="1:5" x14ac:dyDescent="0.25">
      <c r="A240" s="320">
        <v>239</v>
      </c>
      <c r="B240" s="320" t="s">
        <v>359</v>
      </c>
      <c r="C240" s="321" t="s">
        <v>75</v>
      </c>
      <c r="D240" s="322">
        <f>COUNTIF('Plate Planning'!$C$4:$N$11,'Ligand and Compound Database'!A240)+COUNTIF('Plate Planning'!$C$4:$N$11,'Ligand and Compound Database'!B240)+8*(COUNTIF('Plate Planning'!$C$2:$N$2,'Ligand and Compound Database'!B240) + COUNTIF('Plate Planning'!$C$2:$N$2,'Ligand and Compound Database'!A240) + COUNTIF('Plate Planning'!$C$12:$N$12,'Ligand and Compound Database'!A240) + COUNTIF('Plate Planning'!$C$12:$N$12,'Ligand and Compound Database'!B240)) + 12 * (COUNTIF('Plate Planning'!$B$4:$B$11,'Ligand and Compound Database'!A240) + COUNTIF('Plate Planning'!$B$4:$B$11,'Ligand and Compound Database'!B240) + COUNTIF('Plate Planning'!$O$4:$O$11,'Ligand and Compound Database'!A240) + COUNTIF('Plate Planning'!$O$4:O249,'Ligand and Compound Database'!B240))</f>
        <v>0</v>
      </c>
      <c r="E240" s="323" t="s">
        <v>851</v>
      </c>
    </row>
    <row r="241" spans="1:5" x14ac:dyDescent="0.25">
      <c r="A241" s="320">
        <v>240</v>
      </c>
      <c r="B241" s="320" t="s">
        <v>360</v>
      </c>
      <c r="C241" s="321" t="s">
        <v>75</v>
      </c>
      <c r="D241" s="322">
        <f>COUNTIF('Plate Planning'!$C$4:$N$11,'Ligand and Compound Database'!A241)+COUNTIF('Plate Planning'!$C$4:$N$11,'Ligand and Compound Database'!B241)+8*(COUNTIF('Plate Planning'!$C$2:$N$2,'Ligand and Compound Database'!B241) + COUNTIF('Plate Planning'!$C$2:$N$2,'Ligand and Compound Database'!A241) + COUNTIF('Plate Planning'!$C$12:$N$12,'Ligand and Compound Database'!A241) + COUNTIF('Plate Planning'!$C$12:$N$12,'Ligand and Compound Database'!B241)) + 12 * (COUNTIF('Plate Planning'!$B$4:$B$11,'Ligand and Compound Database'!A241) + COUNTIF('Plate Planning'!$B$4:$B$11,'Ligand and Compound Database'!B241) + COUNTIF('Plate Planning'!$O$4:$O$11,'Ligand and Compound Database'!A241) + COUNTIF('Plate Planning'!$O$4:O250,'Ligand and Compound Database'!B241))</f>
        <v>0</v>
      </c>
      <c r="E241" s="323" t="s">
        <v>852</v>
      </c>
    </row>
    <row r="242" spans="1:5" x14ac:dyDescent="0.25">
      <c r="A242" s="320">
        <v>241</v>
      </c>
      <c r="B242" s="320" t="s">
        <v>361</v>
      </c>
      <c r="C242" s="320" t="s">
        <v>75</v>
      </c>
      <c r="D242" s="322">
        <f>COUNTIF('Plate Planning'!$C$4:$N$11,'Ligand and Compound Database'!A242)+COUNTIF('Plate Planning'!$C$4:$N$11,'Ligand and Compound Database'!B242)+8*(COUNTIF('Plate Planning'!$C$2:$N$2,'Ligand and Compound Database'!B242) + COUNTIF('Plate Planning'!$C$2:$N$2,'Ligand and Compound Database'!A242) + COUNTIF('Plate Planning'!$C$12:$N$12,'Ligand and Compound Database'!A242) + COUNTIF('Plate Planning'!$C$12:$N$12,'Ligand and Compound Database'!B242)) + 12 * (COUNTIF('Plate Planning'!$B$4:$B$11,'Ligand and Compound Database'!A242) + COUNTIF('Plate Planning'!$B$4:$B$11,'Ligand and Compound Database'!B242) + COUNTIF('Plate Planning'!$O$4:$O$11,'Ligand and Compound Database'!A242) + COUNTIF('Plate Planning'!$O$4:O251,'Ligand and Compound Database'!B242))</f>
        <v>0</v>
      </c>
      <c r="E242" s="323" t="s">
        <v>853</v>
      </c>
    </row>
    <row r="243" spans="1:5" x14ac:dyDescent="0.25">
      <c r="A243" s="320">
        <v>242</v>
      </c>
      <c r="B243" s="320" t="s">
        <v>362</v>
      </c>
      <c r="C243" s="321" t="s">
        <v>1106</v>
      </c>
      <c r="D243" s="322">
        <f>COUNTIF('Plate Planning'!$C$4:$N$11,'Ligand and Compound Database'!A243)+COUNTIF('Plate Planning'!$C$4:$N$11,'Ligand and Compound Database'!B243)+8*(COUNTIF('Plate Planning'!$C$2:$N$2,'Ligand and Compound Database'!B243) + COUNTIF('Plate Planning'!$C$2:$N$2,'Ligand and Compound Database'!A243) + COUNTIF('Plate Planning'!$C$12:$N$12,'Ligand and Compound Database'!A243) + COUNTIF('Plate Planning'!$C$12:$N$12,'Ligand and Compound Database'!B243)) + 12 * (COUNTIF('Plate Planning'!$B$4:$B$11,'Ligand and Compound Database'!A243) + COUNTIF('Plate Planning'!$B$4:$B$11,'Ligand and Compound Database'!B243) + COUNTIF('Plate Planning'!$O$4:$O$11,'Ligand and Compound Database'!A243) + COUNTIF('Plate Planning'!$O$4:O252,'Ligand and Compound Database'!B243))</f>
        <v>0</v>
      </c>
      <c r="E243" s="323" t="s">
        <v>854</v>
      </c>
    </row>
    <row r="244" spans="1:5" x14ac:dyDescent="0.25">
      <c r="A244" s="320">
        <v>243</v>
      </c>
      <c r="B244" s="320" t="s">
        <v>363</v>
      </c>
      <c r="C244" s="321" t="s">
        <v>75</v>
      </c>
      <c r="D244" s="322">
        <f>COUNTIF('Plate Planning'!$C$4:$N$11,'Ligand and Compound Database'!A244)+COUNTIF('Plate Planning'!$C$4:$N$11,'Ligand and Compound Database'!B244)+8*(COUNTIF('Plate Planning'!$C$2:$N$2,'Ligand and Compound Database'!B244) + COUNTIF('Plate Planning'!$C$2:$N$2,'Ligand and Compound Database'!A244) + COUNTIF('Plate Planning'!$C$12:$N$12,'Ligand and Compound Database'!A244) + COUNTIF('Plate Planning'!$C$12:$N$12,'Ligand and Compound Database'!B244)) + 12 * (COUNTIF('Plate Planning'!$B$4:$B$11,'Ligand and Compound Database'!A244) + COUNTIF('Plate Planning'!$B$4:$B$11,'Ligand and Compound Database'!B244) + COUNTIF('Plate Planning'!$O$4:$O$11,'Ligand and Compound Database'!A244) + COUNTIF('Plate Planning'!$O$4:O253,'Ligand and Compound Database'!B244))</f>
        <v>0</v>
      </c>
      <c r="E244" s="323" t="s">
        <v>855</v>
      </c>
    </row>
    <row r="245" spans="1:5" x14ac:dyDescent="0.25">
      <c r="A245" s="320">
        <v>244</v>
      </c>
      <c r="B245" s="320" t="s">
        <v>364</v>
      </c>
      <c r="C245" s="320" t="s">
        <v>75</v>
      </c>
      <c r="D245" s="322">
        <f>COUNTIF('Plate Planning'!$C$4:$N$11,'Ligand and Compound Database'!A245)+COUNTIF('Plate Planning'!$C$4:$N$11,'Ligand and Compound Database'!B245)+8*(COUNTIF('Plate Planning'!$C$2:$N$2,'Ligand and Compound Database'!B245) + COUNTIF('Plate Planning'!$C$2:$N$2,'Ligand and Compound Database'!A245) + COUNTIF('Plate Planning'!$C$12:$N$12,'Ligand and Compound Database'!A245) + COUNTIF('Plate Planning'!$C$12:$N$12,'Ligand and Compound Database'!B245)) + 12 * (COUNTIF('Plate Planning'!$B$4:$B$11,'Ligand and Compound Database'!A245) + COUNTIF('Plate Planning'!$B$4:$B$11,'Ligand and Compound Database'!B245) + COUNTIF('Plate Planning'!$O$4:$O$11,'Ligand and Compound Database'!A245) + COUNTIF('Plate Planning'!$O$4:O254,'Ligand and Compound Database'!B245))</f>
        <v>0</v>
      </c>
      <c r="E245" s="323" t="s">
        <v>856</v>
      </c>
    </row>
    <row r="246" spans="1:5" x14ac:dyDescent="0.25">
      <c r="A246" s="320">
        <v>245</v>
      </c>
      <c r="B246" s="320" t="s">
        <v>365</v>
      </c>
      <c r="C246" s="321" t="s">
        <v>1106</v>
      </c>
      <c r="D246" s="322">
        <f>COUNTIF('Plate Planning'!$C$4:$N$11,'Ligand and Compound Database'!A246)+COUNTIF('Plate Planning'!$C$4:$N$11,'Ligand and Compound Database'!B246)+8*(COUNTIF('Plate Planning'!$C$2:$N$2,'Ligand and Compound Database'!B246) + COUNTIF('Plate Planning'!$C$2:$N$2,'Ligand and Compound Database'!A246) + COUNTIF('Plate Planning'!$C$12:$N$12,'Ligand and Compound Database'!A246) + COUNTIF('Plate Planning'!$C$12:$N$12,'Ligand and Compound Database'!B246)) + 12 * (COUNTIF('Plate Planning'!$B$4:$B$11,'Ligand and Compound Database'!A246) + COUNTIF('Plate Planning'!$B$4:$B$11,'Ligand and Compound Database'!B246) + COUNTIF('Plate Planning'!$O$4:$O$11,'Ligand and Compound Database'!A246) + COUNTIF('Plate Planning'!$O$4:O255,'Ligand and Compound Database'!B246))</f>
        <v>0</v>
      </c>
      <c r="E246" s="323" t="s">
        <v>857</v>
      </c>
    </row>
    <row r="247" spans="1:5" x14ac:dyDescent="0.25">
      <c r="A247" s="320">
        <v>246</v>
      </c>
      <c r="B247" s="320" t="s">
        <v>366</v>
      </c>
      <c r="C247" s="320" t="s">
        <v>75</v>
      </c>
      <c r="D247" s="322">
        <f>COUNTIF('Plate Planning'!$C$4:$N$11,'Ligand and Compound Database'!A247)+COUNTIF('Plate Planning'!$C$4:$N$11,'Ligand and Compound Database'!B247)+8*(COUNTIF('Plate Planning'!$C$2:$N$2,'Ligand and Compound Database'!B247) + COUNTIF('Plate Planning'!$C$2:$N$2,'Ligand and Compound Database'!A247) + COUNTIF('Plate Planning'!$C$12:$N$12,'Ligand and Compound Database'!A247) + COUNTIF('Plate Planning'!$C$12:$N$12,'Ligand and Compound Database'!B247)) + 12 * (COUNTIF('Plate Planning'!$B$4:$B$11,'Ligand and Compound Database'!A247) + COUNTIF('Plate Planning'!$B$4:$B$11,'Ligand and Compound Database'!B247) + COUNTIF('Plate Planning'!$O$4:$O$11,'Ligand and Compound Database'!A247) + COUNTIF('Plate Planning'!$O$4:O256,'Ligand and Compound Database'!B247))</f>
        <v>0</v>
      </c>
      <c r="E247" s="323" t="s">
        <v>858</v>
      </c>
    </row>
    <row r="248" spans="1:5" x14ac:dyDescent="0.25">
      <c r="A248" s="320">
        <v>247</v>
      </c>
      <c r="B248" s="320" t="s">
        <v>367</v>
      </c>
      <c r="C248" s="320" t="s">
        <v>1106</v>
      </c>
      <c r="D248" s="322">
        <f>COUNTIF('Plate Planning'!$C$4:$N$11,'Ligand and Compound Database'!A248)+COUNTIF('Plate Planning'!$C$4:$N$11,'Ligand and Compound Database'!B248)+8*(COUNTIF('Plate Planning'!$C$2:$N$2,'Ligand and Compound Database'!B248) + COUNTIF('Plate Planning'!$C$2:$N$2,'Ligand and Compound Database'!A248) + COUNTIF('Plate Planning'!$C$12:$N$12,'Ligand and Compound Database'!A248) + COUNTIF('Plate Planning'!$C$12:$N$12,'Ligand and Compound Database'!B248)) + 12 * (COUNTIF('Plate Planning'!$B$4:$B$11,'Ligand and Compound Database'!A248) + COUNTIF('Plate Planning'!$B$4:$B$11,'Ligand and Compound Database'!B248) + COUNTIF('Plate Planning'!$O$4:$O$11,'Ligand and Compound Database'!A248) + COUNTIF('Plate Planning'!$O$4:O257,'Ligand and Compound Database'!B248))</f>
        <v>0</v>
      </c>
      <c r="E248" s="323" t="s">
        <v>859</v>
      </c>
    </row>
    <row r="249" spans="1:5" x14ac:dyDescent="0.25">
      <c r="A249" s="320">
        <v>248</v>
      </c>
      <c r="B249" s="320" t="s">
        <v>368</v>
      </c>
      <c r="C249" s="320" t="s">
        <v>1106</v>
      </c>
      <c r="D249" s="322">
        <f>COUNTIF('Plate Planning'!$C$4:$N$11,'Ligand and Compound Database'!A249)+COUNTIF('Plate Planning'!$C$4:$N$11,'Ligand and Compound Database'!B249)+8*(COUNTIF('Plate Planning'!$C$2:$N$2,'Ligand and Compound Database'!B249) + COUNTIF('Plate Planning'!$C$2:$N$2,'Ligand and Compound Database'!A249) + COUNTIF('Plate Planning'!$C$12:$N$12,'Ligand and Compound Database'!A249) + COUNTIF('Plate Planning'!$C$12:$N$12,'Ligand and Compound Database'!B249)) + 12 * (COUNTIF('Plate Planning'!$B$4:$B$11,'Ligand and Compound Database'!A249) + COUNTIF('Plate Planning'!$B$4:$B$11,'Ligand and Compound Database'!B249) + COUNTIF('Plate Planning'!$O$4:$O$11,'Ligand and Compound Database'!A249) + COUNTIF('Plate Planning'!$O$4:O258,'Ligand and Compound Database'!B249))</f>
        <v>0</v>
      </c>
      <c r="E249" s="323" t="s">
        <v>860</v>
      </c>
    </row>
    <row r="250" spans="1:5" x14ac:dyDescent="0.25">
      <c r="A250" s="320">
        <v>249</v>
      </c>
      <c r="B250" s="320" t="s">
        <v>369</v>
      </c>
      <c r="C250" s="320" t="s">
        <v>1106</v>
      </c>
      <c r="D250" s="322">
        <f>COUNTIF('Plate Planning'!$C$4:$N$11,'Ligand and Compound Database'!A250)+COUNTIF('Plate Planning'!$C$4:$N$11,'Ligand and Compound Database'!B250)+8*(COUNTIF('Plate Planning'!$C$2:$N$2,'Ligand and Compound Database'!B250) + COUNTIF('Plate Planning'!$C$2:$N$2,'Ligand and Compound Database'!A250) + COUNTIF('Plate Planning'!$C$12:$N$12,'Ligand and Compound Database'!A250) + COUNTIF('Plate Planning'!$C$12:$N$12,'Ligand and Compound Database'!B250)) + 12 * (COUNTIF('Plate Planning'!$B$4:$B$11,'Ligand and Compound Database'!A250) + COUNTIF('Plate Planning'!$B$4:$B$11,'Ligand and Compound Database'!B250) + COUNTIF('Plate Planning'!$O$4:$O$11,'Ligand and Compound Database'!A250) + COUNTIF('Plate Planning'!$O$4:O259,'Ligand and Compound Database'!B250))</f>
        <v>0</v>
      </c>
      <c r="E250" s="323" t="s">
        <v>861</v>
      </c>
    </row>
    <row r="251" spans="1:5" x14ac:dyDescent="0.25">
      <c r="A251" s="320">
        <v>250</v>
      </c>
      <c r="B251" s="320" t="s">
        <v>370</v>
      </c>
      <c r="C251" s="321" t="s">
        <v>1106</v>
      </c>
      <c r="D251" s="322">
        <f>COUNTIF('Plate Planning'!$C$4:$N$11,'Ligand and Compound Database'!A251)+COUNTIF('Plate Planning'!$C$4:$N$11,'Ligand and Compound Database'!B251)+8*(COUNTIF('Plate Planning'!$C$2:$N$2,'Ligand and Compound Database'!B251) + COUNTIF('Plate Planning'!$C$2:$N$2,'Ligand and Compound Database'!A251) + COUNTIF('Plate Planning'!$C$12:$N$12,'Ligand and Compound Database'!A251) + COUNTIF('Plate Planning'!$C$12:$N$12,'Ligand and Compound Database'!B251)) + 12 * (COUNTIF('Plate Planning'!$B$4:$B$11,'Ligand and Compound Database'!A251) + COUNTIF('Plate Planning'!$B$4:$B$11,'Ligand and Compound Database'!B251) + COUNTIF('Plate Planning'!$O$4:$O$11,'Ligand and Compound Database'!A251) + COUNTIF('Plate Planning'!$O$4:O260,'Ligand and Compound Database'!B251))</f>
        <v>0</v>
      </c>
      <c r="E251" s="323" t="s">
        <v>862</v>
      </c>
    </row>
    <row r="252" spans="1:5" x14ac:dyDescent="0.25">
      <c r="A252" s="320">
        <v>251</v>
      </c>
      <c r="B252" s="320" t="s">
        <v>371</v>
      </c>
      <c r="C252" s="321" t="s">
        <v>75</v>
      </c>
      <c r="D252" s="322">
        <f>COUNTIF('Plate Planning'!$C$4:$N$11,'Ligand and Compound Database'!A252)+COUNTIF('Plate Planning'!$C$4:$N$11,'Ligand and Compound Database'!B252)+8*(COUNTIF('Plate Planning'!$C$2:$N$2,'Ligand and Compound Database'!B252) + COUNTIF('Plate Planning'!$C$2:$N$2,'Ligand and Compound Database'!A252) + COUNTIF('Plate Planning'!$C$12:$N$12,'Ligand and Compound Database'!A252) + COUNTIF('Plate Planning'!$C$12:$N$12,'Ligand and Compound Database'!B252)) + 12 * (COUNTIF('Plate Planning'!$B$4:$B$11,'Ligand and Compound Database'!A252) + COUNTIF('Plate Planning'!$B$4:$B$11,'Ligand and Compound Database'!B252) + COUNTIF('Plate Planning'!$O$4:$O$11,'Ligand and Compound Database'!A252) + COUNTIF('Plate Planning'!$O$4:O261,'Ligand and Compound Database'!B252))</f>
        <v>0</v>
      </c>
      <c r="E252" s="323" t="s">
        <v>863</v>
      </c>
    </row>
    <row r="253" spans="1:5" x14ac:dyDescent="0.25">
      <c r="A253" s="320">
        <v>252</v>
      </c>
      <c r="B253" s="320" t="s">
        <v>372</v>
      </c>
      <c r="C253" s="320" t="s">
        <v>1106</v>
      </c>
      <c r="D253" s="322">
        <f>COUNTIF('Plate Planning'!$C$4:$N$11,'Ligand and Compound Database'!A253)+COUNTIF('Plate Planning'!$C$4:$N$11,'Ligand and Compound Database'!B253)+8*(COUNTIF('Plate Planning'!$C$2:$N$2,'Ligand and Compound Database'!B253) + COUNTIF('Plate Planning'!$C$2:$N$2,'Ligand and Compound Database'!A253) + COUNTIF('Plate Planning'!$C$12:$N$12,'Ligand and Compound Database'!A253) + COUNTIF('Plate Planning'!$C$12:$N$12,'Ligand and Compound Database'!B253)) + 12 * (COUNTIF('Plate Planning'!$B$4:$B$11,'Ligand and Compound Database'!A253) + COUNTIF('Plate Planning'!$B$4:$B$11,'Ligand and Compound Database'!B253) + COUNTIF('Plate Planning'!$O$4:$O$11,'Ligand and Compound Database'!A253) + COUNTIF('Plate Planning'!$O$4:O262,'Ligand and Compound Database'!B253))</f>
        <v>0</v>
      </c>
      <c r="E253" s="323" t="s">
        <v>864</v>
      </c>
    </row>
    <row r="254" spans="1:5" x14ac:dyDescent="0.25">
      <c r="A254" s="320">
        <v>253</v>
      </c>
      <c r="B254" s="320" t="s">
        <v>373</v>
      </c>
      <c r="C254" s="320" t="s">
        <v>1106</v>
      </c>
      <c r="D254" s="322">
        <f>COUNTIF('Plate Planning'!$C$4:$N$11,'Ligand and Compound Database'!A254)+COUNTIF('Plate Planning'!$C$4:$N$11,'Ligand and Compound Database'!B254)+8*(COUNTIF('Plate Planning'!$C$2:$N$2,'Ligand and Compound Database'!B254) + COUNTIF('Plate Planning'!$C$2:$N$2,'Ligand and Compound Database'!A254) + COUNTIF('Plate Planning'!$C$12:$N$12,'Ligand and Compound Database'!A254) + COUNTIF('Plate Planning'!$C$12:$N$12,'Ligand and Compound Database'!B254)) + 12 * (COUNTIF('Plate Planning'!$B$4:$B$11,'Ligand and Compound Database'!A254) + COUNTIF('Plate Planning'!$B$4:$B$11,'Ligand and Compound Database'!B254) + COUNTIF('Plate Planning'!$O$4:$O$11,'Ligand and Compound Database'!A254) + COUNTIF('Plate Planning'!$O$4:O263,'Ligand and Compound Database'!B254))</f>
        <v>0</v>
      </c>
      <c r="E254" s="323" t="s">
        <v>865</v>
      </c>
    </row>
    <row r="255" spans="1:5" x14ac:dyDescent="0.25">
      <c r="A255" s="320">
        <v>254</v>
      </c>
      <c r="B255" s="320" t="s">
        <v>374</v>
      </c>
      <c r="C255" s="321" t="s">
        <v>1106</v>
      </c>
      <c r="D255" s="322">
        <f>COUNTIF('Plate Planning'!$C$4:$N$11,'Ligand and Compound Database'!A255)+COUNTIF('Plate Planning'!$C$4:$N$11,'Ligand and Compound Database'!B255)+8*(COUNTIF('Plate Planning'!$C$2:$N$2,'Ligand and Compound Database'!B255) + COUNTIF('Plate Planning'!$C$2:$N$2,'Ligand and Compound Database'!A255) + COUNTIF('Plate Planning'!$C$12:$N$12,'Ligand and Compound Database'!A255) + COUNTIF('Plate Planning'!$C$12:$N$12,'Ligand and Compound Database'!B255)) + 12 * (COUNTIF('Plate Planning'!$B$4:$B$11,'Ligand and Compound Database'!A255) + COUNTIF('Plate Planning'!$B$4:$B$11,'Ligand and Compound Database'!B255) + COUNTIF('Plate Planning'!$O$4:$O$11,'Ligand and Compound Database'!A255) + COUNTIF('Plate Planning'!$O$4:O264,'Ligand and Compound Database'!B255))</f>
        <v>0</v>
      </c>
      <c r="E255" s="323" t="s">
        <v>866</v>
      </c>
    </row>
    <row r="256" spans="1:5" x14ac:dyDescent="0.25">
      <c r="A256" s="320">
        <v>255</v>
      </c>
      <c r="B256" s="320" t="s">
        <v>375</v>
      </c>
      <c r="C256" s="321" t="s">
        <v>1106</v>
      </c>
      <c r="D256" s="322">
        <f>COUNTIF('Plate Planning'!$C$4:$N$11,'Ligand and Compound Database'!A256)+COUNTIF('Plate Planning'!$C$4:$N$11,'Ligand and Compound Database'!B256)+8*(COUNTIF('Plate Planning'!$C$2:$N$2,'Ligand and Compound Database'!B256) + COUNTIF('Plate Planning'!$C$2:$N$2,'Ligand and Compound Database'!A256) + COUNTIF('Plate Planning'!$C$12:$N$12,'Ligand and Compound Database'!A256) + COUNTIF('Plate Planning'!$C$12:$N$12,'Ligand and Compound Database'!B256)) + 12 * (COUNTIF('Plate Planning'!$B$4:$B$11,'Ligand and Compound Database'!A256) + COUNTIF('Plate Planning'!$B$4:$B$11,'Ligand and Compound Database'!B256) + COUNTIF('Plate Planning'!$O$4:$O$11,'Ligand and Compound Database'!A256) + COUNTIF('Plate Planning'!$O$4:O265,'Ligand and Compound Database'!B256))</f>
        <v>0</v>
      </c>
      <c r="E256" s="323" t="s">
        <v>867</v>
      </c>
    </row>
    <row r="257" spans="1:5" x14ac:dyDescent="0.25">
      <c r="A257" s="320">
        <v>256</v>
      </c>
      <c r="B257" s="320" t="s">
        <v>376</v>
      </c>
      <c r="C257" s="320" t="s">
        <v>1106</v>
      </c>
      <c r="D257" s="322">
        <f>COUNTIF('Plate Planning'!$C$4:$N$11,'Ligand and Compound Database'!A257)+COUNTIF('Plate Planning'!$C$4:$N$11,'Ligand and Compound Database'!B257)+8*(COUNTIF('Plate Planning'!$C$2:$N$2,'Ligand and Compound Database'!B257) + COUNTIF('Plate Planning'!$C$2:$N$2,'Ligand and Compound Database'!A257) + COUNTIF('Plate Planning'!$C$12:$N$12,'Ligand and Compound Database'!A257) + COUNTIF('Plate Planning'!$C$12:$N$12,'Ligand and Compound Database'!B257)) + 12 * (COUNTIF('Plate Planning'!$B$4:$B$11,'Ligand and Compound Database'!A257) + COUNTIF('Plate Planning'!$B$4:$B$11,'Ligand and Compound Database'!B257) + COUNTIF('Plate Planning'!$O$4:$O$11,'Ligand and Compound Database'!A257) + COUNTIF('Plate Planning'!$O$4:O266,'Ligand and Compound Database'!B257))</f>
        <v>0</v>
      </c>
      <c r="E257" s="323" t="s">
        <v>868</v>
      </c>
    </row>
    <row r="258" spans="1:5" x14ac:dyDescent="0.25">
      <c r="A258" s="320">
        <v>257</v>
      </c>
      <c r="B258" s="320" t="s">
        <v>377</v>
      </c>
      <c r="C258" s="320" t="s">
        <v>1106</v>
      </c>
      <c r="D258" s="322">
        <f>COUNTIF('Plate Planning'!$C$4:$N$11,'Ligand and Compound Database'!A258)+COUNTIF('Plate Planning'!$C$4:$N$11,'Ligand and Compound Database'!B258)+8*(COUNTIF('Plate Planning'!$C$2:$N$2,'Ligand and Compound Database'!B258) + COUNTIF('Plate Planning'!$C$2:$N$2,'Ligand and Compound Database'!A258) + COUNTIF('Plate Planning'!$C$12:$N$12,'Ligand and Compound Database'!A258) + COUNTIF('Plate Planning'!$C$12:$N$12,'Ligand and Compound Database'!B258)) + 12 * (COUNTIF('Plate Planning'!$B$4:$B$11,'Ligand and Compound Database'!A258) + COUNTIF('Plate Planning'!$B$4:$B$11,'Ligand and Compound Database'!B258) + COUNTIF('Plate Planning'!$O$4:$O$11,'Ligand and Compound Database'!A258) + COUNTIF('Plate Planning'!$O$4:O267,'Ligand and Compound Database'!B258))</f>
        <v>0</v>
      </c>
      <c r="E258" s="323" t="s">
        <v>869</v>
      </c>
    </row>
    <row r="259" spans="1:5" x14ac:dyDescent="0.25">
      <c r="A259" s="320">
        <v>258</v>
      </c>
      <c r="B259" s="320" t="s">
        <v>378</v>
      </c>
      <c r="C259" s="321" t="s">
        <v>1108</v>
      </c>
      <c r="D259" s="322">
        <f>COUNTIF('Plate Planning'!$C$4:$N$11,'Ligand and Compound Database'!A259)+COUNTIF('Plate Planning'!$C$4:$N$11,'Ligand and Compound Database'!B259)+8*(COUNTIF('Plate Planning'!$C$2:$N$2,'Ligand and Compound Database'!B259) + COUNTIF('Plate Planning'!$C$2:$N$2,'Ligand and Compound Database'!A259) + COUNTIF('Plate Planning'!$C$12:$N$12,'Ligand and Compound Database'!A259) + COUNTIF('Plate Planning'!$C$12:$N$12,'Ligand and Compound Database'!B259)) + 12 * (COUNTIF('Plate Planning'!$B$4:$B$11,'Ligand and Compound Database'!A259) + COUNTIF('Plate Planning'!$B$4:$B$11,'Ligand and Compound Database'!B259) + COUNTIF('Plate Planning'!$O$4:$O$11,'Ligand and Compound Database'!A259) + COUNTIF('Plate Planning'!$O$4:O268,'Ligand and Compound Database'!B259))</f>
        <v>0</v>
      </c>
      <c r="E259" s="323" t="s">
        <v>870</v>
      </c>
    </row>
    <row r="260" spans="1:5" x14ac:dyDescent="0.25">
      <c r="A260" s="320">
        <v>259</v>
      </c>
      <c r="B260" s="320" t="s">
        <v>379</v>
      </c>
      <c r="C260" s="321" t="s">
        <v>75</v>
      </c>
      <c r="D260" s="322">
        <f>COUNTIF('Plate Planning'!$C$4:$N$11,'Ligand and Compound Database'!A260)+COUNTIF('Plate Planning'!$C$4:$N$11,'Ligand and Compound Database'!B260)+8*(COUNTIF('Plate Planning'!$C$2:$N$2,'Ligand and Compound Database'!B260) + COUNTIF('Plate Planning'!$C$2:$N$2,'Ligand and Compound Database'!A260) + COUNTIF('Plate Planning'!$C$12:$N$12,'Ligand and Compound Database'!A260) + COUNTIF('Plate Planning'!$C$12:$N$12,'Ligand and Compound Database'!B260)) + 12 * (COUNTIF('Plate Planning'!$B$4:$B$11,'Ligand and Compound Database'!A260) + COUNTIF('Plate Planning'!$B$4:$B$11,'Ligand and Compound Database'!B260) + COUNTIF('Plate Planning'!$O$4:$O$11,'Ligand and Compound Database'!A260) + COUNTIF('Plate Planning'!$O$4:O269,'Ligand and Compound Database'!B260))</f>
        <v>0</v>
      </c>
      <c r="E260" s="323" t="s">
        <v>871</v>
      </c>
    </row>
    <row r="261" spans="1:5" x14ac:dyDescent="0.25">
      <c r="A261" s="320">
        <v>260</v>
      </c>
      <c r="B261" s="320" t="s">
        <v>380</v>
      </c>
      <c r="C261" s="320" t="s">
        <v>1106</v>
      </c>
      <c r="D261" s="322">
        <f>COUNTIF('Plate Planning'!$C$4:$N$11,'Ligand and Compound Database'!A261)+COUNTIF('Plate Planning'!$C$4:$N$11,'Ligand and Compound Database'!B261)+8*(COUNTIF('Plate Planning'!$C$2:$N$2,'Ligand and Compound Database'!B261) + COUNTIF('Plate Planning'!$C$2:$N$2,'Ligand and Compound Database'!A261) + COUNTIF('Plate Planning'!$C$12:$N$12,'Ligand and Compound Database'!A261) + COUNTIF('Plate Planning'!$C$12:$N$12,'Ligand and Compound Database'!B261)) + 12 * (COUNTIF('Plate Planning'!$B$4:$B$11,'Ligand and Compound Database'!A261) + COUNTIF('Plate Planning'!$B$4:$B$11,'Ligand and Compound Database'!B261) + COUNTIF('Plate Planning'!$O$4:$O$11,'Ligand and Compound Database'!A261) + COUNTIF('Plate Planning'!$O$4:O270,'Ligand and Compound Database'!B261))</f>
        <v>0</v>
      </c>
      <c r="E261" s="323" t="s">
        <v>872</v>
      </c>
    </row>
    <row r="262" spans="1:5" x14ac:dyDescent="0.25">
      <c r="A262" s="320">
        <v>261</v>
      </c>
      <c r="B262" s="320" t="s">
        <v>381</v>
      </c>
      <c r="C262" s="321" t="s">
        <v>76</v>
      </c>
      <c r="D262" s="322">
        <f>COUNTIF('Plate Planning'!$C$4:$N$11,'Ligand and Compound Database'!A262)+COUNTIF('Plate Planning'!$C$4:$N$11,'Ligand and Compound Database'!B262)+8*(COUNTIF('Plate Planning'!$C$2:$N$2,'Ligand and Compound Database'!B262) + COUNTIF('Plate Planning'!$C$2:$N$2,'Ligand and Compound Database'!A262) + COUNTIF('Plate Planning'!$C$12:$N$12,'Ligand and Compound Database'!A262) + COUNTIF('Plate Planning'!$C$12:$N$12,'Ligand and Compound Database'!B262)) + 12 * (COUNTIF('Plate Planning'!$B$4:$B$11,'Ligand and Compound Database'!A262) + COUNTIF('Plate Planning'!$B$4:$B$11,'Ligand and Compound Database'!B262) + COUNTIF('Plate Planning'!$O$4:$O$11,'Ligand and Compound Database'!A262) + COUNTIF('Plate Planning'!$O$4:O271,'Ligand and Compound Database'!B262))</f>
        <v>0</v>
      </c>
      <c r="E262" s="323" t="s">
        <v>873</v>
      </c>
    </row>
    <row r="263" spans="1:5" x14ac:dyDescent="0.25">
      <c r="A263" s="320">
        <v>262</v>
      </c>
      <c r="B263" s="320" t="s">
        <v>382</v>
      </c>
      <c r="C263" s="321" t="s">
        <v>1106</v>
      </c>
      <c r="D263" s="322">
        <f>COUNTIF('Plate Planning'!$C$4:$N$11,'Ligand and Compound Database'!A263)+COUNTIF('Plate Planning'!$C$4:$N$11,'Ligand and Compound Database'!B263)+8*(COUNTIF('Plate Planning'!$C$2:$N$2,'Ligand and Compound Database'!B263) + COUNTIF('Plate Planning'!$C$2:$N$2,'Ligand and Compound Database'!A263) + COUNTIF('Plate Planning'!$C$12:$N$12,'Ligand and Compound Database'!A263) + COUNTIF('Plate Planning'!$C$12:$N$12,'Ligand and Compound Database'!B263)) + 12 * (COUNTIF('Plate Planning'!$B$4:$B$11,'Ligand and Compound Database'!A263) + COUNTIF('Plate Planning'!$B$4:$B$11,'Ligand and Compound Database'!B263) + COUNTIF('Plate Planning'!$O$4:$O$11,'Ligand and Compound Database'!A263) + COUNTIF('Plate Planning'!$O$4:O272,'Ligand and Compound Database'!B263))</f>
        <v>0</v>
      </c>
      <c r="E263" s="323" t="s">
        <v>874</v>
      </c>
    </row>
    <row r="264" spans="1:5" x14ac:dyDescent="0.25">
      <c r="A264" s="320">
        <v>263</v>
      </c>
      <c r="B264" s="320" t="s">
        <v>383</v>
      </c>
      <c r="C264" s="321" t="s">
        <v>75</v>
      </c>
      <c r="D264" s="322">
        <f>COUNTIF('Plate Planning'!$C$4:$N$11,'Ligand and Compound Database'!A264)+COUNTIF('Plate Planning'!$C$4:$N$11,'Ligand and Compound Database'!B264)+8*(COUNTIF('Plate Planning'!$C$2:$N$2,'Ligand and Compound Database'!B264) + COUNTIF('Plate Planning'!$C$2:$N$2,'Ligand and Compound Database'!A264) + COUNTIF('Plate Planning'!$C$12:$N$12,'Ligand and Compound Database'!A264) + COUNTIF('Plate Planning'!$C$12:$N$12,'Ligand and Compound Database'!B264)) + 12 * (COUNTIF('Plate Planning'!$B$4:$B$11,'Ligand and Compound Database'!A264) + COUNTIF('Plate Planning'!$B$4:$B$11,'Ligand and Compound Database'!B264) + COUNTIF('Plate Planning'!$O$4:$O$11,'Ligand and Compound Database'!A264) + COUNTIF('Plate Planning'!$O$4:O273,'Ligand and Compound Database'!B264))</f>
        <v>0</v>
      </c>
      <c r="E264" s="323" t="s">
        <v>875</v>
      </c>
    </row>
    <row r="265" spans="1:5" x14ac:dyDescent="0.25">
      <c r="A265" s="320">
        <v>264</v>
      </c>
      <c r="B265" s="320" t="s">
        <v>384</v>
      </c>
      <c r="C265" s="320" t="s">
        <v>1106</v>
      </c>
      <c r="D265" s="322">
        <f>COUNTIF('Plate Planning'!$C$4:$N$11,'Ligand and Compound Database'!A265)+COUNTIF('Plate Planning'!$C$4:$N$11,'Ligand and Compound Database'!B265)+8*(COUNTIF('Plate Planning'!$C$2:$N$2,'Ligand and Compound Database'!B265) + COUNTIF('Plate Planning'!$C$2:$N$2,'Ligand and Compound Database'!A265) + COUNTIF('Plate Planning'!$C$12:$N$12,'Ligand and Compound Database'!A265) + COUNTIF('Plate Planning'!$C$12:$N$12,'Ligand and Compound Database'!B265)) + 12 * (COUNTIF('Plate Planning'!$B$4:$B$11,'Ligand and Compound Database'!A265) + COUNTIF('Plate Planning'!$B$4:$B$11,'Ligand and Compound Database'!B265) + COUNTIF('Plate Planning'!$O$4:$O$11,'Ligand and Compound Database'!A265) + COUNTIF('Plate Planning'!$O$4:O274,'Ligand and Compound Database'!B265))</f>
        <v>0</v>
      </c>
      <c r="E265" s="323" t="s">
        <v>876</v>
      </c>
    </row>
    <row r="266" spans="1:5" x14ac:dyDescent="0.25">
      <c r="A266" s="320">
        <v>265</v>
      </c>
      <c r="B266" s="320" t="s">
        <v>385</v>
      </c>
      <c r="C266" s="320" t="s">
        <v>75</v>
      </c>
      <c r="D266" s="322">
        <f>COUNTIF('Plate Planning'!$C$4:$N$11,'Ligand and Compound Database'!A266)+COUNTIF('Plate Planning'!$C$4:$N$11,'Ligand and Compound Database'!B266)+8*(COUNTIF('Plate Planning'!$C$2:$N$2,'Ligand and Compound Database'!B266) + COUNTIF('Plate Planning'!$C$2:$N$2,'Ligand and Compound Database'!A266) + COUNTIF('Plate Planning'!$C$12:$N$12,'Ligand and Compound Database'!A266) + COUNTIF('Plate Planning'!$C$12:$N$12,'Ligand and Compound Database'!B266)) + 12 * (COUNTIF('Plate Planning'!$B$4:$B$11,'Ligand and Compound Database'!A266) + COUNTIF('Plate Planning'!$B$4:$B$11,'Ligand and Compound Database'!B266) + COUNTIF('Plate Planning'!$O$4:$O$11,'Ligand and Compound Database'!A266) + COUNTIF('Plate Planning'!$O$4:O275,'Ligand and Compound Database'!B266))</f>
        <v>0</v>
      </c>
      <c r="E266" s="323" t="s">
        <v>877</v>
      </c>
    </row>
    <row r="267" spans="1:5" x14ac:dyDescent="0.25">
      <c r="A267" s="320">
        <v>266</v>
      </c>
      <c r="B267" s="320" t="s">
        <v>386</v>
      </c>
      <c r="C267" s="321" t="s">
        <v>1106</v>
      </c>
      <c r="D267" s="322">
        <f>COUNTIF('Plate Planning'!$C$4:$N$11,'Ligand and Compound Database'!A267)+COUNTIF('Plate Planning'!$C$4:$N$11,'Ligand and Compound Database'!B267)+8*(COUNTIF('Plate Planning'!$C$2:$N$2,'Ligand and Compound Database'!B267) + COUNTIF('Plate Planning'!$C$2:$N$2,'Ligand and Compound Database'!A267) + COUNTIF('Plate Planning'!$C$12:$N$12,'Ligand and Compound Database'!A267) + COUNTIF('Plate Planning'!$C$12:$N$12,'Ligand and Compound Database'!B267)) + 12 * (COUNTIF('Plate Planning'!$B$4:$B$11,'Ligand and Compound Database'!A267) + COUNTIF('Plate Planning'!$B$4:$B$11,'Ligand and Compound Database'!B267) + COUNTIF('Plate Planning'!$O$4:$O$11,'Ligand and Compound Database'!A267) + COUNTIF('Plate Planning'!$O$4:O276,'Ligand and Compound Database'!B267))</f>
        <v>0</v>
      </c>
      <c r="E267" s="323" t="s">
        <v>878</v>
      </c>
    </row>
    <row r="268" spans="1:5" x14ac:dyDescent="0.25">
      <c r="A268" s="320">
        <v>267</v>
      </c>
      <c r="B268" s="320" t="s">
        <v>387</v>
      </c>
      <c r="C268" s="320" t="s">
        <v>75</v>
      </c>
      <c r="D268" s="322">
        <f>COUNTIF('Plate Planning'!$C$4:$N$11,'Ligand and Compound Database'!A268)+COUNTIF('Plate Planning'!$C$4:$N$11,'Ligand and Compound Database'!B268)+8*(COUNTIF('Plate Planning'!$C$2:$N$2,'Ligand and Compound Database'!B268) + COUNTIF('Plate Planning'!$C$2:$N$2,'Ligand and Compound Database'!A268) + COUNTIF('Plate Planning'!$C$12:$N$12,'Ligand and Compound Database'!A268) + COUNTIF('Plate Planning'!$C$12:$N$12,'Ligand and Compound Database'!B268)) + 12 * (COUNTIF('Plate Planning'!$B$4:$B$11,'Ligand and Compound Database'!A268) + COUNTIF('Plate Planning'!$B$4:$B$11,'Ligand and Compound Database'!B268) + COUNTIF('Plate Planning'!$O$4:$O$11,'Ligand and Compound Database'!A268) + COUNTIF('Plate Planning'!$O$4:O277,'Ligand and Compound Database'!B268))</f>
        <v>0</v>
      </c>
      <c r="E268" s="323" t="s">
        <v>745</v>
      </c>
    </row>
    <row r="269" spans="1:5" x14ac:dyDescent="0.25">
      <c r="A269" s="320">
        <v>268</v>
      </c>
      <c r="B269" s="320" t="s">
        <v>388</v>
      </c>
      <c r="C269" s="321" t="s">
        <v>75</v>
      </c>
      <c r="D269" s="322">
        <f>COUNTIF('Plate Planning'!$C$4:$N$11,'Ligand and Compound Database'!A269)+COUNTIF('Plate Planning'!$C$4:$N$11,'Ligand and Compound Database'!B269)+8*(COUNTIF('Plate Planning'!$C$2:$N$2,'Ligand and Compound Database'!B269) + COUNTIF('Plate Planning'!$C$2:$N$2,'Ligand and Compound Database'!A269) + COUNTIF('Plate Planning'!$C$12:$N$12,'Ligand and Compound Database'!A269) + COUNTIF('Plate Planning'!$C$12:$N$12,'Ligand and Compound Database'!B269)) + 12 * (COUNTIF('Plate Planning'!$B$4:$B$11,'Ligand and Compound Database'!A269) + COUNTIF('Plate Planning'!$B$4:$B$11,'Ligand and Compound Database'!B269) + COUNTIF('Plate Planning'!$O$4:$O$11,'Ligand and Compound Database'!A269) + COUNTIF('Plate Planning'!$O$4:O278,'Ligand and Compound Database'!B269))</f>
        <v>0</v>
      </c>
      <c r="E269" s="323" t="s">
        <v>879</v>
      </c>
    </row>
    <row r="270" spans="1:5" x14ac:dyDescent="0.25">
      <c r="A270" s="320">
        <v>269</v>
      </c>
      <c r="B270" s="320" t="s">
        <v>389</v>
      </c>
      <c r="C270" s="320" t="s">
        <v>1106</v>
      </c>
      <c r="D270" s="322">
        <f>COUNTIF('Plate Planning'!$C$4:$N$11,'Ligand and Compound Database'!A270)+COUNTIF('Plate Planning'!$C$4:$N$11,'Ligand and Compound Database'!B270)+8*(COUNTIF('Plate Planning'!$C$2:$N$2,'Ligand and Compound Database'!B270) + COUNTIF('Plate Planning'!$C$2:$N$2,'Ligand and Compound Database'!A270) + COUNTIF('Plate Planning'!$C$12:$N$12,'Ligand and Compound Database'!A270) + COUNTIF('Plate Planning'!$C$12:$N$12,'Ligand and Compound Database'!B270)) + 12 * (COUNTIF('Plate Planning'!$B$4:$B$11,'Ligand and Compound Database'!A270) + COUNTIF('Plate Planning'!$B$4:$B$11,'Ligand and Compound Database'!B270) + COUNTIF('Plate Planning'!$O$4:$O$11,'Ligand and Compound Database'!A270) + COUNTIF('Plate Planning'!$O$4:O279,'Ligand and Compound Database'!B270))</f>
        <v>0</v>
      </c>
      <c r="E270" s="323" t="s">
        <v>880</v>
      </c>
    </row>
    <row r="271" spans="1:5" x14ac:dyDescent="0.25">
      <c r="A271" s="320">
        <v>270</v>
      </c>
      <c r="B271" s="320" t="s">
        <v>390</v>
      </c>
      <c r="C271" s="321" t="s">
        <v>1106</v>
      </c>
      <c r="D271" s="322">
        <f>COUNTIF('Plate Planning'!$C$4:$N$11,'Ligand and Compound Database'!A271)+COUNTIF('Plate Planning'!$C$4:$N$11,'Ligand and Compound Database'!B271)+8*(COUNTIF('Plate Planning'!$C$2:$N$2,'Ligand and Compound Database'!B271) + COUNTIF('Plate Planning'!$C$2:$N$2,'Ligand and Compound Database'!A271) + COUNTIF('Plate Planning'!$C$12:$N$12,'Ligand and Compound Database'!A271) + COUNTIF('Plate Planning'!$C$12:$N$12,'Ligand and Compound Database'!B271)) + 12 * (COUNTIF('Plate Planning'!$B$4:$B$11,'Ligand and Compound Database'!A271) + COUNTIF('Plate Planning'!$B$4:$B$11,'Ligand and Compound Database'!B271) + COUNTIF('Plate Planning'!$O$4:$O$11,'Ligand and Compound Database'!A271) + COUNTIF('Plate Planning'!$O$4:O280,'Ligand and Compound Database'!B271))</f>
        <v>0</v>
      </c>
      <c r="E271" s="323" t="s">
        <v>881</v>
      </c>
    </row>
    <row r="272" spans="1:5" x14ac:dyDescent="0.25">
      <c r="A272" s="320">
        <v>271</v>
      </c>
      <c r="B272" s="320" t="s">
        <v>391</v>
      </c>
      <c r="C272" s="321" t="s">
        <v>75</v>
      </c>
      <c r="D272" s="322">
        <f>COUNTIF('Plate Planning'!$C$4:$N$11,'Ligand and Compound Database'!A272)+COUNTIF('Plate Planning'!$C$4:$N$11,'Ligand and Compound Database'!B272)+8*(COUNTIF('Plate Planning'!$C$2:$N$2,'Ligand and Compound Database'!B272) + COUNTIF('Plate Planning'!$C$2:$N$2,'Ligand and Compound Database'!A272) + COUNTIF('Plate Planning'!$C$12:$N$12,'Ligand and Compound Database'!A272) + COUNTIF('Plate Planning'!$C$12:$N$12,'Ligand and Compound Database'!B272)) + 12 * (COUNTIF('Plate Planning'!$B$4:$B$11,'Ligand and Compound Database'!A272) + COUNTIF('Plate Planning'!$B$4:$B$11,'Ligand and Compound Database'!B272) + COUNTIF('Plate Planning'!$O$4:$O$11,'Ligand and Compound Database'!A272) + COUNTIF('Plate Planning'!$O$4:O281,'Ligand and Compound Database'!B272))</f>
        <v>0</v>
      </c>
      <c r="E272" s="323" t="s">
        <v>882</v>
      </c>
    </row>
    <row r="273" spans="1:5" x14ac:dyDescent="0.25">
      <c r="A273" s="320">
        <v>272</v>
      </c>
      <c r="B273" s="320" t="s">
        <v>392</v>
      </c>
      <c r="C273" s="320" t="s">
        <v>1106</v>
      </c>
      <c r="D273" s="322">
        <f>COUNTIF('Plate Planning'!$C$4:$N$11,'Ligand and Compound Database'!A273)+COUNTIF('Plate Planning'!$C$4:$N$11,'Ligand and Compound Database'!B273)+8*(COUNTIF('Plate Planning'!$C$2:$N$2,'Ligand and Compound Database'!B273) + COUNTIF('Plate Planning'!$C$2:$N$2,'Ligand and Compound Database'!A273) + COUNTIF('Plate Planning'!$C$12:$N$12,'Ligand and Compound Database'!A273) + COUNTIF('Plate Planning'!$C$12:$N$12,'Ligand and Compound Database'!B273)) + 12 * (COUNTIF('Plate Planning'!$B$4:$B$11,'Ligand and Compound Database'!A273) + COUNTIF('Plate Planning'!$B$4:$B$11,'Ligand and Compound Database'!B273) + COUNTIF('Plate Planning'!$O$4:$O$11,'Ligand and Compound Database'!A273) + COUNTIF('Plate Planning'!$O$4:O282,'Ligand and Compound Database'!B273))</f>
        <v>0</v>
      </c>
      <c r="E273" s="323" t="s">
        <v>635</v>
      </c>
    </row>
    <row r="274" spans="1:5" x14ac:dyDescent="0.25">
      <c r="A274" s="320">
        <v>273</v>
      </c>
      <c r="B274" s="320" t="s">
        <v>393</v>
      </c>
      <c r="C274" s="321" t="s">
        <v>75</v>
      </c>
      <c r="D274" s="322">
        <f>COUNTIF('Plate Planning'!$C$4:$N$11,'Ligand and Compound Database'!A274)+COUNTIF('Plate Planning'!$C$4:$N$11,'Ligand and Compound Database'!B274)+8*(COUNTIF('Plate Planning'!$C$2:$N$2,'Ligand and Compound Database'!B274) + COUNTIF('Plate Planning'!$C$2:$N$2,'Ligand and Compound Database'!A274) + COUNTIF('Plate Planning'!$C$12:$N$12,'Ligand and Compound Database'!A274) + COUNTIF('Plate Planning'!$C$12:$N$12,'Ligand and Compound Database'!B274)) + 12 * (COUNTIF('Plate Planning'!$B$4:$B$11,'Ligand and Compound Database'!A274) + COUNTIF('Plate Planning'!$B$4:$B$11,'Ligand and Compound Database'!B274) + COUNTIF('Plate Planning'!$O$4:$O$11,'Ligand and Compound Database'!A274) + COUNTIF('Plate Planning'!$O$4:O283,'Ligand and Compound Database'!B274))</f>
        <v>0</v>
      </c>
      <c r="E274" s="323" t="s">
        <v>883</v>
      </c>
    </row>
    <row r="275" spans="1:5" x14ac:dyDescent="0.25">
      <c r="A275" s="325">
        <v>274</v>
      </c>
      <c r="B275" s="320" t="s">
        <v>394</v>
      </c>
      <c r="C275" s="321" t="s">
        <v>76</v>
      </c>
      <c r="D275" s="322">
        <f>COUNTIF('Plate Planning'!$C$4:$N$11,'Ligand and Compound Database'!A275)+COUNTIF('Plate Planning'!$C$4:$N$11,'Ligand and Compound Database'!B275)+8*(COUNTIF('Plate Planning'!$C$2:$N$2,'Ligand and Compound Database'!B275) + COUNTIF('Plate Planning'!$C$2:$N$2,'Ligand and Compound Database'!A275) + COUNTIF('Plate Planning'!$C$12:$N$12,'Ligand and Compound Database'!A275) + COUNTIF('Plate Planning'!$C$12:$N$12,'Ligand and Compound Database'!B275)) + 12 * (COUNTIF('Plate Planning'!$B$4:$B$11,'Ligand and Compound Database'!A275) + COUNTIF('Plate Planning'!$B$4:$B$11,'Ligand and Compound Database'!B275) + COUNTIF('Plate Planning'!$O$4:$O$11,'Ligand and Compound Database'!A275) + COUNTIF('Plate Planning'!$O$4:O284,'Ligand and Compound Database'!B275))</f>
        <v>0</v>
      </c>
      <c r="E275" s="326" t="s">
        <v>884</v>
      </c>
    </row>
    <row r="276" spans="1:5" x14ac:dyDescent="0.25">
      <c r="A276" s="325">
        <v>275</v>
      </c>
      <c r="B276" s="320" t="s">
        <v>395</v>
      </c>
      <c r="C276" s="321" t="s">
        <v>75</v>
      </c>
      <c r="D276" s="322">
        <f>COUNTIF('Plate Planning'!$C$4:$N$11,'Ligand and Compound Database'!A276)+COUNTIF('Plate Planning'!$C$4:$N$11,'Ligand and Compound Database'!B276)+8*(COUNTIF('Plate Planning'!$C$2:$N$2,'Ligand and Compound Database'!B276) + COUNTIF('Plate Planning'!$C$2:$N$2,'Ligand and Compound Database'!A276) + COUNTIF('Plate Planning'!$C$12:$N$12,'Ligand and Compound Database'!A276) + COUNTIF('Plate Planning'!$C$12:$N$12,'Ligand and Compound Database'!B276)) + 12 * (COUNTIF('Plate Planning'!$B$4:$B$11,'Ligand and Compound Database'!A276) + COUNTIF('Plate Planning'!$B$4:$B$11,'Ligand and Compound Database'!B276) + COUNTIF('Plate Planning'!$O$4:$O$11,'Ligand and Compound Database'!A276) + COUNTIF('Plate Planning'!$O$4:O285,'Ligand and Compound Database'!B276))</f>
        <v>0</v>
      </c>
      <c r="E276" s="326" t="s">
        <v>885</v>
      </c>
    </row>
    <row r="277" spans="1:5" x14ac:dyDescent="0.25">
      <c r="A277" s="325">
        <v>276</v>
      </c>
      <c r="B277" s="320" t="s">
        <v>396</v>
      </c>
      <c r="C277" s="321" t="s">
        <v>76</v>
      </c>
      <c r="D277" s="322">
        <f>COUNTIF('Plate Planning'!$C$4:$N$11,'Ligand and Compound Database'!A277)+COUNTIF('Plate Planning'!$C$4:$N$11,'Ligand and Compound Database'!B277)+8*(COUNTIF('Plate Planning'!$C$2:$N$2,'Ligand and Compound Database'!B277) + COUNTIF('Plate Planning'!$C$2:$N$2,'Ligand and Compound Database'!A277) + COUNTIF('Plate Planning'!$C$12:$N$12,'Ligand and Compound Database'!A277) + COUNTIF('Plate Planning'!$C$12:$N$12,'Ligand and Compound Database'!B277)) + 12 * (COUNTIF('Plate Planning'!$B$4:$B$11,'Ligand and Compound Database'!A277) + COUNTIF('Plate Planning'!$B$4:$B$11,'Ligand and Compound Database'!B277) + COUNTIF('Plate Planning'!$O$4:$O$11,'Ligand and Compound Database'!A277) + COUNTIF('Plate Planning'!$O$4:O286,'Ligand and Compound Database'!B277))</f>
        <v>0</v>
      </c>
      <c r="E277" s="326" t="s">
        <v>886</v>
      </c>
    </row>
    <row r="278" spans="1:5" x14ac:dyDescent="0.25">
      <c r="A278" s="325">
        <v>277</v>
      </c>
      <c r="B278" s="320" t="s">
        <v>397</v>
      </c>
      <c r="C278" s="321" t="s">
        <v>77</v>
      </c>
      <c r="D278" s="322">
        <f>COUNTIF('Plate Planning'!$C$4:$N$11,'Ligand and Compound Database'!A278)+COUNTIF('Plate Planning'!$C$4:$N$11,'Ligand and Compound Database'!B278)+8*(COUNTIF('Plate Planning'!$C$2:$N$2,'Ligand and Compound Database'!B278) + COUNTIF('Plate Planning'!$C$2:$N$2,'Ligand and Compound Database'!A278) + COUNTIF('Plate Planning'!$C$12:$N$12,'Ligand and Compound Database'!A278) + COUNTIF('Plate Planning'!$C$12:$N$12,'Ligand and Compound Database'!B278)) + 12 * (COUNTIF('Plate Planning'!$B$4:$B$11,'Ligand and Compound Database'!A278) + COUNTIF('Plate Planning'!$B$4:$B$11,'Ligand and Compound Database'!B278) + COUNTIF('Plate Planning'!$O$4:$O$11,'Ligand and Compound Database'!A278) + COUNTIF('Plate Planning'!$O$4:O287,'Ligand and Compound Database'!B278))</f>
        <v>0</v>
      </c>
      <c r="E278" s="326" t="s">
        <v>887</v>
      </c>
    </row>
    <row r="279" spans="1:5" x14ac:dyDescent="0.25">
      <c r="A279" s="325">
        <v>278</v>
      </c>
      <c r="B279" s="320" t="s">
        <v>398</v>
      </c>
      <c r="C279" s="321" t="s">
        <v>76</v>
      </c>
      <c r="D279" s="322">
        <f>COUNTIF('Plate Planning'!$C$4:$N$11,'Ligand and Compound Database'!A279)+COUNTIF('Plate Planning'!$C$4:$N$11,'Ligand and Compound Database'!B279)+8*(COUNTIF('Plate Planning'!$C$2:$N$2,'Ligand and Compound Database'!B279) + COUNTIF('Plate Planning'!$C$2:$N$2,'Ligand and Compound Database'!A279) + COUNTIF('Plate Planning'!$C$12:$N$12,'Ligand and Compound Database'!A279) + COUNTIF('Plate Planning'!$C$12:$N$12,'Ligand and Compound Database'!B279)) + 12 * (COUNTIF('Plate Planning'!$B$4:$B$11,'Ligand and Compound Database'!A279) + COUNTIF('Plate Planning'!$B$4:$B$11,'Ligand and Compound Database'!B279) + COUNTIF('Plate Planning'!$O$4:$O$11,'Ligand and Compound Database'!A279) + COUNTIF('Plate Planning'!$O$4:O288,'Ligand and Compound Database'!B279))</f>
        <v>0</v>
      </c>
      <c r="E279" s="326" t="s">
        <v>888</v>
      </c>
    </row>
    <row r="280" spans="1:5" x14ac:dyDescent="0.25">
      <c r="A280" s="325">
        <v>279</v>
      </c>
      <c r="B280" s="320" t="s">
        <v>399</v>
      </c>
      <c r="C280" s="321" t="s">
        <v>77</v>
      </c>
      <c r="D280" s="322">
        <f>COUNTIF('Plate Planning'!$C$4:$N$11,'Ligand and Compound Database'!A280)+COUNTIF('Plate Planning'!$C$4:$N$11,'Ligand and Compound Database'!B280)+8*(COUNTIF('Plate Planning'!$C$2:$N$2,'Ligand and Compound Database'!B280) + COUNTIF('Plate Planning'!$C$2:$N$2,'Ligand and Compound Database'!A280) + COUNTIF('Plate Planning'!$C$12:$N$12,'Ligand and Compound Database'!A280) + COUNTIF('Plate Planning'!$C$12:$N$12,'Ligand and Compound Database'!B280)) + 12 * (COUNTIF('Plate Planning'!$B$4:$B$11,'Ligand and Compound Database'!A280) + COUNTIF('Plate Planning'!$B$4:$B$11,'Ligand and Compound Database'!B280) + COUNTIF('Plate Planning'!$O$4:$O$11,'Ligand and Compound Database'!A280) + COUNTIF('Plate Planning'!$O$4:O289,'Ligand and Compound Database'!B280))</f>
        <v>0</v>
      </c>
      <c r="E280" s="327" t="s">
        <v>889</v>
      </c>
    </row>
    <row r="281" spans="1:5" ht="16.3" x14ac:dyDescent="0.3">
      <c r="A281" s="325">
        <v>280</v>
      </c>
      <c r="B281" s="320" t="s">
        <v>400</v>
      </c>
      <c r="C281" s="321" t="s">
        <v>76</v>
      </c>
      <c r="D281" s="322">
        <f>COUNTIF('Plate Planning'!$C$4:$N$11,'Ligand and Compound Database'!A281)+COUNTIF('Plate Planning'!$C$4:$N$11,'Ligand and Compound Database'!B281)+8*(COUNTIF('Plate Planning'!$C$2:$N$2,'Ligand and Compound Database'!B281) + COUNTIF('Plate Planning'!$C$2:$N$2,'Ligand and Compound Database'!A281) + COUNTIF('Plate Planning'!$C$12:$N$12,'Ligand and Compound Database'!A281) + COUNTIF('Plate Planning'!$C$12:$N$12,'Ligand and Compound Database'!B281)) + 12 * (COUNTIF('Plate Planning'!$B$4:$B$11,'Ligand and Compound Database'!A281) + COUNTIF('Plate Planning'!$B$4:$B$11,'Ligand and Compound Database'!B281) + COUNTIF('Plate Planning'!$O$4:$O$11,'Ligand and Compound Database'!A281) + COUNTIF('Plate Planning'!$O$4:O290,'Ligand and Compound Database'!B281))</f>
        <v>0</v>
      </c>
      <c r="E281" s="328" t="s">
        <v>890</v>
      </c>
    </row>
    <row r="282" spans="1:5" x14ac:dyDescent="0.25">
      <c r="A282" s="325">
        <v>281</v>
      </c>
      <c r="B282" s="320" t="s">
        <v>401</v>
      </c>
      <c r="C282" s="321" t="s">
        <v>77</v>
      </c>
      <c r="D282" s="322">
        <f>COUNTIF('Plate Planning'!$C$4:$N$11,'Ligand and Compound Database'!A282)+COUNTIF('Plate Planning'!$C$4:$N$11,'Ligand and Compound Database'!B282)+8*(COUNTIF('Plate Planning'!$C$2:$N$2,'Ligand and Compound Database'!B282) + COUNTIF('Plate Planning'!$C$2:$N$2,'Ligand and Compound Database'!A282) + COUNTIF('Plate Planning'!$C$12:$N$12,'Ligand and Compound Database'!A282) + COUNTIF('Plate Planning'!$C$12:$N$12,'Ligand and Compound Database'!B282)) + 12 * (COUNTIF('Plate Planning'!$B$4:$B$11,'Ligand and Compound Database'!A282) + COUNTIF('Plate Planning'!$B$4:$B$11,'Ligand and Compound Database'!B282) + COUNTIF('Plate Planning'!$O$4:$O$11,'Ligand and Compound Database'!A282) + COUNTIF('Plate Planning'!$O$4:O291,'Ligand and Compound Database'!B282))</f>
        <v>0</v>
      </c>
      <c r="E282" s="326" t="s">
        <v>891</v>
      </c>
    </row>
    <row r="283" spans="1:5" ht="16.3" x14ac:dyDescent="0.3">
      <c r="A283" s="325">
        <v>282</v>
      </c>
      <c r="B283" s="320" t="s">
        <v>402</v>
      </c>
      <c r="C283" s="321" t="s">
        <v>76</v>
      </c>
      <c r="D283" s="322">
        <f>COUNTIF('Plate Planning'!$C$4:$N$11,'Ligand and Compound Database'!A283)+COUNTIF('Plate Planning'!$C$4:$N$11,'Ligand and Compound Database'!B283)+8*(COUNTIF('Plate Planning'!$C$2:$N$2,'Ligand and Compound Database'!B283) + COUNTIF('Plate Planning'!$C$2:$N$2,'Ligand and Compound Database'!A283) + COUNTIF('Plate Planning'!$C$12:$N$12,'Ligand and Compound Database'!A283) + COUNTIF('Plate Planning'!$C$12:$N$12,'Ligand and Compound Database'!B283)) + 12 * (COUNTIF('Plate Planning'!$B$4:$B$11,'Ligand and Compound Database'!A283) + COUNTIF('Plate Planning'!$B$4:$B$11,'Ligand and Compound Database'!B283) + COUNTIF('Plate Planning'!$O$4:$O$11,'Ligand and Compound Database'!A283) + COUNTIF('Plate Planning'!$O$4:O292,'Ligand and Compound Database'!B283))</f>
        <v>0</v>
      </c>
      <c r="E283" s="328" t="s">
        <v>892</v>
      </c>
    </row>
    <row r="284" spans="1:5" ht="16.3" x14ac:dyDescent="0.3">
      <c r="A284" s="325">
        <v>283</v>
      </c>
      <c r="B284" s="320" t="s">
        <v>403</v>
      </c>
      <c r="C284" s="321" t="s">
        <v>77</v>
      </c>
      <c r="D284" s="322">
        <f>COUNTIF('Plate Planning'!$C$4:$N$11,'Ligand and Compound Database'!A284)+COUNTIF('Plate Planning'!$C$4:$N$11,'Ligand and Compound Database'!B284)+8*(COUNTIF('Plate Planning'!$C$2:$N$2,'Ligand and Compound Database'!B284) + COUNTIF('Plate Planning'!$C$2:$N$2,'Ligand and Compound Database'!A284) + COUNTIF('Plate Planning'!$C$12:$N$12,'Ligand and Compound Database'!A284) + COUNTIF('Plate Planning'!$C$12:$N$12,'Ligand and Compound Database'!B284)) + 12 * (COUNTIF('Plate Planning'!$B$4:$B$11,'Ligand and Compound Database'!A284) + COUNTIF('Plate Planning'!$B$4:$B$11,'Ligand and Compound Database'!B284) + COUNTIF('Plate Planning'!$O$4:$O$11,'Ligand and Compound Database'!A284) + COUNTIF('Plate Planning'!$O$4:O293,'Ligand and Compound Database'!B284))</f>
        <v>0</v>
      </c>
      <c r="E284" s="328" t="s">
        <v>893</v>
      </c>
    </row>
    <row r="285" spans="1:5" ht="16.3" x14ac:dyDescent="0.3">
      <c r="A285" s="325">
        <v>284</v>
      </c>
      <c r="B285" s="320" t="s">
        <v>404</v>
      </c>
      <c r="C285" s="321" t="s">
        <v>76</v>
      </c>
      <c r="D285" s="322">
        <f>COUNTIF('Plate Planning'!$C$4:$N$11,'Ligand and Compound Database'!A285)+COUNTIF('Plate Planning'!$C$4:$N$11,'Ligand and Compound Database'!B285)+8*(COUNTIF('Plate Planning'!$C$2:$N$2,'Ligand and Compound Database'!B285) + COUNTIF('Plate Planning'!$C$2:$N$2,'Ligand and Compound Database'!A285) + COUNTIF('Plate Planning'!$C$12:$N$12,'Ligand and Compound Database'!A285) + COUNTIF('Plate Planning'!$C$12:$N$12,'Ligand and Compound Database'!B285)) + 12 * (COUNTIF('Plate Planning'!$B$4:$B$11,'Ligand and Compound Database'!A285) + COUNTIF('Plate Planning'!$B$4:$B$11,'Ligand and Compound Database'!B285) + COUNTIF('Plate Planning'!$O$4:$O$11,'Ligand and Compound Database'!A285) + COUNTIF('Plate Planning'!$O$4:O294,'Ligand and Compound Database'!B285))</f>
        <v>0</v>
      </c>
      <c r="E285" s="328" t="s">
        <v>894</v>
      </c>
    </row>
    <row r="286" spans="1:5" ht="16.3" x14ac:dyDescent="0.3">
      <c r="A286" s="325">
        <v>285</v>
      </c>
      <c r="B286" s="320" t="s">
        <v>405</v>
      </c>
      <c r="C286" s="321" t="s">
        <v>1108</v>
      </c>
      <c r="D286" s="322">
        <f>COUNTIF('Plate Planning'!$C$4:$N$11,'Ligand and Compound Database'!A286)+COUNTIF('Plate Planning'!$C$4:$N$11,'Ligand and Compound Database'!B286)+8*(COUNTIF('Plate Planning'!$C$2:$N$2,'Ligand and Compound Database'!B286) + COUNTIF('Plate Planning'!$C$2:$N$2,'Ligand and Compound Database'!A286) + COUNTIF('Plate Planning'!$C$12:$N$12,'Ligand and Compound Database'!A286) + COUNTIF('Plate Planning'!$C$12:$N$12,'Ligand and Compound Database'!B286)) + 12 * (COUNTIF('Plate Planning'!$B$4:$B$11,'Ligand and Compound Database'!A286) + COUNTIF('Plate Planning'!$B$4:$B$11,'Ligand and Compound Database'!B286) + COUNTIF('Plate Planning'!$O$4:$O$11,'Ligand and Compound Database'!A286) + COUNTIF('Plate Planning'!$O$4:O295,'Ligand and Compound Database'!B286))</f>
        <v>0</v>
      </c>
      <c r="E286" s="328" t="s">
        <v>895</v>
      </c>
    </row>
    <row r="287" spans="1:5" x14ac:dyDescent="0.25">
      <c r="A287" s="325">
        <v>286</v>
      </c>
      <c r="B287" s="320" t="s">
        <v>406</v>
      </c>
      <c r="C287" s="321" t="s">
        <v>76</v>
      </c>
      <c r="D287" s="322">
        <f>COUNTIF('Plate Planning'!$C$4:$N$11,'Ligand and Compound Database'!A287)+COUNTIF('Plate Planning'!$C$4:$N$11,'Ligand and Compound Database'!B287)+8*(COUNTIF('Plate Planning'!$C$2:$N$2,'Ligand and Compound Database'!B287) + COUNTIF('Plate Planning'!$C$2:$N$2,'Ligand and Compound Database'!A287) + COUNTIF('Plate Planning'!$C$12:$N$12,'Ligand and Compound Database'!A287) + COUNTIF('Plate Planning'!$C$12:$N$12,'Ligand and Compound Database'!B287)) + 12 * (COUNTIF('Plate Planning'!$B$4:$B$11,'Ligand and Compound Database'!A287) + COUNTIF('Plate Planning'!$B$4:$B$11,'Ligand and Compound Database'!B287) + COUNTIF('Plate Planning'!$O$4:$O$11,'Ligand and Compound Database'!A287) + COUNTIF('Plate Planning'!$O$4:O296,'Ligand and Compound Database'!B287))</f>
        <v>0</v>
      </c>
      <c r="E287" s="326" t="s">
        <v>896</v>
      </c>
    </row>
    <row r="288" spans="1:5" x14ac:dyDescent="0.25">
      <c r="A288" s="325">
        <v>287</v>
      </c>
      <c r="B288" s="320" t="s">
        <v>407</v>
      </c>
      <c r="C288" s="320" t="s">
        <v>1106</v>
      </c>
      <c r="D288" s="322">
        <f>COUNTIF('Plate Planning'!$C$4:$N$11,'Ligand and Compound Database'!A288)+COUNTIF('Plate Planning'!$C$4:$N$11,'Ligand and Compound Database'!B288)+8*(COUNTIF('Plate Planning'!$C$2:$N$2,'Ligand and Compound Database'!B288) + COUNTIF('Plate Planning'!$C$2:$N$2,'Ligand and Compound Database'!A288) + COUNTIF('Plate Planning'!$C$12:$N$12,'Ligand and Compound Database'!A288) + COUNTIF('Plate Planning'!$C$12:$N$12,'Ligand and Compound Database'!B288)) + 12 * (COUNTIF('Plate Planning'!$B$4:$B$11,'Ligand and Compound Database'!A288) + COUNTIF('Plate Planning'!$B$4:$B$11,'Ligand and Compound Database'!B288) + COUNTIF('Plate Planning'!$O$4:$O$11,'Ligand and Compound Database'!A288) + COUNTIF('Plate Planning'!$O$4:O297,'Ligand and Compound Database'!B288))</f>
        <v>0</v>
      </c>
      <c r="E288" s="326" t="s">
        <v>897</v>
      </c>
    </row>
    <row r="289" spans="1:5" x14ac:dyDescent="0.25">
      <c r="A289" s="325">
        <v>288</v>
      </c>
      <c r="B289" s="320" t="s">
        <v>408</v>
      </c>
      <c r="C289" s="321" t="s">
        <v>1106</v>
      </c>
      <c r="D289" s="322">
        <f>COUNTIF('Plate Planning'!$C$4:$N$11,'Ligand and Compound Database'!A289)+COUNTIF('Plate Planning'!$C$4:$N$11,'Ligand and Compound Database'!B289)+8*(COUNTIF('Plate Planning'!$C$2:$N$2,'Ligand and Compound Database'!B289) + COUNTIF('Plate Planning'!$C$2:$N$2,'Ligand and Compound Database'!A289) + COUNTIF('Plate Planning'!$C$12:$N$12,'Ligand and Compound Database'!A289) + COUNTIF('Plate Planning'!$C$12:$N$12,'Ligand and Compound Database'!B289)) + 12 * (COUNTIF('Plate Planning'!$B$4:$B$11,'Ligand and Compound Database'!A289) + COUNTIF('Plate Planning'!$B$4:$B$11,'Ligand and Compound Database'!B289) + COUNTIF('Plate Planning'!$O$4:$O$11,'Ligand and Compound Database'!A289) + COUNTIF('Plate Planning'!$O$4:O298,'Ligand and Compound Database'!B289))</f>
        <v>0</v>
      </c>
      <c r="E289" s="326" t="s">
        <v>898</v>
      </c>
    </row>
    <row r="290" spans="1:5" x14ac:dyDescent="0.25">
      <c r="A290" s="325">
        <v>289</v>
      </c>
      <c r="B290" s="320" t="s">
        <v>409</v>
      </c>
      <c r="C290" s="321" t="s">
        <v>1108</v>
      </c>
      <c r="D290" s="322">
        <f>COUNTIF('Plate Planning'!$C$4:$N$11,'Ligand and Compound Database'!A290)+COUNTIF('Plate Planning'!$C$4:$N$11,'Ligand and Compound Database'!B290)+8*(COUNTIF('Plate Planning'!$C$2:$N$2,'Ligand and Compound Database'!B290) + COUNTIF('Plate Planning'!$C$2:$N$2,'Ligand and Compound Database'!A290) + COUNTIF('Plate Planning'!$C$12:$N$12,'Ligand and Compound Database'!A290) + COUNTIF('Plate Planning'!$C$12:$N$12,'Ligand and Compound Database'!B290)) + 12 * (COUNTIF('Plate Planning'!$B$4:$B$11,'Ligand and Compound Database'!A290) + COUNTIF('Plate Planning'!$B$4:$B$11,'Ligand and Compound Database'!B290) + COUNTIF('Plate Planning'!$O$4:$O$11,'Ligand and Compound Database'!A290) + COUNTIF('Plate Planning'!$O$4:O299,'Ligand and Compound Database'!B290))</f>
        <v>0</v>
      </c>
      <c r="E290" s="326" t="s">
        <v>899</v>
      </c>
    </row>
    <row r="291" spans="1:5" x14ac:dyDescent="0.25">
      <c r="A291" s="325">
        <v>290</v>
      </c>
      <c r="B291" s="320" t="s">
        <v>410</v>
      </c>
      <c r="C291" s="321" t="s">
        <v>77</v>
      </c>
      <c r="D291" s="322">
        <f>COUNTIF('Plate Planning'!$C$4:$N$11,'Ligand and Compound Database'!A291)+COUNTIF('Plate Planning'!$C$4:$N$11,'Ligand and Compound Database'!B291)+8*(COUNTIF('Plate Planning'!$C$2:$N$2,'Ligand and Compound Database'!B291) + COUNTIF('Plate Planning'!$C$2:$N$2,'Ligand and Compound Database'!A291) + COUNTIF('Plate Planning'!$C$12:$N$12,'Ligand and Compound Database'!A291) + COUNTIF('Plate Planning'!$C$12:$N$12,'Ligand and Compound Database'!B291)) + 12 * (COUNTIF('Plate Planning'!$B$4:$B$11,'Ligand and Compound Database'!A291) + COUNTIF('Plate Planning'!$B$4:$B$11,'Ligand and Compound Database'!B291) + COUNTIF('Plate Planning'!$O$4:$O$11,'Ligand and Compound Database'!A291) + COUNTIF('Plate Planning'!$O$4:O300,'Ligand and Compound Database'!B291))</f>
        <v>0</v>
      </c>
      <c r="E291" s="326" t="s">
        <v>900</v>
      </c>
    </row>
    <row r="292" spans="1:5" x14ac:dyDescent="0.25">
      <c r="A292" s="325">
        <v>291</v>
      </c>
      <c r="B292" s="320" t="s">
        <v>411</v>
      </c>
      <c r="C292" s="321" t="s">
        <v>77</v>
      </c>
      <c r="D292" s="322">
        <f>COUNTIF('Plate Planning'!$C$4:$N$11,'Ligand and Compound Database'!A292)+COUNTIF('Plate Planning'!$C$4:$N$11,'Ligand and Compound Database'!B292)+8*(COUNTIF('Plate Planning'!$C$2:$N$2,'Ligand and Compound Database'!B292) + COUNTIF('Plate Planning'!$C$2:$N$2,'Ligand and Compound Database'!A292) + COUNTIF('Plate Planning'!$C$12:$N$12,'Ligand and Compound Database'!A292) + COUNTIF('Plate Planning'!$C$12:$N$12,'Ligand and Compound Database'!B292)) + 12 * (COUNTIF('Plate Planning'!$B$4:$B$11,'Ligand and Compound Database'!A292) + COUNTIF('Plate Planning'!$B$4:$B$11,'Ligand and Compound Database'!B292) + COUNTIF('Plate Planning'!$O$4:$O$11,'Ligand and Compound Database'!A292) + COUNTIF('Plate Planning'!$O$4:O301,'Ligand and Compound Database'!B292))</f>
        <v>0</v>
      </c>
      <c r="E292" s="326" t="s">
        <v>901</v>
      </c>
    </row>
    <row r="293" spans="1:5" x14ac:dyDescent="0.25">
      <c r="A293" s="325">
        <v>292</v>
      </c>
      <c r="B293" s="320" t="s">
        <v>412</v>
      </c>
      <c r="C293" s="321" t="s">
        <v>75</v>
      </c>
      <c r="D293" s="322">
        <f>COUNTIF('Plate Planning'!$C$4:$N$11,'Ligand and Compound Database'!A293)+COUNTIF('Plate Planning'!$C$4:$N$11,'Ligand and Compound Database'!B293)+8*(COUNTIF('Plate Planning'!$C$2:$N$2,'Ligand and Compound Database'!B293) + COUNTIF('Plate Planning'!$C$2:$N$2,'Ligand and Compound Database'!A293) + COUNTIF('Plate Planning'!$C$12:$N$12,'Ligand and Compound Database'!A293) + COUNTIF('Plate Planning'!$C$12:$N$12,'Ligand and Compound Database'!B293)) + 12 * (COUNTIF('Plate Planning'!$B$4:$B$11,'Ligand and Compound Database'!A293) + COUNTIF('Plate Planning'!$B$4:$B$11,'Ligand and Compound Database'!B293) + COUNTIF('Plate Planning'!$O$4:$O$11,'Ligand and Compound Database'!A293) + COUNTIF('Plate Planning'!$O$4:O302,'Ligand and Compound Database'!B293))</f>
        <v>0</v>
      </c>
      <c r="E293" s="326" t="s">
        <v>902</v>
      </c>
    </row>
    <row r="294" spans="1:5" x14ac:dyDescent="0.25">
      <c r="A294" s="325">
        <v>293</v>
      </c>
      <c r="B294" s="320" t="s">
        <v>413</v>
      </c>
      <c r="C294" s="321" t="s">
        <v>1106</v>
      </c>
      <c r="D294" s="322">
        <f>COUNTIF('Plate Planning'!$C$4:$N$11,'Ligand and Compound Database'!A294)+COUNTIF('Plate Planning'!$C$4:$N$11,'Ligand and Compound Database'!B294)+8*(COUNTIF('Plate Planning'!$C$2:$N$2,'Ligand and Compound Database'!B294) + COUNTIF('Plate Planning'!$C$2:$N$2,'Ligand and Compound Database'!A294) + COUNTIF('Plate Planning'!$C$12:$N$12,'Ligand and Compound Database'!A294) + COUNTIF('Plate Planning'!$C$12:$N$12,'Ligand and Compound Database'!B294)) + 12 * (COUNTIF('Plate Planning'!$B$4:$B$11,'Ligand and Compound Database'!A294) + COUNTIF('Plate Planning'!$B$4:$B$11,'Ligand and Compound Database'!B294) + COUNTIF('Plate Planning'!$O$4:$O$11,'Ligand and Compound Database'!A294) + COUNTIF('Plate Planning'!$O$4:O303,'Ligand and Compound Database'!B294))</f>
        <v>0</v>
      </c>
      <c r="E294" s="326" t="s">
        <v>903</v>
      </c>
    </row>
    <row r="295" spans="1:5" x14ac:dyDescent="0.25">
      <c r="A295" s="325">
        <v>294</v>
      </c>
      <c r="B295" s="320" t="s">
        <v>414</v>
      </c>
      <c r="C295" s="320" t="s">
        <v>1106</v>
      </c>
      <c r="D295" s="322">
        <f>COUNTIF('Plate Planning'!$C$4:$N$11,'Ligand and Compound Database'!A295)+COUNTIF('Plate Planning'!$C$4:$N$11,'Ligand and Compound Database'!B295)+8*(COUNTIF('Plate Planning'!$C$2:$N$2,'Ligand and Compound Database'!B295) + COUNTIF('Plate Planning'!$C$2:$N$2,'Ligand and Compound Database'!A295) + COUNTIF('Plate Planning'!$C$12:$N$12,'Ligand and Compound Database'!A295) + COUNTIF('Plate Planning'!$C$12:$N$12,'Ligand and Compound Database'!B295)) + 12 * (COUNTIF('Plate Planning'!$B$4:$B$11,'Ligand and Compound Database'!A295) + COUNTIF('Plate Planning'!$B$4:$B$11,'Ligand and Compound Database'!B295) + COUNTIF('Plate Planning'!$O$4:$O$11,'Ligand and Compound Database'!A295) + COUNTIF('Plate Planning'!$O$4:O304,'Ligand and Compound Database'!B295))</f>
        <v>0</v>
      </c>
      <c r="E295" s="326" t="s">
        <v>904</v>
      </c>
    </row>
    <row r="296" spans="1:5" x14ac:dyDescent="0.25">
      <c r="A296" s="325">
        <v>295</v>
      </c>
      <c r="B296" s="320" t="s">
        <v>415</v>
      </c>
      <c r="C296" s="321" t="s">
        <v>76</v>
      </c>
      <c r="D296" s="322">
        <f>COUNTIF('Plate Planning'!$C$4:$N$11,'Ligand and Compound Database'!A296)+COUNTIF('Plate Planning'!$C$4:$N$11,'Ligand and Compound Database'!B296)+8*(COUNTIF('Plate Planning'!$C$2:$N$2,'Ligand and Compound Database'!B296) + COUNTIF('Plate Planning'!$C$2:$N$2,'Ligand and Compound Database'!A296) + COUNTIF('Plate Planning'!$C$12:$N$12,'Ligand and Compound Database'!A296) + COUNTIF('Plate Planning'!$C$12:$N$12,'Ligand and Compound Database'!B296)) + 12 * (COUNTIF('Plate Planning'!$B$4:$B$11,'Ligand and Compound Database'!A296) + COUNTIF('Plate Planning'!$B$4:$B$11,'Ligand and Compound Database'!B296) + COUNTIF('Plate Planning'!$O$4:$O$11,'Ligand and Compound Database'!A296) + COUNTIF('Plate Planning'!$O$4:O305,'Ligand and Compound Database'!B296))</f>
        <v>0</v>
      </c>
      <c r="E296" s="326" t="s">
        <v>905</v>
      </c>
    </row>
    <row r="297" spans="1:5" x14ac:dyDescent="0.25">
      <c r="A297" s="325">
        <v>296</v>
      </c>
      <c r="B297" s="320" t="s">
        <v>416</v>
      </c>
      <c r="C297" s="321" t="s">
        <v>76</v>
      </c>
      <c r="D297" s="322">
        <f>COUNTIF('Plate Planning'!$C$4:$N$11,'Ligand and Compound Database'!A297)+COUNTIF('Plate Planning'!$C$4:$N$11,'Ligand and Compound Database'!B297)+8*(COUNTIF('Plate Planning'!$C$2:$N$2,'Ligand and Compound Database'!B297) + COUNTIF('Plate Planning'!$C$2:$N$2,'Ligand and Compound Database'!A297) + COUNTIF('Plate Planning'!$C$12:$N$12,'Ligand and Compound Database'!A297) + COUNTIF('Plate Planning'!$C$12:$N$12,'Ligand and Compound Database'!B297)) + 12 * (COUNTIF('Plate Planning'!$B$4:$B$11,'Ligand and Compound Database'!A297) + COUNTIF('Plate Planning'!$B$4:$B$11,'Ligand and Compound Database'!B297) + COUNTIF('Plate Planning'!$O$4:$O$11,'Ligand and Compound Database'!A297) + COUNTIF('Plate Planning'!$O$4:O306,'Ligand and Compound Database'!B297))</f>
        <v>0</v>
      </c>
      <c r="E297" s="326" t="s">
        <v>906</v>
      </c>
    </row>
    <row r="298" spans="1:5" x14ac:dyDescent="0.25">
      <c r="A298" s="325">
        <v>297</v>
      </c>
      <c r="B298" s="320" t="s">
        <v>417</v>
      </c>
      <c r="C298" s="321" t="s">
        <v>77</v>
      </c>
      <c r="D298" s="322">
        <f>COUNTIF('Plate Planning'!$C$4:$N$11,'Ligand and Compound Database'!A298)+COUNTIF('Plate Planning'!$C$4:$N$11,'Ligand and Compound Database'!B298)+8*(COUNTIF('Plate Planning'!$C$2:$N$2,'Ligand and Compound Database'!B298) + COUNTIF('Plate Planning'!$C$2:$N$2,'Ligand and Compound Database'!A298) + COUNTIF('Plate Planning'!$C$12:$N$12,'Ligand and Compound Database'!A298) + COUNTIF('Plate Planning'!$C$12:$N$12,'Ligand and Compound Database'!B298)) + 12 * (COUNTIF('Plate Planning'!$B$4:$B$11,'Ligand and Compound Database'!A298) + COUNTIF('Plate Planning'!$B$4:$B$11,'Ligand and Compound Database'!B298) + COUNTIF('Plate Planning'!$O$4:$O$11,'Ligand and Compound Database'!A298) + COUNTIF('Plate Planning'!$O$4:O307,'Ligand and Compound Database'!B298))</f>
        <v>0</v>
      </c>
      <c r="E298" s="326" t="s">
        <v>907</v>
      </c>
    </row>
    <row r="299" spans="1:5" x14ac:dyDescent="0.25">
      <c r="A299" s="325">
        <v>298</v>
      </c>
      <c r="B299" s="320" t="s">
        <v>418</v>
      </c>
      <c r="C299" s="321" t="s">
        <v>77</v>
      </c>
      <c r="D299" s="322">
        <f>COUNTIF('Plate Planning'!$C$4:$N$11,'Ligand and Compound Database'!A299)+COUNTIF('Plate Planning'!$C$4:$N$11,'Ligand and Compound Database'!B299)+8*(COUNTIF('Plate Planning'!$C$2:$N$2,'Ligand and Compound Database'!B299) + COUNTIF('Plate Planning'!$C$2:$N$2,'Ligand and Compound Database'!A299) + COUNTIF('Plate Planning'!$C$12:$N$12,'Ligand and Compound Database'!A299) + COUNTIF('Plate Planning'!$C$12:$N$12,'Ligand and Compound Database'!B299)) + 12 * (COUNTIF('Plate Planning'!$B$4:$B$11,'Ligand and Compound Database'!A299) + COUNTIF('Plate Planning'!$B$4:$B$11,'Ligand and Compound Database'!B299) + COUNTIF('Plate Planning'!$O$4:$O$11,'Ligand and Compound Database'!A299) + COUNTIF('Plate Planning'!$O$4:O308,'Ligand and Compound Database'!B299))</f>
        <v>0</v>
      </c>
      <c r="E299" s="326" t="s">
        <v>908</v>
      </c>
    </row>
    <row r="300" spans="1:5" x14ac:dyDescent="0.25">
      <c r="A300" s="325">
        <v>299</v>
      </c>
      <c r="B300" s="320" t="s">
        <v>419</v>
      </c>
      <c r="C300" s="321" t="s">
        <v>1108</v>
      </c>
      <c r="D300" s="322">
        <f>COUNTIF('Plate Planning'!$C$4:$N$11,'Ligand and Compound Database'!A300)+COUNTIF('Plate Planning'!$C$4:$N$11,'Ligand and Compound Database'!B300)+8*(COUNTIF('Plate Planning'!$C$2:$N$2,'Ligand and Compound Database'!B300) + COUNTIF('Plate Planning'!$C$2:$N$2,'Ligand and Compound Database'!A300) + COUNTIF('Plate Planning'!$C$12:$N$12,'Ligand and Compound Database'!A300) + COUNTIF('Plate Planning'!$C$12:$N$12,'Ligand and Compound Database'!B300)) + 12 * (COUNTIF('Plate Planning'!$B$4:$B$11,'Ligand and Compound Database'!A300) + COUNTIF('Plate Planning'!$B$4:$B$11,'Ligand and Compound Database'!B300) + COUNTIF('Plate Planning'!$O$4:$O$11,'Ligand and Compound Database'!A300) + COUNTIF('Plate Planning'!$O$4:O309,'Ligand and Compound Database'!B300))</f>
        <v>0</v>
      </c>
      <c r="E300" s="326" t="s">
        <v>909</v>
      </c>
    </row>
    <row r="301" spans="1:5" x14ac:dyDescent="0.25">
      <c r="A301" s="325">
        <v>300</v>
      </c>
      <c r="B301" s="320" t="s">
        <v>420</v>
      </c>
      <c r="C301" s="321" t="s">
        <v>76</v>
      </c>
      <c r="D301" s="322">
        <f>COUNTIF('Plate Planning'!$C$4:$N$11,'Ligand and Compound Database'!A301)+COUNTIF('Plate Planning'!$C$4:$N$11,'Ligand and Compound Database'!B301)+8*(COUNTIF('Plate Planning'!$C$2:$N$2,'Ligand and Compound Database'!B301) + COUNTIF('Plate Planning'!$C$2:$N$2,'Ligand and Compound Database'!A301) + COUNTIF('Plate Planning'!$C$12:$N$12,'Ligand and Compound Database'!A301) + COUNTIF('Plate Planning'!$C$12:$N$12,'Ligand and Compound Database'!B301)) + 12 * (COUNTIF('Plate Planning'!$B$4:$B$11,'Ligand and Compound Database'!A301) + COUNTIF('Plate Planning'!$B$4:$B$11,'Ligand and Compound Database'!B301) + COUNTIF('Plate Planning'!$O$4:$O$11,'Ligand and Compound Database'!A301) + COUNTIF('Plate Planning'!$O$4:O310,'Ligand and Compound Database'!B301))</f>
        <v>0</v>
      </c>
      <c r="E301" s="326" t="s">
        <v>910</v>
      </c>
    </row>
    <row r="302" spans="1:5" x14ac:dyDescent="0.25">
      <c r="A302" s="325">
        <v>301</v>
      </c>
      <c r="B302" s="320" t="s">
        <v>421</v>
      </c>
      <c r="C302" s="321" t="s">
        <v>77</v>
      </c>
      <c r="D302" s="322">
        <f>COUNTIF('Plate Planning'!$C$4:$N$11,'Ligand and Compound Database'!A302)+COUNTIF('Plate Planning'!$C$4:$N$11,'Ligand and Compound Database'!B302)+8*(COUNTIF('Plate Planning'!$C$2:$N$2,'Ligand and Compound Database'!B302) + COUNTIF('Plate Planning'!$C$2:$N$2,'Ligand and Compound Database'!A302) + COUNTIF('Plate Planning'!$C$12:$N$12,'Ligand and Compound Database'!A302) + COUNTIF('Plate Planning'!$C$12:$N$12,'Ligand and Compound Database'!B302)) + 12 * (COUNTIF('Plate Planning'!$B$4:$B$11,'Ligand and Compound Database'!A302) + COUNTIF('Plate Planning'!$B$4:$B$11,'Ligand and Compound Database'!B302) + COUNTIF('Plate Planning'!$O$4:$O$11,'Ligand and Compound Database'!A302) + COUNTIF('Plate Planning'!$O$4:O311,'Ligand and Compound Database'!B302))</f>
        <v>0</v>
      </c>
      <c r="E302" s="326" t="s">
        <v>911</v>
      </c>
    </row>
    <row r="303" spans="1:5" x14ac:dyDescent="0.25">
      <c r="A303" s="325">
        <v>302</v>
      </c>
      <c r="B303" s="320" t="s">
        <v>422</v>
      </c>
      <c r="C303" s="321" t="s">
        <v>77</v>
      </c>
      <c r="D303" s="322">
        <f>COUNTIF('Plate Planning'!$C$4:$N$11,'Ligand and Compound Database'!A303)+COUNTIF('Plate Planning'!$C$4:$N$11,'Ligand and Compound Database'!B303)+8*(COUNTIF('Plate Planning'!$C$2:$N$2,'Ligand and Compound Database'!B303) + COUNTIF('Plate Planning'!$C$2:$N$2,'Ligand and Compound Database'!A303) + COUNTIF('Plate Planning'!$C$12:$N$12,'Ligand and Compound Database'!A303) + COUNTIF('Plate Planning'!$C$12:$N$12,'Ligand and Compound Database'!B303)) + 12 * (COUNTIF('Plate Planning'!$B$4:$B$11,'Ligand and Compound Database'!A303) + COUNTIF('Plate Planning'!$B$4:$B$11,'Ligand and Compound Database'!B303) + COUNTIF('Plate Planning'!$O$4:$O$11,'Ligand and Compound Database'!A303) + COUNTIF('Plate Planning'!$O$4:O312,'Ligand and Compound Database'!B303))</f>
        <v>0</v>
      </c>
      <c r="E303" s="326" t="s">
        <v>912</v>
      </c>
    </row>
    <row r="304" spans="1:5" x14ac:dyDescent="0.25">
      <c r="A304" s="325">
        <v>303</v>
      </c>
      <c r="B304" s="320" t="s">
        <v>423</v>
      </c>
      <c r="C304" s="321" t="s">
        <v>77</v>
      </c>
      <c r="D304" s="322">
        <f>COUNTIF('Plate Planning'!$C$4:$N$11,'Ligand and Compound Database'!A304)+COUNTIF('Plate Planning'!$C$4:$N$11,'Ligand and Compound Database'!B304)+8*(COUNTIF('Plate Planning'!$C$2:$N$2,'Ligand and Compound Database'!B304) + COUNTIF('Plate Planning'!$C$2:$N$2,'Ligand and Compound Database'!A304) + COUNTIF('Plate Planning'!$C$12:$N$12,'Ligand and Compound Database'!A304) + COUNTIF('Plate Planning'!$C$12:$N$12,'Ligand and Compound Database'!B304)) + 12 * (COUNTIF('Plate Planning'!$B$4:$B$11,'Ligand and Compound Database'!A304) + COUNTIF('Plate Planning'!$B$4:$B$11,'Ligand and Compound Database'!B304) + COUNTIF('Plate Planning'!$O$4:$O$11,'Ligand and Compound Database'!A304) + COUNTIF('Plate Planning'!$O$4:O313,'Ligand and Compound Database'!B304))</f>
        <v>0</v>
      </c>
      <c r="E304" s="326" t="s">
        <v>913</v>
      </c>
    </row>
    <row r="305" spans="1:5" x14ac:dyDescent="0.25">
      <c r="A305" s="325">
        <v>304</v>
      </c>
      <c r="B305" s="320" t="s">
        <v>424</v>
      </c>
      <c r="C305" s="321" t="s">
        <v>77</v>
      </c>
      <c r="D305" s="322">
        <f>COUNTIF('Plate Planning'!$C$4:$N$11,'Ligand and Compound Database'!A305)+COUNTIF('Plate Planning'!$C$4:$N$11,'Ligand and Compound Database'!B305)+8*(COUNTIF('Plate Planning'!$C$2:$N$2,'Ligand and Compound Database'!B305) + COUNTIF('Plate Planning'!$C$2:$N$2,'Ligand and Compound Database'!A305) + COUNTIF('Plate Planning'!$C$12:$N$12,'Ligand and Compound Database'!A305) + COUNTIF('Plate Planning'!$C$12:$N$12,'Ligand and Compound Database'!B305)) + 12 * (COUNTIF('Plate Planning'!$B$4:$B$11,'Ligand and Compound Database'!A305) + COUNTIF('Plate Planning'!$B$4:$B$11,'Ligand and Compound Database'!B305) + COUNTIF('Plate Planning'!$O$4:$O$11,'Ligand and Compound Database'!A305) + COUNTIF('Plate Planning'!$O$4:O314,'Ligand and Compound Database'!B305))</f>
        <v>0</v>
      </c>
      <c r="E305" s="326" t="s">
        <v>914</v>
      </c>
    </row>
    <row r="306" spans="1:5" x14ac:dyDescent="0.25">
      <c r="A306" s="325">
        <v>305</v>
      </c>
      <c r="B306" s="320" t="s">
        <v>425</v>
      </c>
      <c r="C306" s="321" t="s">
        <v>76</v>
      </c>
      <c r="D306" s="322">
        <f>COUNTIF('Plate Planning'!$C$4:$N$11,'Ligand and Compound Database'!A306)+COUNTIF('Plate Planning'!$C$4:$N$11,'Ligand and Compound Database'!B306)+8*(COUNTIF('Plate Planning'!$C$2:$N$2,'Ligand and Compound Database'!B306) + COUNTIF('Plate Planning'!$C$2:$N$2,'Ligand and Compound Database'!A306) + COUNTIF('Plate Planning'!$C$12:$N$12,'Ligand and Compound Database'!A306) + COUNTIF('Plate Planning'!$C$12:$N$12,'Ligand and Compound Database'!B306)) + 12 * (COUNTIF('Plate Planning'!$B$4:$B$11,'Ligand and Compound Database'!A306) + COUNTIF('Plate Planning'!$B$4:$B$11,'Ligand and Compound Database'!B306) + COUNTIF('Plate Planning'!$O$4:$O$11,'Ligand and Compound Database'!A306) + COUNTIF('Plate Planning'!$O$4:O315,'Ligand and Compound Database'!B306))</f>
        <v>0</v>
      </c>
      <c r="E306" s="326" t="s">
        <v>915</v>
      </c>
    </row>
    <row r="307" spans="1:5" x14ac:dyDescent="0.25">
      <c r="A307" s="325">
        <v>306</v>
      </c>
      <c r="B307" s="320" t="s">
        <v>426</v>
      </c>
      <c r="C307" s="321" t="s">
        <v>76</v>
      </c>
      <c r="D307" s="322">
        <f>COUNTIF('Plate Planning'!$C$4:$N$11,'Ligand and Compound Database'!A307)+COUNTIF('Plate Planning'!$C$4:$N$11,'Ligand and Compound Database'!B307)+8*(COUNTIF('Plate Planning'!$C$2:$N$2,'Ligand and Compound Database'!B307) + COUNTIF('Plate Planning'!$C$2:$N$2,'Ligand and Compound Database'!A307) + COUNTIF('Plate Planning'!$C$12:$N$12,'Ligand and Compound Database'!A307) + COUNTIF('Plate Planning'!$C$12:$N$12,'Ligand and Compound Database'!B307)) + 12 * (COUNTIF('Plate Planning'!$B$4:$B$11,'Ligand and Compound Database'!A307) + COUNTIF('Plate Planning'!$B$4:$B$11,'Ligand and Compound Database'!B307) + COUNTIF('Plate Planning'!$O$4:$O$11,'Ligand and Compound Database'!A307) + COUNTIF('Plate Planning'!$O$4:O316,'Ligand and Compound Database'!B307))</f>
        <v>0</v>
      </c>
      <c r="E307" s="326" t="s">
        <v>916</v>
      </c>
    </row>
    <row r="308" spans="1:5" x14ac:dyDescent="0.25">
      <c r="A308" s="325">
        <v>307</v>
      </c>
      <c r="B308" s="320" t="s">
        <v>427</v>
      </c>
      <c r="C308" s="321" t="s">
        <v>76</v>
      </c>
      <c r="D308" s="322">
        <f>COUNTIF('Plate Planning'!$C$4:$N$11,'Ligand and Compound Database'!A308)+COUNTIF('Plate Planning'!$C$4:$N$11,'Ligand and Compound Database'!B308)+8*(COUNTIF('Plate Planning'!$C$2:$N$2,'Ligand and Compound Database'!B308) + COUNTIF('Plate Planning'!$C$2:$N$2,'Ligand and Compound Database'!A308) + COUNTIF('Plate Planning'!$C$12:$N$12,'Ligand and Compound Database'!A308) + COUNTIF('Plate Planning'!$C$12:$N$12,'Ligand and Compound Database'!B308)) + 12 * (COUNTIF('Plate Planning'!$B$4:$B$11,'Ligand and Compound Database'!A308) + COUNTIF('Plate Planning'!$B$4:$B$11,'Ligand and Compound Database'!B308) + COUNTIF('Plate Planning'!$O$4:$O$11,'Ligand and Compound Database'!A308) + COUNTIF('Plate Planning'!$O$4:O317,'Ligand and Compound Database'!B308))</f>
        <v>0</v>
      </c>
      <c r="E308" s="327" t="s">
        <v>917</v>
      </c>
    </row>
    <row r="309" spans="1:5" x14ac:dyDescent="0.25">
      <c r="A309" s="325">
        <v>308</v>
      </c>
      <c r="B309" s="320" t="s">
        <v>428</v>
      </c>
      <c r="C309" s="321" t="s">
        <v>76</v>
      </c>
      <c r="D309" s="322">
        <f>COUNTIF('Plate Planning'!$C$4:$N$11,'Ligand and Compound Database'!A309)+COUNTIF('Plate Planning'!$C$4:$N$11,'Ligand and Compound Database'!B309)+8*(COUNTIF('Plate Planning'!$C$2:$N$2,'Ligand and Compound Database'!B309) + COUNTIF('Plate Planning'!$C$2:$N$2,'Ligand and Compound Database'!A309) + COUNTIF('Plate Planning'!$C$12:$N$12,'Ligand and Compound Database'!A309) + COUNTIF('Plate Planning'!$C$12:$N$12,'Ligand and Compound Database'!B309)) + 12 * (COUNTIF('Plate Planning'!$B$4:$B$11,'Ligand and Compound Database'!A309) + COUNTIF('Plate Planning'!$B$4:$B$11,'Ligand and Compound Database'!B309) + COUNTIF('Plate Planning'!$O$4:$O$11,'Ligand and Compound Database'!A309) + COUNTIF('Plate Planning'!$O$4:O318,'Ligand and Compound Database'!B309))</f>
        <v>0</v>
      </c>
      <c r="E309" s="327" t="s">
        <v>918</v>
      </c>
    </row>
    <row r="310" spans="1:5" x14ac:dyDescent="0.25">
      <c r="A310" s="325">
        <v>309</v>
      </c>
      <c r="B310" s="320" t="s">
        <v>429</v>
      </c>
      <c r="C310" s="321" t="s">
        <v>77</v>
      </c>
      <c r="D310" s="322">
        <f>COUNTIF('Plate Planning'!$C$4:$N$11,'Ligand and Compound Database'!A310)+COUNTIF('Plate Planning'!$C$4:$N$11,'Ligand and Compound Database'!B310)+8*(COUNTIF('Plate Planning'!$C$2:$N$2,'Ligand and Compound Database'!B310) + COUNTIF('Plate Planning'!$C$2:$N$2,'Ligand and Compound Database'!A310) + COUNTIF('Plate Planning'!$C$12:$N$12,'Ligand and Compound Database'!A310) + COUNTIF('Plate Planning'!$C$12:$N$12,'Ligand and Compound Database'!B310)) + 12 * (COUNTIF('Plate Planning'!$B$4:$B$11,'Ligand and Compound Database'!A310) + COUNTIF('Plate Planning'!$B$4:$B$11,'Ligand and Compound Database'!B310) + COUNTIF('Plate Planning'!$O$4:$O$11,'Ligand and Compound Database'!A310) + COUNTIF('Plate Planning'!$O$4:O319,'Ligand and Compound Database'!B310))</f>
        <v>0</v>
      </c>
      <c r="E310" s="327" t="s">
        <v>919</v>
      </c>
    </row>
    <row r="311" spans="1:5" x14ac:dyDescent="0.25">
      <c r="A311" s="325">
        <v>310</v>
      </c>
      <c r="B311" s="320" t="s">
        <v>430</v>
      </c>
      <c r="C311" s="321" t="s">
        <v>76</v>
      </c>
      <c r="D311" s="322">
        <f>COUNTIF('Plate Planning'!$C$4:$N$11,'Ligand and Compound Database'!A311)+COUNTIF('Plate Planning'!$C$4:$N$11,'Ligand and Compound Database'!B311)+8*(COUNTIF('Plate Planning'!$C$2:$N$2,'Ligand and Compound Database'!B311) + COUNTIF('Plate Planning'!$C$2:$N$2,'Ligand and Compound Database'!A311) + COUNTIF('Plate Planning'!$C$12:$N$12,'Ligand and Compound Database'!A311) + COUNTIF('Plate Planning'!$C$12:$N$12,'Ligand and Compound Database'!B311)) + 12 * (COUNTIF('Plate Planning'!$B$4:$B$11,'Ligand and Compound Database'!A311) + COUNTIF('Plate Planning'!$B$4:$B$11,'Ligand and Compound Database'!B311) + COUNTIF('Plate Planning'!$O$4:$O$11,'Ligand and Compound Database'!A311) + COUNTIF('Plate Planning'!$O$4:O320,'Ligand and Compound Database'!B311))</f>
        <v>0</v>
      </c>
      <c r="E311" s="326" t="s">
        <v>920</v>
      </c>
    </row>
    <row r="312" spans="1:5" x14ac:dyDescent="0.25">
      <c r="A312" s="325">
        <v>311</v>
      </c>
      <c r="B312" s="320" t="s">
        <v>431</v>
      </c>
      <c r="C312" s="321" t="s">
        <v>76</v>
      </c>
      <c r="D312" s="322">
        <f>COUNTIF('Plate Planning'!$C$4:$N$11,'Ligand and Compound Database'!A312)+COUNTIF('Plate Planning'!$C$4:$N$11,'Ligand and Compound Database'!B312)+8*(COUNTIF('Plate Planning'!$C$2:$N$2,'Ligand and Compound Database'!B312) + COUNTIF('Plate Planning'!$C$2:$N$2,'Ligand and Compound Database'!A312) + COUNTIF('Plate Planning'!$C$12:$N$12,'Ligand and Compound Database'!A312) + COUNTIF('Plate Planning'!$C$12:$N$12,'Ligand and Compound Database'!B312)) + 12 * (COUNTIF('Plate Planning'!$B$4:$B$11,'Ligand and Compound Database'!A312) + COUNTIF('Plate Planning'!$B$4:$B$11,'Ligand and Compound Database'!B312) + COUNTIF('Plate Planning'!$O$4:$O$11,'Ligand and Compound Database'!A312) + COUNTIF('Plate Planning'!$O$4:O321,'Ligand and Compound Database'!B312))</f>
        <v>0</v>
      </c>
      <c r="E312" s="326" t="s">
        <v>921</v>
      </c>
    </row>
    <row r="313" spans="1:5" x14ac:dyDescent="0.25">
      <c r="A313" s="325">
        <v>312</v>
      </c>
      <c r="B313" s="320" t="s">
        <v>432</v>
      </c>
      <c r="C313" s="321" t="s">
        <v>76</v>
      </c>
      <c r="D313" s="322">
        <f>COUNTIF('Plate Planning'!$C$4:$N$11,'Ligand and Compound Database'!A313)+COUNTIF('Plate Planning'!$C$4:$N$11,'Ligand and Compound Database'!B313)+8*(COUNTIF('Plate Planning'!$C$2:$N$2,'Ligand and Compound Database'!B313) + COUNTIF('Plate Planning'!$C$2:$N$2,'Ligand and Compound Database'!A313) + COUNTIF('Plate Planning'!$C$12:$N$12,'Ligand and Compound Database'!A313) + COUNTIF('Plate Planning'!$C$12:$N$12,'Ligand and Compound Database'!B313)) + 12 * (COUNTIF('Plate Planning'!$B$4:$B$11,'Ligand and Compound Database'!A313) + COUNTIF('Plate Planning'!$B$4:$B$11,'Ligand and Compound Database'!B313) + COUNTIF('Plate Planning'!$O$4:$O$11,'Ligand and Compound Database'!A313) + COUNTIF('Plate Planning'!$O$4:O322,'Ligand and Compound Database'!B313))</f>
        <v>0</v>
      </c>
      <c r="E313" s="327" t="s">
        <v>922</v>
      </c>
    </row>
    <row r="314" spans="1:5" x14ac:dyDescent="0.25">
      <c r="A314" s="325">
        <v>313</v>
      </c>
      <c r="B314" s="320" t="s">
        <v>433</v>
      </c>
      <c r="C314" s="321" t="s">
        <v>77</v>
      </c>
      <c r="D314" s="322">
        <f>COUNTIF('Plate Planning'!$C$4:$N$11,'Ligand and Compound Database'!A314)+COUNTIF('Plate Planning'!$C$4:$N$11,'Ligand and Compound Database'!B314)+8*(COUNTIF('Plate Planning'!$C$2:$N$2,'Ligand and Compound Database'!B314) + COUNTIF('Plate Planning'!$C$2:$N$2,'Ligand and Compound Database'!A314) + COUNTIF('Plate Planning'!$C$12:$N$12,'Ligand and Compound Database'!A314) + COUNTIF('Plate Planning'!$C$12:$N$12,'Ligand and Compound Database'!B314)) + 12 * (COUNTIF('Plate Planning'!$B$4:$B$11,'Ligand and Compound Database'!A314) + COUNTIF('Plate Planning'!$B$4:$B$11,'Ligand and Compound Database'!B314) + COUNTIF('Plate Planning'!$O$4:$O$11,'Ligand and Compound Database'!A314) + COUNTIF('Plate Planning'!$O$4:O323,'Ligand and Compound Database'!B314))</f>
        <v>0</v>
      </c>
      <c r="E314" s="327" t="s">
        <v>923</v>
      </c>
    </row>
    <row r="315" spans="1:5" x14ac:dyDescent="0.25">
      <c r="A315" s="325">
        <v>314</v>
      </c>
      <c r="B315" s="320" t="s">
        <v>434</v>
      </c>
      <c r="C315" s="321" t="s">
        <v>77</v>
      </c>
      <c r="D315" s="322">
        <f>COUNTIF('Plate Planning'!$C$4:$N$11,'Ligand and Compound Database'!A315)+COUNTIF('Plate Planning'!$C$4:$N$11,'Ligand and Compound Database'!B315)+8*(COUNTIF('Plate Planning'!$C$2:$N$2,'Ligand and Compound Database'!B315) + COUNTIF('Plate Planning'!$C$2:$N$2,'Ligand and Compound Database'!A315) + COUNTIF('Plate Planning'!$C$12:$N$12,'Ligand and Compound Database'!A315) + COUNTIF('Plate Planning'!$C$12:$N$12,'Ligand and Compound Database'!B315)) + 12 * (COUNTIF('Plate Planning'!$B$4:$B$11,'Ligand and Compound Database'!A315) + COUNTIF('Plate Planning'!$B$4:$B$11,'Ligand and Compound Database'!B315) + COUNTIF('Plate Planning'!$O$4:$O$11,'Ligand and Compound Database'!A315) + COUNTIF('Plate Planning'!$O$4:O324,'Ligand and Compound Database'!B315))</f>
        <v>0</v>
      </c>
      <c r="E315" s="327" t="s">
        <v>924</v>
      </c>
    </row>
    <row r="316" spans="1:5" x14ac:dyDescent="0.25">
      <c r="A316" s="325">
        <v>315</v>
      </c>
      <c r="B316" s="320" t="s">
        <v>435</v>
      </c>
      <c r="C316" s="321" t="s">
        <v>77</v>
      </c>
      <c r="D316" s="322">
        <f>COUNTIF('Plate Planning'!$C$4:$N$11,'Ligand and Compound Database'!A316)+COUNTIF('Plate Planning'!$C$4:$N$11,'Ligand and Compound Database'!B316)+8*(COUNTIF('Plate Planning'!$C$2:$N$2,'Ligand and Compound Database'!B316) + COUNTIF('Plate Planning'!$C$2:$N$2,'Ligand and Compound Database'!A316) + COUNTIF('Plate Planning'!$C$12:$N$12,'Ligand and Compound Database'!A316) + COUNTIF('Plate Planning'!$C$12:$N$12,'Ligand and Compound Database'!B316)) + 12 * (COUNTIF('Plate Planning'!$B$4:$B$11,'Ligand and Compound Database'!A316) + COUNTIF('Plate Planning'!$B$4:$B$11,'Ligand and Compound Database'!B316) + COUNTIF('Plate Planning'!$O$4:$O$11,'Ligand and Compound Database'!A316) + COUNTIF('Plate Planning'!$O$4:O325,'Ligand and Compound Database'!B316))</f>
        <v>0</v>
      </c>
      <c r="E316" s="327" t="s">
        <v>925</v>
      </c>
    </row>
    <row r="317" spans="1:5" x14ac:dyDescent="0.25">
      <c r="A317" s="325">
        <v>316</v>
      </c>
      <c r="B317" s="320" t="s">
        <v>436</v>
      </c>
      <c r="C317" s="321" t="s">
        <v>76</v>
      </c>
      <c r="D317" s="322">
        <f>COUNTIF('Plate Planning'!$C$4:$N$11,'Ligand and Compound Database'!A317)+COUNTIF('Plate Planning'!$C$4:$N$11,'Ligand and Compound Database'!B317)+8*(COUNTIF('Plate Planning'!$C$2:$N$2,'Ligand and Compound Database'!B317) + COUNTIF('Plate Planning'!$C$2:$N$2,'Ligand and Compound Database'!A317) + COUNTIF('Plate Planning'!$C$12:$N$12,'Ligand and Compound Database'!A317) + COUNTIF('Plate Planning'!$C$12:$N$12,'Ligand and Compound Database'!B317)) + 12 * (COUNTIF('Plate Planning'!$B$4:$B$11,'Ligand and Compound Database'!A317) + COUNTIF('Plate Planning'!$B$4:$B$11,'Ligand and Compound Database'!B317) + COUNTIF('Plate Planning'!$O$4:$O$11,'Ligand and Compound Database'!A317) + COUNTIF('Plate Planning'!$O$4:O326,'Ligand and Compound Database'!B317))</f>
        <v>0</v>
      </c>
      <c r="E317" s="327" t="s">
        <v>926</v>
      </c>
    </row>
    <row r="318" spans="1:5" x14ac:dyDescent="0.25">
      <c r="A318" s="325">
        <v>317</v>
      </c>
      <c r="B318" s="320" t="s">
        <v>437</v>
      </c>
      <c r="C318" s="321" t="s">
        <v>76</v>
      </c>
      <c r="D318" s="322">
        <f>COUNTIF('Plate Planning'!$C$4:$N$11,'Ligand and Compound Database'!A318)+COUNTIF('Plate Planning'!$C$4:$N$11,'Ligand and Compound Database'!B318)+8*(COUNTIF('Plate Planning'!$C$2:$N$2,'Ligand and Compound Database'!B318) + COUNTIF('Plate Planning'!$C$2:$N$2,'Ligand and Compound Database'!A318) + COUNTIF('Plate Planning'!$C$12:$N$12,'Ligand and Compound Database'!A318) + COUNTIF('Plate Planning'!$C$12:$N$12,'Ligand and Compound Database'!B318)) + 12 * (COUNTIF('Plate Planning'!$B$4:$B$11,'Ligand and Compound Database'!A318) + COUNTIF('Plate Planning'!$B$4:$B$11,'Ligand and Compound Database'!B318) + COUNTIF('Plate Planning'!$O$4:$O$11,'Ligand and Compound Database'!A318) + COUNTIF('Plate Planning'!$O$4:O327,'Ligand and Compound Database'!B318))</f>
        <v>0</v>
      </c>
      <c r="E318" s="327" t="s">
        <v>927</v>
      </c>
    </row>
    <row r="319" spans="1:5" x14ac:dyDescent="0.25">
      <c r="A319" s="325">
        <v>318</v>
      </c>
      <c r="B319" s="320" t="s">
        <v>438</v>
      </c>
      <c r="C319" s="321" t="s">
        <v>76</v>
      </c>
      <c r="D319" s="322">
        <f>COUNTIF('Plate Planning'!$C$4:$N$11,'Ligand and Compound Database'!A319)+COUNTIF('Plate Planning'!$C$4:$N$11,'Ligand and Compound Database'!B319)+8*(COUNTIF('Plate Planning'!$C$2:$N$2,'Ligand and Compound Database'!B319) + COUNTIF('Plate Planning'!$C$2:$N$2,'Ligand and Compound Database'!A319) + COUNTIF('Plate Planning'!$C$12:$N$12,'Ligand and Compound Database'!A319) + COUNTIF('Plate Planning'!$C$12:$N$12,'Ligand and Compound Database'!B319)) + 12 * (COUNTIF('Plate Planning'!$B$4:$B$11,'Ligand and Compound Database'!A319) + COUNTIF('Plate Planning'!$B$4:$B$11,'Ligand and Compound Database'!B319) + COUNTIF('Plate Planning'!$O$4:$O$11,'Ligand and Compound Database'!A319) + COUNTIF('Plate Planning'!$O$4:O328,'Ligand and Compound Database'!B319))</f>
        <v>0</v>
      </c>
      <c r="E319" s="327" t="s">
        <v>928</v>
      </c>
    </row>
    <row r="320" spans="1:5" x14ac:dyDescent="0.25">
      <c r="A320" s="325">
        <v>319</v>
      </c>
      <c r="B320" s="320" t="s">
        <v>439</v>
      </c>
      <c r="C320" s="321" t="s">
        <v>77</v>
      </c>
      <c r="D320" s="322">
        <f>COUNTIF('Plate Planning'!$C$4:$N$11,'Ligand and Compound Database'!A320)+COUNTIF('Plate Planning'!$C$4:$N$11,'Ligand and Compound Database'!B320)+8*(COUNTIF('Plate Planning'!$C$2:$N$2,'Ligand and Compound Database'!B320) + COUNTIF('Plate Planning'!$C$2:$N$2,'Ligand and Compound Database'!A320) + COUNTIF('Plate Planning'!$C$12:$N$12,'Ligand and Compound Database'!A320) + COUNTIF('Plate Planning'!$C$12:$N$12,'Ligand and Compound Database'!B320)) + 12 * (COUNTIF('Plate Planning'!$B$4:$B$11,'Ligand and Compound Database'!A320) + COUNTIF('Plate Planning'!$B$4:$B$11,'Ligand and Compound Database'!B320) + COUNTIF('Plate Planning'!$O$4:$O$11,'Ligand and Compound Database'!A320) + COUNTIF('Plate Planning'!$O$4:O329,'Ligand and Compound Database'!B320))</f>
        <v>0</v>
      </c>
      <c r="E320" s="327" t="s">
        <v>929</v>
      </c>
    </row>
    <row r="321" spans="1:5" x14ac:dyDescent="0.25">
      <c r="A321" s="325">
        <v>320</v>
      </c>
      <c r="B321" s="320" t="s">
        <v>440</v>
      </c>
      <c r="C321" s="321" t="s">
        <v>76</v>
      </c>
      <c r="D321" s="322">
        <f>COUNTIF('Plate Planning'!$C$4:$N$11,'Ligand and Compound Database'!A321)+COUNTIF('Plate Planning'!$C$4:$N$11,'Ligand and Compound Database'!B321)+8*(COUNTIF('Plate Planning'!$C$2:$N$2,'Ligand and Compound Database'!B321) + COUNTIF('Plate Planning'!$C$2:$N$2,'Ligand and Compound Database'!A321) + COUNTIF('Plate Planning'!$C$12:$N$12,'Ligand and Compound Database'!A321) + COUNTIF('Plate Planning'!$C$12:$N$12,'Ligand and Compound Database'!B321)) + 12 * (COUNTIF('Plate Planning'!$B$4:$B$11,'Ligand and Compound Database'!A321) + COUNTIF('Plate Planning'!$B$4:$B$11,'Ligand and Compound Database'!B321) + COUNTIF('Plate Planning'!$O$4:$O$11,'Ligand and Compound Database'!A321) + COUNTIF('Plate Planning'!$O$4:O330,'Ligand and Compound Database'!B321))</f>
        <v>0</v>
      </c>
      <c r="E321" s="327" t="s">
        <v>930</v>
      </c>
    </row>
    <row r="322" spans="1:5" x14ac:dyDescent="0.25">
      <c r="A322" s="325">
        <v>321</v>
      </c>
      <c r="B322" s="320" t="s">
        <v>441</v>
      </c>
      <c r="C322" s="320" t="s">
        <v>75</v>
      </c>
      <c r="D322" s="322">
        <f>COUNTIF('Plate Planning'!$C$4:$N$11,'Ligand and Compound Database'!A322)+COUNTIF('Plate Planning'!$C$4:$N$11,'Ligand and Compound Database'!B322)+8*(COUNTIF('Plate Planning'!$C$2:$N$2,'Ligand and Compound Database'!B322) + COUNTIF('Plate Planning'!$C$2:$N$2,'Ligand and Compound Database'!A322) + COUNTIF('Plate Planning'!$C$12:$N$12,'Ligand and Compound Database'!A322) + COUNTIF('Plate Planning'!$C$12:$N$12,'Ligand and Compound Database'!B322)) + 12 * (COUNTIF('Plate Planning'!$B$4:$B$11,'Ligand and Compound Database'!A322) + COUNTIF('Plate Planning'!$B$4:$B$11,'Ligand and Compound Database'!B322) + COUNTIF('Plate Planning'!$O$4:$O$11,'Ligand and Compound Database'!A322) + COUNTIF('Plate Planning'!$O$4:O331,'Ligand and Compound Database'!B322))</f>
        <v>0</v>
      </c>
      <c r="E322" s="327" t="s">
        <v>931</v>
      </c>
    </row>
    <row r="323" spans="1:5" x14ac:dyDescent="0.25">
      <c r="A323" s="325">
        <v>322</v>
      </c>
      <c r="B323" s="320" t="s">
        <v>442</v>
      </c>
      <c r="C323" s="321" t="s">
        <v>77</v>
      </c>
      <c r="D323" s="322">
        <f>COUNTIF('Plate Planning'!$C$4:$N$11,'Ligand and Compound Database'!A323)+COUNTIF('Plate Planning'!$C$4:$N$11,'Ligand and Compound Database'!B323)+8*(COUNTIF('Plate Planning'!$C$2:$N$2,'Ligand and Compound Database'!B323) + COUNTIF('Plate Planning'!$C$2:$N$2,'Ligand and Compound Database'!A323) + COUNTIF('Plate Planning'!$C$12:$N$12,'Ligand and Compound Database'!A323) + COUNTIF('Plate Planning'!$C$12:$N$12,'Ligand and Compound Database'!B323)) + 12 * (COUNTIF('Plate Planning'!$B$4:$B$11,'Ligand and Compound Database'!A323) + COUNTIF('Plate Planning'!$B$4:$B$11,'Ligand and Compound Database'!B323) + COUNTIF('Plate Planning'!$O$4:$O$11,'Ligand and Compound Database'!A323) + COUNTIF('Plate Planning'!$O$4:O332,'Ligand and Compound Database'!B323))</f>
        <v>0</v>
      </c>
      <c r="E323" s="327" t="s">
        <v>932</v>
      </c>
    </row>
    <row r="324" spans="1:5" x14ac:dyDescent="0.25">
      <c r="A324" s="325">
        <v>323</v>
      </c>
      <c r="B324" s="320" t="s">
        <v>443</v>
      </c>
      <c r="C324" s="321" t="s">
        <v>77</v>
      </c>
      <c r="D324" s="322">
        <f>COUNTIF('Plate Planning'!$C$4:$N$11,'Ligand and Compound Database'!A324)+COUNTIF('Plate Planning'!$C$4:$N$11,'Ligand and Compound Database'!B324)+8*(COUNTIF('Plate Planning'!$C$2:$N$2,'Ligand and Compound Database'!B324) + COUNTIF('Plate Planning'!$C$2:$N$2,'Ligand and Compound Database'!A324) + COUNTIF('Plate Planning'!$C$12:$N$12,'Ligand and Compound Database'!A324) + COUNTIF('Plate Planning'!$C$12:$N$12,'Ligand and Compound Database'!B324)) + 12 * (COUNTIF('Plate Planning'!$B$4:$B$11,'Ligand and Compound Database'!A324) + COUNTIF('Plate Planning'!$B$4:$B$11,'Ligand and Compound Database'!B324) + COUNTIF('Plate Planning'!$O$4:$O$11,'Ligand and Compound Database'!A324) + COUNTIF('Plate Planning'!$O$4:O333,'Ligand and Compound Database'!B324))</f>
        <v>0</v>
      </c>
      <c r="E324" s="327" t="s">
        <v>933</v>
      </c>
    </row>
    <row r="325" spans="1:5" x14ac:dyDescent="0.25">
      <c r="A325" s="325">
        <v>324</v>
      </c>
      <c r="B325" s="320" t="s">
        <v>444</v>
      </c>
      <c r="C325" s="321" t="s">
        <v>77</v>
      </c>
      <c r="D325" s="322">
        <f>COUNTIF('Plate Planning'!$C$4:$N$11,'Ligand and Compound Database'!A325)+COUNTIF('Plate Planning'!$C$4:$N$11,'Ligand and Compound Database'!B325)+8*(COUNTIF('Plate Planning'!$C$2:$N$2,'Ligand and Compound Database'!B325) + COUNTIF('Plate Planning'!$C$2:$N$2,'Ligand and Compound Database'!A325) + COUNTIF('Plate Planning'!$C$12:$N$12,'Ligand and Compound Database'!A325) + COUNTIF('Plate Planning'!$C$12:$N$12,'Ligand and Compound Database'!B325)) + 12 * (COUNTIF('Plate Planning'!$B$4:$B$11,'Ligand and Compound Database'!A325) + COUNTIF('Plate Planning'!$B$4:$B$11,'Ligand and Compound Database'!B325) + COUNTIF('Plate Planning'!$O$4:$O$11,'Ligand and Compound Database'!A325) + COUNTIF('Plate Planning'!$O$4:O334,'Ligand and Compound Database'!B325))</f>
        <v>0</v>
      </c>
      <c r="E325" s="327" t="s">
        <v>934</v>
      </c>
    </row>
    <row r="326" spans="1:5" x14ac:dyDescent="0.25">
      <c r="A326" s="325">
        <v>325</v>
      </c>
      <c r="B326" s="320" t="s">
        <v>445</v>
      </c>
      <c r="C326" s="321" t="s">
        <v>77</v>
      </c>
      <c r="D326" s="322">
        <f>COUNTIF('Plate Planning'!$C$4:$N$11,'Ligand and Compound Database'!A326)+COUNTIF('Plate Planning'!$C$4:$N$11,'Ligand and Compound Database'!B326)+8*(COUNTIF('Plate Planning'!$C$2:$N$2,'Ligand and Compound Database'!B326) + COUNTIF('Plate Planning'!$C$2:$N$2,'Ligand and Compound Database'!A326) + COUNTIF('Plate Planning'!$C$12:$N$12,'Ligand and Compound Database'!A326) + COUNTIF('Plate Planning'!$C$12:$N$12,'Ligand and Compound Database'!B326)) + 12 * (COUNTIF('Plate Planning'!$B$4:$B$11,'Ligand and Compound Database'!A326) + COUNTIF('Plate Planning'!$B$4:$B$11,'Ligand and Compound Database'!B326) + COUNTIF('Plate Planning'!$O$4:$O$11,'Ligand and Compound Database'!A326) + COUNTIF('Plate Planning'!$O$4:O335,'Ligand and Compound Database'!B326))</f>
        <v>0</v>
      </c>
      <c r="E326" s="327" t="s">
        <v>935</v>
      </c>
    </row>
    <row r="327" spans="1:5" x14ac:dyDescent="0.25">
      <c r="A327" s="325">
        <v>326</v>
      </c>
      <c r="B327" s="320" t="s">
        <v>446</v>
      </c>
      <c r="C327" s="321" t="s">
        <v>1108</v>
      </c>
      <c r="D327" s="322">
        <f>COUNTIF('Plate Planning'!$C$4:$N$11,'Ligand and Compound Database'!A327)+COUNTIF('Plate Planning'!$C$4:$N$11,'Ligand and Compound Database'!B327)+8*(COUNTIF('Plate Planning'!$C$2:$N$2,'Ligand and Compound Database'!B327) + COUNTIF('Plate Planning'!$C$2:$N$2,'Ligand and Compound Database'!A327) + COUNTIF('Plate Planning'!$C$12:$N$12,'Ligand and Compound Database'!A327) + COUNTIF('Plate Planning'!$C$12:$N$12,'Ligand and Compound Database'!B327)) + 12 * (COUNTIF('Plate Planning'!$B$4:$B$11,'Ligand and Compound Database'!A327) + COUNTIF('Plate Planning'!$B$4:$B$11,'Ligand and Compound Database'!B327) + COUNTIF('Plate Planning'!$O$4:$O$11,'Ligand and Compound Database'!A327) + COUNTIF('Plate Planning'!$O$4:O336,'Ligand and Compound Database'!B327))</f>
        <v>0</v>
      </c>
      <c r="E327" s="327" t="s">
        <v>936</v>
      </c>
    </row>
    <row r="328" spans="1:5" x14ac:dyDescent="0.25">
      <c r="A328" s="325">
        <v>327</v>
      </c>
      <c r="B328" s="320" t="s">
        <v>447</v>
      </c>
      <c r="C328" s="321" t="s">
        <v>1108</v>
      </c>
      <c r="D328" s="322">
        <f>COUNTIF('Plate Planning'!$C$4:$N$11,'Ligand and Compound Database'!A328)+COUNTIF('Plate Planning'!$C$4:$N$11,'Ligand and Compound Database'!B328)+8*(COUNTIF('Plate Planning'!$C$2:$N$2,'Ligand and Compound Database'!B328) + COUNTIF('Plate Planning'!$C$2:$N$2,'Ligand and Compound Database'!A328) + COUNTIF('Plate Planning'!$C$12:$N$12,'Ligand and Compound Database'!A328) + COUNTIF('Plate Planning'!$C$12:$N$12,'Ligand and Compound Database'!B328)) + 12 * (COUNTIF('Plate Planning'!$B$4:$B$11,'Ligand and Compound Database'!A328) + COUNTIF('Plate Planning'!$B$4:$B$11,'Ligand and Compound Database'!B328) + COUNTIF('Plate Planning'!$O$4:$O$11,'Ligand and Compound Database'!A328) + COUNTIF('Plate Planning'!$O$4:O337,'Ligand and Compound Database'!B328))</f>
        <v>0</v>
      </c>
      <c r="E328" s="327" t="s">
        <v>937</v>
      </c>
    </row>
    <row r="329" spans="1:5" x14ac:dyDescent="0.25">
      <c r="A329" s="325">
        <v>328</v>
      </c>
      <c r="B329" s="320" t="s">
        <v>448</v>
      </c>
      <c r="C329" s="321" t="s">
        <v>77</v>
      </c>
      <c r="D329" s="322">
        <f>COUNTIF('Plate Planning'!$C$4:$N$11,'Ligand and Compound Database'!A329)+COUNTIF('Plate Planning'!$C$4:$N$11,'Ligand and Compound Database'!B329)+8*(COUNTIF('Plate Planning'!$C$2:$N$2,'Ligand and Compound Database'!B329) + COUNTIF('Plate Planning'!$C$2:$N$2,'Ligand and Compound Database'!A329) + COUNTIF('Plate Planning'!$C$12:$N$12,'Ligand and Compound Database'!A329) + COUNTIF('Plate Planning'!$C$12:$N$12,'Ligand and Compound Database'!B329)) + 12 * (COUNTIF('Plate Planning'!$B$4:$B$11,'Ligand and Compound Database'!A329) + COUNTIF('Plate Planning'!$B$4:$B$11,'Ligand and Compound Database'!B329) + COUNTIF('Plate Planning'!$O$4:$O$11,'Ligand and Compound Database'!A329) + COUNTIF('Plate Planning'!$O$4:O338,'Ligand and Compound Database'!B329))</f>
        <v>0</v>
      </c>
      <c r="E329" s="327" t="s">
        <v>938</v>
      </c>
    </row>
    <row r="330" spans="1:5" x14ac:dyDescent="0.25">
      <c r="A330" s="325">
        <v>329</v>
      </c>
      <c r="B330" s="320" t="s">
        <v>449</v>
      </c>
      <c r="C330" s="321" t="s">
        <v>77</v>
      </c>
      <c r="D330" s="322">
        <f>COUNTIF('Plate Planning'!$C$4:$N$11,'Ligand and Compound Database'!A330)+COUNTIF('Plate Planning'!$C$4:$N$11,'Ligand and Compound Database'!B330)+8*(COUNTIF('Plate Planning'!$C$2:$N$2,'Ligand and Compound Database'!B330) + COUNTIF('Plate Planning'!$C$2:$N$2,'Ligand and Compound Database'!A330) + COUNTIF('Plate Planning'!$C$12:$N$12,'Ligand and Compound Database'!A330) + COUNTIF('Plate Planning'!$C$12:$N$12,'Ligand and Compound Database'!B330)) + 12 * (COUNTIF('Plate Planning'!$B$4:$B$11,'Ligand and Compound Database'!A330) + COUNTIF('Plate Planning'!$B$4:$B$11,'Ligand and Compound Database'!B330) + COUNTIF('Plate Planning'!$O$4:$O$11,'Ligand and Compound Database'!A330) + COUNTIF('Plate Planning'!$O$4:O339,'Ligand and Compound Database'!B330))</f>
        <v>0</v>
      </c>
      <c r="E330" s="327" t="s">
        <v>939</v>
      </c>
    </row>
    <row r="331" spans="1:5" x14ac:dyDescent="0.25">
      <c r="A331" s="325">
        <v>330</v>
      </c>
      <c r="B331" s="320" t="s">
        <v>450</v>
      </c>
      <c r="C331" s="321" t="s">
        <v>76</v>
      </c>
      <c r="D331" s="322">
        <f>COUNTIF('Plate Planning'!$C$4:$N$11,'Ligand and Compound Database'!A331)+COUNTIF('Plate Planning'!$C$4:$N$11,'Ligand and Compound Database'!B331)+8*(COUNTIF('Plate Planning'!$C$2:$N$2,'Ligand and Compound Database'!B331) + COUNTIF('Plate Planning'!$C$2:$N$2,'Ligand and Compound Database'!A331) + COUNTIF('Plate Planning'!$C$12:$N$12,'Ligand and Compound Database'!A331) + COUNTIF('Plate Planning'!$C$12:$N$12,'Ligand and Compound Database'!B331)) + 12 * (COUNTIF('Plate Planning'!$B$4:$B$11,'Ligand and Compound Database'!A331) + COUNTIF('Plate Planning'!$B$4:$B$11,'Ligand and Compound Database'!B331) + COUNTIF('Plate Planning'!$O$4:$O$11,'Ligand and Compound Database'!A331) + COUNTIF('Plate Planning'!$O$4:O340,'Ligand and Compound Database'!B331))</f>
        <v>0</v>
      </c>
      <c r="E331" s="327" t="s">
        <v>940</v>
      </c>
    </row>
    <row r="332" spans="1:5" x14ac:dyDescent="0.25">
      <c r="A332" s="325">
        <v>331</v>
      </c>
      <c r="B332" s="320" t="s">
        <v>451</v>
      </c>
      <c r="C332" s="321" t="s">
        <v>76</v>
      </c>
      <c r="D332" s="322">
        <f>COUNTIF('Plate Planning'!$C$4:$N$11,'Ligand and Compound Database'!A332)+COUNTIF('Plate Planning'!$C$4:$N$11,'Ligand and Compound Database'!B332)+8*(COUNTIF('Plate Planning'!$C$2:$N$2,'Ligand and Compound Database'!B332) + COUNTIF('Plate Planning'!$C$2:$N$2,'Ligand and Compound Database'!A332) + COUNTIF('Plate Planning'!$C$12:$N$12,'Ligand and Compound Database'!A332) + COUNTIF('Plate Planning'!$C$12:$N$12,'Ligand and Compound Database'!B332)) + 12 * (COUNTIF('Plate Planning'!$B$4:$B$11,'Ligand and Compound Database'!A332) + COUNTIF('Plate Planning'!$B$4:$B$11,'Ligand and Compound Database'!B332) + COUNTIF('Plate Planning'!$O$4:$O$11,'Ligand and Compound Database'!A332) + COUNTIF('Plate Planning'!$O$4:O341,'Ligand and Compound Database'!B332))</f>
        <v>0</v>
      </c>
      <c r="E332" s="327" t="s">
        <v>941</v>
      </c>
    </row>
    <row r="333" spans="1:5" x14ac:dyDescent="0.25">
      <c r="A333" s="325">
        <v>332</v>
      </c>
      <c r="B333" s="320" t="s">
        <v>452</v>
      </c>
      <c r="C333" s="321" t="s">
        <v>77</v>
      </c>
      <c r="D333" s="322">
        <f>COUNTIF('Plate Planning'!$C$4:$N$11,'Ligand and Compound Database'!A333)+COUNTIF('Plate Planning'!$C$4:$N$11,'Ligand and Compound Database'!B333)+8*(COUNTIF('Plate Planning'!$C$2:$N$2,'Ligand and Compound Database'!B333) + COUNTIF('Plate Planning'!$C$2:$N$2,'Ligand and Compound Database'!A333) + COUNTIF('Plate Planning'!$C$12:$N$12,'Ligand and Compound Database'!A333) + COUNTIF('Plate Planning'!$C$12:$N$12,'Ligand and Compound Database'!B333)) + 12 * (COUNTIF('Plate Planning'!$B$4:$B$11,'Ligand and Compound Database'!A333) + COUNTIF('Plate Planning'!$B$4:$B$11,'Ligand and Compound Database'!B333) + COUNTIF('Plate Planning'!$O$4:$O$11,'Ligand and Compound Database'!A333) + COUNTIF('Plate Planning'!$O$4:O342,'Ligand and Compound Database'!B333))</f>
        <v>0</v>
      </c>
      <c r="E333" s="327" t="s">
        <v>942</v>
      </c>
    </row>
    <row r="334" spans="1:5" x14ac:dyDescent="0.25">
      <c r="A334" s="325">
        <v>333</v>
      </c>
      <c r="B334" s="320" t="s">
        <v>453</v>
      </c>
      <c r="C334" s="320" t="s">
        <v>75</v>
      </c>
      <c r="D334" s="322">
        <f>COUNTIF('Plate Planning'!$C$4:$N$11,'Ligand and Compound Database'!A334)+COUNTIF('Plate Planning'!$C$4:$N$11,'Ligand and Compound Database'!B334)+8*(COUNTIF('Plate Planning'!$C$2:$N$2,'Ligand and Compound Database'!B334) + COUNTIF('Plate Planning'!$C$2:$N$2,'Ligand and Compound Database'!A334) + COUNTIF('Plate Planning'!$C$12:$N$12,'Ligand and Compound Database'!A334) + COUNTIF('Plate Planning'!$C$12:$N$12,'Ligand and Compound Database'!B334)) + 12 * (COUNTIF('Plate Planning'!$B$4:$B$11,'Ligand and Compound Database'!A334) + COUNTIF('Plate Planning'!$B$4:$B$11,'Ligand and Compound Database'!B334) + COUNTIF('Plate Planning'!$O$4:$O$11,'Ligand and Compound Database'!A334) + COUNTIF('Plate Planning'!$O$4:O343,'Ligand and Compound Database'!B334))</f>
        <v>0</v>
      </c>
      <c r="E334" s="327" t="s">
        <v>943</v>
      </c>
    </row>
    <row r="335" spans="1:5" x14ac:dyDescent="0.25">
      <c r="A335" s="325">
        <v>334</v>
      </c>
      <c r="B335" s="320" t="s">
        <v>454</v>
      </c>
      <c r="C335" s="321" t="s">
        <v>75</v>
      </c>
      <c r="D335" s="322">
        <f>COUNTIF('Plate Planning'!$C$4:$N$11,'Ligand and Compound Database'!A335)+COUNTIF('Plate Planning'!$C$4:$N$11,'Ligand and Compound Database'!B335)+8*(COUNTIF('Plate Planning'!$C$2:$N$2,'Ligand and Compound Database'!B335) + COUNTIF('Plate Planning'!$C$2:$N$2,'Ligand and Compound Database'!A335) + COUNTIF('Plate Planning'!$C$12:$N$12,'Ligand and Compound Database'!A335) + COUNTIF('Plate Planning'!$C$12:$N$12,'Ligand and Compound Database'!B335)) + 12 * (COUNTIF('Plate Planning'!$B$4:$B$11,'Ligand and Compound Database'!A335) + COUNTIF('Plate Planning'!$B$4:$B$11,'Ligand and Compound Database'!B335) + COUNTIF('Plate Planning'!$O$4:$O$11,'Ligand and Compound Database'!A335) + COUNTIF('Plate Planning'!$O$4:O344,'Ligand and Compound Database'!B335))</f>
        <v>0</v>
      </c>
      <c r="E335" s="327" t="s">
        <v>944</v>
      </c>
    </row>
    <row r="336" spans="1:5" x14ac:dyDescent="0.25">
      <c r="A336" s="325">
        <v>335</v>
      </c>
      <c r="B336" s="320" t="s">
        <v>455</v>
      </c>
      <c r="C336" s="321" t="s">
        <v>75</v>
      </c>
      <c r="D336" s="322">
        <f>COUNTIF('Plate Planning'!$C$4:$N$11,'Ligand and Compound Database'!A336)+COUNTIF('Plate Planning'!$C$4:$N$11,'Ligand and Compound Database'!B336)+8*(COUNTIF('Plate Planning'!$C$2:$N$2,'Ligand and Compound Database'!B336) + COUNTIF('Plate Planning'!$C$2:$N$2,'Ligand and Compound Database'!A336) + COUNTIF('Plate Planning'!$C$12:$N$12,'Ligand and Compound Database'!A336) + COUNTIF('Plate Planning'!$C$12:$N$12,'Ligand and Compound Database'!B336)) + 12 * (COUNTIF('Plate Planning'!$B$4:$B$11,'Ligand and Compound Database'!A336) + COUNTIF('Plate Planning'!$B$4:$B$11,'Ligand and Compound Database'!B336) + COUNTIF('Plate Planning'!$O$4:$O$11,'Ligand and Compound Database'!A336) + COUNTIF('Plate Planning'!$O$4:O345,'Ligand and Compound Database'!B336))</f>
        <v>0</v>
      </c>
      <c r="E336" s="327" t="s">
        <v>945</v>
      </c>
    </row>
    <row r="337" spans="1:5" x14ac:dyDescent="0.25">
      <c r="A337" s="325">
        <v>336</v>
      </c>
      <c r="B337" s="320" t="s">
        <v>456</v>
      </c>
      <c r="C337" s="321" t="s">
        <v>75</v>
      </c>
      <c r="D337" s="322">
        <f>COUNTIF('Plate Planning'!$C$4:$N$11,'Ligand and Compound Database'!A337)+COUNTIF('Plate Planning'!$C$4:$N$11,'Ligand and Compound Database'!B337)+8*(COUNTIF('Plate Planning'!$C$2:$N$2,'Ligand and Compound Database'!B337) + COUNTIF('Plate Planning'!$C$2:$N$2,'Ligand and Compound Database'!A337) + COUNTIF('Plate Planning'!$C$12:$N$12,'Ligand and Compound Database'!A337) + COUNTIF('Plate Planning'!$C$12:$N$12,'Ligand and Compound Database'!B337)) + 12 * (COUNTIF('Plate Planning'!$B$4:$B$11,'Ligand and Compound Database'!A337) + COUNTIF('Plate Planning'!$B$4:$B$11,'Ligand and Compound Database'!B337) + COUNTIF('Plate Planning'!$O$4:$O$11,'Ligand and Compound Database'!A337) + COUNTIF('Plate Planning'!$O$4:O346,'Ligand and Compound Database'!B337))</f>
        <v>0</v>
      </c>
      <c r="E337" s="327" t="s">
        <v>946</v>
      </c>
    </row>
    <row r="338" spans="1:5" x14ac:dyDescent="0.25">
      <c r="A338" s="325">
        <v>337</v>
      </c>
      <c r="B338" s="320" t="s">
        <v>457</v>
      </c>
      <c r="C338" s="321" t="s">
        <v>76</v>
      </c>
      <c r="D338" s="322">
        <f>COUNTIF('Plate Planning'!$C$4:$N$11,'Ligand and Compound Database'!A338)+COUNTIF('Plate Planning'!$C$4:$N$11,'Ligand and Compound Database'!B338)+8*(COUNTIF('Plate Planning'!$C$2:$N$2,'Ligand and Compound Database'!B338) + COUNTIF('Plate Planning'!$C$2:$N$2,'Ligand and Compound Database'!A338) + COUNTIF('Plate Planning'!$C$12:$N$12,'Ligand and Compound Database'!A338) + COUNTIF('Plate Planning'!$C$12:$N$12,'Ligand and Compound Database'!B338)) + 12 * (COUNTIF('Plate Planning'!$B$4:$B$11,'Ligand and Compound Database'!A338) + COUNTIF('Plate Planning'!$B$4:$B$11,'Ligand and Compound Database'!B338) + COUNTIF('Plate Planning'!$O$4:$O$11,'Ligand and Compound Database'!A338) + COUNTIF('Plate Planning'!$O$4:O347,'Ligand and Compound Database'!B338))</f>
        <v>0</v>
      </c>
      <c r="E338" s="327" t="s">
        <v>947</v>
      </c>
    </row>
    <row r="339" spans="1:5" x14ac:dyDescent="0.25">
      <c r="A339" s="325">
        <v>338</v>
      </c>
      <c r="B339" s="320" t="s">
        <v>458</v>
      </c>
      <c r="C339" s="321" t="s">
        <v>76</v>
      </c>
      <c r="D339" s="322">
        <f>COUNTIF('Plate Planning'!$C$4:$N$11,'Ligand and Compound Database'!A339)+COUNTIF('Plate Planning'!$C$4:$N$11,'Ligand and Compound Database'!B339)+8*(COUNTIF('Plate Planning'!$C$2:$N$2,'Ligand and Compound Database'!B339) + COUNTIF('Plate Planning'!$C$2:$N$2,'Ligand and Compound Database'!A339) + COUNTIF('Plate Planning'!$C$12:$N$12,'Ligand and Compound Database'!A339) + COUNTIF('Plate Planning'!$C$12:$N$12,'Ligand and Compound Database'!B339)) + 12 * (COUNTIF('Plate Planning'!$B$4:$B$11,'Ligand and Compound Database'!A339) + COUNTIF('Plate Planning'!$B$4:$B$11,'Ligand and Compound Database'!B339) + COUNTIF('Plate Planning'!$O$4:$O$11,'Ligand and Compound Database'!A339) + COUNTIF('Plate Planning'!$O$4:O348,'Ligand and Compound Database'!B339))</f>
        <v>0</v>
      </c>
      <c r="E339" s="327" t="s">
        <v>948</v>
      </c>
    </row>
    <row r="340" spans="1:5" x14ac:dyDescent="0.25">
      <c r="A340" s="325">
        <v>339</v>
      </c>
      <c r="B340" s="320" t="s">
        <v>459</v>
      </c>
      <c r="C340" s="320" t="s">
        <v>75</v>
      </c>
      <c r="D340" s="322">
        <f>COUNTIF('Plate Planning'!$C$4:$N$11,'Ligand and Compound Database'!A340)+COUNTIF('Plate Planning'!$C$4:$N$11,'Ligand and Compound Database'!B340)+8*(COUNTIF('Plate Planning'!$C$2:$N$2,'Ligand and Compound Database'!B340) + COUNTIF('Plate Planning'!$C$2:$N$2,'Ligand and Compound Database'!A340) + COUNTIF('Plate Planning'!$C$12:$N$12,'Ligand and Compound Database'!A340) + COUNTIF('Plate Planning'!$C$12:$N$12,'Ligand and Compound Database'!B340)) + 12 * (COUNTIF('Plate Planning'!$B$4:$B$11,'Ligand and Compound Database'!A340) + COUNTIF('Plate Planning'!$B$4:$B$11,'Ligand and Compound Database'!B340) + COUNTIF('Plate Planning'!$O$4:$O$11,'Ligand and Compound Database'!A340) + COUNTIF('Plate Planning'!$O$4:O349,'Ligand and Compound Database'!B340))</f>
        <v>0</v>
      </c>
      <c r="E340" s="327" t="s">
        <v>949</v>
      </c>
    </row>
    <row r="341" spans="1:5" x14ac:dyDescent="0.25">
      <c r="A341" s="325">
        <v>340</v>
      </c>
      <c r="B341" s="320" t="s">
        <v>460</v>
      </c>
      <c r="C341" s="321" t="s">
        <v>76</v>
      </c>
      <c r="D341" s="322">
        <f>COUNTIF('Plate Planning'!$C$4:$N$11,'Ligand and Compound Database'!A341)+COUNTIF('Plate Planning'!$C$4:$N$11,'Ligand and Compound Database'!B341)+8*(COUNTIF('Plate Planning'!$C$2:$N$2,'Ligand and Compound Database'!B341) + COUNTIF('Plate Planning'!$C$2:$N$2,'Ligand and Compound Database'!A341) + COUNTIF('Plate Planning'!$C$12:$N$12,'Ligand and Compound Database'!A341) + COUNTIF('Plate Planning'!$C$12:$N$12,'Ligand and Compound Database'!B341)) + 12 * (COUNTIF('Plate Planning'!$B$4:$B$11,'Ligand and Compound Database'!A341) + COUNTIF('Plate Planning'!$B$4:$B$11,'Ligand and Compound Database'!B341) + COUNTIF('Plate Planning'!$O$4:$O$11,'Ligand and Compound Database'!A341) + COUNTIF('Plate Planning'!$O$4:O350,'Ligand and Compound Database'!B341))</f>
        <v>0</v>
      </c>
      <c r="E341" s="327" t="s">
        <v>950</v>
      </c>
    </row>
    <row r="342" spans="1:5" x14ac:dyDescent="0.25">
      <c r="A342" s="325">
        <v>341</v>
      </c>
      <c r="B342" s="320" t="s">
        <v>461</v>
      </c>
      <c r="C342" s="321" t="s">
        <v>75</v>
      </c>
      <c r="D342" s="322">
        <f>COUNTIF('Plate Planning'!$C$4:$N$11,'Ligand and Compound Database'!A342)+COUNTIF('Plate Planning'!$C$4:$N$11,'Ligand and Compound Database'!B342)+8*(COUNTIF('Plate Planning'!$C$2:$N$2,'Ligand and Compound Database'!B342) + COUNTIF('Plate Planning'!$C$2:$N$2,'Ligand and Compound Database'!A342) + COUNTIF('Plate Planning'!$C$12:$N$12,'Ligand and Compound Database'!A342) + COUNTIF('Plate Planning'!$C$12:$N$12,'Ligand and Compound Database'!B342)) + 12 * (COUNTIF('Plate Planning'!$B$4:$B$11,'Ligand and Compound Database'!A342) + COUNTIF('Plate Planning'!$B$4:$B$11,'Ligand and Compound Database'!B342) + COUNTIF('Plate Planning'!$O$4:$O$11,'Ligand and Compound Database'!A342) + COUNTIF('Plate Planning'!$O$4:O351,'Ligand and Compound Database'!B342))</f>
        <v>0</v>
      </c>
      <c r="E342" s="327" t="s">
        <v>951</v>
      </c>
    </row>
    <row r="343" spans="1:5" x14ac:dyDescent="0.25">
      <c r="A343" s="325">
        <v>342</v>
      </c>
      <c r="B343" s="320" t="s">
        <v>462</v>
      </c>
      <c r="C343" s="320" t="s">
        <v>75</v>
      </c>
      <c r="D343" s="322">
        <f>COUNTIF('Plate Planning'!$C$4:$N$11,'Ligand and Compound Database'!A343)+COUNTIF('Plate Planning'!$C$4:$N$11,'Ligand and Compound Database'!B343)+8*(COUNTIF('Plate Planning'!$C$2:$N$2,'Ligand and Compound Database'!B343) + COUNTIF('Plate Planning'!$C$2:$N$2,'Ligand and Compound Database'!A343) + COUNTIF('Plate Planning'!$C$12:$N$12,'Ligand and Compound Database'!A343) + COUNTIF('Plate Planning'!$C$12:$N$12,'Ligand and Compound Database'!B343)) + 12 * (COUNTIF('Plate Planning'!$B$4:$B$11,'Ligand and Compound Database'!A343) + COUNTIF('Plate Planning'!$B$4:$B$11,'Ligand and Compound Database'!B343) + COUNTIF('Plate Planning'!$O$4:$O$11,'Ligand and Compound Database'!A343) + COUNTIF('Plate Planning'!$O$4:O352,'Ligand and Compound Database'!B343))</f>
        <v>0</v>
      </c>
      <c r="E343" s="327" t="s">
        <v>952</v>
      </c>
    </row>
    <row r="344" spans="1:5" x14ac:dyDescent="0.25">
      <c r="A344" s="325">
        <v>343</v>
      </c>
      <c r="B344" s="320" t="s">
        <v>463</v>
      </c>
      <c r="C344" s="321" t="s">
        <v>76</v>
      </c>
      <c r="D344" s="322">
        <f>COUNTIF('Plate Planning'!$C$4:$N$11,'Ligand and Compound Database'!A344)+COUNTIF('Plate Planning'!$C$4:$N$11,'Ligand and Compound Database'!B344)+8*(COUNTIF('Plate Planning'!$C$2:$N$2,'Ligand and Compound Database'!B344) + COUNTIF('Plate Planning'!$C$2:$N$2,'Ligand and Compound Database'!A344) + COUNTIF('Plate Planning'!$C$12:$N$12,'Ligand and Compound Database'!A344) + COUNTIF('Plate Planning'!$C$12:$N$12,'Ligand and Compound Database'!B344)) + 12 * (COUNTIF('Plate Planning'!$B$4:$B$11,'Ligand and Compound Database'!A344) + COUNTIF('Plate Planning'!$B$4:$B$11,'Ligand and Compound Database'!B344) + COUNTIF('Plate Planning'!$O$4:$O$11,'Ligand and Compound Database'!A344) + COUNTIF('Plate Planning'!$O$4:O353,'Ligand and Compound Database'!B344))</f>
        <v>0</v>
      </c>
      <c r="E344" s="327" t="s">
        <v>953</v>
      </c>
    </row>
    <row r="345" spans="1:5" x14ac:dyDescent="0.25">
      <c r="A345" s="325">
        <v>344</v>
      </c>
      <c r="B345" s="320" t="s">
        <v>464</v>
      </c>
      <c r="C345" s="321" t="s">
        <v>77</v>
      </c>
      <c r="D345" s="322">
        <f>COUNTIF('Plate Planning'!$C$4:$N$11,'Ligand and Compound Database'!A345)+COUNTIF('Plate Planning'!$C$4:$N$11,'Ligand and Compound Database'!B345)+8*(COUNTIF('Plate Planning'!$C$2:$N$2,'Ligand and Compound Database'!B345) + COUNTIF('Plate Planning'!$C$2:$N$2,'Ligand and Compound Database'!A345) + COUNTIF('Plate Planning'!$C$12:$N$12,'Ligand and Compound Database'!A345) + COUNTIF('Plate Planning'!$C$12:$N$12,'Ligand and Compound Database'!B345)) + 12 * (COUNTIF('Plate Planning'!$B$4:$B$11,'Ligand and Compound Database'!A345) + COUNTIF('Plate Planning'!$B$4:$B$11,'Ligand and Compound Database'!B345) + COUNTIF('Plate Planning'!$O$4:$O$11,'Ligand and Compound Database'!A345) + COUNTIF('Plate Planning'!$O$4:O354,'Ligand and Compound Database'!B345))</f>
        <v>0</v>
      </c>
      <c r="E345" s="327" t="s">
        <v>954</v>
      </c>
    </row>
    <row r="346" spans="1:5" x14ac:dyDescent="0.25">
      <c r="A346" s="325">
        <v>345</v>
      </c>
      <c r="B346" s="320" t="s">
        <v>465</v>
      </c>
      <c r="C346" s="321" t="s">
        <v>77</v>
      </c>
      <c r="D346" s="322">
        <f>COUNTIF('Plate Planning'!$C$4:$N$11,'Ligand and Compound Database'!A346)+COUNTIF('Plate Planning'!$C$4:$N$11,'Ligand and Compound Database'!B346)+8*(COUNTIF('Plate Planning'!$C$2:$N$2,'Ligand and Compound Database'!B346) + COUNTIF('Plate Planning'!$C$2:$N$2,'Ligand and Compound Database'!A346) + COUNTIF('Plate Planning'!$C$12:$N$12,'Ligand and Compound Database'!A346) + COUNTIF('Plate Planning'!$C$12:$N$12,'Ligand and Compound Database'!B346)) + 12 * (COUNTIF('Plate Planning'!$B$4:$B$11,'Ligand and Compound Database'!A346) + COUNTIF('Plate Planning'!$B$4:$B$11,'Ligand and Compound Database'!B346) + COUNTIF('Plate Planning'!$O$4:$O$11,'Ligand and Compound Database'!A346) + COUNTIF('Plate Planning'!$O$4:O355,'Ligand and Compound Database'!B346))</f>
        <v>0</v>
      </c>
      <c r="E346" s="327" t="s">
        <v>955</v>
      </c>
    </row>
    <row r="347" spans="1:5" x14ac:dyDescent="0.25">
      <c r="A347" s="325">
        <v>346</v>
      </c>
      <c r="B347" s="320" t="s">
        <v>466</v>
      </c>
      <c r="C347" s="321" t="s">
        <v>76</v>
      </c>
      <c r="D347" s="322">
        <f>COUNTIF('Plate Planning'!$C$4:$N$11,'Ligand and Compound Database'!A347)+COUNTIF('Plate Planning'!$C$4:$N$11,'Ligand and Compound Database'!B347)+8*(COUNTIF('Plate Planning'!$C$2:$N$2,'Ligand and Compound Database'!B347) + COUNTIF('Plate Planning'!$C$2:$N$2,'Ligand and Compound Database'!A347) + COUNTIF('Plate Planning'!$C$12:$N$12,'Ligand and Compound Database'!A347) + COUNTIF('Plate Planning'!$C$12:$N$12,'Ligand and Compound Database'!B347)) + 12 * (COUNTIF('Plate Planning'!$B$4:$B$11,'Ligand and Compound Database'!A347) + COUNTIF('Plate Planning'!$B$4:$B$11,'Ligand and Compound Database'!B347) + COUNTIF('Plate Planning'!$O$4:$O$11,'Ligand and Compound Database'!A347) + COUNTIF('Plate Planning'!$O$4:O356,'Ligand and Compound Database'!B347))</f>
        <v>0</v>
      </c>
      <c r="E347" s="327" t="s">
        <v>956</v>
      </c>
    </row>
    <row r="348" spans="1:5" x14ac:dyDescent="0.25">
      <c r="A348" s="325">
        <v>347</v>
      </c>
      <c r="B348" s="320" t="s">
        <v>467</v>
      </c>
      <c r="C348" s="321" t="s">
        <v>76</v>
      </c>
      <c r="D348" s="322">
        <f>COUNTIF('Plate Planning'!$C$4:$N$11,'Ligand and Compound Database'!A348)+COUNTIF('Plate Planning'!$C$4:$N$11,'Ligand and Compound Database'!B348)+8*(COUNTIF('Plate Planning'!$C$2:$N$2,'Ligand and Compound Database'!B348) + COUNTIF('Plate Planning'!$C$2:$N$2,'Ligand and Compound Database'!A348) + COUNTIF('Plate Planning'!$C$12:$N$12,'Ligand and Compound Database'!A348) + COUNTIF('Plate Planning'!$C$12:$N$12,'Ligand and Compound Database'!B348)) + 12 * (COUNTIF('Plate Planning'!$B$4:$B$11,'Ligand and Compound Database'!A348) + COUNTIF('Plate Planning'!$B$4:$B$11,'Ligand and Compound Database'!B348) + COUNTIF('Plate Planning'!$O$4:$O$11,'Ligand and Compound Database'!A348) + COUNTIF('Plate Planning'!$O$4:O357,'Ligand and Compound Database'!B348))</f>
        <v>0</v>
      </c>
      <c r="E348" s="327" t="s">
        <v>957</v>
      </c>
    </row>
    <row r="349" spans="1:5" x14ac:dyDescent="0.25">
      <c r="A349" s="325">
        <v>348</v>
      </c>
      <c r="B349" s="320" t="s">
        <v>468</v>
      </c>
      <c r="C349" s="320" t="s">
        <v>1106</v>
      </c>
      <c r="D349" s="322">
        <f>COUNTIF('Plate Planning'!$C$4:$N$11,'Ligand and Compound Database'!A349)+COUNTIF('Plate Planning'!$C$4:$N$11,'Ligand and Compound Database'!B349)+8*(COUNTIF('Plate Planning'!$C$2:$N$2,'Ligand and Compound Database'!B349) + COUNTIF('Plate Planning'!$C$2:$N$2,'Ligand and Compound Database'!A349) + COUNTIF('Plate Planning'!$C$12:$N$12,'Ligand and Compound Database'!A349) + COUNTIF('Plate Planning'!$C$12:$N$12,'Ligand and Compound Database'!B349)) + 12 * (COUNTIF('Plate Planning'!$B$4:$B$11,'Ligand and Compound Database'!A349) + COUNTIF('Plate Planning'!$B$4:$B$11,'Ligand and Compound Database'!B349) + COUNTIF('Plate Planning'!$O$4:$O$11,'Ligand and Compound Database'!A349) + COUNTIF('Plate Planning'!$O$4:O358,'Ligand and Compound Database'!B349))</f>
        <v>0</v>
      </c>
      <c r="E349" s="326" t="s">
        <v>958</v>
      </c>
    </row>
    <row r="350" spans="1:5" x14ac:dyDescent="0.25">
      <c r="A350" s="325">
        <v>349</v>
      </c>
      <c r="B350" s="320" t="s">
        <v>469</v>
      </c>
      <c r="C350" s="320" t="s">
        <v>1106</v>
      </c>
      <c r="D350" s="322">
        <f>COUNTIF('Plate Planning'!$C$4:$N$11,'Ligand and Compound Database'!A350)+COUNTIF('Plate Planning'!$C$4:$N$11,'Ligand and Compound Database'!B350)+8*(COUNTIF('Plate Planning'!$C$2:$N$2,'Ligand and Compound Database'!B350) + COUNTIF('Plate Planning'!$C$2:$N$2,'Ligand and Compound Database'!A350) + COUNTIF('Plate Planning'!$C$12:$N$12,'Ligand and Compound Database'!A350) + COUNTIF('Plate Planning'!$C$12:$N$12,'Ligand and Compound Database'!B350)) + 12 * (COUNTIF('Plate Planning'!$B$4:$B$11,'Ligand and Compound Database'!A350) + COUNTIF('Plate Planning'!$B$4:$B$11,'Ligand and Compound Database'!B350) + COUNTIF('Plate Planning'!$O$4:$O$11,'Ligand and Compound Database'!A350) + COUNTIF('Plate Planning'!$O$4:O359,'Ligand and Compound Database'!B350))</f>
        <v>0</v>
      </c>
      <c r="E350" s="326" t="s">
        <v>959</v>
      </c>
    </row>
    <row r="351" spans="1:5" x14ac:dyDescent="0.25">
      <c r="A351" s="325">
        <v>350</v>
      </c>
      <c r="B351" s="320" t="s">
        <v>470</v>
      </c>
      <c r="C351" s="321" t="s">
        <v>1106</v>
      </c>
      <c r="D351" s="322">
        <f>COUNTIF('Plate Planning'!$C$4:$N$11,'Ligand and Compound Database'!A351)+COUNTIF('Plate Planning'!$C$4:$N$11,'Ligand and Compound Database'!B351)+8*(COUNTIF('Plate Planning'!$C$2:$N$2,'Ligand and Compound Database'!B351) + COUNTIF('Plate Planning'!$C$2:$N$2,'Ligand and Compound Database'!A351) + COUNTIF('Plate Planning'!$C$12:$N$12,'Ligand and Compound Database'!A351) + COUNTIF('Plate Planning'!$C$12:$N$12,'Ligand and Compound Database'!B351)) + 12 * (COUNTIF('Plate Planning'!$B$4:$B$11,'Ligand and Compound Database'!A351) + COUNTIF('Plate Planning'!$B$4:$B$11,'Ligand and Compound Database'!B351) + COUNTIF('Plate Planning'!$O$4:$O$11,'Ligand and Compound Database'!A351) + COUNTIF('Plate Planning'!$O$4:O360,'Ligand and Compound Database'!B351))</f>
        <v>0</v>
      </c>
      <c r="E351" s="326" t="s">
        <v>960</v>
      </c>
    </row>
    <row r="352" spans="1:5" x14ac:dyDescent="0.25">
      <c r="A352" s="325">
        <v>351</v>
      </c>
      <c r="B352" s="320" t="s">
        <v>471</v>
      </c>
      <c r="C352" s="320" t="s">
        <v>1106</v>
      </c>
      <c r="D352" s="322">
        <f>COUNTIF('Plate Planning'!$C$4:$N$11,'Ligand and Compound Database'!A352)+COUNTIF('Plate Planning'!$C$4:$N$11,'Ligand and Compound Database'!B352)+8*(COUNTIF('Plate Planning'!$C$2:$N$2,'Ligand and Compound Database'!B352) + COUNTIF('Plate Planning'!$C$2:$N$2,'Ligand and Compound Database'!A352) + COUNTIF('Plate Planning'!$C$12:$N$12,'Ligand and Compound Database'!A352) + COUNTIF('Plate Planning'!$C$12:$N$12,'Ligand and Compound Database'!B352)) + 12 * (COUNTIF('Plate Planning'!$B$4:$B$11,'Ligand and Compound Database'!A352) + COUNTIF('Plate Planning'!$B$4:$B$11,'Ligand and Compound Database'!B352) + COUNTIF('Plate Planning'!$O$4:$O$11,'Ligand and Compound Database'!A352) + COUNTIF('Plate Planning'!$O$4:O361,'Ligand and Compound Database'!B352))</f>
        <v>0</v>
      </c>
      <c r="E352" s="326" t="s">
        <v>961</v>
      </c>
    </row>
    <row r="353" spans="1:5" x14ac:dyDescent="0.25">
      <c r="A353" s="325">
        <v>352</v>
      </c>
      <c r="B353" s="320" t="s">
        <v>472</v>
      </c>
      <c r="C353" s="321" t="s">
        <v>1106</v>
      </c>
      <c r="D353" s="322">
        <f>COUNTIF('Plate Planning'!$C$4:$N$11,'Ligand and Compound Database'!A353)+COUNTIF('Plate Planning'!$C$4:$N$11,'Ligand and Compound Database'!B353)+8*(COUNTIF('Plate Planning'!$C$2:$N$2,'Ligand and Compound Database'!B353) + COUNTIF('Plate Planning'!$C$2:$N$2,'Ligand and Compound Database'!A353) + COUNTIF('Plate Planning'!$C$12:$N$12,'Ligand and Compound Database'!A353) + COUNTIF('Plate Planning'!$C$12:$N$12,'Ligand and Compound Database'!B353)) + 12 * (COUNTIF('Plate Planning'!$B$4:$B$11,'Ligand and Compound Database'!A353) + COUNTIF('Plate Planning'!$B$4:$B$11,'Ligand and Compound Database'!B353) + COUNTIF('Plate Planning'!$O$4:$O$11,'Ligand and Compound Database'!A353) + COUNTIF('Plate Planning'!$O$4:O362,'Ligand and Compound Database'!B353))</f>
        <v>0</v>
      </c>
      <c r="E353" s="326" t="s">
        <v>962</v>
      </c>
    </row>
    <row r="354" spans="1:5" ht="17" customHeight="1" x14ac:dyDescent="0.25">
      <c r="A354" s="325">
        <v>353</v>
      </c>
      <c r="B354" s="320" t="s">
        <v>473</v>
      </c>
      <c r="C354" s="321" t="s">
        <v>1106</v>
      </c>
      <c r="D354" s="322">
        <f>COUNTIF('Plate Planning'!$C$4:$N$11,'Ligand and Compound Database'!A354)+COUNTIF('Plate Planning'!$C$4:$N$11,'Ligand and Compound Database'!B354)+8*(COUNTIF('Plate Planning'!$C$2:$N$2,'Ligand and Compound Database'!B354) + COUNTIF('Plate Planning'!$C$2:$N$2,'Ligand and Compound Database'!A354) + COUNTIF('Plate Planning'!$C$12:$N$12,'Ligand and Compound Database'!A354) + COUNTIF('Plate Planning'!$C$12:$N$12,'Ligand and Compound Database'!B354)) + 12 * (COUNTIF('Plate Planning'!$B$4:$B$11,'Ligand and Compound Database'!A354) + COUNTIF('Plate Planning'!$B$4:$B$11,'Ligand and Compound Database'!B354) + COUNTIF('Plate Planning'!$O$4:$O$11,'Ligand and Compound Database'!A354) + COUNTIF('Plate Planning'!$O$4:O363,'Ligand and Compound Database'!B354))</f>
        <v>0</v>
      </c>
      <c r="E354" s="329" t="s">
        <v>963</v>
      </c>
    </row>
    <row r="355" spans="1:5" x14ac:dyDescent="0.25">
      <c r="A355" s="325">
        <v>354</v>
      </c>
      <c r="B355" s="320" t="s">
        <v>474</v>
      </c>
      <c r="C355" s="321" t="s">
        <v>1106</v>
      </c>
      <c r="D355" s="322">
        <f>COUNTIF('Plate Planning'!$C$4:$N$11,'Ligand and Compound Database'!A355)+COUNTIF('Plate Planning'!$C$4:$N$11,'Ligand and Compound Database'!B355)+8*(COUNTIF('Plate Planning'!$C$2:$N$2,'Ligand and Compound Database'!B355) + COUNTIF('Plate Planning'!$C$2:$N$2,'Ligand and Compound Database'!A355) + COUNTIF('Plate Planning'!$C$12:$N$12,'Ligand and Compound Database'!A355) + COUNTIF('Plate Planning'!$C$12:$N$12,'Ligand and Compound Database'!B355)) + 12 * (COUNTIF('Plate Planning'!$B$4:$B$11,'Ligand and Compound Database'!A355) + COUNTIF('Plate Planning'!$B$4:$B$11,'Ligand and Compound Database'!B355) + COUNTIF('Plate Planning'!$O$4:$O$11,'Ligand and Compound Database'!A355) + COUNTIF('Plate Planning'!$O$4:O364,'Ligand and Compound Database'!B355))</f>
        <v>0</v>
      </c>
      <c r="E355" s="326" t="s">
        <v>964</v>
      </c>
    </row>
    <row r="356" spans="1:5" x14ac:dyDescent="0.25">
      <c r="A356" s="325">
        <v>355</v>
      </c>
      <c r="B356" s="320" t="s">
        <v>475</v>
      </c>
      <c r="C356" s="321" t="s">
        <v>76</v>
      </c>
      <c r="D356" s="322">
        <f>COUNTIF('Plate Planning'!$C$4:$N$11,'Ligand and Compound Database'!A356)+COUNTIF('Plate Planning'!$C$4:$N$11,'Ligand and Compound Database'!B356)+8*(COUNTIF('Plate Planning'!$C$2:$N$2,'Ligand and Compound Database'!B356) + COUNTIF('Plate Planning'!$C$2:$N$2,'Ligand and Compound Database'!A356) + COUNTIF('Plate Planning'!$C$12:$N$12,'Ligand and Compound Database'!A356) + COUNTIF('Plate Planning'!$C$12:$N$12,'Ligand and Compound Database'!B356)) + 12 * (COUNTIF('Plate Planning'!$B$4:$B$11,'Ligand and Compound Database'!A356) + COUNTIF('Plate Planning'!$B$4:$B$11,'Ligand and Compound Database'!B356) + COUNTIF('Plate Planning'!$O$4:$O$11,'Ligand and Compound Database'!A356) + COUNTIF('Plate Planning'!$O$4:O365,'Ligand and Compound Database'!B356))</f>
        <v>0</v>
      </c>
      <c r="E356" s="326" t="s">
        <v>965</v>
      </c>
    </row>
    <row r="357" spans="1:5" x14ac:dyDescent="0.25">
      <c r="A357" s="325">
        <v>356</v>
      </c>
      <c r="B357" s="320" t="s">
        <v>476</v>
      </c>
      <c r="C357" s="321" t="s">
        <v>76</v>
      </c>
      <c r="D357" s="322">
        <f>COUNTIF('Plate Planning'!$C$4:$N$11,'Ligand and Compound Database'!A357)+COUNTIF('Plate Planning'!$C$4:$N$11,'Ligand and Compound Database'!B357)+8*(COUNTIF('Plate Planning'!$C$2:$N$2,'Ligand and Compound Database'!B357) + COUNTIF('Plate Planning'!$C$2:$N$2,'Ligand and Compound Database'!A357) + COUNTIF('Plate Planning'!$C$12:$N$12,'Ligand and Compound Database'!A357) + COUNTIF('Plate Planning'!$C$12:$N$12,'Ligand and Compound Database'!B357)) + 12 * (COUNTIF('Plate Planning'!$B$4:$B$11,'Ligand and Compound Database'!A357) + COUNTIF('Plate Planning'!$B$4:$B$11,'Ligand and Compound Database'!B357) + COUNTIF('Plate Planning'!$O$4:$O$11,'Ligand and Compound Database'!A357) + COUNTIF('Plate Planning'!$O$4:O366,'Ligand and Compound Database'!B357))</f>
        <v>0</v>
      </c>
      <c r="E357" s="326" t="s">
        <v>966</v>
      </c>
    </row>
    <row r="358" spans="1:5" x14ac:dyDescent="0.25">
      <c r="A358" s="325">
        <v>357</v>
      </c>
      <c r="B358" s="320" t="s">
        <v>477</v>
      </c>
      <c r="C358" s="320" t="s">
        <v>75</v>
      </c>
      <c r="D358" s="322">
        <f>COUNTIF('Plate Planning'!$C$4:$N$11,'Ligand and Compound Database'!A358)+COUNTIF('Plate Planning'!$C$4:$N$11,'Ligand and Compound Database'!B358)+8*(COUNTIF('Plate Planning'!$C$2:$N$2,'Ligand and Compound Database'!B358) + COUNTIF('Plate Planning'!$C$2:$N$2,'Ligand and Compound Database'!A358) + COUNTIF('Plate Planning'!$C$12:$N$12,'Ligand and Compound Database'!A358) + COUNTIF('Plate Planning'!$C$12:$N$12,'Ligand and Compound Database'!B358)) + 12 * (COUNTIF('Plate Planning'!$B$4:$B$11,'Ligand and Compound Database'!A358) + COUNTIF('Plate Planning'!$B$4:$B$11,'Ligand and Compound Database'!B358) + COUNTIF('Plate Planning'!$O$4:$O$11,'Ligand and Compound Database'!A358) + COUNTIF('Plate Planning'!$O$4:O367,'Ligand and Compound Database'!B358))</f>
        <v>0</v>
      </c>
      <c r="E358" s="326" t="s">
        <v>967</v>
      </c>
    </row>
    <row r="359" spans="1:5" x14ac:dyDescent="0.25">
      <c r="A359" s="325">
        <v>358</v>
      </c>
      <c r="B359" s="320" t="s">
        <v>478</v>
      </c>
      <c r="C359" s="321" t="s">
        <v>1106</v>
      </c>
      <c r="D359" s="322">
        <f>COUNTIF('Plate Planning'!$C$4:$N$11,'Ligand and Compound Database'!A359)+COUNTIF('Plate Planning'!$C$4:$N$11,'Ligand and Compound Database'!B359)+8*(COUNTIF('Plate Planning'!$C$2:$N$2,'Ligand and Compound Database'!B359) + COUNTIF('Plate Planning'!$C$2:$N$2,'Ligand and Compound Database'!A359) + COUNTIF('Plate Planning'!$C$12:$N$12,'Ligand and Compound Database'!A359) + COUNTIF('Plate Planning'!$C$12:$N$12,'Ligand and Compound Database'!B359)) + 12 * (COUNTIF('Plate Planning'!$B$4:$B$11,'Ligand and Compound Database'!A359) + COUNTIF('Plate Planning'!$B$4:$B$11,'Ligand and Compound Database'!B359) + COUNTIF('Plate Planning'!$O$4:$O$11,'Ligand and Compound Database'!A359) + COUNTIF('Plate Planning'!$O$4:O368,'Ligand and Compound Database'!B359))</f>
        <v>0</v>
      </c>
      <c r="E359" s="326" t="s">
        <v>968</v>
      </c>
    </row>
    <row r="360" spans="1:5" x14ac:dyDescent="0.25">
      <c r="A360" s="325">
        <v>359</v>
      </c>
      <c r="B360" s="320" t="s">
        <v>479</v>
      </c>
      <c r="C360" s="320" t="s">
        <v>1106</v>
      </c>
      <c r="D360" s="322">
        <f>COUNTIF('Plate Planning'!$C$4:$N$11,'Ligand and Compound Database'!A360)+COUNTIF('Plate Planning'!$C$4:$N$11,'Ligand and Compound Database'!B360)+8*(COUNTIF('Plate Planning'!$C$2:$N$2,'Ligand and Compound Database'!B360) + COUNTIF('Plate Planning'!$C$2:$N$2,'Ligand and Compound Database'!A360) + COUNTIF('Plate Planning'!$C$12:$N$12,'Ligand and Compound Database'!A360) + COUNTIF('Plate Planning'!$C$12:$N$12,'Ligand and Compound Database'!B360)) + 12 * (COUNTIF('Plate Planning'!$B$4:$B$11,'Ligand and Compound Database'!A360) + COUNTIF('Plate Planning'!$B$4:$B$11,'Ligand and Compound Database'!B360) + COUNTIF('Plate Planning'!$O$4:$O$11,'Ligand and Compound Database'!A360) + COUNTIF('Plate Planning'!$O$4:O369,'Ligand and Compound Database'!B360))</f>
        <v>0</v>
      </c>
      <c r="E360" s="326" t="s">
        <v>969</v>
      </c>
    </row>
    <row r="361" spans="1:5" x14ac:dyDescent="0.25">
      <c r="A361" s="325">
        <v>360</v>
      </c>
      <c r="B361" s="320" t="s">
        <v>480</v>
      </c>
      <c r="C361" s="321" t="s">
        <v>75</v>
      </c>
      <c r="D361" s="322">
        <f>COUNTIF('Plate Planning'!$C$4:$N$11,'Ligand and Compound Database'!A361)+COUNTIF('Plate Planning'!$C$4:$N$11,'Ligand and Compound Database'!B361)+8*(COUNTIF('Plate Planning'!$C$2:$N$2,'Ligand and Compound Database'!B361) + COUNTIF('Plate Planning'!$C$2:$N$2,'Ligand and Compound Database'!A361) + COUNTIF('Plate Planning'!$C$12:$N$12,'Ligand and Compound Database'!A361) + COUNTIF('Plate Planning'!$C$12:$N$12,'Ligand and Compound Database'!B361)) + 12 * (COUNTIF('Plate Planning'!$B$4:$B$11,'Ligand and Compound Database'!A361) + COUNTIF('Plate Planning'!$B$4:$B$11,'Ligand and Compound Database'!B361) + COUNTIF('Plate Planning'!$O$4:$O$11,'Ligand and Compound Database'!A361) + COUNTIF('Plate Planning'!$O$4:O370,'Ligand and Compound Database'!B361))</f>
        <v>0</v>
      </c>
      <c r="E361" s="326" t="s">
        <v>970</v>
      </c>
    </row>
    <row r="362" spans="1:5" x14ac:dyDescent="0.25">
      <c r="A362" s="325">
        <v>361</v>
      </c>
      <c r="B362" s="320" t="s">
        <v>481</v>
      </c>
      <c r="C362" s="320" t="s">
        <v>75</v>
      </c>
      <c r="D362" s="322">
        <f>COUNTIF('Plate Planning'!$C$4:$N$11,'Ligand and Compound Database'!A362)+COUNTIF('Plate Planning'!$C$4:$N$11,'Ligand and Compound Database'!B362)+8*(COUNTIF('Plate Planning'!$C$2:$N$2,'Ligand and Compound Database'!B362) + COUNTIF('Plate Planning'!$C$2:$N$2,'Ligand and Compound Database'!A362) + COUNTIF('Plate Planning'!$C$12:$N$12,'Ligand and Compound Database'!A362) + COUNTIF('Plate Planning'!$C$12:$N$12,'Ligand and Compound Database'!B362)) + 12 * (COUNTIF('Plate Planning'!$B$4:$B$11,'Ligand and Compound Database'!A362) + COUNTIF('Plate Planning'!$B$4:$B$11,'Ligand and Compound Database'!B362) + COUNTIF('Plate Planning'!$O$4:$O$11,'Ligand and Compound Database'!A362) + COUNTIF('Plate Planning'!$O$4:O371,'Ligand and Compound Database'!B362))</f>
        <v>0</v>
      </c>
      <c r="E362" s="326" t="s">
        <v>971</v>
      </c>
    </row>
    <row r="363" spans="1:5" x14ac:dyDescent="0.25">
      <c r="A363" s="325">
        <v>362</v>
      </c>
      <c r="B363" s="320" t="s">
        <v>482</v>
      </c>
      <c r="C363" s="320" t="s">
        <v>75</v>
      </c>
      <c r="D363" s="322">
        <f>COUNTIF('Plate Planning'!$C$4:$N$11,'Ligand and Compound Database'!A363)+COUNTIF('Plate Planning'!$C$4:$N$11,'Ligand and Compound Database'!B363)+8*(COUNTIF('Plate Planning'!$C$2:$N$2,'Ligand and Compound Database'!B363) + COUNTIF('Plate Planning'!$C$2:$N$2,'Ligand and Compound Database'!A363) + COUNTIF('Plate Planning'!$C$12:$N$12,'Ligand and Compound Database'!A363) + COUNTIF('Plate Planning'!$C$12:$N$12,'Ligand and Compound Database'!B363)) + 12 * (COUNTIF('Plate Planning'!$B$4:$B$11,'Ligand and Compound Database'!A363) + COUNTIF('Plate Planning'!$B$4:$B$11,'Ligand and Compound Database'!B363) + COUNTIF('Plate Planning'!$O$4:$O$11,'Ligand and Compound Database'!A363) + COUNTIF('Plate Planning'!$O$4:O372,'Ligand and Compound Database'!B363))</f>
        <v>0</v>
      </c>
      <c r="E363" s="326" t="s">
        <v>972</v>
      </c>
    </row>
    <row r="364" spans="1:5" x14ac:dyDescent="0.25">
      <c r="A364" s="325">
        <v>363</v>
      </c>
      <c r="B364" s="320" t="s">
        <v>483</v>
      </c>
      <c r="C364" s="321" t="s">
        <v>75</v>
      </c>
      <c r="D364" s="322">
        <f>COUNTIF('Plate Planning'!$C$4:$N$11,'Ligand and Compound Database'!A364)+COUNTIF('Plate Planning'!$C$4:$N$11,'Ligand and Compound Database'!B364)+8*(COUNTIF('Plate Planning'!$C$2:$N$2,'Ligand and Compound Database'!B364) + COUNTIF('Plate Planning'!$C$2:$N$2,'Ligand and Compound Database'!A364) + COUNTIF('Plate Planning'!$C$12:$N$12,'Ligand and Compound Database'!A364) + COUNTIF('Plate Planning'!$C$12:$N$12,'Ligand and Compound Database'!B364)) + 12 * (COUNTIF('Plate Planning'!$B$4:$B$11,'Ligand and Compound Database'!A364) + COUNTIF('Plate Planning'!$B$4:$B$11,'Ligand and Compound Database'!B364) + COUNTIF('Plate Planning'!$O$4:$O$11,'Ligand and Compound Database'!A364) + COUNTIF('Plate Planning'!$O$4:O373,'Ligand and Compound Database'!B364))</f>
        <v>0</v>
      </c>
      <c r="E364" s="326" t="s">
        <v>973</v>
      </c>
    </row>
    <row r="365" spans="1:5" x14ac:dyDescent="0.25">
      <c r="A365" s="325">
        <v>364</v>
      </c>
      <c r="B365" s="320" t="s">
        <v>484</v>
      </c>
      <c r="C365" s="321" t="s">
        <v>75</v>
      </c>
      <c r="D365" s="322">
        <f>COUNTIF('Plate Planning'!$C$4:$N$11,'Ligand and Compound Database'!A365)+COUNTIF('Plate Planning'!$C$4:$N$11,'Ligand and Compound Database'!B365)+8*(COUNTIF('Plate Planning'!$C$2:$N$2,'Ligand and Compound Database'!B365) + COUNTIF('Plate Planning'!$C$2:$N$2,'Ligand and Compound Database'!A365) + COUNTIF('Plate Planning'!$C$12:$N$12,'Ligand and Compound Database'!A365) + COUNTIF('Plate Planning'!$C$12:$N$12,'Ligand and Compound Database'!B365)) + 12 * (COUNTIF('Plate Planning'!$B$4:$B$11,'Ligand and Compound Database'!A365) + COUNTIF('Plate Planning'!$B$4:$B$11,'Ligand and Compound Database'!B365) + COUNTIF('Plate Planning'!$O$4:$O$11,'Ligand and Compound Database'!A365) + COUNTIF('Plate Planning'!$O$4:O374,'Ligand and Compound Database'!B365))</f>
        <v>0</v>
      </c>
      <c r="E365" s="326" t="s">
        <v>974</v>
      </c>
    </row>
    <row r="366" spans="1:5" x14ac:dyDescent="0.25">
      <c r="A366" s="325">
        <v>365</v>
      </c>
      <c r="B366" s="320" t="s">
        <v>485</v>
      </c>
      <c r="C366" s="320" t="s">
        <v>1106</v>
      </c>
      <c r="D366" s="322">
        <f>COUNTIF('Plate Planning'!$C$4:$N$11,'Ligand and Compound Database'!A366)+COUNTIF('Plate Planning'!$C$4:$N$11,'Ligand and Compound Database'!B366)+8*(COUNTIF('Plate Planning'!$C$2:$N$2,'Ligand and Compound Database'!B366) + COUNTIF('Plate Planning'!$C$2:$N$2,'Ligand and Compound Database'!A366) + COUNTIF('Plate Planning'!$C$12:$N$12,'Ligand and Compound Database'!A366) + COUNTIF('Plate Planning'!$C$12:$N$12,'Ligand and Compound Database'!B366)) + 12 * (COUNTIF('Plate Planning'!$B$4:$B$11,'Ligand and Compound Database'!A366) + COUNTIF('Plate Planning'!$B$4:$B$11,'Ligand and Compound Database'!B366) + COUNTIF('Plate Planning'!$O$4:$O$11,'Ligand and Compound Database'!A366) + COUNTIF('Plate Planning'!$O$4:O375,'Ligand and Compound Database'!B366))</f>
        <v>0</v>
      </c>
      <c r="E366" s="326" t="s">
        <v>975</v>
      </c>
    </row>
    <row r="367" spans="1:5" x14ac:dyDescent="0.25">
      <c r="A367" s="325">
        <v>366</v>
      </c>
      <c r="B367" s="320" t="s">
        <v>486</v>
      </c>
      <c r="C367" s="320" t="s">
        <v>1106</v>
      </c>
      <c r="D367" s="322">
        <f>COUNTIF('Plate Planning'!$C$4:$N$11,'Ligand and Compound Database'!A367)+COUNTIF('Plate Planning'!$C$4:$N$11,'Ligand and Compound Database'!B367)+8*(COUNTIF('Plate Planning'!$C$2:$N$2,'Ligand and Compound Database'!B367) + COUNTIF('Plate Planning'!$C$2:$N$2,'Ligand and Compound Database'!A367) + COUNTIF('Plate Planning'!$C$12:$N$12,'Ligand and Compound Database'!A367) + COUNTIF('Plate Planning'!$C$12:$N$12,'Ligand and Compound Database'!B367)) + 12 * (COUNTIF('Plate Planning'!$B$4:$B$11,'Ligand and Compound Database'!A367) + COUNTIF('Plate Planning'!$B$4:$B$11,'Ligand and Compound Database'!B367) + COUNTIF('Plate Planning'!$O$4:$O$11,'Ligand and Compound Database'!A367) + COUNTIF('Plate Planning'!$O$4:O376,'Ligand and Compound Database'!B367))</f>
        <v>0</v>
      </c>
      <c r="E367" s="326" t="s">
        <v>976</v>
      </c>
    </row>
    <row r="368" spans="1:5" x14ac:dyDescent="0.25">
      <c r="A368" s="325">
        <v>367</v>
      </c>
      <c r="B368" s="320" t="s">
        <v>487</v>
      </c>
      <c r="C368" s="320" t="s">
        <v>75</v>
      </c>
      <c r="D368" s="322">
        <f>COUNTIF('Plate Planning'!$C$4:$N$11,'Ligand and Compound Database'!A368)+COUNTIF('Plate Planning'!$C$4:$N$11,'Ligand and Compound Database'!B368)+8*(COUNTIF('Plate Planning'!$C$2:$N$2,'Ligand and Compound Database'!B368) + COUNTIF('Plate Planning'!$C$2:$N$2,'Ligand and Compound Database'!A368) + COUNTIF('Plate Planning'!$C$12:$N$12,'Ligand and Compound Database'!A368) + COUNTIF('Plate Planning'!$C$12:$N$12,'Ligand and Compound Database'!B368)) + 12 * (COUNTIF('Plate Planning'!$B$4:$B$11,'Ligand and Compound Database'!A368) + COUNTIF('Plate Planning'!$B$4:$B$11,'Ligand and Compound Database'!B368) + COUNTIF('Plate Planning'!$O$4:$O$11,'Ligand and Compound Database'!A368) + COUNTIF('Plate Planning'!$O$4:O377,'Ligand and Compound Database'!B368))</f>
        <v>0</v>
      </c>
      <c r="E368" s="326" t="s">
        <v>977</v>
      </c>
    </row>
    <row r="369" spans="1:5" x14ac:dyDescent="0.25">
      <c r="A369" s="325">
        <v>368</v>
      </c>
      <c r="B369" s="320" t="s">
        <v>488</v>
      </c>
      <c r="C369" s="321" t="s">
        <v>76</v>
      </c>
      <c r="D369" s="322">
        <f>COUNTIF('Plate Planning'!$C$4:$N$11,'Ligand and Compound Database'!A369)+COUNTIF('Plate Planning'!$C$4:$N$11,'Ligand and Compound Database'!B369)+8*(COUNTIF('Plate Planning'!$C$2:$N$2,'Ligand and Compound Database'!B369) + COUNTIF('Plate Planning'!$C$2:$N$2,'Ligand and Compound Database'!A369) + COUNTIF('Plate Planning'!$C$12:$N$12,'Ligand and Compound Database'!A369) + COUNTIF('Plate Planning'!$C$12:$N$12,'Ligand and Compound Database'!B369)) + 12 * (COUNTIF('Plate Planning'!$B$4:$B$11,'Ligand and Compound Database'!A369) + COUNTIF('Plate Planning'!$B$4:$B$11,'Ligand and Compound Database'!B369) + COUNTIF('Plate Planning'!$O$4:$O$11,'Ligand and Compound Database'!A369) + COUNTIF('Plate Planning'!$O$4:O378,'Ligand and Compound Database'!B369))</f>
        <v>0</v>
      </c>
      <c r="E369" s="326" t="s">
        <v>978</v>
      </c>
    </row>
    <row r="370" spans="1:5" x14ac:dyDescent="0.25">
      <c r="A370" s="325">
        <v>369</v>
      </c>
      <c r="B370" s="320" t="s">
        <v>489</v>
      </c>
      <c r="C370" s="320" t="s">
        <v>75</v>
      </c>
      <c r="D370" s="322">
        <f>COUNTIF('Plate Planning'!$C$4:$N$11,'Ligand and Compound Database'!A370)+COUNTIF('Plate Planning'!$C$4:$N$11,'Ligand and Compound Database'!B370)+8*(COUNTIF('Plate Planning'!$C$2:$N$2,'Ligand and Compound Database'!B370) + COUNTIF('Plate Planning'!$C$2:$N$2,'Ligand and Compound Database'!A370) + COUNTIF('Plate Planning'!$C$12:$N$12,'Ligand and Compound Database'!A370) + COUNTIF('Plate Planning'!$C$12:$N$12,'Ligand and Compound Database'!B370)) + 12 * (COUNTIF('Plate Planning'!$B$4:$B$11,'Ligand and Compound Database'!A370) + COUNTIF('Plate Planning'!$B$4:$B$11,'Ligand and Compound Database'!B370) + COUNTIF('Plate Planning'!$O$4:$O$11,'Ligand and Compound Database'!A370) + COUNTIF('Plate Planning'!$O$4:O379,'Ligand and Compound Database'!B370))</f>
        <v>0</v>
      </c>
      <c r="E370" s="326" t="s">
        <v>979</v>
      </c>
    </row>
    <row r="371" spans="1:5" x14ac:dyDescent="0.25">
      <c r="A371" s="325">
        <v>370</v>
      </c>
      <c r="B371" s="320" t="s">
        <v>490</v>
      </c>
      <c r="C371" s="320" t="s">
        <v>75</v>
      </c>
      <c r="D371" s="322">
        <f>COUNTIF('Plate Planning'!$C$4:$N$11,'Ligand and Compound Database'!A371)+COUNTIF('Plate Planning'!$C$4:$N$11,'Ligand and Compound Database'!B371)+8*(COUNTIF('Plate Planning'!$C$2:$N$2,'Ligand and Compound Database'!B371) + COUNTIF('Plate Planning'!$C$2:$N$2,'Ligand and Compound Database'!A371) + COUNTIF('Plate Planning'!$C$12:$N$12,'Ligand and Compound Database'!A371) + COUNTIF('Plate Planning'!$C$12:$N$12,'Ligand and Compound Database'!B371)) + 12 * (COUNTIF('Plate Planning'!$B$4:$B$11,'Ligand and Compound Database'!A371) + COUNTIF('Plate Planning'!$B$4:$B$11,'Ligand and Compound Database'!B371) + COUNTIF('Plate Planning'!$O$4:$O$11,'Ligand and Compound Database'!A371) + COUNTIF('Plate Planning'!$O$4:O380,'Ligand and Compound Database'!B371))</f>
        <v>0</v>
      </c>
      <c r="E371" s="326" t="s">
        <v>980</v>
      </c>
    </row>
    <row r="372" spans="1:5" x14ac:dyDescent="0.25">
      <c r="A372" s="325">
        <v>371</v>
      </c>
      <c r="B372" s="320" t="s">
        <v>491</v>
      </c>
      <c r="C372" s="320" t="s">
        <v>75</v>
      </c>
      <c r="D372" s="322">
        <f>COUNTIF('Plate Planning'!$C$4:$N$11,'Ligand and Compound Database'!A372)+COUNTIF('Plate Planning'!$C$4:$N$11,'Ligand and Compound Database'!B372)+8*(COUNTIF('Plate Planning'!$C$2:$N$2,'Ligand and Compound Database'!B372) + COUNTIF('Plate Planning'!$C$2:$N$2,'Ligand and Compound Database'!A372) + COUNTIF('Plate Planning'!$C$12:$N$12,'Ligand and Compound Database'!A372) + COUNTIF('Plate Planning'!$C$12:$N$12,'Ligand and Compound Database'!B372)) + 12 * (COUNTIF('Plate Planning'!$B$4:$B$11,'Ligand and Compound Database'!A372) + COUNTIF('Plate Planning'!$B$4:$B$11,'Ligand and Compound Database'!B372) + COUNTIF('Plate Planning'!$O$4:$O$11,'Ligand and Compound Database'!A372) + COUNTIF('Plate Planning'!$O$4:O381,'Ligand and Compound Database'!B372))</f>
        <v>0</v>
      </c>
      <c r="E372" s="326" t="s">
        <v>981</v>
      </c>
    </row>
    <row r="373" spans="1:5" x14ac:dyDescent="0.25">
      <c r="A373" s="325">
        <v>372</v>
      </c>
      <c r="B373" s="320" t="s">
        <v>492</v>
      </c>
      <c r="C373" s="320" t="s">
        <v>75</v>
      </c>
      <c r="D373" s="322">
        <f>COUNTIF('Plate Planning'!$C$4:$N$11,'Ligand and Compound Database'!A373)+COUNTIF('Plate Planning'!$C$4:$N$11,'Ligand and Compound Database'!B373)+8*(COUNTIF('Plate Planning'!$C$2:$N$2,'Ligand and Compound Database'!B373) + COUNTIF('Plate Planning'!$C$2:$N$2,'Ligand and Compound Database'!A373) + COUNTIF('Plate Planning'!$C$12:$N$12,'Ligand and Compound Database'!A373) + COUNTIF('Plate Planning'!$C$12:$N$12,'Ligand and Compound Database'!B373)) + 12 * (COUNTIF('Plate Planning'!$B$4:$B$11,'Ligand and Compound Database'!A373) + COUNTIF('Plate Planning'!$B$4:$B$11,'Ligand and Compound Database'!B373) + COUNTIF('Plate Planning'!$O$4:$O$11,'Ligand and Compound Database'!A373) + COUNTIF('Plate Planning'!$O$4:O382,'Ligand and Compound Database'!B373))</f>
        <v>0</v>
      </c>
      <c r="E373" s="326" t="s">
        <v>982</v>
      </c>
    </row>
    <row r="374" spans="1:5" x14ac:dyDescent="0.25">
      <c r="A374" s="325">
        <v>373</v>
      </c>
      <c r="B374" s="320" t="s">
        <v>493</v>
      </c>
      <c r="C374" s="321" t="s">
        <v>75</v>
      </c>
      <c r="D374" s="322">
        <f>COUNTIF('Plate Planning'!$C$4:$N$11,'Ligand and Compound Database'!A374)+COUNTIF('Plate Planning'!$C$4:$N$11,'Ligand and Compound Database'!B374)+8*(COUNTIF('Plate Planning'!$C$2:$N$2,'Ligand and Compound Database'!B374) + COUNTIF('Plate Planning'!$C$2:$N$2,'Ligand and Compound Database'!A374) + COUNTIF('Plate Planning'!$C$12:$N$12,'Ligand and Compound Database'!A374) + COUNTIF('Plate Planning'!$C$12:$N$12,'Ligand and Compound Database'!B374)) + 12 * (COUNTIF('Plate Planning'!$B$4:$B$11,'Ligand and Compound Database'!A374) + COUNTIF('Plate Planning'!$B$4:$B$11,'Ligand and Compound Database'!B374) + COUNTIF('Plate Planning'!$O$4:$O$11,'Ligand and Compound Database'!A374) + COUNTIF('Plate Planning'!$O$4:O383,'Ligand and Compound Database'!B374))</f>
        <v>0</v>
      </c>
      <c r="E374" s="326" t="s">
        <v>983</v>
      </c>
    </row>
    <row r="375" spans="1:5" x14ac:dyDescent="0.25">
      <c r="A375" s="325">
        <v>374</v>
      </c>
      <c r="B375" s="320" t="s">
        <v>494</v>
      </c>
      <c r="C375" s="321" t="s">
        <v>1106</v>
      </c>
      <c r="D375" s="322">
        <f>COUNTIF('Plate Planning'!$C$4:$N$11,'Ligand and Compound Database'!A375)+COUNTIF('Plate Planning'!$C$4:$N$11,'Ligand and Compound Database'!B375)+8*(COUNTIF('Plate Planning'!$C$2:$N$2,'Ligand and Compound Database'!B375) + COUNTIF('Plate Planning'!$C$2:$N$2,'Ligand and Compound Database'!A375) + COUNTIF('Plate Planning'!$C$12:$N$12,'Ligand and Compound Database'!A375) + COUNTIF('Plate Planning'!$C$12:$N$12,'Ligand and Compound Database'!B375)) + 12 * (COUNTIF('Plate Planning'!$B$4:$B$11,'Ligand and Compound Database'!A375) + COUNTIF('Plate Planning'!$B$4:$B$11,'Ligand and Compound Database'!B375) + COUNTIF('Plate Planning'!$O$4:$O$11,'Ligand and Compound Database'!A375) + COUNTIF('Plate Planning'!$O$4:O384,'Ligand and Compound Database'!B375))</f>
        <v>0</v>
      </c>
      <c r="E375" s="326" t="s">
        <v>984</v>
      </c>
    </row>
    <row r="376" spans="1:5" x14ac:dyDescent="0.25">
      <c r="A376" s="325">
        <v>375</v>
      </c>
      <c r="B376" s="320" t="s">
        <v>495</v>
      </c>
      <c r="C376" s="321" t="s">
        <v>75</v>
      </c>
      <c r="D376" s="322">
        <f>COUNTIF('Plate Planning'!$C$4:$N$11,'Ligand and Compound Database'!A376)+COUNTIF('Plate Planning'!$C$4:$N$11,'Ligand and Compound Database'!B376)+8*(COUNTIF('Plate Planning'!$C$2:$N$2,'Ligand and Compound Database'!B376) + COUNTIF('Plate Planning'!$C$2:$N$2,'Ligand and Compound Database'!A376) + COUNTIF('Plate Planning'!$C$12:$N$12,'Ligand and Compound Database'!A376) + COUNTIF('Plate Planning'!$C$12:$N$12,'Ligand and Compound Database'!B376)) + 12 * (COUNTIF('Plate Planning'!$B$4:$B$11,'Ligand and Compound Database'!A376) + COUNTIF('Plate Planning'!$B$4:$B$11,'Ligand and Compound Database'!B376) + COUNTIF('Plate Planning'!$O$4:$O$11,'Ligand and Compound Database'!A376) + COUNTIF('Plate Planning'!$O$4:O385,'Ligand and Compound Database'!B376))</f>
        <v>0</v>
      </c>
      <c r="E376" s="326" t="s">
        <v>985</v>
      </c>
    </row>
    <row r="377" spans="1:5" x14ac:dyDescent="0.25">
      <c r="A377" s="325">
        <v>376</v>
      </c>
      <c r="B377" s="320" t="s">
        <v>496</v>
      </c>
      <c r="C377" s="320" t="s">
        <v>1106</v>
      </c>
      <c r="D377" s="322">
        <f>COUNTIF('Plate Planning'!$C$4:$N$11,'Ligand and Compound Database'!A377)+COUNTIF('Plate Planning'!$C$4:$N$11,'Ligand and Compound Database'!B377)+8*(COUNTIF('Plate Planning'!$C$2:$N$2,'Ligand and Compound Database'!B377) + COUNTIF('Plate Planning'!$C$2:$N$2,'Ligand and Compound Database'!A377) + COUNTIF('Plate Planning'!$C$12:$N$12,'Ligand and Compound Database'!A377) + COUNTIF('Plate Planning'!$C$12:$N$12,'Ligand and Compound Database'!B377)) + 12 * (COUNTIF('Plate Planning'!$B$4:$B$11,'Ligand and Compound Database'!A377) + COUNTIF('Plate Planning'!$B$4:$B$11,'Ligand and Compound Database'!B377) + COUNTIF('Plate Planning'!$O$4:$O$11,'Ligand and Compound Database'!A377) + COUNTIF('Plate Planning'!$O$4:O386,'Ligand and Compound Database'!B377))</f>
        <v>0</v>
      </c>
      <c r="E377" s="326" t="s">
        <v>986</v>
      </c>
    </row>
    <row r="378" spans="1:5" x14ac:dyDescent="0.25">
      <c r="A378" s="325">
        <v>377</v>
      </c>
      <c r="B378" s="320" t="s">
        <v>497</v>
      </c>
      <c r="C378" s="320" t="s">
        <v>1106</v>
      </c>
      <c r="D378" s="322">
        <f>COUNTIF('Plate Planning'!$C$4:$N$11,'Ligand and Compound Database'!A378)+COUNTIF('Plate Planning'!$C$4:$N$11,'Ligand and Compound Database'!B378)+8*(COUNTIF('Plate Planning'!$C$2:$N$2,'Ligand and Compound Database'!B378) + COUNTIF('Plate Planning'!$C$2:$N$2,'Ligand and Compound Database'!A378) + COUNTIF('Plate Planning'!$C$12:$N$12,'Ligand and Compound Database'!A378) + COUNTIF('Plate Planning'!$C$12:$N$12,'Ligand and Compound Database'!B378)) + 12 * (COUNTIF('Plate Planning'!$B$4:$B$11,'Ligand and Compound Database'!A378) + COUNTIF('Plate Planning'!$B$4:$B$11,'Ligand and Compound Database'!B378) + COUNTIF('Plate Planning'!$O$4:$O$11,'Ligand and Compound Database'!A378) + COUNTIF('Plate Planning'!$O$4:O387,'Ligand and Compound Database'!B378))</f>
        <v>0</v>
      </c>
      <c r="E378" s="326" t="s">
        <v>987</v>
      </c>
    </row>
    <row r="379" spans="1:5" x14ac:dyDescent="0.25">
      <c r="A379" s="325">
        <v>378</v>
      </c>
      <c r="B379" s="320" t="s">
        <v>498</v>
      </c>
      <c r="C379" s="321" t="s">
        <v>1106</v>
      </c>
      <c r="D379" s="322">
        <f>COUNTIF('Plate Planning'!$C$4:$N$11,'Ligand and Compound Database'!A379)+COUNTIF('Plate Planning'!$C$4:$N$11,'Ligand and Compound Database'!B379)+8*(COUNTIF('Plate Planning'!$C$2:$N$2,'Ligand and Compound Database'!B379) + COUNTIF('Plate Planning'!$C$2:$N$2,'Ligand and Compound Database'!A379) + COUNTIF('Plate Planning'!$C$12:$N$12,'Ligand and Compound Database'!A379) + COUNTIF('Plate Planning'!$C$12:$N$12,'Ligand and Compound Database'!B379)) + 12 * (COUNTIF('Plate Planning'!$B$4:$B$11,'Ligand and Compound Database'!A379) + COUNTIF('Plate Planning'!$B$4:$B$11,'Ligand and Compound Database'!B379) + COUNTIF('Plate Planning'!$O$4:$O$11,'Ligand and Compound Database'!A379) + COUNTIF('Plate Planning'!$O$4:O388,'Ligand and Compound Database'!B379))</f>
        <v>0</v>
      </c>
      <c r="E379" s="326" t="s">
        <v>988</v>
      </c>
    </row>
    <row r="380" spans="1:5" x14ac:dyDescent="0.25">
      <c r="A380" s="325">
        <v>379</v>
      </c>
      <c r="B380" s="320" t="s">
        <v>499</v>
      </c>
      <c r="C380" s="320" t="s">
        <v>1106</v>
      </c>
      <c r="D380" s="322">
        <f>COUNTIF('Plate Planning'!$C$4:$N$11,'Ligand and Compound Database'!A380)+COUNTIF('Plate Planning'!$C$4:$N$11,'Ligand and Compound Database'!B380)+8*(COUNTIF('Plate Planning'!$C$2:$N$2,'Ligand and Compound Database'!B380) + COUNTIF('Plate Planning'!$C$2:$N$2,'Ligand and Compound Database'!A380) + COUNTIF('Plate Planning'!$C$12:$N$12,'Ligand and Compound Database'!A380) + COUNTIF('Plate Planning'!$C$12:$N$12,'Ligand and Compound Database'!B380)) + 12 * (COUNTIF('Plate Planning'!$B$4:$B$11,'Ligand and Compound Database'!A380) + COUNTIF('Plate Planning'!$B$4:$B$11,'Ligand and Compound Database'!B380) + COUNTIF('Plate Planning'!$O$4:$O$11,'Ligand and Compound Database'!A380) + COUNTIF('Plate Planning'!$O$4:O389,'Ligand and Compound Database'!B380))</f>
        <v>0</v>
      </c>
      <c r="E380" s="326" t="s">
        <v>989</v>
      </c>
    </row>
    <row r="381" spans="1:5" x14ac:dyDescent="0.25">
      <c r="A381" s="325">
        <v>380</v>
      </c>
      <c r="B381" s="320" t="s">
        <v>500</v>
      </c>
      <c r="C381" s="321" t="s">
        <v>1106</v>
      </c>
      <c r="D381" s="322">
        <f>COUNTIF('Plate Planning'!$C$4:$N$11,'Ligand and Compound Database'!A381)+COUNTIF('Plate Planning'!$C$4:$N$11,'Ligand and Compound Database'!B381)+8*(COUNTIF('Plate Planning'!$C$2:$N$2,'Ligand and Compound Database'!B381) + COUNTIF('Plate Planning'!$C$2:$N$2,'Ligand and Compound Database'!A381) + COUNTIF('Plate Planning'!$C$12:$N$12,'Ligand and Compound Database'!A381) + COUNTIF('Plate Planning'!$C$12:$N$12,'Ligand and Compound Database'!B381)) + 12 * (COUNTIF('Plate Planning'!$B$4:$B$11,'Ligand and Compound Database'!A381) + COUNTIF('Plate Planning'!$B$4:$B$11,'Ligand and Compound Database'!B381) + COUNTIF('Plate Planning'!$O$4:$O$11,'Ligand and Compound Database'!A381) + COUNTIF('Plate Planning'!$O$4:O390,'Ligand and Compound Database'!B381))</f>
        <v>0</v>
      </c>
      <c r="E381" s="326" t="s">
        <v>990</v>
      </c>
    </row>
    <row r="382" spans="1:5" x14ac:dyDescent="0.25">
      <c r="A382" s="325">
        <v>381</v>
      </c>
      <c r="B382" s="320" t="s">
        <v>501</v>
      </c>
      <c r="C382" s="320" t="s">
        <v>75</v>
      </c>
      <c r="D382" s="322">
        <f>COUNTIF('Plate Planning'!$C$4:$N$11,'Ligand and Compound Database'!A382)+COUNTIF('Plate Planning'!$C$4:$N$11,'Ligand and Compound Database'!B382)+8*(COUNTIF('Plate Planning'!$C$2:$N$2,'Ligand and Compound Database'!B382) + COUNTIF('Plate Planning'!$C$2:$N$2,'Ligand and Compound Database'!A382) + COUNTIF('Plate Planning'!$C$12:$N$12,'Ligand and Compound Database'!A382) + COUNTIF('Plate Planning'!$C$12:$N$12,'Ligand and Compound Database'!B382)) + 12 * (COUNTIF('Plate Planning'!$B$4:$B$11,'Ligand and Compound Database'!A382) + COUNTIF('Plate Planning'!$B$4:$B$11,'Ligand and Compound Database'!B382) + COUNTIF('Plate Planning'!$O$4:$O$11,'Ligand and Compound Database'!A382) + COUNTIF('Plate Planning'!$O$4:O391,'Ligand and Compound Database'!B382))</f>
        <v>0</v>
      </c>
      <c r="E382" s="326" t="s">
        <v>991</v>
      </c>
    </row>
    <row r="383" spans="1:5" x14ac:dyDescent="0.25">
      <c r="A383" s="325">
        <v>382</v>
      </c>
      <c r="B383" s="320" t="s">
        <v>502</v>
      </c>
      <c r="C383" s="320" t="s">
        <v>75</v>
      </c>
      <c r="D383" s="322">
        <f>COUNTIF('Plate Planning'!$C$4:$N$11,'Ligand and Compound Database'!A383)+COUNTIF('Plate Planning'!$C$4:$N$11,'Ligand and Compound Database'!B383)+8*(COUNTIF('Plate Planning'!$C$2:$N$2,'Ligand and Compound Database'!B383) + COUNTIF('Plate Planning'!$C$2:$N$2,'Ligand and Compound Database'!A383) + COUNTIF('Plate Planning'!$C$12:$N$12,'Ligand and Compound Database'!A383) + COUNTIF('Plate Planning'!$C$12:$N$12,'Ligand and Compound Database'!B383)) + 12 * (COUNTIF('Plate Planning'!$B$4:$B$11,'Ligand and Compound Database'!A383) + COUNTIF('Plate Planning'!$B$4:$B$11,'Ligand and Compound Database'!B383) + COUNTIF('Plate Planning'!$O$4:$O$11,'Ligand and Compound Database'!A383) + COUNTIF('Plate Planning'!$O$4:O392,'Ligand and Compound Database'!B383))</f>
        <v>0</v>
      </c>
      <c r="E383" s="326" t="s">
        <v>992</v>
      </c>
    </row>
    <row r="384" spans="1:5" x14ac:dyDescent="0.25">
      <c r="A384" s="325">
        <v>383</v>
      </c>
      <c r="B384" s="320" t="s">
        <v>503</v>
      </c>
      <c r="C384" s="320" t="s">
        <v>75</v>
      </c>
      <c r="D384" s="322">
        <f>COUNTIF('Plate Planning'!$C$4:$N$11,'Ligand and Compound Database'!A384)+COUNTIF('Plate Planning'!$C$4:$N$11,'Ligand and Compound Database'!B384)+8*(COUNTIF('Plate Planning'!$C$2:$N$2,'Ligand and Compound Database'!B384) + COUNTIF('Plate Planning'!$C$2:$N$2,'Ligand and Compound Database'!A384) + COUNTIF('Plate Planning'!$C$12:$N$12,'Ligand and Compound Database'!A384) + COUNTIF('Plate Planning'!$C$12:$N$12,'Ligand and Compound Database'!B384)) + 12 * (COUNTIF('Plate Planning'!$B$4:$B$11,'Ligand and Compound Database'!A384) + COUNTIF('Plate Planning'!$B$4:$B$11,'Ligand and Compound Database'!B384) + COUNTIF('Plate Planning'!$O$4:$O$11,'Ligand and Compound Database'!A384) + COUNTIF('Plate Planning'!$O$4:O393,'Ligand and Compound Database'!B384))</f>
        <v>0</v>
      </c>
      <c r="E384" s="326" t="s">
        <v>993</v>
      </c>
    </row>
    <row r="385" spans="1:5" x14ac:dyDescent="0.25">
      <c r="A385" s="325">
        <v>384</v>
      </c>
      <c r="B385" s="320" t="s">
        <v>504</v>
      </c>
      <c r="C385" s="321" t="s">
        <v>75</v>
      </c>
      <c r="D385" s="322">
        <f>COUNTIF('Plate Planning'!$C$4:$N$11,'Ligand and Compound Database'!A385)+COUNTIF('Plate Planning'!$C$4:$N$11,'Ligand and Compound Database'!B385)+8*(COUNTIF('Plate Planning'!$C$2:$N$2,'Ligand and Compound Database'!B385) + COUNTIF('Plate Planning'!$C$2:$N$2,'Ligand and Compound Database'!A385) + COUNTIF('Plate Planning'!$C$12:$N$12,'Ligand and Compound Database'!A385) + COUNTIF('Plate Planning'!$C$12:$N$12,'Ligand and Compound Database'!B385)) + 12 * (COUNTIF('Plate Planning'!$B$4:$B$11,'Ligand and Compound Database'!A385) + COUNTIF('Plate Planning'!$B$4:$B$11,'Ligand and Compound Database'!B385) + COUNTIF('Plate Planning'!$O$4:$O$11,'Ligand and Compound Database'!A385) + COUNTIF('Plate Planning'!$O$4:O394,'Ligand and Compound Database'!B385))</f>
        <v>0</v>
      </c>
      <c r="E385" s="326" t="s">
        <v>994</v>
      </c>
    </row>
    <row r="386" spans="1:5" x14ac:dyDescent="0.25">
      <c r="A386" s="325">
        <v>385</v>
      </c>
      <c r="B386" s="320" t="s">
        <v>505</v>
      </c>
      <c r="C386" s="321" t="s">
        <v>75</v>
      </c>
      <c r="D386" s="322">
        <f>COUNTIF('Plate Planning'!$C$4:$N$11,'Ligand and Compound Database'!A386)+COUNTIF('Plate Planning'!$C$4:$N$11,'Ligand and Compound Database'!B386)+8*(COUNTIF('Plate Planning'!$C$2:$N$2,'Ligand and Compound Database'!B386) + COUNTIF('Plate Planning'!$C$2:$N$2,'Ligand and Compound Database'!A386) + COUNTIF('Plate Planning'!$C$12:$N$12,'Ligand and Compound Database'!A386) + COUNTIF('Plate Planning'!$C$12:$N$12,'Ligand and Compound Database'!B386)) + 12 * (COUNTIF('Plate Planning'!$B$4:$B$11,'Ligand and Compound Database'!A386) + COUNTIF('Plate Planning'!$B$4:$B$11,'Ligand and Compound Database'!B386) + COUNTIF('Plate Planning'!$O$4:$O$11,'Ligand and Compound Database'!A386) + COUNTIF('Plate Planning'!$O$4:O395,'Ligand and Compound Database'!B386))</f>
        <v>0</v>
      </c>
      <c r="E386" s="326" t="s">
        <v>995</v>
      </c>
    </row>
    <row r="387" spans="1:5" x14ac:dyDescent="0.25">
      <c r="A387" s="325">
        <v>386</v>
      </c>
      <c r="B387" s="320" t="s">
        <v>506</v>
      </c>
      <c r="C387" s="321" t="s">
        <v>75</v>
      </c>
      <c r="D387" s="322">
        <f>COUNTIF('Plate Planning'!$C$4:$N$11,'Ligand and Compound Database'!A387)+COUNTIF('Plate Planning'!$C$4:$N$11,'Ligand and Compound Database'!B387)+8*(COUNTIF('Plate Planning'!$C$2:$N$2,'Ligand and Compound Database'!B387) + COUNTIF('Plate Planning'!$C$2:$N$2,'Ligand and Compound Database'!A387) + COUNTIF('Plate Planning'!$C$12:$N$12,'Ligand and Compound Database'!A387) + COUNTIF('Plate Planning'!$C$12:$N$12,'Ligand and Compound Database'!B387)) + 12 * (COUNTIF('Plate Planning'!$B$4:$B$11,'Ligand and Compound Database'!A387) + COUNTIF('Plate Planning'!$B$4:$B$11,'Ligand and Compound Database'!B387) + COUNTIF('Plate Planning'!$O$4:$O$11,'Ligand and Compound Database'!A387) + COUNTIF('Plate Planning'!$O$4:O396,'Ligand and Compound Database'!B387))</f>
        <v>0</v>
      </c>
      <c r="E387" s="326" t="s">
        <v>996</v>
      </c>
    </row>
    <row r="388" spans="1:5" x14ac:dyDescent="0.25">
      <c r="A388" s="325">
        <v>387</v>
      </c>
      <c r="B388" s="320" t="s">
        <v>507</v>
      </c>
      <c r="C388" s="321" t="s">
        <v>75</v>
      </c>
      <c r="D388" s="322">
        <f>COUNTIF('Plate Planning'!$C$4:$N$11,'Ligand and Compound Database'!A388)+COUNTIF('Plate Planning'!$C$4:$N$11,'Ligand and Compound Database'!B388)+8*(COUNTIF('Plate Planning'!$C$2:$N$2,'Ligand and Compound Database'!B388) + COUNTIF('Plate Planning'!$C$2:$N$2,'Ligand and Compound Database'!A388) + COUNTIF('Plate Planning'!$C$12:$N$12,'Ligand and Compound Database'!A388) + COUNTIF('Plate Planning'!$C$12:$N$12,'Ligand and Compound Database'!B388)) + 12 * (COUNTIF('Plate Planning'!$B$4:$B$11,'Ligand and Compound Database'!A388) + COUNTIF('Plate Planning'!$B$4:$B$11,'Ligand and Compound Database'!B388) + COUNTIF('Plate Planning'!$O$4:$O$11,'Ligand and Compound Database'!A388) + COUNTIF('Plate Planning'!$O$4:O397,'Ligand and Compound Database'!B388))</f>
        <v>0</v>
      </c>
      <c r="E388" s="326" t="s">
        <v>997</v>
      </c>
    </row>
    <row r="389" spans="1:5" x14ac:dyDescent="0.25">
      <c r="A389" s="325">
        <v>388</v>
      </c>
      <c r="B389" s="320" t="s">
        <v>508</v>
      </c>
      <c r="C389" s="320" t="s">
        <v>75</v>
      </c>
      <c r="D389" s="322">
        <f>COUNTIF('Plate Planning'!$C$4:$N$11,'Ligand and Compound Database'!A389)+COUNTIF('Plate Planning'!$C$4:$N$11,'Ligand and Compound Database'!B389)+8*(COUNTIF('Plate Planning'!$C$2:$N$2,'Ligand and Compound Database'!B389) + COUNTIF('Plate Planning'!$C$2:$N$2,'Ligand and Compound Database'!A389) + COUNTIF('Plate Planning'!$C$12:$N$12,'Ligand and Compound Database'!A389) + COUNTIF('Plate Planning'!$C$12:$N$12,'Ligand and Compound Database'!B389)) + 12 * (COUNTIF('Plate Planning'!$B$4:$B$11,'Ligand and Compound Database'!A389) + COUNTIF('Plate Planning'!$B$4:$B$11,'Ligand and Compound Database'!B389) + COUNTIF('Plate Planning'!$O$4:$O$11,'Ligand and Compound Database'!A389) + COUNTIF('Plate Planning'!$O$4:O398,'Ligand and Compound Database'!B389))</f>
        <v>0</v>
      </c>
      <c r="E389" s="326" t="s">
        <v>998</v>
      </c>
    </row>
    <row r="390" spans="1:5" x14ac:dyDescent="0.25">
      <c r="A390" s="325">
        <v>389</v>
      </c>
      <c r="B390" s="320" t="s">
        <v>509</v>
      </c>
      <c r="C390" s="321" t="s">
        <v>75</v>
      </c>
      <c r="D390" s="322">
        <f>COUNTIF('Plate Planning'!$C$4:$N$11,'Ligand and Compound Database'!A390)+COUNTIF('Plate Planning'!$C$4:$N$11,'Ligand and Compound Database'!B390)+8*(COUNTIF('Plate Planning'!$C$2:$N$2,'Ligand and Compound Database'!B390) + COUNTIF('Plate Planning'!$C$2:$N$2,'Ligand and Compound Database'!A390) + COUNTIF('Plate Planning'!$C$12:$N$12,'Ligand and Compound Database'!A390) + COUNTIF('Plate Planning'!$C$12:$N$12,'Ligand and Compound Database'!B390)) + 12 * (COUNTIF('Plate Planning'!$B$4:$B$11,'Ligand and Compound Database'!A390) + COUNTIF('Plate Planning'!$B$4:$B$11,'Ligand and Compound Database'!B390) + COUNTIF('Plate Planning'!$O$4:$O$11,'Ligand and Compound Database'!A390) + COUNTIF('Plate Planning'!$O$4:O399,'Ligand and Compound Database'!B390))</f>
        <v>0</v>
      </c>
      <c r="E390" s="326" t="s">
        <v>999</v>
      </c>
    </row>
    <row r="391" spans="1:5" x14ac:dyDescent="0.25">
      <c r="A391" s="325">
        <v>390</v>
      </c>
      <c r="B391" s="320" t="s">
        <v>510</v>
      </c>
      <c r="C391" s="321" t="s">
        <v>75</v>
      </c>
      <c r="D391" s="322">
        <f>COUNTIF('Plate Planning'!$C$4:$N$11,'Ligand and Compound Database'!A391)+COUNTIF('Plate Planning'!$C$4:$N$11,'Ligand and Compound Database'!B391)+8*(COUNTIF('Plate Planning'!$C$2:$N$2,'Ligand and Compound Database'!B391) + COUNTIF('Plate Planning'!$C$2:$N$2,'Ligand and Compound Database'!A391) + COUNTIF('Plate Planning'!$C$12:$N$12,'Ligand and Compound Database'!A391) + COUNTIF('Plate Planning'!$C$12:$N$12,'Ligand and Compound Database'!B391)) + 12 * (COUNTIF('Plate Planning'!$B$4:$B$11,'Ligand and Compound Database'!A391) + COUNTIF('Plate Planning'!$B$4:$B$11,'Ligand and Compound Database'!B391) + COUNTIF('Plate Planning'!$O$4:$O$11,'Ligand and Compound Database'!A391) + COUNTIF('Plate Planning'!$O$4:O400,'Ligand and Compound Database'!B391))</f>
        <v>0</v>
      </c>
      <c r="E391" s="326" t="s">
        <v>1000</v>
      </c>
    </row>
    <row r="392" spans="1:5" x14ac:dyDescent="0.25">
      <c r="A392" s="325">
        <v>391</v>
      </c>
      <c r="B392" s="320" t="s">
        <v>511</v>
      </c>
      <c r="C392" s="320" t="s">
        <v>75</v>
      </c>
      <c r="D392" s="322">
        <f>COUNTIF('Plate Planning'!$C$4:$N$11,'Ligand and Compound Database'!A392)+COUNTIF('Plate Planning'!$C$4:$N$11,'Ligand and Compound Database'!B392)+8*(COUNTIF('Plate Planning'!$C$2:$N$2,'Ligand and Compound Database'!B392) + COUNTIF('Plate Planning'!$C$2:$N$2,'Ligand and Compound Database'!A392) + COUNTIF('Plate Planning'!$C$12:$N$12,'Ligand and Compound Database'!A392) + COUNTIF('Plate Planning'!$C$12:$N$12,'Ligand and Compound Database'!B392)) + 12 * (COUNTIF('Plate Planning'!$B$4:$B$11,'Ligand and Compound Database'!A392) + COUNTIF('Plate Planning'!$B$4:$B$11,'Ligand and Compound Database'!B392) + COUNTIF('Plate Planning'!$O$4:$O$11,'Ligand and Compound Database'!A392) + COUNTIF('Plate Planning'!$O$4:O401,'Ligand and Compound Database'!B392))</f>
        <v>0</v>
      </c>
      <c r="E392" s="326" t="s">
        <v>1001</v>
      </c>
    </row>
    <row r="393" spans="1:5" x14ac:dyDescent="0.25">
      <c r="A393" s="325">
        <v>392</v>
      </c>
      <c r="B393" s="320" t="s">
        <v>512</v>
      </c>
      <c r="C393" s="321" t="s">
        <v>75</v>
      </c>
      <c r="D393" s="322">
        <f>COUNTIF('Plate Planning'!$C$4:$N$11,'Ligand and Compound Database'!A393)+COUNTIF('Plate Planning'!$C$4:$N$11,'Ligand and Compound Database'!B393)+8*(COUNTIF('Plate Planning'!$C$2:$N$2,'Ligand and Compound Database'!B393) + COUNTIF('Plate Planning'!$C$2:$N$2,'Ligand and Compound Database'!A393) + COUNTIF('Plate Planning'!$C$12:$N$12,'Ligand and Compound Database'!A393) + COUNTIF('Plate Planning'!$C$12:$N$12,'Ligand and Compound Database'!B393)) + 12 * (COUNTIF('Plate Planning'!$B$4:$B$11,'Ligand and Compound Database'!A393) + COUNTIF('Plate Planning'!$B$4:$B$11,'Ligand and Compound Database'!B393) + COUNTIF('Plate Planning'!$O$4:$O$11,'Ligand and Compound Database'!A393) + COUNTIF('Plate Planning'!$O$4:O402,'Ligand and Compound Database'!B393))</f>
        <v>0</v>
      </c>
      <c r="E393" s="326" t="s">
        <v>1002</v>
      </c>
    </row>
    <row r="394" spans="1:5" x14ac:dyDescent="0.25">
      <c r="A394" s="325">
        <v>393</v>
      </c>
      <c r="B394" s="320" t="s">
        <v>513</v>
      </c>
      <c r="C394" s="320" t="s">
        <v>75</v>
      </c>
      <c r="D394" s="322">
        <f>COUNTIF('Plate Planning'!$C$4:$N$11,'Ligand and Compound Database'!A394)+COUNTIF('Plate Planning'!$C$4:$N$11,'Ligand and Compound Database'!B394)+8*(COUNTIF('Plate Planning'!$C$2:$N$2,'Ligand and Compound Database'!B394) + COUNTIF('Plate Planning'!$C$2:$N$2,'Ligand and Compound Database'!A394) + COUNTIF('Plate Planning'!$C$12:$N$12,'Ligand and Compound Database'!A394) + COUNTIF('Plate Planning'!$C$12:$N$12,'Ligand and Compound Database'!B394)) + 12 * (COUNTIF('Plate Planning'!$B$4:$B$11,'Ligand and Compound Database'!A394) + COUNTIF('Plate Planning'!$B$4:$B$11,'Ligand and Compound Database'!B394) + COUNTIF('Plate Planning'!$O$4:$O$11,'Ligand and Compound Database'!A394) + COUNTIF('Plate Planning'!$O$4:O403,'Ligand and Compound Database'!B394))</f>
        <v>0</v>
      </c>
      <c r="E394" s="326" t="s">
        <v>1003</v>
      </c>
    </row>
    <row r="395" spans="1:5" x14ac:dyDescent="0.25">
      <c r="A395" s="325">
        <v>394</v>
      </c>
      <c r="B395" s="320" t="s">
        <v>514</v>
      </c>
      <c r="C395" s="320" t="s">
        <v>75</v>
      </c>
      <c r="D395" s="322">
        <f>COUNTIF('Plate Planning'!$C$4:$N$11,'Ligand and Compound Database'!A395)+COUNTIF('Plate Planning'!$C$4:$N$11,'Ligand and Compound Database'!B395)+8*(COUNTIF('Plate Planning'!$C$2:$N$2,'Ligand and Compound Database'!B395) + COUNTIF('Plate Planning'!$C$2:$N$2,'Ligand and Compound Database'!A395) + COUNTIF('Plate Planning'!$C$12:$N$12,'Ligand and Compound Database'!A395) + COUNTIF('Plate Planning'!$C$12:$N$12,'Ligand and Compound Database'!B395)) + 12 * (COUNTIF('Plate Planning'!$B$4:$B$11,'Ligand and Compound Database'!A395) + COUNTIF('Plate Planning'!$B$4:$B$11,'Ligand and Compound Database'!B395) + COUNTIF('Plate Planning'!$O$4:$O$11,'Ligand and Compound Database'!A395) + COUNTIF('Plate Planning'!$O$4:O404,'Ligand and Compound Database'!B395))</f>
        <v>0</v>
      </c>
      <c r="E395" s="326" t="s">
        <v>1004</v>
      </c>
    </row>
    <row r="396" spans="1:5" x14ac:dyDescent="0.25">
      <c r="A396" s="325">
        <v>395</v>
      </c>
      <c r="B396" s="320" t="s">
        <v>515</v>
      </c>
      <c r="C396" s="320" t="s">
        <v>75</v>
      </c>
      <c r="D396" s="322">
        <f>COUNTIF('Plate Planning'!$C$4:$N$11,'Ligand and Compound Database'!A396)+COUNTIF('Plate Planning'!$C$4:$N$11,'Ligand and Compound Database'!B396)+8*(COUNTIF('Plate Planning'!$C$2:$N$2,'Ligand and Compound Database'!B396) + COUNTIF('Plate Planning'!$C$2:$N$2,'Ligand and Compound Database'!A396) + COUNTIF('Plate Planning'!$C$12:$N$12,'Ligand and Compound Database'!A396) + COUNTIF('Plate Planning'!$C$12:$N$12,'Ligand and Compound Database'!B396)) + 12 * (COUNTIF('Plate Planning'!$B$4:$B$11,'Ligand and Compound Database'!A396) + COUNTIF('Plate Planning'!$B$4:$B$11,'Ligand and Compound Database'!B396) + COUNTIF('Plate Planning'!$O$4:$O$11,'Ligand and Compound Database'!A396) + COUNTIF('Plate Planning'!$O$4:O405,'Ligand and Compound Database'!B396))</f>
        <v>0</v>
      </c>
      <c r="E396" s="326" t="s">
        <v>1005</v>
      </c>
    </row>
    <row r="397" spans="1:5" x14ac:dyDescent="0.25">
      <c r="A397" s="325">
        <v>396</v>
      </c>
      <c r="B397" s="320" t="s">
        <v>516</v>
      </c>
      <c r="C397" s="320" t="s">
        <v>75</v>
      </c>
      <c r="D397" s="322">
        <f>COUNTIF('Plate Planning'!$C$4:$N$11,'Ligand and Compound Database'!A397)+COUNTIF('Plate Planning'!$C$4:$N$11,'Ligand and Compound Database'!B397)+8*(COUNTIF('Plate Planning'!$C$2:$N$2,'Ligand and Compound Database'!B397) + COUNTIF('Plate Planning'!$C$2:$N$2,'Ligand and Compound Database'!A397) + COUNTIF('Plate Planning'!$C$12:$N$12,'Ligand and Compound Database'!A397) + COUNTIF('Plate Planning'!$C$12:$N$12,'Ligand and Compound Database'!B397)) + 12 * (COUNTIF('Plate Planning'!$B$4:$B$11,'Ligand and Compound Database'!A397) + COUNTIF('Plate Planning'!$B$4:$B$11,'Ligand and Compound Database'!B397) + COUNTIF('Plate Planning'!$O$4:$O$11,'Ligand and Compound Database'!A397) + COUNTIF('Plate Planning'!$O$4:O406,'Ligand and Compound Database'!B397))</f>
        <v>0</v>
      </c>
      <c r="E397" s="326" t="s">
        <v>1006</v>
      </c>
    </row>
    <row r="398" spans="1:5" x14ac:dyDescent="0.25">
      <c r="A398" s="325">
        <v>397</v>
      </c>
      <c r="B398" s="320" t="s">
        <v>517</v>
      </c>
      <c r="C398" s="321" t="s">
        <v>75</v>
      </c>
      <c r="D398" s="322">
        <f>COUNTIF('Plate Planning'!$C$4:$N$11,'Ligand and Compound Database'!A398)+COUNTIF('Plate Planning'!$C$4:$N$11,'Ligand and Compound Database'!B398)+8*(COUNTIF('Plate Planning'!$C$2:$N$2,'Ligand and Compound Database'!B398) + COUNTIF('Plate Planning'!$C$2:$N$2,'Ligand and Compound Database'!A398) + COUNTIF('Plate Planning'!$C$12:$N$12,'Ligand and Compound Database'!A398) + COUNTIF('Plate Planning'!$C$12:$N$12,'Ligand and Compound Database'!B398)) + 12 * (COUNTIF('Plate Planning'!$B$4:$B$11,'Ligand and Compound Database'!A398) + COUNTIF('Plate Planning'!$B$4:$B$11,'Ligand and Compound Database'!B398) + COUNTIF('Plate Planning'!$O$4:$O$11,'Ligand and Compound Database'!A398) + COUNTIF('Plate Planning'!$O$4:O407,'Ligand and Compound Database'!B398))</f>
        <v>0</v>
      </c>
      <c r="E398" s="326" t="s">
        <v>1007</v>
      </c>
    </row>
    <row r="399" spans="1:5" x14ac:dyDescent="0.25">
      <c r="A399" s="325">
        <v>398</v>
      </c>
      <c r="B399" s="320" t="s">
        <v>518</v>
      </c>
      <c r="C399" s="320" t="s">
        <v>75</v>
      </c>
      <c r="D399" s="322">
        <f>COUNTIF('Plate Planning'!$C$4:$N$11,'Ligand and Compound Database'!A399)+COUNTIF('Plate Planning'!$C$4:$N$11,'Ligand and Compound Database'!B399)+8*(COUNTIF('Plate Planning'!$C$2:$N$2,'Ligand and Compound Database'!B399) + COUNTIF('Plate Planning'!$C$2:$N$2,'Ligand and Compound Database'!A399) + COUNTIF('Plate Planning'!$C$12:$N$12,'Ligand and Compound Database'!A399) + COUNTIF('Plate Planning'!$C$12:$N$12,'Ligand and Compound Database'!B399)) + 12 * (COUNTIF('Plate Planning'!$B$4:$B$11,'Ligand and Compound Database'!A399) + COUNTIF('Plate Planning'!$B$4:$B$11,'Ligand and Compound Database'!B399) + COUNTIF('Plate Planning'!$O$4:$O$11,'Ligand and Compound Database'!A399) + COUNTIF('Plate Planning'!$O$4:O408,'Ligand and Compound Database'!B399))</f>
        <v>0</v>
      </c>
      <c r="E399" s="326" t="s">
        <v>1008</v>
      </c>
    </row>
    <row r="400" spans="1:5" x14ac:dyDescent="0.25">
      <c r="A400" s="325">
        <v>399</v>
      </c>
      <c r="B400" s="320" t="s">
        <v>519</v>
      </c>
      <c r="C400" s="321" t="s">
        <v>75</v>
      </c>
      <c r="D400" s="322">
        <f>COUNTIF('Plate Planning'!$C$4:$N$11,'Ligand and Compound Database'!A400)+COUNTIF('Plate Planning'!$C$4:$N$11,'Ligand and Compound Database'!B400)+8*(COUNTIF('Plate Planning'!$C$2:$N$2,'Ligand and Compound Database'!B400) + COUNTIF('Plate Planning'!$C$2:$N$2,'Ligand and Compound Database'!A400) + COUNTIF('Plate Planning'!$C$12:$N$12,'Ligand and Compound Database'!A400) + COUNTIF('Plate Planning'!$C$12:$N$12,'Ligand and Compound Database'!B400)) + 12 * (COUNTIF('Plate Planning'!$B$4:$B$11,'Ligand and Compound Database'!A400) + COUNTIF('Plate Planning'!$B$4:$B$11,'Ligand and Compound Database'!B400) + COUNTIF('Plate Planning'!$O$4:$O$11,'Ligand and Compound Database'!A400) + COUNTIF('Plate Planning'!$O$4:O409,'Ligand and Compound Database'!B400))</f>
        <v>0</v>
      </c>
      <c r="E400" s="326" t="s">
        <v>1009</v>
      </c>
    </row>
    <row r="401" spans="1:5" x14ac:dyDescent="0.25">
      <c r="A401" s="325">
        <v>400</v>
      </c>
      <c r="B401" s="320" t="s">
        <v>520</v>
      </c>
      <c r="C401" s="320" t="s">
        <v>75</v>
      </c>
      <c r="D401" s="322">
        <f>COUNTIF('Plate Planning'!$C$4:$N$11,'Ligand and Compound Database'!A401)+COUNTIF('Plate Planning'!$C$4:$N$11,'Ligand and Compound Database'!B401)+8*(COUNTIF('Plate Planning'!$C$2:$N$2,'Ligand and Compound Database'!B401) + COUNTIF('Plate Planning'!$C$2:$N$2,'Ligand and Compound Database'!A401) + COUNTIF('Plate Planning'!$C$12:$N$12,'Ligand and Compound Database'!A401) + COUNTIF('Plate Planning'!$C$12:$N$12,'Ligand and Compound Database'!B401)) + 12 * (COUNTIF('Plate Planning'!$B$4:$B$11,'Ligand and Compound Database'!A401) + COUNTIF('Plate Planning'!$B$4:$B$11,'Ligand and Compound Database'!B401) + COUNTIF('Plate Planning'!$O$4:$O$11,'Ligand and Compound Database'!A401) + COUNTIF('Plate Planning'!$O$4:O410,'Ligand and Compound Database'!B401))</f>
        <v>0</v>
      </c>
      <c r="E401" s="326" t="s">
        <v>1010</v>
      </c>
    </row>
    <row r="402" spans="1:5" x14ac:dyDescent="0.25">
      <c r="A402" s="325">
        <v>401</v>
      </c>
      <c r="B402" s="320" t="s">
        <v>521</v>
      </c>
      <c r="C402" s="321" t="s">
        <v>76</v>
      </c>
      <c r="D402" s="322">
        <f>COUNTIF('Plate Planning'!$C$4:$N$11,'Ligand and Compound Database'!A402)+COUNTIF('Plate Planning'!$C$4:$N$11,'Ligand and Compound Database'!B402)+8*(COUNTIF('Plate Planning'!$C$2:$N$2,'Ligand and Compound Database'!B402) + COUNTIF('Plate Planning'!$C$2:$N$2,'Ligand and Compound Database'!A402) + COUNTIF('Plate Planning'!$C$12:$N$12,'Ligand and Compound Database'!A402) + COUNTIF('Plate Planning'!$C$12:$N$12,'Ligand and Compound Database'!B402)) + 12 * (COUNTIF('Plate Planning'!$B$4:$B$11,'Ligand and Compound Database'!A402) + COUNTIF('Plate Planning'!$B$4:$B$11,'Ligand and Compound Database'!B402) + COUNTIF('Plate Planning'!$O$4:$O$11,'Ligand and Compound Database'!A402) + COUNTIF('Plate Planning'!$O$4:O411,'Ligand and Compound Database'!B402))</f>
        <v>0</v>
      </c>
      <c r="E402" s="326" t="s">
        <v>1011</v>
      </c>
    </row>
    <row r="403" spans="1:5" x14ac:dyDescent="0.25">
      <c r="A403" s="325">
        <v>402</v>
      </c>
      <c r="B403" s="320" t="s">
        <v>522</v>
      </c>
      <c r="C403" s="321" t="s">
        <v>75</v>
      </c>
      <c r="D403" s="322">
        <f>COUNTIF('Plate Planning'!$C$4:$N$11,'Ligand and Compound Database'!A403)+COUNTIF('Plate Planning'!$C$4:$N$11,'Ligand and Compound Database'!B403)+8*(COUNTIF('Plate Planning'!$C$2:$N$2,'Ligand and Compound Database'!B403) + COUNTIF('Plate Planning'!$C$2:$N$2,'Ligand and Compound Database'!A403) + COUNTIF('Plate Planning'!$C$12:$N$12,'Ligand and Compound Database'!A403) + COUNTIF('Plate Planning'!$C$12:$N$12,'Ligand and Compound Database'!B403)) + 12 * (COUNTIF('Plate Planning'!$B$4:$B$11,'Ligand and Compound Database'!A403) + COUNTIF('Plate Planning'!$B$4:$B$11,'Ligand and Compound Database'!B403) + COUNTIF('Plate Planning'!$O$4:$O$11,'Ligand and Compound Database'!A403) + COUNTIF('Plate Planning'!$O$4:O412,'Ligand and Compound Database'!B403))</f>
        <v>0</v>
      </c>
      <c r="E403" s="326" t="s">
        <v>1012</v>
      </c>
    </row>
    <row r="404" spans="1:5" x14ac:dyDescent="0.25">
      <c r="A404" s="325">
        <v>403</v>
      </c>
      <c r="B404" s="320" t="s">
        <v>523</v>
      </c>
      <c r="C404" s="321" t="s">
        <v>75</v>
      </c>
      <c r="D404" s="322">
        <f>COUNTIF('Plate Planning'!$C$4:$N$11,'Ligand and Compound Database'!A404)+COUNTIF('Plate Planning'!$C$4:$N$11,'Ligand and Compound Database'!B404)+8*(COUNTIF('Plate Planning'!$C$2:$N$2,'Ligand and Compound Database'!B404) + COUNTIF('Plate Planning'!$C$2:$N$2,'Ligand and Compound Database'!A404) + COUNTIF('Plate Planning'!$C$12:$N$12,'Ligand and Compound Database'!A404) + COUNTIF('Plate Planning'!$C$12:$N$12,'Ligand and Compound Database'!B404)) + 12 * (COUNTIF('Plate Planning'!$B$4:$B$11,'Ligand and Compound Database'!A404) + COUNTIF('Plate Planning'!$B$4:$B$11,'Ligand and Compound Database'!B404) + COUNTIF('Plate Planning'!$O$4:$O$11,'Ligand and Compound Database'!A404) + COUNTIF('Plate Planning'!$O$4:O413,'Ligand and Compound Database'!B404))</f>
        <v>0</v>
      </c>
      <c r="E404" s="326" t="s">
        <v>1013</v>
      </c>
    </row>
    <row r="405" spans="1:5" x14ac:dyDescent="0.25">
      <c r="A405" s="325">
        <v>404</v>
      </c>
      <c r="B405" s="320" t="s">
        <v>524</v>
      </c>
      <c r="C405" s="320" t="s">
        <v>75</v>
      </c>
      <c r="D405" s="322">
        <f>COUNTIF('Plate Planning'!$C$4:$N$11,'Ligand and Compound Database'!A405)+COUNTIF('Plate Planning'!$C$4:$N$11,'Ligand and Compound Database'!B405)+8*(COUNTIF('Plate Planning'!$C$2:$N$2,'Ligand and Compound Database'!B405) + COUNTIF('Plate Planning'!$C$2:$N$2,'Ligand and Compound Database'!A405) + COUNTIF('Plate Planning'!$C$12:$N$12,'Ligand and Compound Database'!A405) + COUNTIF('Plate Planning'!$C$12:$N$12,'Ligand and Compound Database'!B405)) + 12 * (COUNTIF('Plate Planning'!$B$4:$B$11,'Ligand and Compound Database'!A405) + COUNTIF('Plate Planning'!$B$4:$B$11,'Ligand and Compound Database'!B405) + COUNTIF('Plate Planning'!$O$4:$O$11,'Ligand and Compound Database'!A405) + COUNTIF('Plate Planning'!$O$4:O414,'Ligand and Compound Database'!B405))</f>
        <v>0</v>
      </c>
      <c r="E405" s="326" t="s">
        <v>1014</v>
      </c>
    </row>
    <row r="406" spans="1:5" x14ac:dyDescent="0.25">
      <c r="A406" s="325">
        <v>405</v>
      </c>
      <c r="B406" s="320" t="s">
        <v>525</v>
      </c>
      <c r="C406" s="321" t="s">
        <v>75</v>
      </c>
      <c r="D406" s="322">
        <f>COUNTIF('Plate Planning'!$C$4:$N$11,'Ligand and Compound Database'!A406)+COUNTIF('Plate Planning'!$C$4:$N$11,'Ligand and Compound Database'!B406)+8*(COUNTIF('Plate Planning'!$C$2:$N$2,'Ligand and Compound Database'!B406) + COUNTIF('Plate Planning'!$C$2:$N$2,'Ligand and Compound Database'!A406) + COUNTIF('Plate Planning'!$C$12:$N$12,'Ligand and Compound Database'!A406) + COUNTIF('Plate Planning'!$C$12:$N$12,'Ligand and Compound Database'!B406)) + 12 * (COUNTIF('Plate Planning'!$B$4:$B$11,'Ligand and Compound Database'!A406) + COUNTIF('Plate Planning'!$B$4:$B$11,'Ligand and Compound Database'!B406) + COUNTIF('Plate Planning'!$O$4:$O$11,'Ligand and Compound Database'!A406) + COUNTIF('Plate Planning'!$O$4:O415,'Ligand and Compound Database'!B406))</f>
        <v>0</v>
      </c>
      <c r="E406" s="326" t="s">
        <v>1015</v>
      </c>
    </row>
    <row r="407" spans="1:5" x14ac:dyDescent="0.25">
      <c r="A407" s="325">
        <v>406</v>
      </c>
      <c r="B407" s="320" t="s">
        <v>526</v>
      </c>
      <c r="C407" s="321" t="s">
        <v>75</v>
      </c>
      <c r="D407" s="322">
        <f>COUNTIF('Plate Planning'!$C$4:$N$11,'Ligand and Compound Database'!A407)+COUNTIF('Plate Planning'!$C$4:$N$11,'Ligand and Compound Database'!B407)+8*(COUNTIF('Plate Planning'!$C$2:$N$2,'Ligand and Compound Database'!B407) + COUNTIF('Plate Planning'!$C$2:$N$2,'Ligand and Compound Database'!A407) + COUNTIF('Plate Planning'!$C$12:$N$12,'Ligand and Compound Database'!A407) + COUNTIF('Plate Planning'!$C$12:$N$12,'Ligand and Compound Database'!B407)) + 12 * (COUNTIF('Plate Planning'!$B$4:$B$11,'Ligand and Compound Database'!A407) + COUNTIF('Plate Planning'!$B$4:$B$11,'Ligand and Compound Database'!B407) + COUNTIF('Plate Planning'!$O$4:$O$11,'Ligand and Compound Database'!A407) + COUNTIF('Plate Planning'!$O$4:O416,'Ligand and Compound Database'!B407))</f>
        <v>0</v>
      </c>
      <c r="E407" s="326" t="s">
        <v>1016</v>
      </c>
    </row>
    <row r="408" spans="1:5" x14ac:dyDescent="0.25">
      <c r="A408" s="325">
        <v>407</v>
      </c>
      <c r="B408" s="320" t="s">
        <v>527</v>
      </c>
      <c r="C408" s="320" t="s">
        <v>75</v>
      </c>
      <c r="D408" s="322">
        <f>COUNTIF('Plate Planning'!$C$4:$N$11,'Ligand and Compound Database'!A408)+COUNTIF('Plate Planning'!$C$4:$N$11,'Ligand and Compound Database'!B408)+8*(COUNTIF('Plate Planning'!$C$2:$N$2,'Ligand and Compound Database'!B408) + COUNTIF('Plate Planning'!$C$2:$N$2,'Ligand and Compound Database'!A408) + COUNTIF('Plate Planning'!$C$12:$N$12,'Ligand and Compound Database'!A408) + COUNTIF('Plate Planning'!$C$12:$N$12,'Ligand and Compound Database'!B408)) + 12 * (COUNTIF('Plate Planning'!$B$4:$B$11,'Ligand and Compound Database'!A408) + COUNTIF('Plate Planning'!$B$4:$B$11,'Ligand and Compound Database'!B408) + COUNTIF('Plate Planning'!$O$4:$O$11,'Ligand and Compound Database'!A408) + COUNTIF('Plate Planning'!$O$4:O417,'Ligand and Compound Database'!B408))</f>
        <v>0</v>
      </c>
      <c r="E408" s="326" t="s">
        <v>1017</v>
      </c>
    </row>
    <row r="409" spans="1:5" x14ac:dyDescent="0.25">
      <c r="A409" s="325">
        <v>408</v>
      </c>
      <c r="B409" s="320" t="s">
        <v>528</v>
      </c>
      <c r="C409" s="320" t="s">
        <v>76</v>
      </c>
      <c r="D409" s="322">
        <f>COUNTIF('Plate Planning'!$C$4:$N$11,'Ligand and Compound Database'!A409)+COUNTIF('Plate Planning'!$C$4:$N$11,'Ligand and Compound Database'!B409)+8*(COUNTIF('Plate Planning'!$C$2:$N$2,'Ligand and Compound Database'!B409) + COUNTIF('Plate Planning'!$C$2:$N$2,'Ligand and Compound Database'!A409) + COUNTIF('Plate Planning'!$C$12:$N$12,'Ligand and Compound Database'!A409) + COUNTIF('Plate Planning'!$C$12:$N$12,'Ligand and Compound Database'!B409)) + 12 * (COUNTIF('Plate Planning'!$B$4:$B$11,'Ligand and Compound Database'!A409) + COUNTIF('Plate Planning'!$B$4:$B$11,'Ligand and Compound Database'!B409) + COUNTIF('Plate Planning'!$O$4:$O$11,'Ligand and Compound Database'!A409) + COUNTIF('Plate Planning'!$O$4:O418,'Ligand and Compound Database'!B409))</f>
        <v>0</v>
      </c>
      <c r="E409" s="326" t="s">
        <v>1018</v>
      </c>
    </row>
    <row r="410" spans="1:5" x14ac:dyDescent="0.25">
      <c r="A410" s="325">
        <v>409</v>
      </c>
      <c r="B410" s="320" t="s">
        <v>529</v>
      </c>
      <c r="C410" s="321" t="s">
        <v>76</v>
      </c>
      <c r="D410" s="322">
        <f>COUNTIF('Plate Planning'!$C$4:$N$11,'Ligand and Compound Database'!A410)+COUNTIF('Plate Planning'!$C$4:$N$11,'Ligand and Compound Database'!B410)+8*(COUNTIF('Plate Planning'!$C$2:$N$2,'Ligand and Compound Database'!B410) + COUNTIF('Plate Planning'!$C$2:$N$2,'Ligand and Compound Database'!A410) + COUNTIF('Plate Planning'!$C$12:$N$12,'Ligand and Compound Database'!A410) + COUNTIF('Plate Planning'!$C$12:$N$12,'Ligand and Compound Database'!B410)) + 12 * (COUNTIF('Plate Planning'!$B$4:$B$11,'Ligand and Compound Database'!A410) + COUNTIF('Plate Planning'!$B$4:$B$11,'Ligand and Compound Database'!B410) + COUNTIF('Plate Planning'!$O$4:$O$11,'Ligand and Compound Database'!A410) + COUNTIF('Plate Planning'!$O$4:O419,'Ligand and Compound Database'!B410))</f>
        <v>0</v>
      </c>
      <c r="E410" s="326" t="s">
        <v>1019</v>
      </c>
    </row>
    <row r="411" spans="1:5" x14ac:dyDescent="0.25">
      <c r="A411" s="325">
        <v>410</v>
      </c>
      <c r="B411" s="320" t="s">
        <v>530</v>
      </c>
      <c r="C411" s="321" t="s">
        <v>76</v>
      </c>
      <c r="D411" s="322">
        <f>COUNTIF('Plate Planning'!$C$4:$N$11,'Ligand and Compound Database'!A411)+COUNTIF('Plate Planning'!$C$4:$N$11,'Ligand and Compound Database'!B411)+8*(COUNTIF('Plate Planning'!$C$2:$N$2,'Ligand and Compound Database'!B411) + COUNTIF('Plate Planning'!$C$2:$N$2,'Ligand and Compound Database'!A411) + COUNTIF('Plate Planning'!$C$12:$N$12,'Ligand and Compound Database'!A411) + COUNTIF('Plate Planning'!$C$12:$N$12,'Ligand and Compound Database'!B411)) + 12 * (COUNTIF('Plate Planning'!$B$4:$B$11,'Ligand and Compound Database'!A411) + COUNTIF('Plate Planning'!$B$4:$B$11,'Ligand and Compound Database'!B411) + COUNTIF('Plate Planning'!$O$4:$O$11,'Ligand and Compound Database'!A411) + COUNTIF('Plate Planning'!$O$4:O420,'Ligand and Compound Database'!B411))</f>
        <v>0</v>
      </c>
      <c r="E411" s="326" t="s">
        <v>1020</v>
      </c>
    </row>
    <row r="412" spans="1:5" x14ac:dyDescent="0.25">
      <c r="A412" s="325">
        <v>411</v>
      </c>
      <c r="B412" s="320" t="s">
        <v>531</v>
      </c>
      <c r="C412" s="320" t="s">
        <v>75</v>
      </c>
      <c r="D412" s="322">
        <f>COUNTIF('Plate Planning'!$C$4:$N$11,'Ligand and Compound Database'!A412)+COUNTIF('Plate Planning'!$C$4:$N$11,'Ligand and Compound Database'!B412)+8*(COUNTIF('Plate Planning'!$C$2:$N$2,'Ligand and Compound Database'!B412) + COUNTIF('Plate Planning'!$C$2:$N$2,'Ligand and Compound Database'!A412) + COUNTIF('Plate Planning'!$C$12:$N$12,'Ligand and Compound Database'!A412) + COUNTIF('Plate Planning'!$C$12:$N$12,'Ligand and Compound Database'!B412)) + 12 * (COUNTIF('Plate Planning'!$B$4:$B$11,'Ligand and Compound Database'!A412) + COUNTIF('Plate Planning'!$B$4:$B$11,'Ligand and Compound Database'!B412) + COUNTIF('Plate Planning'!$O$4:$O$11,'Ligand and Compound Database'!A412) + COUNTIF('Plate Planning'!$O$4:O421,'Ligand and Compound Database'!B412))</f>
        <v>0</v>
      </c>
      <c r="E412" s="326" t="s">
        <v>1021</v>
      </c>
    </row>
    <row r="413" spans="1:5" x14ac:dyDescent="0.25">
      <c r="A413" s="325">
        <v>412</v>
      </c>
      <c r="B413" s="320" t="s">
        <v>532</v>
      </c>
      <c r="C413" s="321" t="s">
        <v>75</v>
      </c>
      <c r="D413" s="322">
        <f>COUNTIF('Plate Planning'!$C$4:$N$11,'Ligand and Compound Database'!A413)+COUNTIF('Plate Planning'!$C$4:$N$11,'Ligand and Compound Database'!B413)+8*(COUNTIF('Plate Planning'!$C$2:$N$2,'Ligand and Compound Database'!B413) + COUNTIF('Plate Planning'!$C$2:$N$2,'Ligand and Compound Database'!A413) + COUNTIF('Plate Planning'!$C$12:$N$12,'Ligand and Compound Database'!A413) + COUNTIF('Plate Planning'!$C$12:$N$12,'Ligand and Compound Database'!B413)) + 12 * (COUNTIF('Plate Planning'!$B$4:$B$11,'Ligand and Compound Database'!A413) + COUNTIF('Plate Planning'!$B$4:$B$11,'Ligand and Compound Database'!B413) + COUNTIF('Plate Planning'!$O$4:$O$11,'Ligand and Compound Database'!A413) + COUNTIF('Plate Planning'!$O$4:O422,'Ligand and Compound Database'!B413))</f>
        <v>0</v>
      </c>
      <c r="E413" s="326" t="s">
        <v>1022</v>
      </c>
    </row>
    <row r="414" spans="1:5" x14ac:dyDescent="0.25">
      <c r="A414" s="325">
        <v>413</v>
      </c>
      <c r="B414" s="320" t="s">
        <v>533</v>
      </c>
      <c r="C414" s="321" t="s">
        <v>77</v>
      </c>
      <c r="D414" s="322">
        <f>COUNTIF('Plate Planning'!$C$4:$N$11,'Ligand and Compound Database'!A414)+COUNTIF('Plate Planning'!$C$4:$N$11,'Ligand and Compound Database'!B414)+8*(COUNTIF('Plate Planning'!$C$2:$N$2,'Ligand and Compound Database'!B414) + COUNTIF('Plate Planning'!$C$2:$N$2,'Ligand and Compound Database'!A414) + COUNTIF('Plate Planning'!$C$12:$N$12,'Ligand and Compound Database'!A414) + COUNTIF('Plate Planning'!$C$12:$N$12,'Ligand and Compound Database'!B414)) + 12 * (COUNTIF('Plate Planning'!$B$4:$B$11,'Ligand and Compound Database'!A414) + COUNTIF('Plate Planning'!$B$4:$B$11,'Ligand and Compound Database'!B414) + COUNTIF('Plate Planning'!$O$4:$O$11,'Ligand and Compound Database'!A414) + COUNTIF('Plate Planning'!$O$4:O423,'Ligand and Compound Database'!B414))</f>
        <v>0</v>
      </c>
      <c r="E414" s="326" t="s">
        <v>1023</v>
      </c>
    </row>
    <row r="415" spans="1:5" x14ac:dyDescent="0.25">
      <c r="A415" s="325">
        <v>414</v>
      </c>
      <c r="B415" s="320" t="s">
        <v>534</v>
      </c>
      <c r="C415" s="320" t="s">
        <v>75</v>
      </c>
      <c r="D415" s="322">
        <f>COUNTIF('Plate Planning'!$C$4:$N$11,'Ligand and Compound Database'!A415)+COUNTIF('Plate Planning'!$C$4:$N$11,'Ligand and Compound Database'!B415)+8*(COUNTIF('Plate Planning'!$C$2:$N$2,'Ligand and Compound Database'!B415) + COUNTIF('Plate Planning'!$C$2:$N$2,'Ligand and Compound Database'!A415) + COUNTIF('Plate Planning'!$C$12:$N$12,'Ligand and Compound Database'!A415) + COUNTIF('Plate Planning'!$C$12:$N$12,'Ligand and Compound Database'!B415)) + 12 * (COUNTIF('Plate Planning'!$B$4:$B$11,'Ligand and Compound Database'!A415) + COUNTIF('Plate Planning'!$B$4:$B$11,'Ligand and Compound Database'!B415) + COUNTIF('Plate Planning'!$O$4:$O$11,'Ligand and Compound Database'!A415) + COUNTIF('Plate Planning'!$O$4:O424,'Ligand and Compound Database'!B415))</f>
        <v>0</v>
      </c>
      <c r="E415" s="326" t="s">
        <v>1024</v>
      </c>
    </row>
    <row r="416" spans="1:5" x14ac:dyDescent="0.25">
      <c r="A416" s="325">
        <v>415</v>
      </c>
      <c r="B416" s="320" t="s">
        <v>535</v>
      </c>
      <c r="C416" s="321" t="s">
        <v>75</v>
      </c>
      <c r="D416" s="322">
        <f>COUNTIF('Plate Planning'!$C$4:$N$11,'Ligand and Compound Database'!A416)+COUNTIF('Plate Planning'!$C$4:$N$11,'Ligand and Compound Database'!B416)+8*(COUNTIF('Plate Planning'!$C$2:$N$2,'Ligand and Compound Database'!B416) + COUNTIF('Plate Planning'!$C$2:$N$2,'Ligand and Compound Database'!A416) + COUNTIF('Plate Planning'!$C$12:$N$12,'Ligand and Compound Database'!A416) + COUNTIF('Plate Planning'!$C$12:$N$12,'Ligand and Compound Database'!B416)) + 12 * (COUNTIF('Plate Planning'!$B$4:$B$11,'Ligand and Compound Database'!A416) + COUNTIF('Plate Planning'!$B$4:$B$11,'Ligand and Compound Database'!B416) + COUNTIF('Plate Planning'!$O$4:$O$11,'Ligand and Compound Database'!A416) + COUNTIF('Plate Planning'!$O$4:O425,'Ligand and Compound Database'!B416))</f>
        <v>0</v>
      </c>
      <c r="E416" s="326" t="s">
        <v>1025</v>
      </c>
    </row>
    <row r="417" spans="1:5" x14ac:dyDescent="0.25">
      <c r="A417" s="325">
        <v>416</v>
      </c>
      <c r="B417" s="320" t="s">
        <v>536</v>
      </c>
      <c r="C417" s="321" t="s">
        <v>75</v>
      </c>
      <c r="D417" s="322">
        <f>COUNTIF('Plate Planning'!$C$4:$N$11,'Ligand and Compound Database'!A417)+COUNTIF('Plate Planning'!$C$4:$N$11,'Ligand and Compound Database'!B417)+8*(COUNTIF('Plate Planning'!$C$2:$N$2,'Ligand and Compound Database'!B417) + COUNTIF('Plate Planning'!$C$2:$N$2,'Ligand and Compound Database'!A417) + COUNTIF('Plate Planning'!$C$12:$N$12,'Ligand and Compound Database'!A417) + COUNTIF('Plate Planning'!$C$12:$N$12,'Ligand and Compound Database'!B417)) + 12 * (COUNTIF('Plate Planning'!$B$4:$B$11,'Ligand and Compound Database'!A417) + COUNTIF('Plate Planning'!$B$4:$B$11,'Ligand and Compound Database'!B417) + COUNTIF('Plate Planning'!$O$4:$O$11,'Ligand and Compound Database'!A417) + COUNTIF('Plate Planning'!$O$4:O426,'Ligand and Compound Database'!B417))</f>
        <v>0</v>
      </c>
      <c r="E417" s="326" t="s">
        <v>1026</v>
      </c>
    </row>
    <row r="418" spans="1:5" x14ac:dyDescent="0.25">
      <c r="A418" s="325">
        <v>417</v>
      </c>
      <c r="B418" s="320" t="s">
        <v>537</v>
      </c>
      <c r="C418" s="321" t="s">
        <v>76</v>
      </c>
      <c r="D418" s="322">
        <f>COUNTIF('Plate Planning'!$C$4:$N$11,'Ligand and Compound Database'!A418)+COUNTIF('Plate Planning'!$C$4:$N$11,'Ligand and Compound Database'!B418)+8*(COUNTIF('Plate Planning'!$C$2:$N$2,'Ligand and Compound Database'!B418) + COUNTIF('Plate Planning'!$C$2:$N$2,'Ligand and Compound Database'!A418) + COUNTIF('Plate Planning'!$C$12:$N$12,'Ligand and Compound Database'!A418) + COUNTIF('Plate Planning'!$C$12:$N$12,'Ligand and Compound Database'!B418)) + 12 * (COUNTIF('Plate Planning'!$B$4:$B$11,'Ligand and Compound Database'!A418) + COUNTIF('Plate Planning'!$B$4:$B$11,'Ligand and Compound Database'!B418) + COUNTIF('Plate Planning'!$O$4:$O$11,'Ligand and Compound Database'!A418) + COUNTIF('Plate Planning'!$O$4:O427,'Ligand and Compound Database'!B418))</f>
        <v>0</v>
      </c>
      <c r="E418" s="326" t="s">
        <v>1027</v>
      </c>
    </row>
    <row r="419" spans="1:5" x14ac:dyDescent="0.25">
      <c r="A419" s="325">
        <v>418</v>
      </c>
      <c r="B419" s="320" t="s">
        <v>538</v>
      </c>
      <c r="C419" s="321" t="s">
        <v>76</v>
      </c>
      <c r="D419" s="322">
        <f>COUNTIF('Plate Planning'!$C$4:$N$11,'Ligand and Compound Database'!A419)+COUNTIF('Plate Planning'!$C$4:$N$11,'Ligand and Compound Database'!B419)+8*(COUNTIF('Plate Planning'!$C$2:$N$2,'Ligand and Compound Database'!B419) + COUNTIF('Plate Planning'!$C$2:$N$2,'Ligand and Compound Database'!A419) + COUNTIF('Plate Planning'!$C$12:$N$12,'Ligand and Compound Database'!A419) + COUNTIF('Plate Planning'!$C$12:$N$12,'Ligand and Compound Database'!B419)) + 12 * (COUNTIF('Plate Planning'!$B$4:$B$11,'Ligand and Compound Database'!A419) + COUNTIF('Plate Planning'!$B$4:$B$11,'Ligand and Compound Database'!B419) + COUNTIF('Plate Planning'!$O$4:$O$11,'Ligand and Compound Database'!A419) + COUNTIF('Plate Planning'!$O$4:O428,'Ligand and Compound Database'!B419))</f>
        <v>0</v>
      </c>
      <c r="E419" s="326" t="s">
        <v>1028</v>
      </c>
    </row>
    <row r="420" spans="1:5" x14ac:dyDescent="0.25">
      <c r="A420" s="325">
        <v>419</v>
      </c>
      <c r="B420" s="320" t="s">
        <v>539</v>
      </c>
      <c r="C420" s="321" t="s">
        <v>75</v>
      </c>
      <c r="D420" s="322">
        <f>COUNTIF('Plate Planning'!$C$4:$N$11,'Ligand and Compound Database'!A420)+COUNTIF('Plate Planning'!$C$4:$N$11,'Ligand and Compound Database'!B420)+8*(COUNTIF('Plate Planning'!$C$2:$N$2,'Ligand and Compound Database'!B420) + COUNTIF('Plate Planning'!$C$2:$N$2,'Ligand and Compound Database'!A420) + COUNTIF('Plate Planning'!$C$12:$N$12,'Ligand and Compound Database'!A420) + COUNTIF('Plate Planning'!$C$12:$N$12,'Ligand and Compound Database'!B420)) + 12 * (COUNTIF('Plate Planning'!$B$4:$B$11,'Ligand and Compound Database'!A420) + COUNTIF('Plate Planning'!$B$4:$B$11,'Ligand and Compound Database'!B420) + COUNTIF('Plate Planning'!$O$4:$O$11,'Ligand and Compound Database'!A420) + COUNTIF('Plate Planning'!$O$4:O429,'Ligand and Compound Database'!B420))</f>
        <v>0</v>
      </c>
      <c r="E420" s="326" t="s">
        <v>1029</v>
      </c>
    </row>
    <row r="421" spans="1:5" x14ac:dyDescent="0.25">
      <c r="A421" s="325">
        <v>420</v>
      </c>
      <c r="B421" s="320" t="s">
        <v>540</v>
      </c>
      <c r="C421" s="320" t="s">
        <v>75</v>
      </c>
      <c r="D421" s="322">
        <f>COUNTIF('Plate Planning'!$C$4:$N$11,'Ligand and Compound Database'!A421)+COUNTIF('Plate Planning'!$C$4:$N$11,'Ligand and Compound Database'!B421)+8*(COUNTIF('Plate Planning'!$C$2:$N$2,'Ligand and Compound Database'!B421) + COUNTIF('Plate Planning'!$C$2:$N$2,'Ligand and Compound Database'!A421) + COUNTIF('Plate Planning'!$C$12:$N$12,'Ligand and Compound Database'!A421) + COUNTIF('Plate Planning'!$C$12:$N$12,'Ligand and Compound Database'!B421)) + 12 * (COUNTIF('Plate Planning'!$B$4:$B$11,'Ligand and Compound Database'!A421) + COUNTIF('Plate Planning'!$B$4:$B$11,'Ligand and Compound Database'!B421) + COUNTIF('Plate Planning'!$O$4:$O$11,'Ligand and Compound Database'!A421) + COUNTIF('Plate Planning'!$O$4:O430,'Ligand and Compound Database'!B421))</f>
        <v>0</v>
      </c>
      <c r="E421" s="326" t="s">
        <v>1030</v>
      </c>
    </row>
    <row r="422" spans="1:5" x14ac:dyDescent="0.25">
      <c r="A422" s="325">
        <v>421</v>
      </c>
      <c r="B422" s="320" t="s">
        <v>541</v>
      </c>
      <c r="C422" s="321" t="s">
        <v>75</v>
      </c>
      <c r="D422" s="322">
        <f>COUNTIF('Plate Planning'!$C$4:$N$11,'Ligand and Compound Database'!A422)+COUNTIF('Plate Planning'!$C$4:$N$11,'Ligand and Compound Database'!B422)+8*(COUNTIF('Plate Planning'!$C$2:$N$2,'Ligand and Compound Database'!B422) + COUNTIF('Plate Planning'!$C$2:$N$2,'Ligand and Compound Database'!A422) + COUNTIF('Plate Planning'!$C$12:$N$12,'Ligand and Compound Database'!A422) + COUNTIF('Plate Planning'!$C$12:$N$12,'Ligand and Compound Database'!B422)) + 12 * (COUNTIF('Plate Planning'!$B$4:$B$11,'Ligand and Compound Database'!A422) + COUNTIF('Plate Planning'!$B$4:$B$11,'Ligand and Compound Database'!B422) + COUNTIF('Plate Planning'!$O$4:$O$11,'Ligand and Compound Database'!A422) + COUNTIF('Plate Planning'!$O$4:O431,'Ligand and Compound Database'!B422))</f>
        <v>0</v>
      </c>
      <c r="E422" s="326" t="s">
        <v>1031</v>
      </c>
    </row>
    <row r="423" spans="1:5" x14ac:dyDescent="0.25">
      <c r="A423" s="325">
        <v>422</v>
      </c>
      <c r="B423" s="320" t="s">
        <v>542</v>
      </c>
      <c r="C423" s="321" t="s">
        <v>75</v>
      </c>
      <c r="D423" s="322">
        <f>COUNTIF('Plate Planning'!$C$4:$N$11,'Ligand and Compound Database'!A423)+COUNTIF('Plate Planning'!$C$4:$N$11,'Ligand and Compound Database'!B423)+8*(COUNTIF('Plate Planning'!$C$2:$N$2,'Ligand and Compound Database'!B423) + COUNTIF('Plate Planning'!$C$2:$N$2,'Ligand and Compound Database'!A423) + COUNTIF('Plate Planning'!$C$12:$N$12,'Ligand and Compound Database'!A423) + COUNTIF('Plate Planning'!$C$12:$N$12,'Ligand and Compound Database'!B423)) + 12 * (COUNTIF('Plate Planning'!$B$4:$B$11,'Ligand and Compound Database'!A423) + COUNTIF('Plate Planning'!$B$4:$B$11,'Ligand and Compound Database'!B423) + COUNTIF('Plate Planning'!$O$4:$O$11,'Ligand and Compound Database'!A423) + COUNTIF('Plate Planning'!$O$4:O432,'Ligand and Compound Database'!B423))</f>
        <v>0</v>
      </c>
      <c r="E423" s="326" t="s">
        <v>1032</v>
      </c>
    </row>
    <row r="424" spans="1:5" x14ac:dyDescent="0.25">
      <c r="A424" s="325">
        <v>423</v>
      </c>
      <c r="B424" s="320" t="s">
        <v>543</v>
      </c>
      <c r="C424" s="321" t="s">
        <v>1106</v>
      </c>
      <c r="D424" s="322">
        <f>COUNTIF('Plate Planning'!$C$4:$N$11,'Ligand and Compound Database'!A424)+COUNTIF('Plate Planning'!$C$4:$N$11,'Ligand and Compound Database'!B424)+8*(COUNTIF('Plate Planning'!$C$2:$N$2,'Ligand and Compound Database'!B424) + COUNTIF('Plate Planning'!$C$2:$N$2,'Ligand and Compound Database'!A424) + COUNTIF('Plate Planning'!$C$12:$N$12,'Ligand and Compound Database'!A424) + COUNTIF('Plate Planning'!$C$12:$N$12,'Ligand and Compound Database'!B424)) + 12 * (COUNTIF('Plate Planning'!$B$4:$B$11,'Ligand and Compound Database'!A424) + COUNTIF('Plate Planning'!$B$4:$B$11,'Ligand and Compound Database'!B424) + COUNTIF('Plate Planning'!$O$4:$O$11,'Ligand and Compound Database'!A424) + COUNTIF('Plate Planning'!$O$4:O433,'Ligand and Compound Database'!B424))</f>
        <v>0</v>
      </c>
      <c r="E424" s="326" t="s">
        <v>1033</v>
      </c>
    </row>
    <row r="425" spans="1:5" x14ac:dyDescent="0.25">
      <c r="A425" s="325">
        <v>424</v>
      </c>
      <c r="B425" s="320" t="s">
        <v>544</v>
      </c>
      <c r="C425" s="321" t="s">
        <v>75</v>
      </c>
      <c r="D425" s="322">
        <f>COUNTIF('Plate Planning'!$C$4:$N$11,'Ligand and Compound Database'!A425)+COUNTIF('Plate Planning'!$C$4:$N$11,'Ligand and Compound Database'!B425)+8*(COUNTIF('Plate Planning'!$C$2:$N$2,'Ligand and Compound Database'!B425) + COUNTIF('Plate Planning'!$C$2:$N$2,'Ligand and Compound Database'!A425) + COUNTIF('Plate Planning'!$C$12:$N$12,'Ligand and Compound Database'!A425) + COUNTIF('Plate Planning'!$C$12:$N$12,'Ligand and Compound Database'!B425)) + 12 * (COUNTIF('Plate Planning'!$B$4:$B$11,'Ligand and Compound Database'!A425) + COUNTIF('Plate Planning'!$B$4:$B$11,'Ligand and Compound Database'!B425) + COUNTIF('Plate Planning'!$O$4:$O$11,'Ligand and Compound Database'!A425) + COUNTIF('Plate Planning'!$O$4:O434,'Ligand and Compound Database'!B425))</f>
        <v>0</v>
      </c>
      <c r="E425" s="326" t="s">
        <v>1034</v>
      </c>
    </row>
    <row r="426" spans="1:5" x14ac:dyDescent="0.25">
      <c r="A426" s="325">
        <v>425</v>
      </c>
      <c r="B426" s="320" t="s">
        <v>545</v>
      </c>
      <c r="C426" s="320" t="s">
        <v>75</v>
      </c>
      <c r="D426" s="322">
        <f>COUNTIF('Plate Planning'!$C$4:$N$11,'Ligand and Compound Database'!A426)+COUNTIF('Plate Planning'!$C$4:$N$11,'Ligand and Compound Database'!B426)+8*(COUNTIF('Plate Planning'!$C$2:$N$2,'Ligand and Compound Database'!B426) + COUNTIF('Plate Planning'!$C$2:$N$2,'Ligand and Compound Database'!A426) + COUNTIF('Plate Planning'!$C$12:$N$12,'Ligand and Compound Database'!A426) + COUNTIF('Plate Planning'!$C$12:$N$12,'Ligand and Compound Database'!B426)) + 12 * (COUNTIF('Plate Planning'!$B$4:$B$11,'Ligand and Compound Database'!A426) + COUNTIF('Plate Planning'!$B$4:$B$11,'Ligand and Compound Database'!B426) + COUNTIF('Plate Planning'!$O$4:$O$11,'Ligand and Compound Database'!A426) + COUNTIF('Plate Planning'!$O$4:O435,'Ligand and Compound Database'!B426))</f>
        <v>0</v>
      </c>
      <c r="E426" s="326" t="s">
        <v>1035</v>
      </c>
    </row>
    <row r="427" spans="1:5" x14ac:dyDescent="0.25">
      <c r="A427" s="325">
        <v>426</v>
      </c>
      <c r="B427" s="320" t="s">
        <v>546</v>
      </c>
      <c r="C427" s="320" t="s">
        <v>75</v>
      </c>
      <c r="D427" s="322">
        <f>COUNTIF('Plate Planning'!$C$4:$N$11,'Ligand and Compound Database'!A427)+COUNTIF('Plate Planning'!$C$4:$N$11,'Ligand and Compound Database'!B427)+8*(COUNTIF('Plate Planning'!$C$2:$N$2,'Ligand and Compound Database'!B427) + COUNTIF('Plate Planning'!$C$2:$N$2,'Ligand and Compound Database'!A427) + COUNTIF('Plate Planning'!$C$12:$N$12,'Ligand and Compound Database'!A427) + COUNTIF('Plate Planning'!$C$12:$N$12,'Ligand and Compound Database'!B427)) + 12 * (COUNTIF('Plate Planning'!$B$4:$B$11,'Ligand and Compound Database'!A427) + COUNTIF('Plate Planning'!$B$4:$B$11,'Ligand and Compound Database'!B427) + COUNTIF('Plate Planning'!$O$4:$O$11,'Ligand and Compound Database'!A427) + COUNTIF('Plate Planning'!$O$4:O436,'Ligand and Compound Database'!B427))</f>
        <v>0</v>
      </c>
      <c r="E427" s="326" t="s">
        <v>1036</v>
      </c>
    </row>
    <row r="428" spans="1:5" x14ac:dyDescent="0.25">
      <c r="A428" s="325">
        <v>427</v>
      </c>
      <c r="B428" s="320" t="s">
        <v>547</v>
      </c>
      <c r="C428" s="321" t="s">
        <v>75</v>
      </c>
      <c r="D428" s="322">
        <f>COUNTIF('Plate Planning'!$C$4:$N$11,'Ligand and Compound Database'!A428)+COUNTIF('Plate Planning'!$C$4:$N$11,'Ligand and Compound Database'!B428)+8*(COUNTIF('Plate Planning'!$C$2:$N$2,'Ligand and Compound Database'!B428) + COUNTIF('Plate Planning'!$C$2:$N$2,'Ligand and Compound Database'!A428) + COUNTIF('Plate Planning'!$C$12:$N$12,'Ligand and Compound Database'!A428) + COUNTIF('Plate Planning'!$C$12:$N$12,'Ligand and Compound Database'!B428)) + 12 * (COUNTIF('Plate Planning'!$B$4:$B$11,'Ligand and Compound Database'!A428) + COUNTIF('Plate Planning'!$B$4:$B$11,'Ligand and Compound Database'!B428) + COUNTIF('Plate Planning'!$O$4:$O$11,'Ligand and Compound Database'!A428) + COUNTIF('Plate Planning'!$O$4:O437,'Ligand and Compound Database'!B428))</f>
        <v>0</v>
      </c>
      <c r="E428" s="326" t="s">
        <v>1037</v>
      </c>
    </row>
    <row r="429" spans="1:5" x14ac:dyDescent="0.25">
      <c r="A429" s="325">
        <v>428</v>
      </c>
      <c r="B429" s="320" t="s">
        <v>548</v>
      </c>
      <c r="C429" s="321" t="s">
        <v>1106</v>
      </c>
      <c r="D429" s="322">
        <f>COUNTIF('Plate Planning'!$C$4:$N$11,'Ligand and Compound Database'!A429)+COUNTIF('Plate Planning'!$C$4:$N$11,'Ligand and Compound Database'!B429)+8*(COUNTIF('Plate Planning'!$C$2:$N$2,'Ligand and Compound Database'!B429) + COUNTIF('Plate Planning'!$C$2:$N$2,'Ligand and Compound Database'!A429) + COUNTIF('Plate Planning'!$C$12:$N$12,'Ligand and Compound Database'!A429) + COUNTIF('Plate Planning'!$C$12:$N$12,'Ligand and Compound Database'!B429)) + 12 * (COUNTIF('Plate Planning'!$B$4:$B$11,'Ligand and Compound Database'!A429) + COUNTIF('Plate Planning'!$B$4:$B$11,'Ligand and Compound Database'!B429) + COUNTIF('Plate Planning'!$O$4:$O$11,'Ligand and Compound Database'!A429) + COUNTIF('Plate Planning'!$O$4:O438,'Ligand and Compound Database'!B429))</f>
        <v>0</v>
      </c>
      <c r="E429" s="326" t="s">
        <v>1038</v>
      </c>
    </row>
    <row r="430" spans="1:5" x14ac:dyDescent="0.25">
      <c r="A430" s="325">
        <v>429</v>
      </c>
      <c r="B430" s="320" t="s">
        <v>549</v>
      </c>
      <c r="C430" s="321" t="s">
        <v>75</v>
      </c>
      <c r="D430" s="322">
        <f>COUNTIF('Plate Planning'!$C$4:$N$11,'Ligand and Compound Database'!A430)+COUNTIF('Plate Planning'!$C$4:$N$11,'Ligand and Compound Database'!B430)+8*(COUNTIF('Plate Planning'!$C$2:$N$2,'Ligand and Compound Database'!B430) + COUNTIF('Plate Planning'!$C$2:$N$2,'Ligand and Compound Database'!A430) + COUNTIF('Plate Planning'!$C$12:$N$12,'Ligand and Compound Database'!A430) + COUNTIF('Plate Planning'!$C$12:$N$12,'Ligand and Compound Database'!B430)) + 12 * (COUNTIF('Plate Planning'!$B$4:$B$11,'Ligand and Compound Database'!A430) + COUNTIF('Plate Planning'!$B$4:$B$11,'Ligand and Compound Database'!B430) + COUNTIF('Plate Planning'!$O$4:$O$11,'Ligand and Compound Database'!A430) + COUNTIF('Plate Planning'!$O$4:O439,'Ligand and Compound Database'!B430))</f>
        <v>0</v>
      </c>
      <c r="E430" s="326" t="s">
        <v>1039</v>
      </c>
    </row>
    <row r="431" spans="1:5" x14ac:dyDescent="0.25">
      <c r="A431" s="325">
        <v>430</v>
      </c>
      <c r="B431" s="320" t="s">
        <v>550</v>
      </c>
      <c r="C431" s="321" t="s">
        <v>75</v>
      </c>
      <c r="D431" s="322">
        <f>COUNTIF('Plate Planning'!$C$4:$N$11,'Ligand and Compound Database'!A431)+COUNTIF('Plate Planning'!$C$4:$N$11,'Ligand and Compound Database'!B431)+8*(COUNTIF('Plate Planning'!$C$2:$N$2,'Ligand and Compound Database'!B431) + COUNTIF('Plate Planning'!$C$2:$N$2,'Ligand and Compound Database'!A431) + COUNTIF('Plate Planning'!$C$12:$N$12,'Ligand and Compound Database'!A431) + COUNTIF('Plate Planning'!$C$12:$N$12,'Ligand and Compound Database'!B431)) + 12 * (COUNTIF('Plate Planning'!$B$4:$B$11,'Ligand and Compound Database'!A431) + COUNTIF('Plate Planning'!$B$4:$B$11,'Ligand and Compound Database'!B431) + COUNTIF('Plate Planning'!$O$4:$O$11,'Ligand and Compound Database'!A431) + COUNTIF('Plate Planning'!$O$4:O440,'Ligand and Compound Database'!B431))</f>
        <v>0</v>
      </c>
      <c r="E431" s="326" t="s">
        <v>1040</v>
      </c>
    </row>
    <row r="432" spans="1:5" x14ac:dyDescent="0.25">
      <c r="A432" s="325">
        <v>431</v>
      </c>
      <c r="B432" s="320" t="s">
        <v>551</v>
      </c>
      <c r="C432" s="321" t="s">
        <v>1106</v>
      </c>
      <c r="D432" s="322">
        <f>COUNTIF('Plate Planning'!$C$4:$N$11,'Ligand and Compound Database'!A432)+COUNTIF('Plate Planning'!$C$4:$N$11,'Ligand and Compound Database'!B432)+8*(COUNTIF('Plate Planning'!$C$2:$N$2,'Ligand and Compound Database'!B432) + COUNTIF('Plate Planning'!$C$2:$N$2,'Ligand and Compound Database'!A432) + COUNTIF('Plate Planning'!$C$12:$N$12,'Ligand and Compound Database'!A432) + COUNTIF('Plate Planning'!$C$12:$N$12,'Ligand and Compound Database'!B432)) + 12 * (COUNTIF('Plate Planning'!$B$4:$B$11,'Ligand and Compound Database'!A432) + COUNTIF('Plate Planning'!$B$4:$B$11,'Ligand and Compound Database'!B432) + COUNTIF('Plate Planning'!$O$4:$O$11,'Ligand and Compound Database'!A432) + COUNTIF('Plate Planning'!$O$4:O441,'Ligand and Compound Database'!B432))</f>
        <v>0</v>
      </c>
      <c r="E432" s="326" t="s">
        <v>1041</v>
      </c>
    </row>
    <row r="433" spans="1:5" x14ac:dyDescent="0.25">
      <c r="A433" s="325">
        <v>432</v>
      </c>
      <c r="B433" s="320" t="s">
        <v>552</v>
      </c>
      <c r="C433" s="321" t="s">
        <v>1106</v>
      </c>
      <c r="D433" s="322">
        <f>COUNTIF('Plate Planning'!$C$4:$N$11,'Ligand and Compound Database'!A433)+COUNTIF('Plate Planning'!$C$4:$N$11,'Ligand and Compound Database'!B433)+8*(COUNTIF('Plate Planning'!$C$2:$N$2,'Ligand and Compound Database'!B433) + COUNTIF('Plate Planning'!$C$2:$N$2,'Ligand and Compound Database'!A433) + COUNTIF('Plate Planning'!$C$12:$N$12,'Ligand and Compound Database'!A433) + COUNTIF('Plate Planning'!$C$12:$N$12,'Ligand and Compound Database'!B433)) + 12 * (COUNTIF('Plate Planning'!$B$4:$B$11,'Ligand and Compound Database'!A433) + COUNTIF('Plate Planning'!$B$4:$B$11,'Ligand and Compound Database'!B433) + COUNTIF('Plate Planning'!$O$4:$O$11,'Ligand and Compound Database'!A433) + COUNTIF('Plate Planning'!$O$4:O442,'Ligand and Compound Database'!B433))</f>
        <v>0</v>
      </c>
      <c r="E433" s="326" t="s">
        <v>1042</v>
      </c>
    </row>
    <row r="434" spans="1:5" x14ac:dyDescent="0.25">
      <c r="A434" s="325">
        <v>433</v>
      </c>
      <c r="B434" s="320" t="s">
        <v>553</v>
      </c>
      <c r="C434" s="320" t="s">
        <v>1106</v>
      </c>
      <c r="D434" s="322">
        <f>COUNTIF('Plate Planning'!$C$4:$N$11,'Ligand and Compound Database'!A434)+COUNTIF('Plate Planning'!$C$4:$N$11,'Ligand and Compound Database'!B434)+8*(COUNTIF('Plate Planning'!$C$2:$N$2,'Ligand and Compound Database'!B434) + COUNTIF('Plate Planning'!$C$2:$N$2,'Ligand and Compound Database'!A434) + COUNTIF('Plate Planning'!$C$12:$N$12,'Ligand and Compound Database'!A434) + COUNTIF('Plate Planning'!$C$12:$N$12,'Ligand and Compound Database'!B434)) + 12 * (COUNTIF('Plate Planning'!$B$4:$B$11,'Ligand and Compound Database'!A434) + COUNTIF('Plate Planning'!$B$4:$B$11,'Ligand and Compound Database'!B434) + COUNTIF('Plate Planning'!$O$4:$O$11,'Ligand and Compound Database'!A434) + COUNTIF('Plate Planning'!$O$4:O443,'Ligand and Compound Database'!B434))</f>
        <v>0</v>
      </c>
      <c r="E434" s="326" t="s">
        <v>1043</v>
      </c>
    </row>
    <row r="435" spans="1:5" x14ac:dyDescent="0.25">
      <c r="A435" s="325">
        <v>434</v>
      </c>
      <c r="B435" s="320" t="s">
        <v>554</v>
      </c>
      <c r="C435" s="320" t="s">
        <v>1106</v>
      </c>
      <c r="D435" s="322">
        <f>COUNTIF('Plate Planning'!$C$4:$N$11,'Ligand and Compound Database'!A435)+COUNTIF('Plate Planning'!$C$4:$N$11,'Ligand and Compound Database'!B435)+8*(COUNTIF('Plate Planning'!$C$2:$N$2,'Ligand and Compound Database'!B435) + COUNTIF('Plate Planning'!$C$2:$N$2,'Ligand and Compound Database'!A435) + COUNTIF('Plate Planning'!$C$12:$N$12,'Ligand and Compound Database'!A435) + COUNTIF('Plate Planning'!$C$12:$N$12,'Ligand and Compound Database'!B435)) + 12 * (COUNTIF('Plate Planning'!$B$4:$B$11,'Ligand and Compound Database'!A435) + COUNTIF('Plate Planning'!$B$4:$B$11,'Ligand and Compound Database'!B435) + COUNTIF('Plate Planning'!$O$4:$O$11,'Ligand and Compound Database'!A435) + COUNTIF('Plate Planning'!$O$4:O444,'Ligand and Compound Database'!B435))</f>
        <v>0</v>
      </c>
      <c r="E435" s="326" t="s">
        <v>1044</v>
      </c>
    </row>
    <row r="436" spans="1:5" x14ac:dyDescent="0.25">
      <c r="A436" s="325">
        <v>435</v>
      </c>
      <c r="B436" s="320" t="s">
        <v>555</v>
      </c>
      <c r="C436" s="320" t="s">
        <v>75</v>
      </c>
      <c r="D436" s="322">
        <f>COUNTIF('Plate Planning'!$C$4:$N$11,'Ligand and Compound Database'!A436)+COUNTIF('Plate Planning'!$C$4:$N$11,'Ligand and Compound Database'!B436)+8*(COUNTIF('Plate Planning'!$C$2:$N$2,'Ligand and Compound Database'!B436) + COUNTIF('Plate Planning'!$C$2:$N$2,'Ligand and Compound Database'!A436) + COUNTIF('Plate Planning'!$C$12:$N$12,'Ligand and Compound Database'!A436) + COUNTIF('Plate Planning'!$C$12:$N$12,'Ligand and Compound Database'!B436)) + 12 * (COUNTIF('Plate Planning'!$B$4:$B$11,'Ligand and Compound Database'!A436) + COUNTIF('Plate Planning'!$B$4:$B$11,'Ligand and Compound Database'!B436) + COUNTIF('Plate Planning'!$O$4:$O$11,'Ligand and Compound Database'!A436) + COUNTIF('Plate Planning'!$O$4:O445,'Ligand and Compound Database'!B436))</f>
        <v>0</v>
      </c>
      <c r="E436" s="326" t="s">
        <v>1045</v>
      </c>
    </row>
    <row r="437" spans="1:5" x14ac:dyDescent="0.25">
      <c r="A437" s="325">
        <v>436</v>
      </c>
      <c r="B437" s="320" t="s">
        <v>556</v>
      </c>
      <c r="C437" s="320" t="s">
        <v>75</v>
      </c>
      <c r="D437" s="322">
        <f>COUNTIF('Plate Planning'!$C$4:$N$11,'Ligand and Compound Database'!A437)+COUNTIF('Plate Planning'!$C$4:$N$11,'Ligand and Compound Database'!B437)+8*(COUNTIF('Plate Planning'!$C$2:$N$2,'Ligand and Compound Database'!B437) + COUNTIF('Plate Planning'!$C$2:$N$2,'Ligand and Compound Database'!A437) + COUNTIF('Plate Planning'!$C$12:$N$12,'Ligand and Compound Database'!A437) + COUNTIF('Plate Planning'!$C$12:$N$12,'Ligand and Compound Database'!B437)) + 12 * (COUNTIF('Plate Planning'!$B$4:$B$11,'Ligand and Compound Database'!A437) + COUNTIF('Plate Planning'!$B$4:$B$11,'Ligand and Compound Database'!B437) + COUNTIF('Plate Planning'!$O$4:$O$11,'Ligand and Compound Database'!A437) + COUNTIF('Plate Planning'!$O$4:O446,'Ligand and Compound Database'!B437))</f>
        <v>0</v>
      </c>
      <c r="E437" s="326" t="s">
        <v>1046</v>
      </c>
    </row>
    <row r="438" spans="1:5" x14ac:dyDescent="0.25">
      <c r="A438" s="325">
        <v>437</v>
      </c>
      <c r="B438" s="320" t="s">
        <v>1055</v>
      </c>
      <c r="C438" s="330" t="s">
        <v>1106</v>
      </c>
      <c r="D438" s="322">
        <f>COUNTIF('Plate Planning'!$C$4:$N$11,'Ligand and Compound Database'!A438)+COUNTIF('Plate Planning'!$C$4:$N$11,'Ligand and Compound Database'!B438)+8*(COUNTIF('Plate Planning'!$C$2:$N$2,'Ligand and Compound Database'!B438) + COUNTIF('Plate Planning'!$C$2:$N$2,'Ligand and Compound Database'!A438) + COUNTIF('Plate Planning'!$C$12:$N$12,'Ligand and Compound Database'!A438) + COUNTIF('Plate Planning'!$C$12:$N$12,'Ligand and Compound Database'!B438)) + 12 * (COUNTIF('Plate Planning'!$B$4:$B$11,'Ligand and Compound Database'!A438) + COUNTIF('Plate Planning'!$B$4:$B$11,'Ligand and Compound Database'!B438) + COUNTIF('Plate Planning'!$O$4:$O$11,'Ligand and Compound Database'!A438) + COUNTIF('Plate Planning'!$O$4:O447,'Ligand and Compound Database'!B438))</f>
        <v>0</v>
      </c>
      <c r="E438" s="319" t="s">
        <v>1089</v>
      </c>
    </row>
    <row r="439" spans="1:5" x14ac:dyDescent="0.25">
      <c r="A439" s="325">
        <v>438</v>
      </c>
      <c r="B439" s="320" t="s">
        <v>1056</v>
      </c>
      <c r="C439" s="330" t="s">
        <v>75</v>
      </c>
      <c r="D439" s="322">
        <f>COUNTIF('Plate Planning'!$C$4:$N$11,'Ligand and Compound Database'!A439)+COUNTIF('Plate Planning'!$C$4:$N$11,'Ligand and Compound Database'!B439)+8*(COUNTIF('Plate Planning'!$C$2:$N$2,'Ligand and Compound Database'!B439) + COUNTIF('Plate Planning'!$C$2:$N$2,'Ligand and Compound Database'!A439) + COUNTIF('Plate Planning'!$C$12:$N$12,'Ligand and Compound Database'!A439) + COUNTIF('Plate Planning'!$C$12:$N$12,'Ligand and Compound Database'!B439)) + 12 * (COUNTIF('Plate Planning'!$B$4:$B$11,'Ligand and Compound Database'!A439) + COUNTIF('Plate Planning'!$B$4:$B$11,'Ligand and Compound Database'!B439) + COUNTIF('Plate Planning'!$O$4:$O$11,'Ligand and Compound Database'!A439) + COUNTIF('Plate Planning'!$O$4:O448,'Ligand and Compound Database'!B439))</f>
        <v>0</v>
      </c>
      <c r="E439" s="319" t="s">
        <v>1090</v>
      </c>
    </row>
    <row r="440" spans="1:5" x14ac:dyDescent="0.25">
      <c r="A440" s="325">
        <v>439</v>
      </c>
      <c r="B440" s="320" t="s">
        <v>1057</v>
      </c>
      <c r="C440" s="330" t="s">
        <v>75</v>
      </c>
      <c r="D440" s="322">
        <f>COUNTIF('Plate Planning'!$C$4:$N$11,'Ligand and Compound Database'!A440)+COUNTIF('Plate Planning'!$C$4:$N$11,'Ligand and Compound Database'!B440)+8*(COUNTIF('Plate Planning'!$C$2:$N$2,'Ligand and Compound Database'!B440) + COUNTIF('Plate Planning'!$C$2:$N$2,'Ligand and Compound Database'!A440) + COUNTIF('Plate Planning'!$C$12:$N$12,'Ligand and Compound Database'!A440) + COUNTIF('Plate Planning'!$C$12:$N$12,'Ligand and Compound Database'!B440)) + 12 * (COUNTIF('Plate Planning'!$B$4:$B$11,'Ligand and Compound Database'!A440) + COUNTIF('Plate Planning'!$B$4:$B$11,'Ligand and Compound Database'!B440) + COUNTIF('Plate Planning'!$O$4:$O$11,'Ligand and Compound Database'!A440) + COUNTIF('Plate Planning'!$O$4:O449,'Ligand and Compound Database'!B440))</f>
        <v>0</v>
      </c>
      <c r="E440" s="319" t="s">
        <v>1091</v>
      </c>
    </row>
    <row r="441" spans="1:5" x14ac:dyDescent="0.25">
      <c r="A441" s="325">
        <v>440</v>
      </c>
      <c r="B441" s="320" t="s">
        <v>1058</v>
      </c>
      <c r="C441" s="330" t="s">
        <v>75</v>
      </c>
      <c r="D441" s="322">
        <f>COUNTIF('Plate Planning'!$C$4:$N$11,'Ligand and Compound Database'!A441)+COUNTIF('Plate Planning'!$C$4:$N$11,'Ligand and Compound Database'!B441)+8*(COUNTIF('Plate Planning'!$C$2:$N$2,'Ligand and Compound Database'!B441) + COUNTIF('Plate Planning'!$C$2:$N$2,'Ligand and Compound Database'!A441) + COUNTIF('Plate Planning'!$C$12:$N$12,'Ligand and Compound Database'!A441) + COUNTIF('Plate Planning'!$C$12:$N$12,'Ligand and Compound Database'!B441)) + 12 * (COUNTIF('Plate Planning'!$B$4:$B$11,'Ligand and Compound Database'!A441) + COUNTIF('Plate Planning'!$B$4:$B$11,'Ligand and Compound Database'!B441) + COUNTIF('Plate Planning'!$O$4:$O$11,'Ligand and Compound Database'!A441) + COUNTIF('Plate Planning'!$O$4:O450,'Ligand and Compound Database'!B441))</f>
        <v>0</v>
      </c>
      <c r="E441" s="319" t="s">
        <v>1092</v>
      </c>
    </row>
    <row r="442" spans="1:5" x14ac:dyDescent="0.25">
      <c r="A442" s="325">
        <v>441</v>
      </c>
      <c r="B442" s="320" t="s">
        <v>1059</v>
      </c>
      <c r="C442" s="330" t="s">
        <v>75</v>
      </c>
      <c r="D442" s="322">
        <f>COUNTIF('Plate Planning'!$C$4:$N$11,'Ligand and Compound Database'!A442)+COUNTIF('Plate Planning'!$C$4:$N$11,'Ligand and Compound Database'!B442)+8*(COUNTIF('Plate Planning'!$C$2:$N$2,'Ligand and Compound Database'!B442) + COUNTIF('Plate Planning'!$C$2:$N$2,'Ligand and Compound Database'!A442) + COUNTIF('Plate Planning'!$C$12:$N$12,'Ligand and Compound Database'!A442) + COUNTIF('Plate Planning'!$C$12:$N$12,'Ligand and Compound Database'!B442)) + 12 * (COUNTIF('Plate Planning'!$B$4:$B$11,'Ligand and Compound Database'!A442) + COUNTIF('Plate Planning'!$B$4:$B$11,'Ligand and Compound Database'!B442) + COUNTIF('Plate Planning'!$O$4:$O$11,'Ligand and Compound Database'!A442) + COUNTIF('Plate Planning'!$O$4:O451,'Ligand and Compound Database'!B442))</f>
        <v>0</v>
      </c>
      <c r="E442" s="319" t="s">
        <v>1093</v>
      </c>
    </row>
    <row r="443" spans="1:5" x14ac:dyDescent="0.25">
      <c r="A443" s="325">
        <v>442</v>
      </c>
      <c r="B443" s="320" t="s">
        <v>1060</v>
      </c>
      <c r="C443" s="330" t="s">
        <v>1107</v>
      </c>
      <c r="D443" s="322">
        <f>COUNTIF('Plate Planning'!$C$4:$N$11,'Ligand and Compound Database'!A443)+COUNTIF('Plate Planning'!$C$4:$N$11,'Ligand and Compound Database'!B443)+8*(COUNTIF('Plate Planning'!$C$2:$N$2,'Ligand and Compound Database'!B443) + COUNTIF('Plate Planning'!$C$2:$N$2,'Ligand and Compound Database'!A443) + COUNTIF('Plate Planning'!$C$12:$N$12,'Ligand and Compound Database'!A443) + COUNTIF('Plate Planning'!$C$12:$N$12,'Ligand and Compound Database'!B443)) + 12 * (COUNTIF('Plate Planning'!$B$4:$B$11,'Ligand and Compound Database'!A443) + COUNTIF('Plate Planning'!$B$4:$B$11,'Ligand and Compound Database'!B443) + COUNTIF('Plate Planning'!$O$4:$O$11,'Ligand and Compound Database'!A443) + COUNTIF('Plate Planning'!$O$4:O452,'Ligand and Compound Database'!B443))</f>
        <v>0</v>
      </c>
      <c r="E443" s="319" t="s">
        <v>1094</v>
      </c>
    </row>
    <row r="444" spans="1:5" x14ac:dyDescent="0.25">
      <c r="A444" s="325">
        <v>443</v>
      </c>
      <c r="B444" s="320" t="s">
        <v>1061</v>
      </c>
      <c r="C444" s="330" t="s">
        <v>1107</v>
      </c>
      <c r="D444" s="322">
        <f>COUNTIF('Plate Planning'!$C$4:$N$11,'Ligand and Compound Database'!A444)+COUNTIF('Plate Planning'!$C$4:$N$11,'Ligand and Compound Database'!B444)+8*(COUNTIF('Plate Planning'!$C$2:$N$2,'Ligand and Compound Database'!B444) + COUNTIF('Plate Planning'!$C$2:$N$2,'Ligand and Compound Database'!A444) + COUNTIF('Plate Planning'!$C$12:$N$12,'Ligand and Compound Database'!A444) + COUNTIF('Plate Planning'!$C$12:$N$12,'Ligand and Compound Database'!B444)) + 12 * (COUNTIF('Plate Planning'!$B$4:$B$11,'Ligand and Compound Database'!A444) + COUNTIF('Plate Planning'!$B$4:$B$11,'Ligand and Compound Database'!B444) + COUNTIF('Plate Planning'!$O$4:$O$11,'Ligand and Compound Database'!A444) + COUNTIF('Plate Planning'!$O$4:O453,'Ligand and Compound Database'!B444))</f>
        <v>0</v>
      </c>
      <c r="E444" s="319" t="s">
        <v>1095</v>
      </c>
    </row>
    <row r="445" spans="1:5" x14ac:dyDescent="0.25">
      <c r="A445" s="325">
        <v>444</v>
      </c>
      <c r="B445" s="320" t="s">
        <v>1062</v>
      </c>
      <c r="C445" s="330" t="s">
        <v>1107</v>
      </c>
      <c r="D445" s="322">
        <f>COUNTIF('Plate Planning'!$C$4:$N$11,'Ligand and Compound Database'!A445)+COUNTIF('Plate Planning'!$C$4:$N$11,'Ligand and Compound Database'!B445)+8*(COUNTIF('Plate Planning'!$C$2:$N$2,'Ligand and Compound Database'!B445) + COUNTIF('Plate Planning'!$C$2:$N$2,'Ligand and Compound Database'!A445) + COUNTIF('Plate Planning'!$C$12:$N$12,'Ligand and Compound Database'!A445) + COUNTIF('Plate Planning'!$C$12:$N$12,'Ligand and Compound Database'!B445)) + 12 * (COUNTIF('Plate Planning'!$B$4:$B$11,'Ligand and Compound Database'!A445) + COUNTIF('Plate Planning'!$B$4:$B$11,'Ligand and Compound Database'!B445) + COUNTIF('Plate Planning'!$O$4:$O$11,'Ligand and Compound Database'!A445) + COUNTIF('Plate Planning'!$O$4:O454,'Ligand and Compound Database'!B445))</f>
        <v>0</v>
      </c>
      <c r="E445" s="319" t="s">
        <v>1096</v>
      </c>
    </row>
    <row r="446" spans="1:5" x14ac:dyDescent="0.25">
      <c r="A446" s="325">
        <v>445</v>
      </c>
      <c r="B446" s="320" t="s">
        <v>1063</v>
      </c>
      <c r="C446" s="330" t="s">
        <v>1107</v>
      </c>
      <c r="D446" s="322">
        <f>COUNTIF('Plate Planning'!$C$4:$N$11,'Ligand and Compound Database'!A446)+COUNTIF('Plate Planning'!$C$4:$N$11,'Ligand and Compound Database'!B446)+8*(COUNTIF('Plate Planning'!$C$2:$N$2,'Ligand and Compound Database'!B446) + COUNTIF('Plate Planning'!$C$2:$N$2,'Ligand and Compound Database'!A446) + COUNTIF('Plate Planning'!$C$12:$N$12,'Ligand and Compound Database'!A446) + COUNTIF('Plate Planning'!$C$12:$N$12,'Ligand and Compound Database'!B446)) + 12 * (COUNTIF('Plate Planning'!$B$4:$B$11,'Ligand and Compound Database'!A446) + COUNTIF('Plate Planning'!$B$4:$B$11,'Ligand and Compound Database'!B446) + COUNTIF('Plate Planning'!$O$4:$O$11,'Ligand and Compound Database'!A446) + COUNTIF('Plate Planning'!$O$4:O455,'Ligand and Compound Database'!B446))</f>
        <v>0</v>
      </c>
      <c r="E446" s="319" t="s">
        <v>1097</v>
      </c>
    </row>
    <row r="447" spans="1:5" x14ac:dyDescent="0.25">
      <c r="A447" s="325">
        <v>446</v>
      </c>
      <c r="B447" s="320" t="s">
        <v>1064</v>
      </c>
      <c r="C447" s="330" t="s">
        <v>1107</v>
      </c>
      <c r="D447" s="322">
        <f>COUNTIF('Plate Planning'!$C$4:$N$11,'Ligand and Compound Database'!A447)+COUNTIF('Plate Planning'!$C$4:$N$11,'Ligand and Compound Database'!B447)+8*(COUNTIF('Plate Planning'!$C$2:$N$2,'Ligand and Compound Database'!B447) + COUNTIF('Plate Planning'!$C$2:$N$2,'Ligand and Compound Database'!A447) + COUNTIF('Plate Planning'!$C$12:$N$12,'Ligand and Compound Database'!A447) + COUNTIF('Plate Planning'!$C$12:$N$12,'Ligand and Compound Database'!B447)) + 12 * (COUNTIF('Plate Planning'!$B$4:$B$11,'Ligand and Compound Database'!A447) + COUNTIF('Plate Planning'!$B$4:$B$11,'Ligand and Compound Database'!B447) + COUNTIF('Plate Planning'!$O$4:$O$11,'Ligand and Compound Database'!A447) + COUNTIF('Plate Planning'!$O$4:O456,'Ligand and Compound Database'!B447))</f>
        <v>0</v>
      </c>
      <c r="E447" s="319" t="s">
        <v>1098</v>
      </c>
    </row>
    <row r="448" spans="1:5" x14ac:dyDescent="0.25">
      <c r="A448" s="325">
        <v>447</v>
      </c>
      <c r="B448" s="320" t="s">
        <v>1065</v>
      </c>
      <c r="C448" s="330" t="s">
        <v>1107</v>
      </c>
      <c r="D448" s="322">
        <f>COUNTIF('Plate Planning'!$C$4:$N$11,'Ligand and Compound Database'!A448)+COUNTIF('Plate Planning'!$C$4:$N$11,'Ligand and Compound Database'!B448)+8*(COUNTIF('Plate Planning'!$C$2:$N$2,'Ligand and Compound Database'!B448) + COUNTIF('Plate Planning'!$C$2:$N$2,'Ligand and Compound Database'!A448) + COUNTIF('Plate Planning'!$C$12:$N$12,'Ligand and Compound Database'!A448) + COUNTIF('Plate Planning'!$C$12:$N$12,'Ligand and Compound Database'!B448)) + 12 * (COUNTIF('Plate Planning'!$B$4:$B$11,'Ligand and Compound Database'!A448) + COUNTIF('Plate Planning'!$B$4:$B$11,'Ligand and Compound Database'!B448) + COUNTIF('Plate Planning'!$O$4:$O$11,'Ligand and Compound Database'!A448) + COUNTIF('Plate Planning'!$O$4:O457,'Ligand and Compound Database'!B448))</f>
        <v>0</v>
      </c>
      <c r="E448" s="319" t="s">
        <v>1099</v>
      </c>
    </row>
    <row r="449" spans="1:5" x14ac:dyDescent="0.25">
      <c r="A449" s="325">
        <v>448</v>
      </c>
      <c r="B449" s="320" t="s">
        <v>1066</v>
      </c>
      <c r="C449" s="330" t="s">
        <v>1107</v>
      </c>
      <c r="D449" s="322">
        <f>COUNTIF('Plate Planning'!$C$4:$N$11,'Ligand and Compound Database'!A449)+COUNTIF('Plate Planning'!$C$4:$N$11,'Ligand and Compound Database'!B449)+8*(COUNTIF('Plate Planning'!$C$2:$N$2,'Ligand and Compound Database'!B449) + COUNTIF('Plate Planning'!$C$2:$N$2,'Ligand and Compound Database'!A449) + COUNTIF('Plate Planning'!$C$12:$N$12,'Ligand and Compound Database'!A449) + COUNTIF('Plate Planning'!$C$12:$N$12,'Ligand and Compound Database'!B449)) + 12 * (COUNTIF('Plate Planning'!$B$4:$B$11,'Ligand and Compound Database'!A449) + COUNTIF('Plate Planning'!$B$4:$B$11,'Ligand and Compound Database'!B449) + COUNTIF('Plate Planning'!$O$4:$O$11,'Ligand and Compound Database'!A449) + COUNTIF('Plate Planning'!$O$4:O458,'Ligand and Compound Database'!B449))</f>
        <v>0</v>
      </c>
      <c r="E449" s="319" t="s">
        <v>1100</v>
      </c>
    </row>
    <row r="450" spans="1:5" x14ac:dyDescent="0.25">
      <c r="A450" s="325">
        <v>449</v>
      </c>
      <c r="B450" s="320" t="s">
        <v>1067</v>
      </c>
      <c r="C450" s="330" t="s">
        <v>1107</v>
      </c>
      <c r="D450" s="322">
        <f>COUNTIF('Plate Planning'!$C$4:$N$11,'Ligand and Compound Database'!A450)+COUNTIF('Plate Planning'!$C$4:$N$11,'Ligand and Compound Database'!B450)+8*(COUNTIF('Plate Planning'!$C$2:$N$2,'Ligand and Compound Database'!B450) + COUNTIF('Plate Planning'!$C$2:$N$2,'Ligand and Compound Database'!A450) + COUNTIF('Plate Planning'!$C$12:$N$12,'Ligand and Compound Database'!A450) + COUNTIF('Plate Planning'!$C$12:$N$12,'Ligand and Compound Database'!B450)) + 12 * (COUNTIF('Plate Planning'!$B$4:$B$11,'Ligand and Compound Database'!A450) + COUNTIF('Plate Planning'!$B$4:$B$11,'Ligand and Compound Database'!B450) + COUNTIF('Plate Planning'!$O$4:$O$11,'Ligand and Compound Database'!A450) + COUNTIF('Plate Planning'!$O$4:O459,'Ligand and Compound Database'!B450))</f>
        <v>0</v>
      </c>
      <c r="E450" s="319" t="s">
        <v>1101</v>
      </c>
    </row>
    <row r="451" spans="1:5" x14ac:dyDescent="0.25">
      <c r="A451" s="325">
        <v>450</v>
      </c>
      <c r="B451" s="320" t="s">
        <v>1068</v>
      </c>
      <c r="C451" s="330" t="s">
        <v>1107</v>
      </c>
      <c r="D451" s="322">
        <f>COUNTIF('Plate Planning'!$C$4:$N$11,'Ligand and Compound Database'!A451)+COUNTIF('Plate Planning'!$C$4:$N$11,'Ligand and Compound Database'!B451)+8*(COUNTIF('Plate Planning'!$C$2:$N$2,'Ligand and Compound Database'!B451) + COUNTIF('Plate Planning'!$C$2:$N$2,'Ligand and Compound Database'!A451) + COUNTIF('Plate Planning'!$C$12:$N$12,'Ligand and Compound Database'!A451) + COUNTIF('Plate Planning'!$C$12:$N$12,'Ligand and Compound Database'!B451)) + 12 * (COUNTIF('Plate Planning'!$B$4:$B$11,'Ligand and Compound Database'!A451) + COUNTIF('Plate Planning'!$B$4:$B$11,'Ligand and Compound Database'!B451) + COUNTIF('Plate Planning'!$O$4:$O$11,'Ligand and Compound Database'!A451) + COUNTIF('Plate Planning'!$O$4:O460,'Ligand and Compound Database'!B451))</f>
        <v>0</v>
      </c>
      <c r="E451" s="319" t="s">
        <v>1102</v>
      </c>
    </row>
    <row r="452" spans="1:5" x14ac:dyDescent="0.25">
      <c r="A452" s="325">
        <v>451</v>
      </c>
      <c r="B452" s="320" t="s">
        <v>1069</v>
      </c>
      <c r="C452" s="330" t="s">
        <v>1107</v>
      </c>
      <c r="D452" s="322">
        <f>COUNTIF('Plate Planning'!$C$4:$N$11,'Ligand and Compound Database'!A452)+COUNTIF('Plate Planning'!$C$4:$N$11,'Ligand and Compound Database'!B452)+8*(COUNTIF('Plate Planning'!$C$2:$N$2,'Ligand and Compound Database'!B452) + COUNTIF('Plate Planning'!$C$2:$N$2,'Ligand and Compound Database'!A452) + COUNTIF('Plate Planning'!$C$12:$N$12,'Ligand and Compound Database'!A452) + COUNTIF('Plate Planning'!$C$12:$N$12,'Ligand and Compound Database'!B452)) + 12 * (COUNTIF('Plate Planning'!$B$4:$B$11,'Ligand and Compound Database'!A452) + COUNTIF('Plate Planning'!$B$4:$B$11,'Ligand and Compound Database'!B452) + COUNTIF('Plate Planning'!$O$4:$O$11,'Ligand and Compound Database'!A452) + COUNTIF('Plate Planning'!$O$4:O461,'Ligand and Compound Database'!B452))</f>
        <v>0</v>
      </c>
      <c r="E452" s="319" t="s">
        <v>1103</v>
      </c>
    </row>
    <row r="453" spans="1:5" x14ac:dyDescent="0.25">
      <c r="A453" s="325">
        <v>452</v>
      </c>
      <c r="B453" s="320" t="s">
        <v>1070</v>
      </c>
      <c r="C453" s="330" t="s">
        <v>1107</v>
      </c>
      <c r="D453" s="322">
        <f>COUNTIF('Plate Planning'!$C$4:$N$11,'Ligand and Compound Database'!A453)+COUNTIF('Plate Planning'!$C$4:$N$11,'Ligand and Compound Database'!B453)+8*(COUNTIF('Plate Planning'!$C$2:$N$2,'Ligand and Compound Database'!B453) + COUNTIF('Plate Planning'!$C$2:$N$2,'Ligand and Compound Database'!A453) + COUNTIF('Plate Planning'!$C$12:$N$12,'Ligand and Compound Database'!A453) + COUNTIF('Plate Planning'!$C$12:$N$12,'Ligand and Compound Database'!B453)) + 12 * (COUNTIF('Plate Planning'!$B$4:$B$11,'Ligand and Compound Database'!A453) + COUNTIF('Plate Planning'!$B$4:$B$11,'Ligand and Compound Database'!B453) + COUNTIF('Plate Planning'!$O$4:$O$11,'Ligand and Compound Database'!A453) + COUNTIF('Plate Planning'!$O$4:O462,'Ligand and Compound Database'!B453))</f>
        <v>0</v>
      </c>
      <c r="E453" s="319" t="s">
        <v>1104</v>
      </c>
    </row>
    <row r="454" spans="1:5" x14ac:dyDescent="0.25">
      <c r="A454" s="325">
        <v>453</v>
      </c>
      <c r="B454" s="320" t="s">
        <v>1071</v>
      </c>
      <c r="C454" s="330" t="s">
        <v>1107</v>
      </c>
      <c r="D454" s="322">
        <f>COUNTIF('Plate Planning'!$C$4:$N$11,'Ligand and Compound Database'!A454)+COUNTIF('Plate Planning'!$C$4:$N$11,'Ligand and Compound Database'!B454)+8*(COUNTIF('Plate Planning'!$C$2:$N$2,'Ligand and Compound Database'!B454) + COUNTIF('Plate Planning'!$C$2:$N$2,'Ligand and Compound Database'!A454) + COUNTIF('Plate Planning'!$C$12:$N$12,'Ligand and Compound Database'!A454) + COUNTIF('Plate Planning'!$C$12:$N$12,'Ligand and Compound Database'!B454)) + 12 * (COUNTIF('Plate Planning'!$B$4:$B$11,'Ligand and Compound Database'!A454) + COUNTIF('Plate Planning'!$B$4:$B$11,'Ligand and Compound Database'!B454) + COUNTIF('Plate Planning'!$O$4:$O$11,'Ligand and Compound Database'!A454) + COUNTIF('Plate Planning'!$O$4:O463,'Ligand and Compound Database'!B454))</f>
        <v>0</v>
      </c>
      <c r="E454" s="319" t="s">
        <v>1105</v>
      </c>
    </row>
    <row r="455" spans="1:5" x14ac:dyDescent="0.25">
      <c r="A455" s="325">
        <v>454</v>
      </c>
      <c r="B455" s="320" t="s">
        <v>1072</v>
      </c>
      <c r="C455" s="330"/>
      <c r="D455" s="322">
        <f>COUNTIF('Plate Planning'!$C$4:$N$11,'Ligand and Compound Database'!A455)+COUNTIF('Plate Planning'!$C$4:$N$11,'Ligand and Compound Database'!B455)+8*(COUNTIF('Plate Planning'!$C$2:$N$2,'Ligand and Compound Database'!B455) + COUNTIF('Plate Planning'!$C$2:$N$2,'Ligand and Compound Database'!A455) + COUNTIF('Plate Planning'!$C$12:$N$12,'Ligand and Compound Database'!A455) + COUNTIF('Plate Planning'!$C$12:$N$12,'Ligand and Compound Database'!B455)) + 12 * (COUNTIF('Plate Planning'!$B$4:$B$11,'Ligand and Compound Database'!A455) + COUNTIF('Plate Planning'!$B$4:$B$11,'Ligand and Compound Database'!B455) + COUNTIF('Plate Planning'!$O$4:$O$11,'Ligand and Compound Database'!A455) + COUNTIF('Plate Planning'!$O$4:O464,'Ligand and Compound Database'!B455))</f>
        <v>0</v>
      </c>
      <c r="E455" s="319"/>
    </row>
    <row r="456" spans="1:5" x14ac:dyDescent="0.25">
      <c r="A456" s="325">
        <v>455</v>
      </c>
      <c r="B456" s="320" t="s">
        <v>1073</v>
      </c>
      <c r="C456" s="330"/>
      <c r="D456" s="322">
        <f>COUNTIF('Plate Planning'!$C$4:$N$11,'Ligand and Compound Database'!A456)+COUNTIF('Plate Planning'!$C$4:$N$11,'Ligand and Compound Database'!B456)+8*(COUNTIF('Plate Planning'!$C$2:$N$2,'Ligand and Compound Database'!B456) + COUNTIF('Plate Planning'!$C$2:$N$2,'Ligand and Compound Database'!A456) + COUNTIF('Plate Planning'!$C$12:$N$12,'Ligand and Compound Database'!A456) + COUNTIF('Plate Planning'!$C$12:$N$12,'Ligand and Compound Database'!B456)) + 12 * (COUNTIF('Plate Planning'!$B$4:$B$11,'Ligand and Compound Database'!A456) + COUNTIF('Plate Planning'!$B$4:$B$11,'Ligand and Compound Database'!B456) + COUNTIF('Plate Planning'!$O$4:$O$11,'Ligand and Compound Database'!A456) + COUNTIF('Plate Planning'!$O$4:O465,'Ligand and Compound Database'!B456))</f>
        <v>0</v>
      </c>
      <c r="E456" s="319"/>
    </row>
    <row r="457" spans="1:5" x14ac:dyDescent="0.25">
      <c r="A457" s="325">
        <v>456</v>
      </c>
      <c r="B457" s="320" t="s">
        <v>1074</v>
      </c>
      <c r="C457" s="330"/>
      <c r="D457" s="322">
        <f>COUNTIF('Plate Planning'!$C$4:$N$11,'Ligand and Compound Database'!A457)+COUNTIF('Plate Planning'!$C$4:$N$11,'Ligand and Compound Database'!B457)+8*(COUNTIF('Plate Planning'!$C$2:$N$2,'Ligand and Compound Database'!B457) + COUNTIF('Plate Planning'!$C$2:$N$2,'Ligand and Compound Database'!A457) + COUNTIF('Plate Planning'!$C$12:$N$12,'Ligand and Compound Database'!A457) + COUNTIF('Plate Planning'!$C$12:$N$12,'Ligand and Compound Database'!B457)) + 12 * (COUNTIF('Plate Planning'!$B$4:$B$11,'Ligand and Compound Database'!A457) + COUNTIF('Plate Planning'!$B$4:$B$11,'Ligand and Compound Database'!B457) + COUNTIF('Plate Planning'!$O$4:$O$11,'Ligand and Compound Database'!A457) + COUNTIF('Plate Planning'!$O$4:O466,'Ligand and Compound Database'!B457))</f>
        <v>0</v>
      </c>
      <c r="E457" s="319"/>
    </row>
    <row r="458" spans="1:5" x14ac:dyDescent="0.25">
      <c r="A458" s="325">
        <v>457</v>
      </c>
      <c r="B458" s="320" t="s">
        <v>1075</v>
      </c>
      <c r="C458" s="330"/>
      <c r="D458" s="322">
        <f>COUNTIF('Plate Planning'!$C$4:$N$11,'Ligand and Compound Database'!A458)+COUNTIF('Plate Planning'!$C$4:$N$11,'Ligand and Compound Database'!B458)+8*(COUNTIF('Plate Planning'!$C$2:$N$2,'Ligand and Compound Database'!B458) + COUNTIF('Plate Planning'!$C$2:$N$2,'Ligand and Compound Database'!A458) + COUNTIF('Plate Planning'!$C$12:$N$12,'Ligand and Compound Database'!A458) + COUNTIF('Plate Planning'!$C$12:$N$12,'Ligand and Compound Database'!B458)) + 12 * (COUNTIF('Plate Planning'!$B$4:$B$11,'Ligand and Compound Database'!A458) + COUNTIF('Plate Planning'!$B$4:$B$11,'Ligand and Compound Database'!B458) + COUNTIF('Plate Planning'!$O$4:$O$11,'Ligand and Compound Database'!A458) + COUNTIF('Plate Planning'!$O$4:O467,'Ligand and Compound Database'!B458))</f>
        <v>0</v>
      </c>
      <c r="E458" s="319"/>
    </row>
    <row r="459" spans="1:5" x14ac:dyDescent="0.25">
      <c r="A459" s="325">
        <v>458</v>
      </c>
      <c r="B459" s="320" t="s">
        <v>1076</v>
      </c>
      <c r="C459" s="330"/>
      <c r="D459" s="322">
        <f>COUNTIF('Plate Planning'!$C$4:$N$11,'Ligand and Compound Database'!A459)+COUNTIF('Plate Planning'!$C$4:$N$11,'Ligand and Compound Database'!B459)+8*(COUNTIF('Plate Planning'!$C$2:$N$2,'Ligand and Compound Database'!B459) + COUNTIF('Plate Planning'!$C$2:$N$2,'Ligand and Compound Database'!A459) + COUNTIF('Plate Planning'!$C$12:$N$12,'Ligand and Compound Database'!A459) + COUNTIF('Plate Planning'!$C$12:$N$12,'Ligand and Compound Database'!B459)) + 12 * (COUNTIF('Plate Planning'!$B$4:$B$11,'Ligand and Compound Database'!A459) + COUNTIF('Plate Planning'!$B$4:$B$11,'Ligand and Compound Database'!B459) + COUNTIF('Plate Planning'!$O$4:$O$11,'Ligand and Compound Database'!A459) + COUNTIF('Plate Planning'!$O$4:O468,'Ligand and Compound Database'!B459))</f>
        <v>0</v>
      </c>
      <c r="E459" s="319"/>
    </row>
    <row r="460" spans="1:5" x14ac:dyDescent="0.25">
      <c r="A460" s="325">
        <v>459</v>
      </c>
      <c r="B460" s="320" t="s">
        <v>1077</v>
      </c>
      <c r="C460" s="330"/>
      <c r="D460" s="322">
        <f>COUNTIF('Plate Planning'!$C$4:$N$11,'Ligand and Compound Database'!A460)+COUNTIF('Plate Planning'!$C$4:$N$11,'Ligand and Compound Database'!B460)+8*(COUNTIF('Plate Planning'!$C$2:$N$2,'Ligand and Compound Database'!B460) + COUNTIF('Plate Planning'!$C$2:$N$2,'Ligand and Compound Database'!A460) + COUNTIF('Plate Planning'!$C$12:$N$12,'Ligand and Compound Database'!A460) + COUNTIF('Plate Planning'!$C$12:$N$12,'Ligand and Compound Database'!B460)) + 12 * (COUNTIF('Plate Planning'!$B$4:$B$11,'Ligand and Compound Database'!A460) + COUNTIF('Plate Planning'!$B$4:$B$11,'Ligand and Compound Database'!B460) + COUNTIF('Plate Planning'!$O$4:$O$11,'Ligand and Compound Database'!A460) + COUNTIF('Plate Planning'!$O$4:O469,'Ligand and Compound Database'!B460))</f>
        <v>0</v>
      </c>
      <c r="E460" s="319"/>
    </row>
    <row r="461" spans="1:5" x14ac:dyDescent="0.25">
      <c r="A461" s="325">
        <v>460</v>
      </c>
      <c r="B461" s="320" t="s">
        <v>1078</v>
      </c>
      <c r="C461" s="330"/>
      <c r="D461" s="322">
        <f>COUNTIF('Plate Planning'!$C$4:$N$11,'Ligand and Compound Database'!A461)+COUNTIF('Plate Planning'!$C$4:$N$11,'Ligand and Compound Database'!B461)+8*(COUNTIF('Plate Planning'!$C$2:$N$2,'Ligand and Compound Database'!B461) + COUNTIF('Plate Planning'!$C$2:$N$2,'Ligand and Compound Database'!A461) + COUNTIF('Plate Planning'!$C$12:$N$12,'Ligand and Compound Database'!A461) + COUNTIF('Plate Planning'!$C$12:$N$12,'Ligand and Compound Database'!B461)) + 12 * (COUNTIF('Plate Planning'!$B$4:$B$11,'Ligand and Compound Database'!A461) + COUNTIF('Plate Planning'!$B$4:$B$11,'Ligand and Compound Database'!B461) + COUNTIF('Plate Planning'!$O$4:$O$11,'Ligand and Compound Database'!A461) + COUNTIF('Plate Planning'!$O$4:O470,'Ligand and Compound Database'!B461))</f>
        <v>0</v>
      </c>
      <c r="E461" s="319"/>
    </row>
    <row r="462" spans="1:5" x14ac:dyDescent="0.25">
      <c r="A462" s="325">
        <v>461</v>
      </c>
      <c r="B462" s="320" t="s">
        <v>1079</v>
      </c>
      <c r="C462" s="330"/>
      <c r="D462" s="322">
        <f>COUNTIF('Plate Planning'!$C$4:$N$11,'Ligand and Compound Database'!A462)+COUNTIF('Plate Planning'!$C$4:$N$11,'Ligand and Compound Database'!B462)+8*(COUNTIF('Plate Planning'!$C$2:$N$2,'Ligand and Compound Database'!B462) + COUNTIF('Plate Planning'!$C$2:$N$2,'Ligand and Compound Database'!A462) + COUNTIF('Plate Planning'!$C$12:$N$12,'Ligand and Compound Database'!A462) + COUNTIF('Plate Planning'!$C$12:$N$12,'Ligand and Compound Database'!B462)) + 12 * (COUNTIF('Plate Planning'!$B$4:$B$11,'Ligand and Compound Database'!A462) + COUNTIF('Plate Planning'!$B$4:$B$11,'Ligand and Compound Database'!B462) + COUNTIF('Plate Planning'!$O$4:$O$11,'Ligand and Compound Database'!A462) + COUNTIF('Plate Planning'!$O$4:O471,'Ligand and Compound Database'!B462))</f>
        <v>0</v>
      </c>
      <c r="E462" s="319"/>
    </row>
    <row r="463" spans="1:5" x14ac:dyDescent="0.25">
      <c r="A463" s="325">
        <v>462</v>
      </c>
      <c r="B463" s="320" t="s">
        <v>1080</v>
      </c>
      <c r="C463" s="330"/>
      <c r="D463" s="322">
        <f>COUNTIF('Plate Planning'!$C$4:$N$11,'Ligand and Compound Database'!A463)+COUNTIF('Plate Planning'!$C$4:$N$11,'Ligand and Compound Database'!B463)+8*(COUNTIF('Plate Planning'!$C$2:$N$2,'Ligand and Compound Database'!B463) + COUNTIF('Plate Planning'!$C$2:$N$2,'Ligand and Compound Database'!A463) + COUNTIF('Plate Planning'!$C$12:$N$12,'Ligand and Compound Database'!A463) + COUNTIF('Plate Planning'!$C$12:$N$12,'Ligand and Compound Database'!B463)) + 12 * (COUNTIF('Plate Planning'!$B$4:$B$11,'Ligand and Compound Database'!A463) + COUNTIF('Plate Planning'!$B$4:$B$11,'Ligand and Compound Database'!B463) + COUNTIF('Plate Planning'!$O$4:$O$11,'Ligand and Compound Database'!A463) + COUNTIF('Plate Planning'!$O$4:O472,'Ligand and Compound Database'!B463))</f>
        <v>0</v>
      </c>
      <c r="E463" s="319"/>
    </row>
    <row r="464" spans="1:5" x14ac:dyDescent="0.25">
      <c r="A464" s="325">
        <v>463</v>
      </c>
      <c r="B464" s="320" t="s">
        <v>1081</v>
      </c>
      <c r="C464" s="330"/>
      <c r="D464" s="322">
        <f>COUNTIF('Plate Planning'!$C$4:$N$11,'Ligand and Compound Database'!A464)+COUNTIF('Plate Planning'!$C$4:$N$11,'Ligand and Compound Database'!B464)+8*(COUNTIF('Plate Planning'!$C$2:$N$2,'Ligand and Compound Database'!B464) + COUNTIF('Plate Planning'!$C$2:$N$2,'Ligand and Compound Database'!A464) + COUNTIF('Plate Planning'!$C$12:$N$12,'Ligand and Compound Database'!A464) + COUNTIF('Plate Planning'!$C$12:$N$12,'Ligand and Compound Database'!B464)) + 12 * (COUNTIF('Plate Planning'!$B$4:$B$11,'Ligand and Compound Database'!A464) + COUNTIF('Plate Planning'!$B$4:$B$11,'Ligand and Compound Database'!B464) + COUNTIF('Plate Planning'!$O$4:$O$11,'Ligand and Compound Database'!A464) + COUNTIF('Plate Planning'!$O$4:O473,'Ligand and Compound Database'!B464))</f>
        <v>0</v>
      </c>
      <c r="E464" s="319"/>
    </row>
    <row r="465" spans="1:5" x14ac:dyDescent="0.25">
      <c r="A465" s="325">
        <v>464</v>
      </c>
      <c r="B465" s="320" t="s">
        <v>1082</v>
      </c>
      <c r="C465" s="330"/>
      <c r="D465" s="322">
        <f>COUNTIF('Plate Planning'!$C$4:$N$11,'Ligand and Compound Database'!A465)+COUNTIF('Plate Planning'!$C$4:$N$11,'Ligand and Compound Database'!B465)+8*(COUNTIF('Plate Planning'!$C$2:$N$2,'Ligand and Compound Database'!B465) + COUNTIF('Plate Planning'!$C$2:$N$2,'Ligand and Compound Database'!A465) + COUNTIF('Plate Planning'!$C$12:$N$12,'Ligand and Compound Database'!A465) + COUNTIF('Plate Planning'!$C$12:$N$12,'Ligand and Compound Database'!B465)) + 12 * (COUNTIF('Plate Planning'!$B$4:$B$11,'Ligand and Compound Database'!A465) + COUNTIF('Plate Planning'!$B$4:$B$11,'Ligand and Compound Database'!B465) + COUNTIF('Plate Planning'!$O$4:$O$11,'Ligand and Compound Database'!A465) + COUNTIF('Plate Planning'!$O$4:O474,'Ligand and Compound Database'!B465))</f>
        <v>0</v>
      </c>
      <c r="E465" s="319"/>
    </row>
    <row r="466" spans="1:5" x14ac:dyDescent="0.25">
      <c r="A466" s="325">
        <v>465</v>
      </c>
      <c r="B466" s="320" t="s">
        <v>1083</v>
      </c>
      <c r="C466" s="330"/>
      <c r="D466" s="322">
        <f>COUNTIF('Plate Planning'!$C$4:$N$11,'Ligand and Compound Database'!A466)+COUNTIF('Plate Planning'!$C$4:$N$11,'Ligand and Compound Database'!B466)+8*(COUNTIF('Plate Planning'!$C$2:$N$2,'Ligand and Compound Database'!B466) + COUNTIF('Plate Planning'!$C$2:$N$2,'Ligand and Compound Database'!A466) + COUNTIF('Plate Planning'!$C$12:$N$12,'Ligand and Compound Database'!A466) + COUNTIF('Plate Planning'!$C$12:$N$12,'Ligand and Compound Database'!B466)) + 12 * (COUNTIF('Plate Planning'!$B$4:$B$11,'Ligand and Compound Database'!A466) + COUNTIF('Plate Planning'!$B$4:$B$11,'Ligand and Compound Database'!B466) + COUNTIF('Plate Planning'!$O$4:$O$11,'Ligand and Compound Database'!A466) + COUNTIF('Plate Planning'!$O$4:O475,'Ligand and Compound Database'!B466))</f>
        <v>0</v>
      </c>
      <c r="E466" s="319"/>
    </row>
    <row r="467" spans="1:5" x14ac:dyDescent="0.25">
      <c r="A467" s="325">
        <v>466</v>
      </c>
      <c r="B467" s="320" t="s">
        <v>1084</v>
      </c>
      <c r="C467" s="330"/>
      <c r="D467" s="322">
        <f>COUNTIF('Plate Planning'!$C$4:$N$11,'Ligand and Compound Database'!A467)+COUNTIF('Plate Planning'!$C$4:$N$11,'Ligand and Compound Database'!B467)+8*(COUNTIF('Plate Planning'!$C$2:$N$2,'Ligand and Compound Database'!B467) + COUNTIF('Plate Planning'!$C$2:$N$2,'Ligand and Compound Database'!A467) + COUNTIF('Plate Planning'!$C$12:$N$12,'Ligand and Compound Database'!A467) + COUNTIF('Plate Planning'!$C$12:$N$12,'Ligand and Compound Database'!B467)) + 12 * (COUNTIF('Plate Planning'!$B$4:$B$11,'Ligand and Compound Database'!A467) + COUNTIF('Plate Planning'!$B$4:$B$11,'Ligand and Compound Database'!B467) + COUNTIF('Plate Planning'!$O$4:$O$11,'Ligand and Compound Database'!A467) + COUNTIF('Plate Planning'!$O$4:O476,'Ligand and Compound Database'!B467))</f>
        <v>0</v>
      </c>
      <c r="E467" s="319"/>
    </row>
    <row r="468" spans="1:5" x14ac:dyDescent="0.25">
      <c r="A468" s="325">
        <v>467</v>
      </c>
      <c r="B468" s="320" t="s">
        <v>1085</v>
      </c>
      <c r="C468" s="330"/>
      <c r="D468" s="322">
        <f>COUNTIF('Plate Planning'!$C$4:$N$11,'Ligand and Compound Database'!A468)+COUNTIF('Plate Planning'!$C$4:$N$11,'Ligand and Compound Database'!B468)+8*(COUNTIF('Plate Planning'!$C$2:$N$2,'Ligand and Compound Database'!B468) + COUNTIF('Plate Planning'!$C$2:$N$2,'Ligand and Compound Database'!A468) + COUNTIF('Plate Planning'!$C$12:$N$12,'Ligand and Compound Database'!A468) + COUNTIF('Plate Planning'!$C$12:$N$12,'Ligand and Compound Database'!B468)) + 12 * (COUNTIF('Plate Planning'!$B$4:$B$11,'Ligand and Compound Database'!A468) + COUNTIF('Plate Planning'!$B$4:$B$11,'Ligand and Compound Database'!B468) + COUNTIF('Plate Planning'!$O$4:$O$11,'Ligand and Compound Database'!A468) + COUNTIF('Plate Planning'!$O$4:O477,'Ligand and Compound Database'!B468))</f>
        <v>0</v>
      </c>
      <c r="E468" s="319"/>
    </row>
    <row r="469" spans="1:5" x14ac:dyDescent="0.25">
      <c r="A469" s="325">
        <v>468</v>
      </c>
      <c r="B469" s="320" t="s">
        <v>1086</v>
      </c>
      <c r="C469" s="330"/>
      <c r="D469" s="322">
        <f>COUNTIF('Plate Planning'!$C$4:$N$11,'Ligand and Compound Database'!A469)+COUNTIF('Plate Planning'!$C$4:$N$11,'Ligand and Compound Database'!B469)+8*(COUNTIF('Plate Planning'!$C$2:$N$2,'Ligand and Compound Database'!B469) + COUNTIF('Plate Planning'!$C$2:$N$2,'Ligand and Compound Database'!A469) + COUNTIF('Plate Planning'!$C$12:$N$12,'Ligand and Compound Database'!A469) + COUNTIF('Plate Planning'!$C$12:$N$12,'Ligand and Compound Database'!B469)) + 12 * (COUNTIF('Plate Planning'!$B$4:$B$11,'Ligand and Compound Database'!A469) + COUNTIF('Plate Planning'!$B$4:$B$11,'Ligand and Compound Database'!B469) + COUNTIF('Plate Planning'!$O$4:$O$11,'Ligand and Compound Database'!A469) + COUNTIF('Plate Planning'!$O$4:O478,'Ligand and Compound Database'!B469))</f>
        <v>0</v>
      </c>
      <c r="E469" s="319"/>
    </row>
    <row r="470" spans="1:5" x14ac:dyDescent="0.25">
      <c r="A470" s="325">
        <v>469</v>
      </c>
      <c r="B470" s="320" t="s">
        <v>1087</v>
      </c>
      <c r="C470" s="330"/>
      <c r="D470" s="322">
        <f>COUNTIF('Plate Planning'!$C$4:$N$11,'Ligand and Compound Database'!A470)+COUNTIF('Plate Planning'!$C$4:$N$11,'Ligand and Compound Database'!B470)+8*(COUNTIF('Plate Planning'!$C$2:$N$2,'Ligand and Compound Database'!B470) + COUNTIF('Plate Planning'!$C$2:$N$2,'Ligand and Compound Database'!A470) + COUNTIF('Plate Planning'!$C$12:$N$12,'Ligand and Compound Database'!A470) + COUNTIF('Plate Planning'!$C$12:$N$12,'Ligand and Compound Database'!B470)) + 12 * (COUNTIF('Plate Planning'!$B$4:$B$11,'Ligand and Compound Database'!A470) + COUNTIF('Plate Planning'!$B$4:$B$11,'Ligand and Compound Database'!B470) + COUNTIF('Plate Planning'!$O$4:$O$11,'Ligand and Compound Database'!A470) + COUNTIF('Plate Planning'!$O$4:O479,'Ligand and Compound Database'!B470))</f>
        <v>0</v>
      </c>
      <c r="E470" s="31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4751-9DF5-144D-9310-7A0F56DADD5B}">
  <sheetPr codeName="Sheet1"/>
  <dimension ref="A1:AD62"/>
  <sheetViews>
    <sheetView topLeftCell="F1" zoomScale="80" zoomScaleNormal="80" workbookViewId="0">
      <selection activeCell="Q20" sqref="Q20"/>
    </sheetView>
  </sheetViews>
  <sheetFormatPr defaultColWidth="10.77734375" defaultRowHeight="15.65" x14ac:dyDescent="0.25"/>
  <cols>
    <col min="1" max="1" width="10.77734375" style="1"/>
    <col min="2" max="2" width="28.6640625" style="1" customWidth="1"/>
    <col min="3" max="3" width="10.77734375" style="1"/>
    <col min="4" max="4" width="14.109375" style="1" bestFit="1" customWidth="1"/>
    <col min="5" max="14" width="10.77734375" style="1"/>
    <col min="15" max="15" width="25.33203125" style="1" customWidth="1"/>
    <col min="16" max="17" width="10.77734375" style="1"/>
    <col min="18" max="30" width="10.77734375" style="140"/>
    <col min="31" max="16384" width="10.77734375" style="1"/>
  </cols>
  <sheetData>
    <row r="1" spans="1:30" x14ac:dyDescent="0.25">
      <c r="A1" s="125"/>
      <c r="B1" s="136"/>
      <c r="C1" s="17">
        <v>11</v>
      </c>
      <c r="D1" s="17">
        <v>12</v>
      </c>
      <c r="E1" s="17">
        <v>13</v>
      </c>
      <c r="F1" s="17">
        <v>14</v>
      </c>
      <c r="G1" s="17">
        <v>15</v>
      </c>
      <c r="H1" s="17">
        <v>16</v>
      </c>
      <c r="I1" s="17">
        <v>17</v>
      </c>
      <c r="J1" s="17">
        <v>18</v>
      </c>
      <c r="K1" s="17">
        <v>19</v>
      </c>
      <c r="L1" s="17">
        <v>20</v>
      </c>
      <c r="M1" s="17">
        <v>21</v>
      </c>
      <c r="N1" s="17">
        <v>22</v>
      </c>
      <c r="O1" s="137"/>
      <c r="P1" s="138"/>
      <c r="Q1" s="125"/>
    </row>
    <row r="2" spans="1:30" x14ac:dyDescent="0.25">
      <c r="A2" s="134"/>
      <c r="B2" s="4" t="s">
        <v>7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14</v>
      </c>
      <c r="N2" s="5" t="s">
        <v>14</v>
      </c>
      <c r="O2" s="139"/>
      <c r="P2" s="125"/>
      <c r="Q2" s="125"/>
    </row>
    <row r="3" spans="1:30" ht="16.3" thickBot="1" x14ac:dyDescent="0.3">
      <c r="A3" s="135"/>
      <c r="B3" s="7" t="s">
        <v>0</v>
      </c>
      <c r="C3" s="349" t="s">
        <v>608</v>
      </c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  <c r="O3" s="41" t="s">
        <v>124</v>
      </c>
      <c r="P3" s="44"/>
      <c r="Q3" s="150" t="s">
        <v>33</v>
      </c>
    </row>
    <row r="4" spans="1:30" ht="16.3" thickTop="1" x14ac:dyDescent="0.25">
      <c r="A4" s="16">
        <v>35</v>
      </c>
      <c r="B4" s="196" t="s">
        <v>14</v>
      </c>
      <c r="C4" s="179" t="s">
        <v>14</v>
      </c>
      <c r="D4" s="331" t="s">
        <v>14</v>
      </c>
      <c r="E4" s="8" t="s">
        <v>14</v>
      </c>
      <c r="F4" s="180" t="s">
        <v>14</v>
      </c>
      <c r="G4" s="179" t="s">
        <v>14</v>
      </c>
      <c r="H4" s="8" t="s">
        <v>14</v>
      </c>
      <c r="I4" s="8" t="s">
        <v>14</v>
      </c>
      <c r="J4" s="180" t="s">
        <v>14</v>
      </c>
      <c r="K4" s="179" t="s">
        <v>14</v>
      </c>
      <c r="L4" s="8" t="s">
        <v>14</v>
      </c>
      <c r="M4" s="8" t="s">
        <v>14</v>
      </c>
      <c r="N4" s="181" t="s">
        <v>14</v>
      </c>
      <c r="O4" s="42" t="s">
        <v>14</v>
      </c>
      <c r="P4" s="43">
        <v>43</v>
      </c>
      <c r="Q4" s="149" t="s">
        <v>34</v>
      </c>
    </row>
    <row r="5" spans="1:30" x14ac:dyDescent="0.25">
      <c r="A5" s="16">
        <v>36</v>
      </c>
      <c r="B5" s="197" t="s">
        <v>14</v>
      </c>
      <c r="C5" s="182" t="s">
        <v>14</v>
      </c>
      <c r="D5" s="183" t="s">
        <v>14</v>
      </c>
      <c r="E5" s="183" t="s">
        <v>14</v>
      </c>
      <c r="F5" s="184" t="s">
        <v>14</v>
      </c>
      <c r="G5" s="182" t="s">
        <v>14</v>
      </c>
      <c r="H5" s="183" t="s">
        <v>14</v>
      </c>
      <c r="I5" s="183" t="s">
        <v>14</v>
      </c>
      <c r="J5" s="184" t="s">
        <v>14</v>
      </c>
      <c r="K5" s="182" t="s">
        <v>14</v>
      </c>
      <c r="L5" s="183" t="s">
        <v>14</v>
      </c>
      <c r="M5" s="183" t="s">
        <v>14</v>
      </c>
      <c r="N5" s="185" t="s">
        <v>14</v>
      </c>
      <c r="O5" s="42" t="s">
        <v>14</v>
      </c>
      <c r="P5" s="43">
        <v>44</v>
      </c>
      <c r="Q5" s="149" t="s">
        <v>35</v>
      </c>
    </row>
    <row r="6" spans="1:30" x14ac:dyDescent="0.25">
      <c r="A6" s="16">
        <v>37</v>
      </c>
      <c r="B6" s="196" t="s">
        <v>14</v>
      </c>
      <c r="C6" s="186" t="s">
        <v>14</v>
      </c>
      <c r="D6" s="56" t="s">
        <v>14</v>
      </c>
      <c r="E6" s="56" t="s">
        <v>14</v>
      </c>
      <c r="F6" s="187" t="s">
        <v>14</v>
      </c>
      <c r="G6" s="186" t="s">
        <v>14</v>
      </c>
      <c r="H6" s="56" t="s">
        <v>14</v>
      </c>
      <c r="I6" s="56" t="s">
        <v>14</v>
      </c>
      <c r="J6" s="187" t="s">
        <v>14</v>
      </c>
      <c r="K6" s="186" t="s">
        <v>14</v>
      </c>
      <c r="L6" s="56" t="s">
        <v>14</v>
      </c>
      <c r="M6" s="56" t="s">
        <v>14</v>
      </c>
      <c r="N6" s="188" t="s">
        <v>14</v>
      </c>
      <c r="O6" s="42" t="s">
        <v>14</v>
      </c>
      <c r="P6" s="43">
        <v>45</v>
      </c>
      <c r="Q6" s="149" t="s">
        <v>36</v>
      </c>
    </row>
    <row r="7" spans="1:30" x14ac:dyDescent="0.25">
      <c r="A7" s="16">
        <v>38</v>
      </c>
      <c r="B7" s="197" t="s">
        <v>14</v>
      </c>
      <c r="C7" s="182" t="s">
        <v>14</v>
      </c>
      <c r="D7" s="315" t="s">
        <v>14</v>
      </c>
      <c r="E7" s="183" t="s">
        <v>14</v>
      </c>
      <c r="F7" s="184" t="s">
        <v>14</v>
      </c>
      <c r="G7" s="182" t="s">
        <v>14</v>
      </c>
      <c r="H7" s="183" t="s">
        <v>14</v>
      </c>
      <c r="I7" s="183" t="s">
        <v>14</v>
      </c>
      <c r="J7" s="184" t="s">
        <v>14</v>
      </c>
      <c r="K7" s="182" t="s">
        <v>14</v>
      </c>
      <c r="L7" s="183" t="s">
        <v>14</v>
      </c>
      <c r="M7" s="183" t="s">
        <v>14</v>
      </c>
      <c r="N7" s="189" t="s">
        <v>14</v>
      </c>
      <c r="O7" s="42" t="s">
        <v>14</v>
      </c>
      <c r="P7" s="43">
        <v>46</v>
      </c>
      <c r="Q7" s="149" t="s">
        <v>37</v>
      </c>
    </row>
    <row r="8" spans="1:30" x14ac:dyDescent="0.25">
      <c r="A8" s="16">
        <v>39</v>
      </c>
      <c r="B8" s="196" t="s">
        <v>14</v>
      </c>
      <c r="C8" s="186" t="s">
        <v>14</v>
      </c>
      <c r="D8" s="56" t="s">
        <v>14</v>
      </c>
      <c r="E8" s="56" t="s">
        <v>14</v>
      </c>
      <c r="F8" s="187" t="s">
        <v>14</v>
      </c>
      <c r="G8" s="186" t="s">
        <v>14</v>
      </c>
      <c r="H8" s="56" t="s">
        <v>14</v>
      </c>
      <c r="I8" s="56" t="s">
        <v>14</v>
      </c>
      <c r="J8" s="187" t="s">
        <v>14</v>
      </c>
      <c r="K8" s="186" t="s">
        <v>14</v>
      </c>
      <c r="L8" s="56" t="s">
        <v>14</v>
      </c>
      <c r="M8" s="56" t="s">
        <v>14</v>
      </c>
      <c r="N8" s="190" t="s">
        <v>14</v>
      </c>
      <c r="O8" s="42" t="s">
        <v>14</v>
      </c>
      <c r="P8" s="43">
        <v>47</v>
      </c>
      <c r="Q8" s="149" t="s">
        <v>38</v>
      </c>
    </row>
    <row r="9" spans="1:30" x14ac:dyDescent="0.25">
      <c r="A9" s="16">
        <v>40</v>
      </c>
      <c r="B9" s="196" t="s">
        <v>14</v>
      </c>
      <c r="C9" s="182" t="s">
        <v>14</v>
      </c>
      <c r="D9" s="183" t="s">
        <v>14</v>
      </c>
      <c r="E9" s="183" t="s">
        <v>14</v>
      </c>
      <c r="F9" s="184" t="s">
        <v>14</v>
      </c>
      <c r="G9" s="182" t="s">
        <v>14</v>
      </c>
      <c r="H9" s="183" t="s">
        <v>14</v>
      </c>
      <c r="I9" s="183" t="s">
        <v>14</v>
      </c>
      <c r="J9" s="184" t="s">
        <v>14</v>
      </c>
      <c r="K9" s="182" t="s">
        <v>14</v>
      </c>
      <c r="L9" s="183" t="s">
        <v>14</v>
      </c>
      <c r="M9" s="183" t="s">
        <v>14</v>
      </c>
      <c r="N9" s="185" t="s">
        <v>14</v>
      </c>
      <c r="O9" s="42" t="s">
        <v>14</v>
      </c>
      <c r="P9" s="43">
        <v>48</v>
      </c>
      <c r="Q9" s="149" t="s">
        <v>39</v>
      </c>
    </row>
    <row r="10" spans="1:30" x14ac:dyDescent="0.25">
      <c r="A10" s="16">
        <v>41</v>
      </c>
      <c r="B10" s="197" t="s">
        <v>14</v>
      </c>
      <c r="C10" s="186" t="s">
        <v>14</v>
      </c>
      <c r="D10" s="56" t="s">
        <v>14</v>
      </c>
      <c r="E10" s="56" t="s">
        <v>14</v>
      </c>
      <c r="F10" s="187" t="s">
        <v>14</v>
      </c>
      <c r="G10" s="186" t="s">
        <v>14</v>
      </c>
      <c r="H10" s="56" t="s">
        <v>14</v>
      </c>
      <c r="I10" s="56" t="s">
        <v>14</v>
      </c>
      <c r="J10" s="187" t="s">
        <v>14</v>
      </c>
      <c r="K10" s="186" t="s">
        <v>14</v>
      </c>
      <c r="L10" s="56" t="s">
        <v>14</v>
      </c>
      <c r="M10" s="56" t="s">
        <v>14</v>
      </c>
      <c r="N10" s="188" t="s">
        <v>14</v>
      </c>
      <c r="O10" s="42" t="s">
        <v>14</v>
      </c>
      <c r="P10" s="43">
        <v>49</v>
      </c>
      <c r="Q10" s="149" t="s">
        <v>40</v>
      </c>
    </row>
    <row r="11" spans="1:30" ht="16.3" thickBot="1" x14ac:dyDescent="0.3">
      <c r="A11" s="16">
        <v>42</v>
      </c>
      <c r="B11" s="196" t="s">
        <v>14</v>
      </c>
      <c r="C11" s="198" t="s">
        <v>14</v>
      </c>
      <c r="D11" s="199" t="s">
        <v>14</v>
      </c>
      <c r="E11" s="199" t="s">
        <v>14</v>
      </c>
      <c r="F11" s="200" t="s">
        <v>14</v>
      </c>
      <c r="G11" s="201" t="s">
        <v>14</v>
      </c>
      <c r="H11" s="199" t="s">
        <v>14</v>
      </c>
      <c r="I11" s="199" t="s">
        <v>14</v>
      </c>
      <c r="J11" s="200" t="s">
        <v>14</v>
      </c>
      <c r="K11" s="201" t="s">
        <v>14</v>
      </c>
      <c r="L11" s="199" t="s">
        <v>14</v>
      </c>
      <c r="M11" s="199" t="s">
        <v>14</v>
      </c>
      <c r="N11" s="332" t="s">
        <v>14</v>
      </c>
      <c r="O11" s="42" t="s">
        <v>14</v>
      </c>
      <c r="P11" s="43">
        <v>50</v>
      </c>
      <c r="Q11" s="149" t="s">
        <v>41</v>
      </c>
    </row>
    <row r="12" spans="1:30" s="24" customFormat="1" ht="16.3" thickTop="1" x14ac:dyDescent="0.25">
      <c r="A12" s="141"/>
      <c r="B12" s="40" t="s">
        <v>125</v>
      </c>
      <c r="C12" s="48" t="s">
        <v>14</v>
      </c>
      <c r="D12" s="48" t="s">
        <v>14</v>
      </c>
      <c r="E12" s="48" t="s">
        <v>14</v>
      </c>
      <c r="F12" s="48" t="s">
        <v>14</v>
      </c>
      <c r="G12" s="48" t="s">
        <v>14</v>
      </c>
      <c r="H12" s="48" t="s">
        <v>14</v>
      </c>
      <c r="I12" s="48" t="s">
        <v>14</v>
      </c>
      <c r="J12" s="48" t="s">
        <v>14</v>
      </c>
      <c r="K12" s="48" t="s">
        <v>14</v>
      </c>
      <c r="L12" s="48" t="s">
        <v>14</v>
      </c>
      <c r="M12" s="48" t="s">
        <v>14</v>
      </c>
      <c r="N12" s="48" t="s">
        <v>14</v>
      </c>
      <c r="O12" s="126"/>
      <c r="P12" s="143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</row>
    <row r="13" spans="1:30" x14ac:dyDescent="0.25">
      <c r="A13" s="140"/>
      <c r="B13" s="140"/>
      <c r="C13" s="47">
        <v>23</v>
      </c>
      <c r="D13" s="47">
        <v>24</v>
      </c>
      <c r="E13" s="47">
        <v>25</v>
      </c>
      <c r="F13" s="47">
        <v>26</v>
      </c>
      <c r="G13" s="47">
        <v>27</v>
      </c>
      <c r="H13" s="47">
        <v>28</v>
      </c>
      <c r="I13" s="47">
        <v>29</v>
      </c>
      <c r="J13" s="47">
        <v>30</v>
      </c>
      <c r="K13" s="47">
        <v>31</v>
      </c>
      <c r="L13" s="47">
        <v>32</v>
      </c>
      <c r="M13" s="47">
        <v>33</v>
      </c>
      <c r="N13" s="47">
        <v>34</v>
      </c>
      <c r="O13" s="140"/>
      <c r="P13" s="140"/>
      <c r="Q13" s="140"/>
    </row>
    <row r="14" spans="1:30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</row>
    <row r="15" spans="1:30" ht="16.3" thickBot="1" x14ac:dyDescent="0.3">
      <c r="A15" s="140"/>
      <c r="B15" s="148" t="s">
        <v>48</v>
      </c>
      <c r="C15" s="140"/>
      <c r="D15" s="140"/>
      <c r="E15" s="140"/>
      <c r="F15" s="354" t="s">
        <v>46</v>
      </c>
      <c r="G15" s="354"/>
      <c r="H15" s="354"/>
      <c r="I15" s="140"/>
      <c r="J15" s="361" t="s">
        <v>45</v>
      </c>
      <c r="K15" s="361"/>
      <c r="L15" s="361"/>
      <c r="M15" s="361"/>
      <c r="N15" s="361"/>
      <c r="O15" s="361"/>
      <c r="P15" s="124" t="s">
        <v>82</v>
      </c>
      <c r="Q15" s="26"/>
      <c r="R15" s="281"/>
    </row>
    <row r="16" spans="1:30" ht="16.3" thickBot="1" x14ac:dyDescent="0.3">
      <c r="A16" s="142"/>
      <c r="B16" s="370" t="s">
        <v>588</v>
      </c>
      <c r="C16" s="369"/>
      <c r="D16" s="60">
        <v>44.44</v>
      </c>
      <c r="E16" s="144"/>
      <c r="F16" s="368" t="s">
        <v>597</v>
      </c>
      <c r="G16" s="369"/>
      <c r="H16" s="25">
        <f>SUMIF('Ligand and Compound Database'!C:C, "Tier 1", 'Ligand and Compound Database'!D:D)</f>
        <v>0</v>
      </c>
      <c r="I16" s="125"/>
      <c r="J16" s="278" t="s">
        <v>47</v>
      </c>
      <c r="K16" s="357" t="s">
        <v>5</v>
      </c>
      <c r="L16" s="358"/>
      <c r="M16" s="359"/>
      <c r="N16" s="279" t="s">
        <v>49</v>
      </c>
      <c r="O16" s="54" t="s">
        <v>602</v>
      </c>
      <c r="P16" s="55" t="s">
        <v>62</v>
      </c>
      <c r="Q16" s="285" t="s">
        <v>63</v>
      </c>
      <c r="R16" s="282" t="s">
        <v>611</v>
      </c>
      <c r="S16" s="125"/>
    </row>
    <row r="17" spans="1:19" x14ac:dyDescent="0.25">
      <c r="A17" s="142"/>
      <c r="B17" s="365" t="s">
        <v>589</v>
      </c>
      <c r="C17" s="356"/>
      <c r="D17" s="61">
        <v>244.44</v>
      </c>
      <c r="E17" s="144"/>
      <c r="F17" s="355" t="s">
        <v>598</v>
      </c>
      <c r="G17" s="356"/>
      <c r="H17" s="29">
        <f>SUMIF('Ligand and Compound Database'!C:C, "Tier 2",'Ligand and Compound Database'!D:D)</f>
        <v>0</v>
      </c>
      <c r="I17" s="142"/>
      <c r="J17" s="22" t="s">
        <v>67</v>
      </c>
      <c r="K17" s="366"/>
      <c r="L17" s="367"/>
      <c r="M17" s="367"/>
      <c r="N17" s="57"/>
      <c r="O17" s="237">
        <f>N17*$D$24</f>
        <v>0</v>
      </c>
      <c r="P17" s="9"/>
      <c r="Q17" s="286"/>
      <c r="R17" s="283"/>
    </row>
    <row r="18" spans="1:19" x14ac:dyDescent="0.25">
      <c r="A18" s="142"/>
      <c r="B18" s="363" t="s">
        <v>590</v>
      </c>
      <c r="C18" s="364"/>
      <c r="D18" s="62">
        <v>100</v>
      </c>
      <c r="E18" s="144"/>
      <c r="F18" s="355" t="s">
        <v>599</v>
      </c>
      <c r="G18" s="356"/>
      <c r="H18" s="29">
        <f>SUMIF('Ligand and Compound Database'!C:C, "Tier 3", 'Ligand and Compound Database'!D:D)</f>
        <v>0</v>
      </c>
      <c r="I18" s="142"/>
      <c r="J18" s="52">
        <v>1</v>
      </c>
      <c r="K18" s="360"/>
      <c r="L18" s="360"/>
      <c r="M18" s="360"/>
      <c r="N18" s="58"/>
      <c r="O18" s="237">
        <f t="shared" ref="O18:O32" si="0">N18*$D$24</f>
        <v>0</v>
      </c>
      <c r="P18" s="6">
        <f>SLOPE('Calibration Curves'!$C$5:$C$19,'Calibration Curves'!$E$5:$E$19)</f>
        <v>7.9471406014564212E-5</v>
      </c>
      <c r="Q18" s="287">
        <f>INTERCEPT('Calibration Curves'!$C$5:$C$19,'Calibration Curves'!$E$5:$E$19)</f>
        <v>-1.6740680520081264E-2</v>
      </c>
      <c r="R18" s="284">
        <f>RSQ('Calibration Curves'!$C$5:$C$19,'Calibration Curves'!$E$5:$E$19)</f>
        <v>0.99977354758692905</v>
      </c>
      <c r="S18" s="125"/>
    </row>
    <row r="19" spans="1:19" x14ac:dyDescent="0.25">
      <c r="A19" s="142"/>
      <c r="B19" s="355" t="s">
        <v>591</v>
      </c>
      <c r="C19" s="356"/>
      <c r="D19" s="63">
        <v>600</v>
      </c>
      <c r="E19" s="144"/>
      <c r="F19" s="344" t="s">
        <v>600</v>
      </c>
      <c r="G19" s="345"/>
      <c r="H19" s="29">
        <f>SUMIF('Ligand and Compound Database'!C:C, "Tier 4", 'Ligand and Compound Database'!D:D)</f>
        <v>0</v>
      </c>
      <c r="I19" s="142"/>
      <c r="J19" s="52">
        <v>2</v>
      </c>
      <c r="K19" s="335"/>
      <c r="L19" s="336"/>
      <c r="M19" s="337"/>
      <c r="N19" s="58"/>
      <c r="O19" s="237">
        <f t="shared" si="0"/>
        <v>0</v>
      </c>
      <c r="P19" s="6">
        <f>SLOPE('Calibration Curves'!$C$20:$C$34,'Calibration Curves'!$E$20:$E$34)</f>
        <v>1.0082259839771747E-5</v>
      </c>
      <c r="Q19" s="287">
        <f>INTERCEPT('Calibration Curves'!$C$20:$C$34,'Calibration Curves'!$E$20:$E$34)</f>
        <v>-3.2514856890224131</v>
      </c>
      <c r="R19" s="284">
        <f>RSQ('Calibration Curves'!$C$20:$C$34,'Calibration Curves'!$E$20:$E$34)</f>
        <v>0.99818672847770162</v>
      </c>
    </row>
    <row r="20" spans="1:19" x14ac:dyDescent="0.25">
      <c r="A20" s="142"/>
      <c r="B20" s="338" t="s">
        <v>592</v>
      </c>
      <c r="C20" s="339"/>
      <c r="D20" s="232">
        <v>0</v>
      </c>
      <c r="E20" s="147"/>
      <c r="F20" s="311" t="s">
        <v>1052</v>
      </c>
      <c r="G20" s="313"/>
      <c r="H20" s="29">
        <f>SUMIF('Ligand and Compound Database'!C:C, "Tier 5", 'Ligand and Compound Database'!D:D)</f>
        <v>0</v>
      </c>
      <c r="I20" s="142"/>
      <c r="J20" s="52">
        <v>3</v>
      </c>
      <c r="K20" s="362" t="s">
        <v>1118</v>
      </c>
      <c r="L20" s="336"/>
      <c r="M20" s="337"/>
      <c r="N20" s="58">
        <v>2.4</v>
      </c>
      <c r="O20" s="237">
        <f t="shared" si="0"/>
        <v>1.6363933889707083</v>
      </c>
      <c r="P20" s="6">
        <f>SLOPE('Calibration Curves'!$C$35:$C$49,'Calibration Curves'!$E$35:$E$49)</f>
        <v>2.5176921030352999E-5</v>
      </c>
      <c r="Q20" s="287">
        <f>INTERCEPT('Calibration Curves'!$C$35:$C$49,'Calibration Curves'!$E$35:$E$49)</f>
        <v>4.2758130976211506E-3</v>
      </c>
      <c r="R20" s="284">
        <f>RSQ('Calibration Curves'!$C$35:$C$49,'Calibration Curves'!$E$35:$E$49)</f>
        <v>0.99993764892390313</v>
      </c>
    </row>
    <row r="21" spans="1:19" x14ac:dyDescent="0.25">
      <c r="A21" s="147"/>
      <c r="B21" s="340" t="s">
        <v>593</v>
      </c>
      <c r="C21" s="341"/>
      <c r="D21" s="233">
        <v>0</v>
      </c>
      <c r="E21" s="147"/>
      <c r="F21" s="312" t="s">
        <v>1053</v>
      </c>
      <c r="G21" s="177"/>
      <c r="H21" s="29">
        <f>SUMIF('Ligand and Compound Database'!C:C, "Tier 10", 'Ligand and Compound Database'!D:D)</f>
        <v>0</v>
      </c>
      <c r="I21" s="193"/>
      <c r="J21" s="52">
        <v>4</v>
      </c>
      <c r="K21" s="362" t="s">
        <v>1119</v>
      </c>
      <c r="L21" s="336"/>
      <c r="M21" s="337"/>
      <c r="N21" s="58">
        <v>3.94</v>
      </c>
      <c r="O21" s="237">
        <f t="shared" si="0"/>
        <v>2.6864124802269131</v>
      </c>
      <c r="P21" s="6">
        <f>SLOPE('Calibration Curves'!$C$50:$C$64,'Calibration Curves'!$E$50:$E$64)</f>
        <v>1.1197239954269617E-5</v>
      </c>
      <c r="Q21" s="287">
        <f>INTERCEPT('Calibration Curves'!$C$50:$C$64,'Calibration Curves'!$E$50:$E$64)</f>
        <v>-2.6363400005472988</v>
      </c>
      <c r="R21" s="284">
        <f>RSQ('Calibration Curves'!$C$50:$C$64,'Calibration Curves'!$E$50:$E$64)</f>
        <v>0.99759367359879214</v>
      </c>
    </row>
    <row r="22" spans="1:19" ht="17" customHeight="1" thickBot="1" x14ac:dyDescent="0.3">
      <c r="A22" s="147"/>
      <c r="B22" s="363" t="s">
        <v>594</v>
      </c>
      <c r="C22" s="364"/>
      <c r="D22" s="64">
        <v>10</v>
      </c>
      <c r="E22" s="147"/>
      <c r="F22" s="312" t="s">
        <v>1054</v>
      </c>
      <c r="G22" s="314"/>
      <c r="H22" s="29">
        <f>SUMIF('Ligand and Compound Database'!C:C, "Tier 11", 'Ligand and Compound Database'!D:D)</f>
        <v>0</v>
      </c>
      <c r="I22" s="142"/>
      <c r="J22" s="52">
        <v>5</v>
      </c>
      <c r="K22" s="362" t="s">
        <v>1120</v>
      </c>
      <c r="L22" s="336"/>
      <c r="M22" s="337"/>
      <c r="N22" s="58">
        <v>2.42</v>
      </c>
      <c r="O22" s="237">
        <f t="shared" si="0"/>
        <v>1.6500300005454642</v>
      </c>
      <c r="P22" s="6">
        <f>SLOPE('Calibration Curves'!$C$65:$C$79,'Calibration Curves'!$E$65:$E$79)</f>
        <v>1.0270684313644968E-5</v>
      </c>
      <c r="Q22" s="287">
        <f>INTERCEPT('Calibration Curves'!$C$65:$C$79,'Calibration Curves'!$E$65:$E$79)</f>
        <v>-3.301200403783267</v>
      </c>
      <c r="R22" s="284">
        <f>RSQ('Calibration Curves'!$C$65:$C$79,'Calibration Curves'!$E$65:$E$79)</f>
        <v>0.99755995797229768</v>
      </c>
    </row>
    <row r="23" spans="1:19" ht="16.3" thickBot="1" x14ac:dyDescent="0.3">
      <c r="A23" s="147"/>
      <c r="B23" s="365" t="s">
        <v>595</v>
      </c>
      <c r="C23" s="356"/>
      <c r="D23" s="236">
        <v>10</v>
      </c>
      <c r="E23" s="222"/>
      <c r="F23" s="342" t="s">
        <v>601</v>
      </c>
      <c r="G23" s="343"/>
      <c r="H23" s="65">
        <v>10</v>
      </c>
      <c r="I23" s="142"/>
      <c r="J23" s="52">
        <v>6</v>
      </c>
      <c r="K23" s="335"/>
      <c r="L23" s="336"/>
      <c r="M23" s="337"/>
      <c r="N23" s="58"/>
      <c r="O23" s="237">
        <f t="shared" si="0"/>
        <v>0</v>
      </c>
      <c r="P23" s="6" t="e">
        <f>SLOPE('Calibration Curves'!$C$80:$C$94,'Calibration Curves'!$E$80:$E$94)</f>
        <v>#DIV/0!</v>
      </c>
      <c r="Q23" s="287" t="e">
        <f>INTERCEPT('Calibration Curves'!$C$80:$C$94,'Calibration Curves'!$E$80:$E$94)</f>
        <v>#DIV/0!</v>
      </c>
      <c r="R23" s="284" t="e">
        <f>RSQ('Calibration Curves'!$C$80:$C$94,'Calibration Curves'!$E$80:$E$94)</f>
        <v>#DIV/0!</v>
      </c>
    </row>
    <row r="24" spans="1:19" ht="16.3" thickBot="1" x14ac:dyDescent="0.3">
      <c r="A24" s="147"/>
      <c r="B24" s="234" t="s">
        <v>596</v>
      </c>
      <c r="C24" s="235"/>
      <c r="D24" s="240">
        <f>IF($D$20=0, (D18/D17)/D19*(D22/D23)*1000, (D18*D20/D17)/D19/D21*(D22/D23)*1000)</f>
        <v>0.68183057873779518</v>
      </c>
      <c r="E24" s="222"/>
      <c r="F24" s="191" t="s">
        <v>130</v>
      </c>
      <c r="G24" s="192"/>
      <c r="H24" s="194">
        <v>1</v>
      </c>
      <c r="I24" s="142"/>
      <c r="J24" s="52">
        <v>7</v>
      </c>
      <c r="K24" s="335"/>
      <c r="L24" s="336"/>
      <c r="M24" s="337"/>
      <c r="N24" s="58"/>
      <c r="O24" s="237">
        <f t="shared" si="0"/>
        <v>0</v>
      </c>
      <c r="P24" s="6" t="e">
        <f>SLOPE('Calibration Curves'!$C$95:$C$109,'Calibration Curves'!$E$95:$E$109)</f>
        <v>#DIV/0!</v>
      </c>
      <c r="Q24" s="287" t="e">
        <f>INTERCEPT('Calibration Curves'!$C$95:$C$109,'Calibration Curves'!$E$95:$E$109)</f>
        <v>#DIV/0!</v>
      </c>
      <c r="R24" s="284" t="e">
        <f>RSQ('Calibration Curves'!$C$95:$C$109,'Calibration Curves'!$E$95:$E$109)</f>
        <v>#DIV/0!</v>
      </c>
    </row>
    <row r="25" spans="1:19" x14ac:dyDescent="0.25">
      <c r="A25" s="140"/>
      <c r="C25" s="140"/>
      <c r="D25" s="140"/>
      <c r="E25" s="140"/>
      <c r="F25" s="352" t="s">
        <v>131</v>
      </c>
      <c r="G25" s="352"/>
      <c r="H25" s="352"/>
      <c r="I25" s="142"/>
      <c r="J25" s="52">
        <v>8</v>
      </c>
      <c r="K25" s="335"/>
      <c r="L25" s="336"/>
      <c r="M25" s="337"/>
      <c r="N25" s="58"/>
      <c r="O25" s="237">
        <f t="shared" si="0"/>
        <v>0</v>
      </c>
      <c r="P25" s="6" t="e">
        <f>SLOPE('Calibration Curves'!$C$110:$C$124,'Calibration Curves'!$E$110:$E$124)</f>
        <v>#DIV/0!</v>
      </c>
      <c r="Q25" s="287" t="e">
        <f>INTERCEPT('Calibration Curves'!$C$110:$C$124,'Calibration Curves'!$E$110:$E$124)</f>
        <v>#DIV/0!</v>
      </c>
      <c r="R25" s="284" t="e">
        <f>RSQ('Calibration Curves'!$C$110:$C$124,'Calibration Curves'!$E$110:$E$124)</f>
        <v>#DIV/0!</v>
      </c>
    </row>
    <row r="26" spans="1:19" ht="16.3" thickBot="1" x14ac:dyDescent="0.3">
      <c r="A26" s="140"/>
      <c r="B26" s="174" t="s">
        <v>119</v>
      </c>
      <c r="D26" s="125"/>
      <c r="E26" s="140"/>
      <c r="F26" s="353"/>
      <c r="G26" s="353"/>
      <c r="H26" s="353"/>
      <c r="I26" s="142"/>
      <c r="J26" s="52">
        <v>9</v>
      </c>
      <c r="K26" s="335"/>
      <c r="L26" s="336"/>
      <c r="M26" s="337"/>
      <c r="N26" s="58"/>
      <c r="O26" s="237">
        <f t="shared" si="0"/>
        <v>0</v>
      </c>
      <c r="P26" s="6" t="e">
        <f>SLOPE('Calibration Curves'!$C$125:$C$139,'Calibration Curves'!$E$125:$E$139)</f>
        <v>#DIV/0!</v>
      </c>
      <c r="Q26" s="287" t="e">
        <f>INTERCEPT('Calibration Curves'!$C$125:$C$139,'Calibration Curves'!$E$125:$E$139)</f>
        <v>#DIV/0!</v>
      </c>
      <c r="R26" s="284" t="e">
        <f>RSQ('Calibration Curves'!$C$125:$C$139,'Calibration Curves'!$E$125:$E$139)</f>
        <v>#DIV/0!</v>
      </c>
    </row>
    <row r="27" spans="1:19" x14ac:dyDescent="0.25">
      <c r="A27" s="147"/>
      <c r="B27" s="229" t="s">
        <v>586</v>
      </c>
      <c r="C27" s="175">
        <v>1</v>
      </c>
      <c r="D27" s="125"/>
      <c r="E27" s="125"/>
      <c r="F27" s="353"/>
      <c r="G27" s="353"/>
      <c r="H27" s="353"/>
      <c r="I27" s="142"/>
      <c r="J27" s="52">
        <v>10</v>
      </c>
      <c r="K27" s="335"/>
      <c r="L27" s="336"/>
      <c r="M27" s="337"/>
      <c r="N27" s="58"/>
      <c r="O27" s="237">
        <f t="shared" si="0"/>
        <v>0</v>
      </c>
      <c r="P27" s="6" t="e">
        <f>SLOPE('Calibration Curves'!$C$140:$C$154,'Calibration Curves'!$E$140:$E$154)</f>
        <v>#DIV/0!</v>
      </c>
      <c r="Q27" s="287" t="e">
        <f>INTERCEPT('Calibration Curves'!$C$140:$C$154,'Calibration Curves'!$E$140:$E$154)</f>
        <v>#DIV/0!</v>
      </c>
      <c r="R27" s="284" t="e">
        <f>RSQ('Calibration Curves'!$C$140:$C$154,'Calibration Curves'!$E$140:$E$154)</f>
        <v>#DIV/0!</v>
      </c>
    </row>
    <row r="28" spans="1:19" x14ac:dyDescent="0.25">
      <c r="A28" s="147"/>
      <c r="B28" s="177" t="s">
        <v>120</v>
      </c>
      <c r="C28" s="176"/>
      <c r="D28" s="125"/>
      <c r="E28" s="125"/>
      <c r="F28" s="140"/>
      <c r="G28" s="140"/>
      <c r="H28" s="140"/>
      <c r="I28" s="142"/>
      <c r="J28" s="52">
        <v>11</v>
      </c>
      <c r="K28" s="335"/>
      <c r="L28" s="336"/>
      <c r="M28" s="337"/>
      <c r="N28" s="58"/>
      <c r="O28" s="237">
        <f t="shared" si="0"/>
        <v>0</v>
      </c>
      <c r="P28" s="6" t="e">
        <f>SLOPE('Calibration Curves'!$C$155:$C$169,'Calibration Curves'!$E$155:$E$169)</f>
        <v>#DIV/0!</v>
      </c>
      <c r="Q28" s="287" t="e">
        <f>INTERCEPT('Calibration Curves'!$C$155:$C$169,'Calibration Curves'!$E$155:$E$169)</f>
        <v>#DIV/0!</v>
      </c>
      <c r="R28" s="284" t="e">
        <f>RSQ('Calibration Curves'!$C$155:$C$169,'Calibration Curves'!$E$155:$E$169)</f>
        <v>#DIV/0!</v>
      </c>
    </row>
    <row r="29" spans="1:19" x14ac:dyDescent="0.25">
      <c r="A29" s="147"/>
      <c r="B29" s="177" t="s">
        <v>121</v>
      </c>
      <c r="C29" s="176"/>
      <c r="D29" s="125"/>
      <c r="E29" s="125"/>
      <c r="F29" s="140"/>
      <c r="G29" s="140"/>
      <c r="H29" s="140"/>
      <c r="I29" s="142"/>
      <c r="J29" s="52">
        <v>12</v>
      </c>
      <c r="K29" s="335"/>
      <c r="L29" s="336"/>
      <c r="M29" s="337"/>
      <c r="N29" s="58"/>
      <c r="O29" s="237">
        <f t="shared" si="0"/>
        <v>0</v>
      </c>
      <c r="P29" s="6" t="e">
        <f>SLOPE('Calibration Curves'!$C$170:$C$184,'Calibration Curves'!$E$170:$E$184)</f>
        <v>#DIV/0!</v>
      </c>
      <c r="Q29" s="287" t="e">
        <f>INTERCEPT('Calibration Curves'!$C$170:$C$184,'Calibration Curves'!$E$170:$E$184)</f>
        <v>#DIV/0!</v>
      </c>
      <c r="R29" s="284" t="e">
        <f>RSQ('Calibration Curves'!$C$170:$C$184,'Calibration Curves'!$E$170:$E$184)</f>
        <v>#DIV/0!</v>
      </c>
    </row>
    <row r="30" spans="1:19" x14ac:dyDescent="0.25">
      <c r="A30" s="147"/>
      <c r="B30" s="177" t="s">
        <v>129</v>
      </c>
      <c r="C30" s="176">
        <v>24</v>
      </c>
      <c r="D30" s="125"/>
      <c r="E30" s="125"/>
      <c r="F30" s="140"/>
      <c r="G30" s="140"/>
      <c r="H30" s="140"/>
      <c r="I30" s="142"/>
      <c r="J30" s="52">
        <v>13</v>
      </c>
      <c r="K30" s="335"/>
      <c r="L30" s="336"/>
      <c r="M30" s="337"/>
      <c r="N30" s="58"/>
      <c r="O30" s="237">
        <f t="shared" si="0"/>
        <v>0</v>
      </c>
      <c r="P30" s="6" t="e">
        <f>SLOPE('Calibration Curves'!$C$185:$C$199,'Calibration Curves'!$E$185:$E$199)</f>
        <v>#DIV/0!</v>
      </c>
      <c r="Q30" s="287" t="e">
        <f>INTERCEPT('Calibration Curves'!$C$185:$C$199,'Calibration Curves'!$E$185:$E$199)</f>
        <v>#DIV/0!</v>
      </c>
      <c r="R30" s="284" t="e">
        <f>RSQ('Calibration Curves'!$C$185:$C$199,'Calibration Curves'!$E$185:$E$199)</f>
        <v>#DIV/0!</v>
      </c>
    </row>
    <row r="31" spans="1:19" x14ac:dyDescent="0.25">
      <c r="A31" s="147"/>
      <c r="B31" s="173" t="s">
        <v>558</v>
      </c>
      <c r="C31" s="176">
        <v>25</v>
      </c>
      <c r="D31" s="125"/>
      <c r="E31" s="125"/>
      <c r="F31" s="140"/>
      <c r="G31" s="140"/>
      <c r="H31" s="140"/>
      <c r="I31" s="142"/>
      <c r="J31" s="52">
        <v>14</v>
      </c>
      <c r="K31" s="335"/>
      <c r="L31" s="336"/>
      <c r="M31" s="337"/>
      <c r="N31" s="58"/>
      <c r="O31" s="237">
        <f t="shared" si="0"/>
        <v>0</v>
      </c>
      <c r="P31" s="6" t="e">
        <f>SLOPE('Calibration Curves'!$C$200:$C$214,'Calibration Curves'!$E$200:$E$214)</f>
        <v>#DIV/0!</v>
      </c>
      <c r="Q31" s="287" t="e">
        <f>INTERCEPT('Calibration Curves'!$C$200:$C$214,'Calibration Curves'!$E$200:$E$214)</f>
        <v>#DIV/0!</v>
      </c>
      <c r="R31" s="284" t="e">
        <f>RSQ('Calibration Curves'!$C$200:$C$214,'Calibration Curves'!$E$200:$E$214)</f>
        <v>#DIV/0!</v>
      </c>
    </row>
    <row r="32" spans="1:19" ht="16.3" thickBot="1" x14ac:dyDescent="0.3">
      <c r="A32" s="147"/>
      <c r="B32" s="218" t="s">
        <v>128</v>
      </c>
      <c r="C32" s="219" t="b">
        <v>1</v>
      </c>
      <c r="D32" s="222"/>
      <c r="E32" s="140"/>
      <c r="F32" s="140"/>
      <c r="G32" s="140"/>
      <c r="H32" s="140"/>
      <c r="I32" s="142"/>
      <c r="J32" s="53">
        <v>15</v>
      </c>
      <c r="K32" s="346"/>
      <c r="L32" s="347"/>
      <c r="M32" s="348"/>
      <c r="N32" s="59"/>
      <c r="O32" s="238">
        <f t="shared" si="0"/>
        <v>0</v>
      </c>
      <c r="P32" s="39" t="e">
        <f>SLOPE('Calibration Curves'!$C$215:$C$229,'Calibration Curves'!$E$215:$E$229)</f>
        <v>#DIV/0!</v>
      </c>
      <c r="Q32" s="289" t="e">
        <f>INTERCEPT('Calibration Curves'!$C$215:$C$229,'Calibration Curves'!$E$215:$E$229)</f>
        <v>#DIV/0!</v>
      </c>
      <c r="R32" s="288" t="e">
        <f>RSQ('Calibration Curves'!$C$215:$C$229,'Calibration Curves'!$E$215:$E$229)</f>
        <v>#DIV/0!</v>
      </c>
    </row>
    <row r="33" spans="1:17" ht="17" customHeight="1" x14ac:dyDescent="0.25">
      <c r="A33" s="140"/>
      <c r="B33" s="218" t="s">
        <v>587</v>
      </c>
      <c r="C33" s="221" t="s">
        <v>21</v>
      </c>
      <c r="D33" s="230"/>
      <c r="E33" s="230"/>
      <c r="F33" s="140"/>
      <c r="G33" s="140"/>
      <c r="H33" s="140"/>
      <c r="I33" s="140"/>
      <c r="J33" s="140"/>
      <c r="K33" s="140"/>
      <c r="L33" s="140"/>
      <c r="M33" s="140"/>
      <c r="N33" s="140"/>
      <c r="O33" s="220"/>
      <c r="P33" s="140"/>
      <c r="Q33" s="145"/>
    </row>
    <row r="34" spans="1:17" ht="16.3" thickBot="1" x14ac:dyDescent="0.3">
      <c r="A34" s="140"/>
      <c r="B34" s="231" t="s">
        <v>603</v>
      </c>
      <c r="C34" s="178" t="b">
        <f>IF(K17=0, FALSE, TRUE)</f>
        <v>0</v>
      </c>
      <c r="D34" s="239"/>
      <c r="E34" s="23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</row>
    <row r="35" spans="1:17" s="125" customFormat="1" x14ac:dyDescent="0.25">
      <c r="B35" s="220"/>
    </row>
    <row r="36" spans="1:17" s="125" customFormat="1" x14ac:dyDescent="0.25"/>
    <row r="37" spans="1:17" s="125" customFormat="1" x14ac:dyDescent="0.25"/>
    <row r="38" spans="1:17" s="125" customFormat="1" x14ac:dyDescent="0.25"/>
    <row r="39" spans="1:17" s="125" customFormat="1" x14ac:dyDescent="0.25"/>
    <row r="40" spans="1:17" s="125" customFormat="1" x14ac:dyDescent="0.25"/>
    <row r="41" spans="1:17" s="125" customFormat="1" x14ac:dyDescent="0.25"/>
    <row r="42" spans="1:17" s="125" customFormat="1" x14ac:dyDescent="0.25"/>
    <row r="43" spans="1:17" s="125" customFormat="1" x14ac:dyDescent="0.25"/>
    <row r="44" spans="1:17" s="125" customFormat="1" x14ac:dyDescent="0.25"/>
    <row r="45" spans="1:17" s="125" customFormat="1" x14ac:dyDescent="0.25"/>
    <row r="46" spans="1:17" s="125" customFormat="1" x14ac:dyDescent="0.25"/>
    <row r="47" spans="1:17" s="125" customFormat="1" x14ac:dyDescent="0.25"/>
    <row r="48" spans="1:17" s="125" customFormat="1" x14ac:dyDescent="0.25"/>
    <row r="49" s="125" customFormat="1" x14ac:dyDescent="0.25"/>
    <row r="50" s="125" customFormat="1" x14ac:dyDescent="0.25"/>
    <row r="51" s="125" customFormat="1" x14ac:dyDescent="0.25"/>
    <row r="52" s="125" customFormat="1" x14ac:dyDescent="0.25"/>
    <row r="53" s="125" customFormat="1" x14ac:dyDescent="0.25"/>
    <row r="54" s="125" customFormat="1" x14ac:dyDescent="0.25"/>
    <row r="55" s="125" customFormat="1" x14ac:dyDescent="0.25"/>
    <row r="56" s="125" customFormat="1" x14ac:dyDescent="0.25"/>
    <row r="57" s="125" customFormat="1" x14ac:dyDescent="0.25"/>
    <row r="58" s="125" customFormat="1" x14ac:dyDescent="0.25"/>
    <row r="59" s="125" customFormat="1" x14ac:dyDescent="0.25"/>
    <row r="60" s="125" customFormat="1" x14ac:dyDescent="0.25"/>
    <row r="61" s="125" customFormat="1" x14ac:dyDescent="0.25"/>
    <row r="62" s="125" customFormat="1" x14ac:dyDescent="0.25"/>
  </sheetData>
  <mergeCells count="34">
    <mergeCell ref="F16:G16"/>
    <mergeCell ref="F17:G17"/>
    <mergeCell ref="F18:G18"/>
    <mergeCell ref="B16:C16"/>
    <mergeCell ref="B17:C17"/>
    <mergeCell ref="B18:C18"/>
    <mergeCell ref="C3:N3"/>
    <mergeCell ref="F25:H27"/>
    <mergeCell ref="F15:H15"/>
    <mergeCell ref="B19:C19"/>
    <mergeCell ref="K16:M16"/>
    <mergeCell ref="K18:M18"/>
    <mergeCell ref="K19:M19"/>
    <mergeCell ref="J15:O15"/>
    <mergeCell ref="K24:M24"/>
    <mergeCell ref="K20:M20"/>
    <mergeCell ref="K21:M21"/>
    <mergeCell ref="K22:M22"/>
    <mergeCell ref="K23:M23"/>
    <mergeCell ref="B22:C22"/>
    <mergeCell ref="B23:C23"/>
    <mergeCell ref="K17:M17"/>
    <mergeCell ref="K32:M32"/>
    <mergeCell ref="K26:M26"/>
    <mergeCell ref="K27:M27"/>
    <mergeCell ref="K28:M28"/>
    <mergeCell ref="K29:M29"/>
    <mergeCell ref="K30:M30"/>
    <mergeCell ref="K31:M31"/>
    <mergeCell ref="K25:M25"/>
    <mergeCell ref="B20:C20"/>
    <mergeCell ref="B21:C21"/>
    <mergeCell ref="F23:G23"/>
    <mergeCell ref="F19:G19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D448-7B6B-5541-90CD-8188FA4B9EDA}">
  <dimension ref="A1:AE78"/>
  <sheetViews>
    <sheetView workbookViewId="0">
      <pane ySplit="1" topLeftCell="A2" activePane="bottomLeft" state="frozen"/>
      <selection pane="bottomLeft" activeCell="J2" sqref="J2"/>
    </sheetView>
  </sheetViews>
  <sheetFormatPr defaultColWidth="10.77734375" defaultRowHeight="15.65" x14ac:dyDescent="0.25"/>
  <cols>
    <col min="1" max="1" width="11" style="82" customWidth="1"/>
    <col min="2" max="2" width="7.44140625" style="84" customWidth="1"/>
    <col min="3" max="3" width="25.33203125" style="84" customWidth="1"/>
    <col min="4" max="4" width="9.33203125" style="84" customWidth="1"/>
    <col min="5" max="5" width="6.109375" style="84" customWidth="1"/>
    <col min="6" max="6" width="10.77734375" style="131"/>
    <col min="7" max="7" width="16.33203125" style="131" customWidth="1"/>
    <col min="8" max="8" width="17" style="131" customWidth="1"/>
    <col min="9" max="9" width="17.77734375" style="131" customWidth="1"/>
    <col min="10" max="10" width="22.77734375" style="83" customWidth="1"/>
    <col min="11" max="11" width="22.77734375" style="85" customWidth="1"/>
    <col min="12" max="12" width="20.33203125" style="83" customWidth="1"/>
    <col min="13" max="13" width="10.6640625" style="308" customWidth="1"/>
    <col min="14" max="14" width="18" style="125" customWidth="1"/>
    <col min="15" max="15" width="10.77734375" style="125"/>
    <col min="16" max="16" width="32.77734375" style="125" customWidth="1"/>
    <col min="17" max="19" width="10.77734375" style="125"/>
    <col min="20" max="31" width="10.77734375" style="26"/>
    <col min="32" max="16384" width="10.77734375" style="84"/>
  </cols>
  <sheetData>
    <row r="1" spans="1:31" s="82" customFormat="1" x14ac:dyDescent="0.25">
      <c r="A1" s="82" t="s">
        <v>1</v>
      </c>
      <c r="B1" s="82" t="s">
        <v>20</v>
      </c>
      <c r="C1" s="94" t="s">
        <v>5</v>
      </c>
      <c r="D1" s="128" t="s">
        <v>609</v>
      </c>
      <c r="E1" s="129" t="s">
        <v>9</v>
      </c>
      <c r="F1" s="130" t="s">
        <v>6</v>
      </c>
      <c r="G1" s="130" t="s">
        <v>83</v>
      </c>
      <c r="H1" s="251" t="s">
        <v>12</v>
      </c>
      <c r="I1" s="253" t="s">
        <v>604</v>
      </c>
      <c r="J1" s="246" t="s">
        <v>13</v>
      </c>
      <c r="K1" s="202" t="s">
        <v>85</v>
      </c>
      <c r="L1" s="91" t="s">
        <v>15</v>
      </c>
      <c r="M1" s="302" t="s">
        <v>577</v>
      </c>
      <c r="N1" s="226" t="s">
        <v>576</v>
      </c>
      <c r="O1" s="124"/>
      <c r="P1" s="124"/>
      <c r="Q1" s="124"/>
      <c r="R1" s="124"/>
      <c r="S1" s="124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5">
      <c r="A2" s="82" t="s">
        <v>10</v>
      </c>
      <c r="B2" s="83">
        <v>1</v>
      </c>
      <c r="C2" s="95" t="s">
        <v>14</v>
      </c>
      <c r="D2" s="93"/>
      <c r="H2" s="250"/>
      <c r="I2" s="254"/>
      <c r="J2" s="247">
        <f>G2*'Plate Planning'!$H$24/'Plate Planning'!$H$23</f>
        <v>0</v>
      </c>
      <c r="K2" s="203" t="str">
        <f>IF(J2=0, "-",J2*F2/1000)</f>
        <v>-</v>
      </c>
      <c r="L2" s="92" t="str">
        <f>IFERROR(IF(I2=0, K2/H2, J2/I2), "-")</f>
        <v>-</v>
      </c>
      <c r="M2" s="309"/>
      <c r="N2" s="223"/>
    </row>
    <row r="3" spans="1:31" x14ac:dyDescent="0.25">
      <c r="A3" s="82" t="s">
        <v>610</v>
      </c>
      <c r="B3" s="83">
        <v>2</v>
      </c>
      <c r="C3" s="95" t="s">
        <v>14</v>
      </c>
      <c r="D3" s="93"/>
      <c r="H3" s="250"/>
      <c r="I3" s="254"/>
      <c r="J3" s="247">
        <f>G3*'Plate Planning'!$H$24/'Plate Planning'!$H$23</f>
        <v>0</v>
      </c>
      <c r="K3" s="203" t="str">
        <f>IF(J3=0, "-",J3*F3/1000)</f>
        <v>-</v>
      </c>
      <c r="L3" s="92" t="str">
        <f t="shared" ref="L3:L51" si="0">IFERROR(IF(I3=0, K3/H3, J3/I3), "-")</f>
        <v>-</v>
      </c>
      <c r="M3" s="303"/>
      <c r="N3" s="223"/>
    </row>
    <row r="4" spans="1:31" x14ac:dyDescent="0.25">
      <c r="B4" s="83">
        <v>3</v>
      </c>
      <c r="C4" s="95" t="s">
        <v>14</v>
      </c>
      <c r="D4" s="93"/>
      <c r="H4" s="250"/>
      <c r="I4" s="254"/>
      <c r="J4" s="247">
        <f>G4*'Plate Planning'!$H$24/'Plate Planning'!$H$23</f>
        <v>0</v>
      </c>
      <c r="K4" s="203" t="str">
        <f t="shared" ref="K4:K51" si="1">IF(J4=0, "-",J4*F4/1000)</f>
        <v>-</v>
      </c>
      <c r="L4" s="92" t="str">
        <f t="shared" si="0"/>
        <v>-</v>
      </c>
      <c r="M4" s="303"/>
      <c r="N4" s="223"/>
    </row>
    <row r="5" spans="1:31" x14ac:dyDescent="0.25">
      <c r="B5" s="83">
        <v>4</v>
      </c>
      <c r="C5" s="95" t="s">
        <v>14</v>
      </c>
      <c r="D5" s="93"/>
      <c r="H5" s="250"/>
      <c r="I5" s="254"/>
      <c r="J5" s="247">
        <f>G5*'Plate Planning'!$H$24/'Plate Planning'!$H$23</f>
        <v>0</v>
      </c>
      <c r="K5" s="203" t="str">
        <f t="shared" si="1"/>
        <v>-</v>
      </c>
      <c r="L5" s="92" t="str">
        <f t="shared" si="0"/>
        <v>-</v>
      </c>
      <c r="M5" s="303"/>
      <c r="N5" s="223"/>
    </row>
    <row r="6" spans="1:31" x14ac:dyDescent="0.25">
      <c r="B6" s="83">
        <v>5</v>
      </c>
      <c r="C6" s="95" t="s">
        <v>14</v>
      </c>
      <c r="D6" s="93"/>
      <c r="H6" s="250"/>
      <c r="I6" s="254"/>
      <c r="J6" s="247">
        <f>G6*'Plate Planning'!$H$24/'Plate Planning'!$H$23</f>
        <v>0</v>
      </c>
      <c r="K6" s="203" t="str">
        <f t="shared" si="1"/>
        <v>-</v>
      </c>
      <c r="L6" s="92" t="str">
        <f t="shared" si="0"/>
        <v>-</v>
      </c>
      <c r="M6" s="303"/>
      <c r="N6" s="223"/>
    </row>
    <row r="7" spans="1:31" x14ac:dyDescent="0.25">
      <c r="B7" s="83">
        <v>6</v>
      </c>
      <c r="C7" s="95" t="s">
        <v>14</v>
      </c>
      <c r="D7" s="93"/>
      <c r="H7" s="250"/>
      <c r="I7" s="254"/>
      <c r="J7" s="247">
        <f>G7*'Plate Planning'!$H$24/'Plate Planning'!$H$23</f>
        <v>0</v>
      </c>
      <c r="K7" s="203" t="str">
        <f t="shared" si="1"/>
        <v>-</v>
      </c>
      <c r="L7" s="92" t="str">
        <f t="shared" si="0"/>
        <v>-</v>
      </c>
      <c r="M7" s="303"/>
      <c r="N7" s="223"/>
    </row>
    <row r="8" spans="1:31" x14ac:dyDescent="0.25">
      <c r="B8" s="83">
        <v>7</v>
      </c>
      <c r="C8" s="95" t="s">
        <v>14</v>
      </c>
      <c r="D8" s="93"/>
      <c r="H8" s="250"/>
      <c r="I8" s="254"/>
      <c r="J8" s="247">
        <f>G8*'Plate Planning'!$H$24/'Plate Planning'!$H$23</f>
        <v>0</v>
      </c>
      <c r="K8" s="203" t="str">
        <f t="shared" si="1"/>
        <v>-</v>
      </c>
      <c r="L8" s="92" t="str">
        <f t="shared" si="0"/>
        <v>-</v>
      </c>
      <c r="M8" s="303"/>
      <c r="N8" s="223"/>
    </row>
    <row r="9" spans="1:31" x14ac:dyDescent="0.25">
      <c r="B9" s="83">
        <v>8</v>
      </c>
      <c r="C9" s="95" t="s">
        <v>14</v>
      </c>
      <c r="D9" s="93"/>
      <c r="H9" s="250"/>
      <c r="I9" s="254"/>
      <c r="J9" s="247">
        <f>G9*'Plate Planning'!$H$24/'Plate Planning'!$H$23</f>
        <v>0</v>
      </c>
      <c r="K9" s="203" t="str">
        <f t="shared" si="1"/>
        <v>-</v>
      </c>
      <c r="L9" s="92" t="str">
        <f t="shared" si="0"/>
        <v>-</v>
      </c>
      <c r="M9" s="303"/>
      <c r="N9" s="223"/>
    </row>
    <row r="10" spans="1:31" x14ac:dyDescent="0.25">
      <c r="B10" s="83">
        <v>9</v>
      </c>
      <c r="C10" s="95" t="s">
        <v>14</v>
      </c>
      <c r="D10" s="93"/>
      <c r="H10" s="250"/>
      <c r="I10" s="254"/>
      <c r="J10" s="247">
        <f>G10*'Plate Planning'!$H$24/'Plate Planning'!$H$23</f>
        <v>0</v>
      </c>
      <c r="K10" s="203" t="str">
        <f t="shared" si="1"/>
        <v>-</v>
      </c>
      <c r="L10" s="92" t="str">
        <f t="shared" si="0"/>
        <v>-</v>
      </c>
      <c r="M10" s="303"/>
      <c r="N10" s="223"/>
    </row>
    <row r="11" spans="1:31" ht="16.3" thickBot="1" x14ac:dyDescent="0.3">
      <c r="A11" s="88"/>
      <c r="B11" s="89">
        <v>10</v>
      </c>
      <c r="C11" s="98" t="s">
        <v>14</v>
      </c>
      <c r="D11" s="96"/>
      <c r="E11" s="90"/>
      <c r="F11" s="132"/>
      <c r="G11" s="132"/>
      <c r="H11" s="248"/>
      <c r="I11" s="255"/>
      <c r="J11" s="206">
        <f>G11*'Plate Planning'!$H$24/'Plate Planning'!$H$23</f>
        <v>0</v>
      </c>
      <c r="K11" s="204" t="str">
        <f t="shared" si="1"/>
        <v>-</v>
      </c>
      <c r="L11" s="268" t="str">
        <f t="shared" si="0"/>
        <v>-</v>
      </c>
      <c r="M11" s="304"/>
      <c r="N11" s="224"/>
    </row>
    <row r="12" spans="1:31" x14ac:dyDescent="0.25">
      <c r="A12" s="86" t="s">
        <v>2</v>
      </c>
      <c r="B12" s="102">
        <v>11</v>
      </c>
      <c r="C12" s="103" t="str">
        <f>'Plate Planning'!C2</f>
        <v>-</v>
      </c>
      <c r="D12" s="97"/>
      <c r="E12" s="87"/>
      <c r="F12" s="133"/>
      <c r="G12" s="133"/>
      <c r="H12" s="249"/>
      <c r="I12" s="256"/>
      <c r="J12" s="252">
        <f>G12*'Plate Planning'!$H$24/'Plate Planning'!$H$23</f>
        <v>0</v>
      </c>
      <c r="K12" s="205" t="str">
        <f t="shared" si="1"/>
        <v>-</v>
      </c>
      <c r="L12" s="267" t="str">
        <f t="shared" si="0"/>
        <v>-</v>
      </c>
      <c r="M12" s="305"/>
      <c r="N12" s="225"/>
    </row>
    <row r="13" spans="1:31" x14ac:dyDescent="0.25">
      <c r="B13" s="104">
        <v>12</v>
      </c>
      <c r="C13" s="105" t="str">
        <f>'Plate Planning'!D2</f>
        <v>-</v>
      </c>
      <c r="D13" s="93"/>
      <c r="H13" s="250"/>
      <c r="I13" s="254"/>
      <c r="J13" s="247">
        <f>G13*'Plate Planning'!$H$24/'Plate Planning'!$H$23</f>
        <v>0</v>
      </c>
      <c r="K13" s="203" t="str">
        <f t="shared" si="1"/>
        <v>-</v>
      </c>
      <c r="L13" s="92" t="str">
        <f t="shared" si="0"/>
        <v>-</v>
      </c>
      <c r="M13" s="303"/>
      <c r="N13" s="223"/>
    </row>
    <row r="14" spans="1:31" x14ac:dyDescent="0.25">
      <c r="B14" s="104">
        <v>13</v>
      </c>
      <c r="C14" s="105" t="str">
        <f>'Plate Planning'!E2</f>
        <v>-</v>
      </c>
      <c r="D14" s="93"/>
      <c r="H14" s="250"/>
      <c r="I14" s="254"/>
      <c r="J14" s="247">
        <f>G14*'Plate Planning'!$H$24/'Plate Planning'!$H$23</f>
        <v>0</v>
      </c>
      <c r="K14" s="203" t="str">
        <f t="shared" si="1"/>
        <v>-</v>
      </c>
      <c r="L14" s="92" t="str">
        <f t="shared" si="0"/>
        <v>-</v>
      </c>
      <c r="M14" s="303"/>
      <c r="N14" s="223"/>
    </row>
    <row r="15" spans="1:31" x14ac:dyDescent="0.25">
      <c r="B15" s="104">
        <v>14</v>
      </c>
      <c r="C15" s="105" t="str">
        <f>'Plate Planning'!F2</f>
        <v>-</v>
      </c>
      <c r="D15" s="93"/>
      <c r="H15" s="250"/>
      <c r="I15" s="254"/>
      <c r="J15" s="247">
        <f>G15*'Plate Planning'!$H$24/'Plate Planning'!$H$23</f>
        <v>0</v>
      </c>
      <c r="K15" s="203" t="str">
        <f t="shared" si="1"/>
        <v>-</v>
      </c>
      <c r="L15" s="92" t="str">
        <f t="shared" si="0"/>
        <v>-</v>
      </c>
      <c r="M15" s="303"/>
      <c r="N15" s="223"/>
    </row>
    <row r="16" spans="1:31" x14ac:dyDescent="0.25">
      <c r="B16" s="104">
        <v>15</v>
      </c>
      <c r="C16" s="105" t="str">
        <f>'Plate Planning'!G2</f>
        <v>-</v>
      </c>
      <c r="D16" s="93"/>
      <c r="H16" s="250"/>
      <c r="I16" s="254"/>
      <c r="J16" s="247">
        <f>G16*'Plate Planning'!$H$24/'Plate Planning'!$H$23</f>
        <v>0</v>
      </c>
      <c r="K16" s="203" t="str">
        <f t="shared" si="1"/>
        <v>-</v>
      </c>
      <c r="L16" s="92" t="str">
        <f t="shared" si="0"/>
        <v>-</v>
      </c>
      <c r="M16" s="303"/>
      <c r="N16" s="223"/>
    </row>
    <row r="17" spans="1:14" x14ac:dyDescent="0.25">
      <c r="B17" s="104">
        <v>16</v>
      </c>
      <c r="C17" s="105" t="str">
        <f>'Plate Planning'!H2</f>
        <v>-</v>
      </c>
      <c r="D17" s="93"/>
      <c r="H17" s="250"/>
      <c r="I17" s="254"/>
      <c r="J17" s="247">
        <f>G17*'Plate Planning'!$H$24/'Plate Planning'!$H$23</f>
        <v>0</v>
      </c>
      <c r="K17" s="203" t="str">
        <f t="shared" si="1"/>
        <v>-</v>
      </c>
      <c r="L17" s="92" t="str">
        <f t="shared" si="0"/>
        <v>-</v>
      </c>
      <c r="M17" s="303"/>
      <c r="N17" s="223"/>
    </row>
    <row r="18" spans="1:14" x14ac:dyDescent="0.25">
      <c r="B18" s="104">
        <v>17</v>
      </c>
      <c r="C18" s="105" t="str">
        <f>'Plate Planning'!I2</f>
        <v>-</v>
      </c>
      <c r="D18" s="93"/>
      <c r="H18" s="250"/>
      <c r="I18" s="254"/>
      <c r="J18" s="247">
        <f>G18*'Plate Planning'!$H$24/'Plate Planning'!$H$23</f>
        <v>0</v>
      </c>
      <c r="K18" s="203" t="str">
        <f t="shared" si="1"/>
        <v>-</v>
      </c>
      <c r="L18" s="92" t="str">
        <f t="shared" si="0"/>
        <v>-</v>
      </c>
      <c r="M18" s="303"/>
      <c r="N18" s="223"/>
    </row>
    <row r="19" spans="1:14" x14ac:dyDescent="0.25">
      <c r="B19" s="104">
        <v>18</v>
      </c>
      <c r="C19" s="105" t="str">
        <f>'Plate Planning'!J2</f>
        <v>-</v>
      </c>
      <c r="D19" s="93"/>
      <c r="H19" s="250"/>
      <c r="I19" s="254"/>
      <c r="J19" s="247">
        <f>G19*'Plate Planning'!$H$24/'Plate Planning'!$H$23</f>
        <v>0</v>
      </c>
      <c r="K19" s="203" t="str">
        <f t="shared" si="1"/>
        <v>-</v>
      </c>
      <c r="L19" s="92" t="str">
        <f t="shared" si="0"/>
        <v>-</v>
      </c>
      <c r="M19" s="303"/>
      <c r="N19" s="223"/>
    </row>
    <row r="20" spans="1:14" x14ac:dyDescent="0.25">
      <c r="B20" s="104">
        <v>19</v>
      </c>
      <c r="C20" s="105" t="str">
        <f>'Plate Planning'!K2</f>
        <v>-</v>
      </c>
      <c r="D20" s="93"/>
      <c r="H20" s="250"/>
      <c r="I20" s="254"/>
      <c r="J20" s="247">
        <f>G20*'Plate Planning'!$H$24/'Plate Planning'!$H$23</f>
        <v>0</v>
      </c>
      <c r="K20" s="203" t="str">
        <f t="shared" si="1"/>
        <v>-</v>
      </c>
      <c r="L20" s="92" t="str">
        <f t="shared" si="0"/>
        <v>-</v>
      </c>
      <c r="M20" s="303"/>
      <c r="N20" s="223"/>
    </row>
    <row r="21" spans="1:14" x14ac:dyDescent="0.25">
      <c r="B21" s="104">
        <v>20</v>
      </c>
      <c r="C21" s="105" t="str">
        <f>'Plate Planning'!L2</f>
        <v>-</v>
      </c>
      <c r="D21" s="93"/>
      <c r="H21" s="250"/>
      <c r="I21" s="254"/>
      <c r="J21" s="247">
        <f>G21*'Plate Planning'!$H$24/'Plate Planning'!$H$23</f>
        <v>0</v>
      </c>
      <c r="K21" s="203" t="str">
        <f t="shared" si="1"/>
        <v>-</v>
      </c>
      <c r="L21" s="92" t="str">
        <f t="shared" si="0"/>
        <v>-</v>
      </c>
      <c r="M21" s="303"/>
      <c r="N21" s="223"/>
    </row>
    <row r="22" spans="1:14" x14ac:dyDescent="0.25">
      <c r="B22" s="104">
        <v>21</v>
      </c>
      <c r="C22" s="105" t="str">
        <f>'Plate Planning'!M2</f>
        <v>-</v>
      </c>
      <c r="D22" s="93"/>
      <c r="H22" s="250"/>
      <c r="I22" s="254"/>
      <c r="J22" s="247">
        <f>G22*'Plate Planning'!$H$24/'Plate Planning'!$H$23</f>
        <v>0</v>
      </c>
      <c r="K22" s="203" t="str">
        <f t="shared" si="1"/>
        <v>-</v>
      </c>
      <c r="L22" s="92" t="str">
        <f t="shared" si="0"/>
        <v>-</v>
      </c>
      <c r="M22" s="303"/>
      <c r="N22" s="223"/>
    </row>
    <row r="23" spans="1:14" ht="16.3" thickBot="1" x14ac:dyDescent="0.3">
      <c r="A23" s="88"/>
      <c r="B23" s="106">
        <v>22</v>
      </c>
      <c r="C23" s="107" t="str">
        <f>'Plate Planning'!N2</f>
        <v>-</v>
      </c>
      <c r="D23" s="96"/>
      <c r="E23" s="90"/>
      <c r="F23" s="132"/>
      <c r="G23" s="132"/>
      <c r="H23" s="248"/>
      <c r="I23" s="255"/>
      <c r="J23" s="206">
        <f>G23*'Plate Planning'!$H$24/'Plate Planning'!$H$23</f>
        <v>0</v>
      </c>
      <c r="K23" s="204" t="str">
        <f t="shared" si="1"/>
        <v>-</v>
      </c>
      <c r="L23" s="268" t="str">
        <f t="shared" si="0"/>
        <v>-</v>
      </c>
      <c r="M23" s="304"/>
      <c r="N23" s="224"/>
    </row>
    <row r="24" spans="1:14" x14ac:dyDescent="0.25">
      <c r="A24" s="86" t="s">
        <v>3</v>
      </c>
      <c r="B24" s="108">
        <v>23</v>
      </c>
      <c r="C24" s="109" t="str">
        <f>'Plate Planning'!C12</f>
        <v>-</v>
      </c>
      <c r="D24" s="97"/>
      <c r="E24" s="87"/>
      <c r="F24" s="133"/>
      <c r="G24" s="133"/>
      <c r="H24" s="249"/>
      <c r="I24" s="256"/>
      <c r="J24" s="252">
        <f>G24*'Plate Planning'!$H$24/'Plate Planning'!$H$23</f>
        <v>0</v>
      </c>
      <c r="K24" s="205" t="str">
        <f t="shared" si="1"/>
        <v>-</v>
      </c>
      <c r="L24" s="267" t="str">
        <f t="shared" si="0"/>
        <v>-</v>
      </c>
      <c r="M24" s="305"/>
      <c r="N24" s="225"/>
    </row>
    <row r="25" spans="1:14" x14ac:dyDescent="0.25">
      <c r="B25" s="110">
        <v>24</v>
      </c>
      <c r="C25" s="111" t="str">
        <f>'Plate Planning'!D12</f>
        <v>-</v>
      </c>
      <c r="D25" s="93"/>
      <c r="H25" s="250"/>
      <c r="I25" s="254"/>
      <c r="J25" s="247">
        <f>G25*'Plate Planning'!$H$24/'Plate Planning'!$H$23</f>
        <v>0</v>
      </c>
      <c r="K25" s="203" t="str">
        <f t="shared" si="1"/>
        <v>-</v>
      </c>
      <c r="L25" s="92" t="str">
        <f t="shared" si="0"/>
        <v>-</v>
      </c>
      <c r="M25" s="303"/>
      <c r="N25" s="223"/>
    </row>
    <row r="26" spans="1:14" x14ac:dyDescent="0.25">
      <c r="B26" s="110">
        <v>25</v>
      </c>
      <c r="C26" s="111" t="str">
        <f>'Plate Planning'!E12</f>
        <v>-</v>
      </c>
      <c r="D26" s="93"/>
      <c r="H26" s="250"/>
      <c r="I26" s="254"/>
      <c r="J26" s="247">
        <f>G26*'Plate Planning'!$H$24/'Plate Planning'!$H$23</f>
        <v>0</v>
      </c>
      <c r="K26" s="203" t="str">
        <f t="shared" si="1"/>
        <v>-</v>
      </c>
      <c r="L26" s="92" t="str">
        <f t="shared" si="0"/>
        <v>-</v>
      </c>
      <c r="M26" s="303"/>
      <c r="N26" s="223"/>
    </row>
    <row r="27" spans="1:14" x14ac:dyDescent="0.25">
      <c r="B27" s="110">
        <v>26</v>
      </c>
      <c r="C27" s="111" t="str">
        <f>'Plate Planning'!F12</f>
        <v>-</v>
      </c>
      <c r="D27" s="93"/>
      <c r="H27" s="250"/>
      <c r="I27" s="254"/>
      <c r="J27" s="247">
        <f>G27*'Plate Planning'!$H$24/'Plate Planning'!$H$23</f>
        <v>0</v>
      </c>
      <c r="K27" s="203" t="str">
        <f t="shared" si="1"/>
        <v>-</v>
      </c>
      <c r="L27" s="92" t="str">
        <f t="shared" si="0"/>
        <v>-</v>
      </c>
      <c r="M27" s="303"/>
      <c r="N27" s="223"/>
    </row>
    <row r="28" spans="1:14" x14ac:dyDescent="0.25">
      <c r="B28" s="110">
        <v>27</v>
      </c>
      <c r="C28" s="111" t="str">
        <f>'Plate Planning'!G12</f>
        <v>-</v>
      </c>
      <c r="D28" s="93"/>
      <c r="H28" s="250"/>
      <c r="I28" s="254"/>
      <c r="J28" s="247">
        <f>G28*'Plate Planning'!$H$24/'Plate Planning'!$H$23</f>
        <v>0</v>
      </c>
      <c r="K28" s="203" t="str">
        <f t="shared" si="1"/>
        <v>-</v>
      </c>
      <c r="L28" s="92" t="str">
        <f t="shared" si="0"/>
        <v>-</v>
      </c>
      <c r="M28" s="303"/>
      <c r="N28" s="223"/>
    </row>
    <row r="29" spans="1:14" x14ac:dyDescent="0.25">
      <c r="B29" s="110">
        <v>28</v>
      </c>
      <c r="C29" s="111" t="str">
        <f>'Plate Planning'!H12</f>
        <v>-</v>
      </c>
      <c r="D29" s="93"/>
      <c r="H29" s="250"/>
      <c r="I29" s="257"/>
      <c r="J29" s="247">
        <f>G29*'Plate Planning'!$H$24/'Plate Planning'!$H$23</f>
        <v>0</v>
      </c>
      <c r="K29" s="203" t="str">
        <f t="shared" si="1"/>
        <v>-</v>
      </c>
      <c r="L29" s="92" t="str">
        <f t="shared" si="0"/>
        <v>-</v>
      </c>
      <c r="M29" s="303"/>
      <c r="N29" s="223"/>
    </row>
    <row r="30" spans="1:14" x14ac:dyDescent="0.25">
      <c r="B30" s="110">
        <v>29</v>
      </c>
      <c r="C30" s="111" t="str">
        <f>'Plate Planning'!I12</f>
        <v>-</v>
      </c>
      <c r="D30" s="93"/>
      <c r="H30" s="250"/>
      <c r="I30" s="256"/>
      <c r="J30" s="247">
        <f>G30*'Plate Planning'!$H$24/'Plate Planning'!$H$23</f>
        <v>0</v>
      </c>
      <c r="K30" s="203" t="str">
        <f t="shared" si="1"/>
        <v>-</v>
      </c>
      <c r="L30" s="92" t="str">
        <f t="shared" si="0"/>
        <v>-</v>
      </c>
      <c r="M30" s="303"/>
      <c r="N30" s="223"/>
    </row>
    <row r="31" spans="1:14" x14ac:dyDescent="0.25">
      <c r="B31" s="110">
        <v>30</v>
      </c>
      <c r="C31" s="111" t="str">
        <f>'Plate Planning'!J12</f>
        <v>-</v>
      </c>
      <c r="D31" s="93"/>
      <c r="H31" s="250"/>
      <c r="I31" s="254"/>
      <c r="J31" s="247">
        <f>G31*'Plate Planning'!$H$24/'Plate Planning'!$H$23</f>
        <v>0</v>
      </c>
      <c r="K31" s="203" t="str">
        <f t="shared" si="1"/>
        <v>-</v>
      </c>
      <c r="L31" s="92" t="str">
        <f t="shared" si="0"/>
        <v>-</v>
      </c>
      <c r="M31" s="303"/>
      <c r="N31" s="223"/>
    </row>
    <row r="32" spans="1:14" x14ac:dyDescent="0.25">
      <c r="B32" s="110">
        <v>31</v>
      </c>
      <c r="C32" s="111" t="str">
        <f>'Plate Planning'!K12</f>
        <v>-</v>
      </c>
      <c r="D32" s="93"/>
      <c r="H32" s="250"/>
      <c r="I32" s="243"/>
      <c r="J32" s="247">
        <f>G32*'Plate Planning'!$H$24/'Plate Planning'!$H$23</f>
        <v>0</v>
      </c>
      <c r="K32" s="203" t="str">
        <f t="shared" si="1"/>
        <v>-</v>
      </c>
      <c r="L32" s="92" t="str">
        <f t="shared" si="0"/>
        <v>-</v>
      </c>
      <c r="M32" s="303"/>
      <c r="N32" s="223"/>
    </row>
    <row r="33" spans="1:14" x14ac:dyDescent="0.25">
      <c r="B33" s="110">
        <v>32</v>
      </c>
      <c r="C33" s="111" t="str">
        <f>'Plate Planning'!L12</f>
        <v>-</v>
      </c>
      <c r="D33" s="93"/>
      <c r="H33" s="250"/>
      <c r="I33" s="243"/>
      <c r="J33" s="247">
        <f>G33*'Plate Planning'!$H$24/'Plate Planning'!$H$23</f>
        <v>0</v>
      </c>
      <c r="K33" s="203" t="str">
        <f t="shared" si="1"/>
        <v>-</v>
      </c>
      <c r="L33" s="92" t="str">
        <f t="shared" si="0"/>
        <v>-</v>
      </c>
      <c r="M33" s="303"/>
      <c r="N33" s="223"/>
    </row>
    <row r="34" spans="1:14" x14ac:dyDescent="0.25">
      <c r="B34" s="110">
        <v>33</v>
      </c>
      <c r="C34" s="111" t="str">
        <f>'Plate Planning'!M12</f>
        <v>-</v>
      </c>
      <c r="D34" s="93"/>
      <c r="H34" s="250"/>
      <c r="I34" s="243"/>
      <c r="J34" s="247">
        <f>G34*'Plate Planning'!$H$24/'Plate Planning'!$H$23</f>
        <v>0</v>
      </c>
      <c r="K34" s="203" t="str">
        <f t="shared" si="1"/>
        <v>-</v>
      </c>
      <c r="L34" s="92" t="str">
        <f t="shared" si="0"/>
        <v>-</v>
      </c>
      <c r="M34" s="303"/>
      <c r="N34" s="223"/>
    </row>
    <row r="35" spans="1:14" ht="16.3" thickBot="1" x14ac:dyDescent="0.3">
      <c r="A35" s="88"/>
      <c r="B35" s="112">
        <v>34</v>
      </c>
      <c r="C35" s="113" t="str">
        <f>'Plate Planning'!N12</f>
        <v>-</v>
      </c>
      <c r="D35" s="96"/>
      <c r="E35" s="90"/>
      <c r="F35" s="132"/>
      <c r="G35" s="132"/>
      <c r="H35" s="248"/>
      <c r="I35" s="244"/>
      <c r="J35" s="206">
        <f>G35*'Plate Planning'!$H$24/'Plate Planning'!$H$23</f>
        <v>0</v>
      </c>
      <c r="K35" s="204" t="str">
        <f t="shared" si="1"/>
        <v>-</v>
      </c>
      <c r="L35" s="268" t="str">
        <f t="shared" si="0"/>
        <v>-</v>
      </c>
      <c r="M35" s="304"/>
      <c r="N35" s="224"/>
    </row>
    <row r="36" spans="1:14" x14ac:dyDescent="0.25">
      <c r="A36" s="86" t="s">
        <v>4</v>
      </c>
      <c r="B36" s="114">
        <v>35</v>
      </c>
      <c r="C36" s="101" t="str">
        <f>'Plate Planning'!B4</f>
        <v>-</v>
      </c>
      <c r="D36" s="97"/>
      <c r="E36" s="87"/>
      <c r="F36" s="133"/>
      <c r="G36" s="133"/>
      <c r="H36" s="249"/>
      <c r="I36" s="245"/>
      <c r="J36" s="252">
        <f>G36*'Plate Planning'!$H$24/'Plate Planning'!$H$23</f>
        <v>0</v>
      </c>
      <c r="K36" s="205" t="str">
        <f t="shared" si="1"/>
        <v>-</v>
      </c>
      <c r="L36" s="267" t="str">
        <f t="shared" si="0"/>
        <v>-</v>
      </c>
      <c r="M36" s="305"/>
      <c r="N36" s="225"/>
    </row>
    <row r="37" spans="1:14" x14ac:dyDescent="0.25">
      <c r="B37" s="115">
        <v>36</v>
      </c>
      <c r="C37" s="100" t="str">
        <f>'Plate Planning'!B5</f>
        <v>-</v>
      </c>
      <c r="D37" s="93"/>
      <c r="H37" s="250"/>
      <c r="I37" s="243"/>
      <c r="J37" s="247">
        <f>G37*'Plate Planning'!$H$24/'Plate Planning'!$H$23</f>
        <v>0</v>
      </c>
      <c r="K37" s="203" t="str">
        <f t="shared" si="1"/>
        <v>-</v>
      </c>
      <c r="L37" s="92" t="str">
        <f t="shared" si="0"/>
        <v>-</v>
      </c>
      <c r="M37" s="303"/>
      <c r="N37" s="223"/>
    </row>
    <row r="38" spans="1:14" x14ac:dyDescent="0.25">
      <c r="B38" s="115">
        <v>37</v>
      </c>
      <c r="C38" s="100" t="str">
        <f>'Plate Planning'!B6</f>
        <v>-</v>
      </c>
      <c r="D38" s="93"/>
      <c r="H38" s="250"/>
      <c r="I38" s="243"/>
      <c r="J38" s="247">
        <f>G38*'Plate Planning'!$H$24/'Plate Planning'!$H$23</f>
        <v>0</v>
      </c>
      <c r="K38" s="203" t="str">
        <f t="shared" si="1"/>
        <v>-</v>
      </c>
      <c r="L38" s="92" t="str">
        <f t="shared" si="0"/>
        <v>-</v>
      </c>
      <c r="M38" s="303"/>
      <c r="N38" s="223"/>
    </row>
    <row r="39" spans="1:14" x14ac:dyDescent="0.25">
      <c r="B39" s="115">
        <v>38</v>
      </c>
      <c r="C39" s="100" t="str">
        <f>'Plate Planning'!B7</f>
        <v>-</v>
      </c>
      <c r="D39" s="93"/>
      <c r="H39" s="250"/>
      <c r="I39" s="243"/>
      <c r="J39" s="247">
        <f>G39*'Plate Planning'!$H$24/'Plate Planning'!$H$23</f>
        <v>0</v>
      </c>
      <c r="K39" s="203" t="str">
        <f t="shared" si="1"/>
        <v>-</v>
      </c>
      <c r="L39" s="92" t="str">
        <f t="shared" si="0"/>
        <v>-</v>
      </c>
      <c r="M39" s="303"/>
      <c r="N39" s="223"/>
    </row>
    <row r="40" spans="1:14" x14ac:dyDescent="0.25">
      <c r="B40" s="115">
        <v>39</v>
      </c>
      <c r="C40" s="100" t="str">
        <f>'Plate Planning'!B8</f>
        <v>-</v>
      </c>
      <c r="D40" s="93"/>
      <c r="H40" s="250"/>
      <c r="I40" s="243"/>
      <c r="J40" s="247">
        <f>G40*'Plate Planning'!$H$24/'Plate Planning'!$H$23</f>
        <v>0</v>
      </c>
      <c r="K40" s="203" t="str">
        <f t="shared" si="1"/>
        <v>-</v>
      </c>
      <c r="L40" s="92" t="str">
        <f t="shared" si="0"/>
        <v>-</v>
      </c>
      <c r="M40" s="303"/>
      <c r="N40" s="223"/>
    </row>
    <row r="41" spans="1:14" x14ac:dyDescent="0.25">
      <c r="B41" s="115">
        <v>40</v>
      </c>
      <c r="C41" s="100" t="str">
        <f>'Plate Planning'!B9</f>
        <v>-</v>
      </c>
      <c r="D41" s="93"/>
      <c r="H41" s="250"/>
      <c r="I41" s="243"/>
      <c r="J41" s="247">
        <f>G41*'Plate Planning'!$H$24/'Plate Planning'!$H$23</f>
        <v>0</v>
      </c>
      <c r="K41" s="203" t="str">
        <f t="shared" si="1"/>
        <v>-</v>
      </c>
      <c r="L41" s="92" t="str">
        <f t="shared" si="0"/>
        <v>-</v>
      </c>
      <c r="M41" s="303"/>
      <c r="N41" s="223"/>
    </row>
    <row r="42" spans="1:14" x14ac:dyDescent="0.25">
      <c r="B42" s="115">
        <v>41</v>
      </c>
      <c r="C42" s="100" t="str">
        <f>'Plate Planning'!B10</f>
        <v>-</v>
      </c>
      <c r="D42" s="93"/>
      <c r="H42" s="250"/>
      <c r="I42" s="243"/>
      <c r="J42" s="247">
        <f>G42*'Plate Planning'!$H$24/'Plate Planning'!$H$23</f>
        <v>0</v>
      </c>
      <c r="K42" s="203" t="str">
        <f t="shared" si="1"/>
        <v>-</v>
      </c>
      <c r="L42" s="92" t="str">
        <f t="shared" si="0"/>
        <v>-</v>
      </c>
      <c r="M42" s="303"/>
      <c r="N42" s="223"/>
    </row>
    <row r="43" spans="1:14" ht="16.3" thickBot="1" x14ac:dyDescent="0.3">
      <c r="A43" s="88"/>
      <c r="B43" s="116">
        <v>42</v>
      </c>
      <c r="C43" s="99" t="str">
        <f>'Plate Planning'!B11</f>
        <v>-</v>
      </c>
      <c r="D43" s="96"/>
      <c r="E43" s="90"/>
      <c r="F43" s="132"/>
      <c r="G43" s="132"/>
      <c r="H43" s="248"/>
      <c r="I43" s="244"/>
      <c r="J43" s="206">
        <f>G43*'Plate Planning'!$H$24/'Plate Planning'!$H$23</f>
        <v>0</v>
      </c>
      <c r="K43" s="204" t="str">
        <f t="shared" si="1"/>
        <v>-</v>
      </c>
      <c r="L43" s="268" t="str">
        <f t="shared" si="0"/>
        <v>-</v>
      </c>
      <c r="M43" s="304"/>
      <c r="N43" s="224"/>
    </row>
    <row r="44" spans="1:14" x14ac:dyDescent="0.25">
      <c r="A44" s="86" t="s">
        <v>69</v>
      </c>
      <c r="B44" s="117">
        <v>43</v>
      </c>
      <c r="C44" s="118" t="str">
        <f>'Plate Planning'!O4</f>
        <v>-</v>
      </c>
      <c r="D44" s="97"/>
      <c r="E44" s="87"/>
      <c r="F44" s="133"/>
      <c r="G44" s="133"/>
      <c r="H44" s="249"/>
      <c r="I44" s="245"/>
      <c r="J44" s="252">
        <f>G44*'Plate Planning'!$H$24/'Plate Planning'!$H$23</f>
        <v>0</v>
      </c>
      <c r="K44" s="205" t="str">
        <f t="shared" si="1"/>
        <v>-</v>
      </c>
      <c r="L44" s="267" t="str">
        <f t="shared" si="0"/>
        <v>-</v>
      </c>
      <c r="M44" s="305"/>
      <c r="N44" s="225"/>
    </row>
    <row r="45" spans="1:14" x14ac:dyDescent="0.25">
      <c r="B45" s="119">
        <v>44</v>
      </c>
      <c r="C45" s="120" t="str">
        <f>'Plate Planning'!O5</f>
        <v>-</v>
      </c>
      <c r="D45" s="93"/>
      <c r="H45" s="250"/>
      <c r="I45" s="243"/>
      <c r="J45" s="247">
        <f>G45*'Plate Planning'!$H$24/'Plate Planning'!$H$23</f>
        <v>0</v>
      </c>
      <c r="K45" s="203" t="str">
        <f t="shared" si="1"/>
        <v>-</v>
      </c>
      <c r="L45" s="92" t="str">
        <f t="shared" si="0"/>
        <v>-</v>
      </c>
      <c r="M45" s="303"/>
      <c r="N45" s="223"/>
    </row>
    <row r="46" spans="1:14" x14ac:dyDescent="0.25">
      <c r="B46" s="119">
        <v>45</v>
      </c>
      <c r="C46" s="120" t="str">
        <f>'Plate Planning'!O6</f>
        <v>-</v>
      </c>
      <c r="D46" s="93"/>
      <c r="H46" s="250"/>
      <c r="I46" s="243"/>
      <c r="J46" s="247">
        <f>G46*'Plate Planning'!$H$24/'Plate Planning'!$H$23</f>
        <v>0</v>
      </c>
      <c r="K46" s="203" t="str">
        <f t="shared" si="1"/>
        <v>-</v>
      </c>
      <c r="L46" s="92" t="str">
        <f t="shared" si="0"/>
        <v>-</v>
      </c>
      <c r="M46" s="303"/>
      <c r="N46" s="223"/>
    </row>
    <row r="47" spans="1:14" x14ac:dyDescent="0.25">
      <c r="B47" s="119">
        <v>46</v>
      </c>
      <c r="C47" s="120" t="str">
        <f>'Plate Planning'!O7</f>
        <v>-</v>
      </c>
      <c r="D47" s="93"/>
      <c r="H47" s="250"/>
      <c r="I47" s="243"/>
      <c r="J47" s="247">
        <f>G47*'Plate Planning'!$H$24/'Plate Planning'!$H$23</f>
        <v>0</v>
      </c>
      <c r="K47" s="203" t="str">
        <f t="shared" si="1"/>
        <v>-</v>
      </c>
      <c r="L47" s="92" t="str">
        <f t="shared" si="0"/>
        <v>-</v>
      </c>
      <c r="M47" s="303"/>
      <c r="N47" s="223"/>
    </row>
    <row r="48" spans="1:14" x14ac:dyDescent="0.25">
      <c r="B48" s="119">
        <v>47</v>
      </c>
      <c r="C48" s="120" t="str">
        <f>'Plate Planning'!O8</f>
        <v>-</v>
      </c>
      <c r="D48" s="93"/>
      <c r="H48" s="250"/>
      <c r="I48" s="243"/>
      <c r="J48" s="247">
        <f>G48*'Plate Planning'!$H$24/'Plate Planning'!$H$23</f>
        <v>0</v>
      </c>
      <c r="K48" s="203" t="str">
        <f t="shared" si="1"/>
        <v>-</v>
      </c>
      <c r="L48" s="92" t="str">
        <f t="shared" si="0"/>
        <v>-</v>
      </c>
      <c r="M48" s="303"/>
      <c r="N48" s="223"/>
    </row>
    <row r="49" spans="1:31" x14ac:dyDescent="0.25">
      <c r="B49" s="119">
        <v>48</v>
      </c>
      <c r="C49" s="120" t="str">
        <f>'Plate Planning'!O9</f>
        <v>-</v>
      </c>
      <c r="D49" s="93"/>
      <c r="H49" s="250"/>
      <c r="I49" s="243"/>
      <c r="J49" s="247">
        <f>G49*'Plate Planning'!$H$24/'Plate Planning'!$H$23</f>
        <v>0</v>
      </c>
      <c r="K49" s="203" t="str">
        <f t="shared" si="1"/>
        <v>-</v>
      </c>
      <c r="L49" s="92" t="str">
        <f t="shared" si="0"/>
        <v>-</v>
      </c>
      <c r="M49" s="303"/>
      <c r="N49" s="223"/>
    </row>
    <row r="50" spans="1:31" x14ac:dyDescent="0.25">
      <c r="B50" s="119">
        <v>49</v>
      </c>
      <c r="C50" s="120" t="str">
        <f>'Plate Planning'!O10</f>
        <v>-</v>
      </c>
      <c r="D50" s="93"/>
      <c r="H50" s="250"/>
      <c r="I50" s="243"/>
      <c r="J50" s="247">
        <f>G50*'Plate Planning'!$H$24/'Plate Planning'!$H$23</f>
        <v>0</v>
      </c>
      <c r="K50" s="203" t="str">
        <f t="shared" si="1"/>
        <v>-</v>
      </c>
      <c r="L50" s="92" t="str">
        <f t="shared" si="0"/>
        <v>-</v>
      </c>
      <c r="M50" s="303"/>
      <c r="N50" s="223"/>
    </row>
    <row r="51" spans="1:31" s="123" customFormat="1" ht="16.3" thickBot="1" x14ac:dyDescent="0.3">
      <c r="A51" s="88"/>
      <c r="B51" s="121">
        <v>50</v>
      </c>
      <c r="C51" s="122" t="str">
        <f>'Plate Planning'!O11</f>
        <v>-</v>
      </c>
      <c r="D51" s="96"/>
      <c r="E51" s="90"/>
      <c r="F51" s="132"/>
      <c r="G51" s="132"/>
      <c r="H51" s="248"/>
      <c r="I51" s="244"/>
      <c r="J51" s="206">
        <f>G51*'Plate Planning'!$H$24/'Plate Planning'!$H$23</f>
        <v>0</v>
      </c>
      <c r="K51" s="204" t="str">
        <f t="shared" si="1"/>
        <v>-</v>
      </c>
      <c r="L51" s="268" t="str">
        <f t="shared" si="0"/>
        <v>-</v>
      </c>
      <c r="M51" s="304"/>
      <c r="N51" s="224"/>
      <c r="O51" s="125"/>
      <c r="P51" s="125"/>
      <c r="Q51" s="125"/>
      <c r="R51" s="125"/>
      <c r="S51" s="125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 spans="1:31" s="125" customFormat="1" x14ac:dyDescent="0.25">
      <c r="A52" s="124"/>
      <c r="F52" s="126"/>
      <c r="G52" s="126"/>
      <c r="H52" s="126"/>
      <c r="I52" s="126"/>
      <c r="J52" s="126"/>
      <c r="K52" s="127"/>
      <c r="L52" s="126"/>
      <c r="M52" s="306"/>
    </row>
    <row r="53" spans="1:31" s="125" customFormat="1" x14ac:dyDescent="0.25">
      <c r="A53" s="124"/>
      <c r="F53" s="126"/>
      <c r="G53" s="126"/>
      <c r="H53" s="126"/>
      <c r="I53" s="126"/>
      <c r="J53" s="126"/>
      <c r="K53" s="127"/>
      <c r="L53" s="126"/>
      <c r="M53" s="306"/>
    </row>
    <row r="54" spans="1:31" s="125" customFormat="1" x14ac:dyDescent="0.25">
      <c r="A54" s="124"/>
      <c r="F54" s="126"/>
      <c r="G54" s="126"/>
      <c r="H54" s="126"/>
      <c r="I54" s="126"/>
      <c r="J54" s="126"/>
      <c r="K54" s="127"/>
      <c r="L54" s="126"/>
      <c r="M54" s="306"/>
    </row>
    <row r="55" spans="1:31" s="125" customFormat="1" x14ac:dyDescent="0.25">
      <c r="A55" s="124"/>
      <c r="F55" s="126"/>
      <c r="G55" s="126"/>
      <c r="H55" s="126"/>
      <c r="I55" s="126"/>
      <c r="J55" s="126"/>
      <c r="K55" s="127"/>
      <c r="L55" s="126"/>
      <c r="M55" s="306"/>
    </row>
    <row r="56" spans="1:31" s="125" customFormat="1" x14ac:dyDescent="0.25">
      <c r="A56" s="124"/>
      <c r="F56" s="126"/>
      <c r="G56" s="126"/>
      <c r="H56" s="126"/>
      <c r="I56" s="126"/>
      <c r="J56" s="126"/>
      <c r="K56" s="127"/>
      <c r="L56" s="126"/>
      <c r="M56" s="306"/>
    </row>
    <row r="57" spans="1:31" s="125" customFormat="1" x14ac:dyDescent="0.25">
      <c r="A57" s="124"/>
      <c r="F57" s="126"/>
      <c r="G57" s="126"/>
      <c r="H57" s="126"/>
      <c r="I57" s="126"/>
      <c r="J57" s="126"/>
      <c r="K57" s="127"/>
      <c r="L57" s="126"/>
      <c r="M57" s="306"/>
    </row>
    <row r="58" spans="1:31" s="125" customFormat="1" x14ac:dyDescent="0.25">
      <c r="A58" s="124"/>
      <c r="F58" s="126"/>
      <c r="G58" s="126"/>
      <c r="H58" s="126"/>
      <c r="I58" s="126"/>
      <c r="J58" s="126"/>
      <c r="K58" s="127"/>
      <c r="L58" s="126"/>
      <c r="M58" s="306"/>
    </row>
    <row r="59" spans="1:31" s="125" customFormat="1" x14ac:dyDescent="0.25">
      <c r="A59" s="124"/>
      <c r="F59" s="126"/>
      <c r="G59" s="126"/>
      <c r="H59" s="126"/>
      <c r="I59" s="126"/>
      <c r="J59" s="126"/>
      <c r="K59" s="127"/>
      <c r="L59" s="126"/>
      <c r="M59" s="306"/>
    </row>
    <row r="60" spans="1:31" s="125" customFormat="1" x14ac:dyDescent="0.25">
      <c r="A60" s="124"/>
      <c r="F60" s="126"/>
      <c r="G60" s="126"/>
      <c r="H60" s="126"/>
      <c r="I60" s="126"/>
      <c r="J60" s="126"/>
      <c r="K60" s="127"/>
      <c r="L60" s="126"/>
      <c r="M60" s="306"/>
    </row>
    <row r="61" spans="1:31" s="125" customFormat="1" x14ac:dyDescent="0.25">
      <c r="A61" s="124"/>
      <c r="F61" s="126"/>
      <c r="G61" s="126"/>
      <c r="H61" s="126"/>
      <c r="I61" s="126"/>
      <c r="J61" s="126"/>
      <c r="K61" s="127"/>
      <c r="L61" s="126"/>
      <c r="M61" s="306"/>
    </row>
    <row r="62" spans="1:31" s="125" customFormat="1" x14ac:dyDescent="0.25">
      <c r="A62" s="124"/>
      <c r="F62" s="126"/>
      <c r="G62" s="126"/>
      <c r="H62" s="126"/>
      <c r="I62" s="126"/>
      <c r="J62" s="126"/>
      <c r="K62" s="127"/>
      <c r="L62" s="126"/>
      <c r="M62" s="306"/>
    </row>
    <row r="63" spans="1:31" s="125" customFormat="1" x14ac:dyDescent="0.25">
      <c r="A63" s="124"/>
      <c r="F63" s="126"/>
      <c r="G63" s="126"/>
      <c r="H63" s="126"/>
      <c r="I63" s="126"/>
      <c r="J63" s="126"/>
      <c r="K63" s="127"/>
      <c r="L63" s="126"/>
      <c r="M63" s="306"/>
    </row>
    <row r="64" spans="1:31" s="125" customFormat="1" x14ac:dyDescent="0.25">
      <c r="A64" s="124"/>
      <c r="F64" s="126"/>
      <c r="G64" s="126"/>
      <c r="H64" s="126"/>
      <c r="I64" s="126"/>
      <c r="J64" s="126"/>
      <c r="K64" s="127"/>
      <c r="L64" s="126"/>
      <c r="M64" s="306"/>
    </row>
    <row r="65" spans="1:19" s="125" customFormat="1" x14ac:dyDescent="0.25">
      <c r="A65" s="124"/>
      <c r="F65" s="126"/>
      <c r="G65" s="126"/>
      <c r="H65" s="126"/>
      <c r="I65" s="126"/>
      <c r="J65" s="126"/>
      <c r="K65" s="127"/>
      <c r="L65" s="126"/>
      <c r="M65" s="306"/>
    </row>
    <row r="66" spans="1:19" s="125" customFormat="1" x14ac:dyDescent="0.25">
      <c r="A66" s="124"/>
      <c r="F66" s="126"/>
      <c r="G66" s="126"/>
      <c r="H66" s="126"/>
      <c r="I66" s="126"/>
      <c r="J66" s="126"/>
      <c r="K66" s="127"/>
      <c r="L66" s="126"/>
      <c r="M66" s="306"/>
    </row>
    <row r="67" spans="1:19" s="125" customFormat="1" x14ac:dyDescent="0.25">
      <c r="A67" s="124"/>
      <c r="F67" s="126"/>
      <c r="G67" s="126"/>
      <c r="H67" s="126"/>
      <c r="I67" s="126"/>
      <c r="J67" s="126"/>
      <c r="K67" s="127"/>
      <c r="L67" s="126"/>
      <c r="M67" s="306"/>
    </row>
    <row r="68" spans="1:19" s="125" customFormat="1" x14ac:dyDescent="0.25">
      <c r="A68" s="124"/>
      <c r="F68" s="126"/>
      <c r="G68" s="126"/>
      <c r="H68" s="126"/>
      <c r="I68" s="126"/>
      <c r="J68" s="126"/>
      <c r="K68" s="127"/>
      <c r="L68" s="126"/>
      <c r="M68" s="306"/>
    </row>
    <row r="69" spans="1:19" s="125" customFormat="1" x14ac:dyDescent="0.25">
      <c r="A69" s="124"/>
      <c r="F69" s="126"/>
      <c r="G69" s="126"/>
      <c r="H69" s="126"/>
      <c r="I69" s="126"/>
      <c r="J69" s="126"/>
      <c r="K69" s="127"/>
      <c r="L69" s="126"/>
      <c r="M69" s="306"/>
    </row>
    <row r="70" spans="1:19" s="125" customFormat="1" x14ac:dyDescent="0.25">
      <c r="A70" s="124"/>
      <c r="F70" s="126"/>
      <c r="G70" s="126"/>
      <c r="H70" s="126"/>
      <c r="I70" s="126"/>
      <c r="J70" s="126"/>
      <c r="K70" s="127"/>
      <c r="L70" s="126"/>
      <c r="M70" s="306"/>
    </row>
    <row r="71" spans="1:19" s="125" customFormat="1" x14ac:dyDescent="0.25">
      <c r="A71" s="124"/>
      <c r="F71" s="126"/>
      <c r="G71" s="126"/>
      <c r="H71" s="126"/>
      <c r="I71" s="126"/>
      <c r="J71" s="126"/>
      <c r="K71" s="127"/>
      <c r="L71" s="126"/>
      <c r="M71" s="306"/>
    </row>
    <row r="72" spans="1:19" s="125" customFormat="1" x14ac:dyDescent="0.25">
      <c r="A72" s="124"/>
      <c r="F72" s="126"/>
      <c r="G72" s="126"/>
      <c r="H72" s="126"/>
      <c r="I72" s="126"/>
      <c r="J72" s="126"/>
      <c r="K72" s="127"/>
      <c r="L72" s="126"/>
      <c r="M72" s="306"/>
    </row>
    <row r="73" spans="1:19" s="125" customFormat="1" x14ac:dyDescent="0.25">
      <c r="A73" s="124"/>
      <c r="F73" s="126"/>
      <c r="G73" s="126"/>
      <c r="H73" s="126"/>
      <c r="I73" s="126"/>
      <c r="J73" s="126"/>
      <c r="K73" s="127"/>
      <c r="L73" s="126"/>
      <c r="M73" s="306"/>
    </row>
    <row r="74" spans="1:19" s="125" customFormat="1" x14ac:dyDescent="0.25">
      <c r="A74" s="124"/>
      <c r="F74" s="126"/>
      <c r="G74" s="126"/>
      <c r="H74" s="126"/>
      <c r="I74" s="126"/>
      <c r="J74" s="126"/>
      <c r="K74" s="127"/>
      <c r="L74" s="126"/>
      <c r="M74" s="306"/>
    </row>
    <row r="75" spans="1:19" s="26" customFormat="1" x14ac:dyDescent="0.25">
      <c r="A75" s="21"/>
      <c r="F75" s="38"/>
      <c r="G75" s="38"/>
      <c r="H75" s="38"/>
      <c r="I75" s="38"/>
      <c r="J75" s="46"/>
      <c r="K75" s="68"/>
      <c r="L75" s="46"/>
      <c r="M75" s="307"/>
      <c r="N75" s="125"/>
      <c r="O75" s="125"/>
      <c r="P75" s="125"/>
      <c r="Q75" s="125"/>
      <c r="R75" s="125"/>
      <c r="S75" s="125"/>
    </row>
    <row r="76" spans="1:19" s="26" customFormat="1" x14ac:dyDescent="0.25">
      <c r="A76" s="21"/>
      <c r="F76" s="38"/>
      <c r="G76" s="38"/>
      <c r="H76" s="38"/>
      <c r="I76" s="38"/>
      <c r="J76" s="46"/>
      <c r="K76" s="68"/>
      <c r="L76" s="46"/>
      <c r="M76" s="307"/>
      <c r="N76" s="125"/>
      <c r="O76" s="125"/>
      <c r="P76" s="125"/>
      <c r="Q76" s="125"/>
      <c r="R76" s="125"/>
      <c r="S76" s="125"/>
    </row>
    <row r="77" spans="1:19" s="26" customFormat="1" x14ac:dyDescent="0.25">
      <c r="A77" s="21"/>
      <c r="F77" s="38"/>
      <c r="G77" s="38"/>
      <c r="H77" s="38"/>
      <c r="I77" s="38"/>
      <c r="J77" s="46"/>
      <c r="K77" s="68"/>
      <c r="L77" s="46"/>
      <c r="M77" s="307"/>
      <c r="N77" s="125"/>
      <c r="O77" s="125"/>
      <c r="P77" s="125"/>
      <c r="Q77" s="125"/>
      <c r="R77" s="125"/>
      <c r="S77" s="125"/>
    </row>
    <row r="78" spans="1:19" s="26" customFormat="1" x14ac:dyDescent="0.25">
      <c r="A78" s="21"/>
      <c r="F78" s="38"/>
      <c r="G78" s="38"/>
      <c r="H78" s="38"/>
      <c r="I78" s="38"/>
      <c r="J78" s="46"/>
      <c r="K78" s="68"/>
      <c r="L78" s="46"/>
      <c r="M78" s="307"/>
      <c r="N78" s="125"/>
      <c r="O78" s="125"/>
      <c r="P78" s="125"/>
      <c r="Q78" s="125"/>
      <c r="R78" s="125"/>
      <c r="S78" s="125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6ECD-AB95-984F-BE47-2A8C0C429846}">
  <dimension ref="A1:BA107"/>
  <sheetViews>
    <sheetView zoomScaleNormal="100" workbookViewId="0">
      <pane xSplit="1" topLeftCell="B1" activePane="topRight" state="frozen"/>
      <selection pane="topRight" activeCell="G27" sqref="G27"/>
    </sheetView>
  </sheetViews>
  <sheetFormatPr defaultColWidth="10.77734375" defaultRowHeight="15.65" x14ac:dyDescent="0.25"/>
  <cols>
    <col min="1" max="1" width="10.109375" style="1" customWidth="1"/>
    <col min="2" max="2" width="9.109375" style="1" customWidth="1"/>
    <col min="3" max="3" width="10.109375" style="3" customWidth="1"/>
    <col min="4" max="4" width="15" style="3" customWidth="1"/>
    <col min="5" max="5" width="12.33203125" style="3" customWidth="1"/>
    <col min="6" max="6" width="7" style="34" customWidth="1"/>
    <col min="7" max="7" width="21" style="26" customWidth="1"/>
    <col min="8" max="9" width="22.44140625" style="3" customWidth="1"/>
    <col min="10" max="10" width="7" style="34" customWidth="1"/>
    <col min="11" max="11" width="20.44140625" style="26" customWidth="1"/>
    <col min="12" max="13" width="22.77734375" style="69" customWidth="1"/>
    <col min="14" max="14" width="7.77734375" style="34" customWidth="1"/>
    <col min="15" max="15" width="23.77734375" style="26" customWidth="1"/>
    <col min="16" max="16" width="22.33203125" style="1" customWidth="1"/>
    <col min="17" max="17" width="22.33203125" style="24" customWidth="1"/>
    <col min="18" max="18" width="7.109375" style="34" customWidth="1"/>
    <col min="19" max="19" width="26" style="26" customWidth="1"/>
    <col min="20" max="20" width="22.6640625" style="1" customWidth="1"/>
    <col min="21" max="21" width="22.6640625" style="24" customWidth="1"/>
    <col min="22" max="53" width="10.77734375" style="125"/>
    <col min="54" max="16384" width="10.77734375" style="1"/>
  </cols>
  <sheetData>
    <row r="1" spans="1:53" s="18" customFormat="1" x14ac:dyDescent="0.25">
      <c r="A1" s="49" t="s">
        <v>122</v>
      </c>
      <c r="B1" s="169" t="s">
        <v>11</v>
      </c>
      <c r="C1" s="170" t="s">
        <v>8</v>
      </c>
      <c r="D1" s="170" t="s">
        <v>70</v>
      </c>
      <c r="E1" s="71" t="s">
        <v>71</v>
      </c>
      <c r="F1" s="75" t="s">
        <v>16</v>
      </c>
      <c r="G1" s="19"/>
      <c r="H1" s="76"/>
      <c r="I1" s="262"/>
      <c r="J1" s="371" t="s">
        <v>17</v>
      </c>
      <c r="K1" s="371"/>
      <c r="L1" s="372"/>
      <c r="M1" s="260"/>
      <c r="N1" s="21" t="s">
        <v>18</v>
      </c>
      <c r="O1" s="157"/>
      <c r="P1" s="157"/>
      <c r="Q1" s="159"/>
      <c r="R1" s="157" t="s">
        <v>19</v>
      </c>
      <c r="S1" s="157"/>
      <c r="T1" s="157"/>
      <c r="U1" s="159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</row>
    <row r="2" spans="1:53" s="19" customFormat="1" ht="16.3" thickBot="1" x14ac:dyDescent="0.3">
      <c r="A2" s="70" t="s">
        <v>47</v>
      </c>
      <c r="B2" s="171"/>
      <c r="C2" s="172"/>
      <c r="D2" s="172" t="s">
        <v>123</v>
      </c>
      <c r="E2" s="72" t="s">
        <v>72</v>
      </c>
      <c r="F2" s="171" t="s">
        <v>20</v>
      </c>
      <c r="G2" s="50" t="s">
        <v>5</v>
      </c>
      <c r="H2" s="78" t="s">
        <v>22</v>
      </c>
      <c r="I2" s="263" t="s">
        <v>97</v>
      </c>
      <c r="J2" s="171" t="s">
        <v>20</v>
      </c>
      <c r="K2" s="77" t="s">
        <v>5</v>
      </c>
      <c r="L2" s="79" t="s">
        <v>22</v>
      </c>
      <c r="M2" s="261" t="s">
        <v>97</v>
      </c>
      <c r="N2" s="171" t="s">
        <v>20</v>
      </c>
      <c r="O2" s="154" t="s">
        <v>5</v>
      </c>
      <c r="P2" s="151" t="s">
        <v>22</v>
      </c>
      <c r="Q2" s="259" t="s">
        <v>97</v>
      </c>
      <c r="R2" s="171" t="s">
        <v>20</v>
      </c>
      <c r="S2" s="158" t="s">
        <v>5</v>
      </c>
      <c r="T2" s="151" t="s">
        <v>22</v>
      </c>
      <c r="U2" s="160" t="s">
        <v>97</v>
      </c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</row>
    <row r="3" spans="1:53" s="15" customFormat="1" x14ac:dyDescent="0.25">
      <c r="A3" s="23">
        <v>1</v>
      </c>
      <c r="C3" s="22"/>
      <c r="D3" s="22">
        <f>$G$29</f>
        <v>25</v>
      </c>
      <c r="E3" s="73">
        <f>1.25*D3*C3/1000</f>
        <v>0</v>
      </c>
      <c r="G3" s="10" t="str">
        <f>IFERROR(LOOKUP('Stock Solution Calculator'!F3,Reagents!B:B,Reagents!C:C), "-")</f>
        <v>-</v>
      </c>
      <c r="H3" s="80" t="str">
        <f>IFERROR(LOOKUP(F3,Reagents!B:B,Reagents!F:F)*LOOKUP(F3,Reagents!B:B,Reagents!J:J)*$C$3/1000*1.25, "-")</f>
        <v>-</v>
      </c>
      <c r="I3" s="269" t="str">
        <f>IFERROR(IF(LOOKUP(F3,Reagents!B:B,Reagents!I:I)=0,'Stock Solution Calculator'!H3/LOOKUP('Stock Solution Calculator'!F3,Reagents!B:B,Reagents!H:H),LOOKUP(F3,Reagents!B:B,Reagents!I:I)*LOOKUP(F3,Reagents!B:B,Reagents!J:J)*C3*1.25), "-")</f>
        <v>-</v>
      </c>
      <c r="K3" s="10" t="str">
        <f>IFERROR(LOOKUP(J3,Reagents!$B:$B,Reagents!$C:$C), "-")</f>
        <v>-</v>
      </c>
      <c r="L3" s="80" t="str">
        <f>IFERROR(LOOKUP(J3,Reagents!$B:$B,Reagents!$F:$F)*LOOKUP(J3,Reagents!$B:$B,Reagents!$J:$J)*$C$3/1000*1.25, "-")</f>
        <v>-</v>
      </c>
      <c r="M3" s="269" t="str">
        <f>IFERROR(IF(LOOKUP(J3,Reagents!$B:$B,Reagents!$I:$I)=0,'Stock Solution Calculator'!L3/LOOKUP('Stock Solution Calculator'!J3,Reagents!$B:$B,Reagents!$H:$H),LOOKUP(J3,Reagents!$B:$B,Reagents!$I:$I)*LOOKUP(J3,Reagents!$B:$B,Reagents!$J:$J)*$C3*1.25), "-")</f>
        <v>-</v>
      </c>
      <c r="O3" s="155" t="str">
        <f>IFERROR(LOOKUP(N3,Reagents!$B:$B,Reagents!$C:$C), "-")</f>
        <v>-</v>
      </c>
      <c r="P3" s="152" t="str">
        <f>IFERROR(LOOKUP(N3,Reagents!$B:$B,Reagents!$F:$F)*LOOKUP(N3,Reagents!$B:$B,Reagents!$J:$J)*$C$3/1000*1.25, "-")</f>
        <v>-</v>
      </c>
      <c r="Q3" s="269" t="str">
        <f>IFERROR(IF(LOOKUP(N3,Reagents!$B:$B,Reagents!$I:$I)=0,'Stock Solution Calculator'!P3/LOOKUP('Stock Solution Calculator'!N3,Reagents!$B:$B,Reagents!$H:$H),LOOKUP(N3,Reagents!$B:$B,Reagents!$I:$I)*LOOKUP(N3,Reagents!$B:$B,Reagents!$J:$J)*$C3*1.25), "-")</f>
        <v>-</v>
      </c>
      <c r="S3" s="155" t="str">
        <f>IFERROR(LOOKUP(R3,Reagents!$B:$B,Reagents!$C:$C), "-")</f>
        <v>-</v>
      </c>
      <c r="T3" s="152" t="str">
        <f>IFERROR(LOOKUP(R3,Reagents!$B:$B,Reagents!$F:$F)*LOOKUP(R3,Reagents!$B:$B,Reagents!$J:$J)*$C$3/1000*1.25, "-")</f>
        <v>-</v>
      </c>
      <c r="U3" s="277" t="str">
        <f>IFERROR(IF(LOOKUP(R3,Reagents!$B:$B,Reagents!$I:$I)=0,'Stock Solution Calculator'!T3/LOOKUP('Stock Solution Calculator'!R3,Reagents!$B:$B,Reagents!$H:$H),LOOKUP(R3,Reagents!$B:$B,Reagents!$I:$I)*LOOKUP(R3,Reagents!$B:$B,Reagents!$J:$J)*$C3*1.25), "-")</f>
        <v>-</v>
      </c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</row>
    <row r="4" spans="1:53" s="30" customFormat="1" x14ac:dyDescent="0.25">
      <c r="A4" s="52">
        <v>2</v>
      </c>
      <c r="C4" s="51"/>
      <c r="D4" s="22">
        <f t="shared" ref="D4:D6" si="0">$G$29</f>
        <v>25</v>
      </c>
      <c r="E4" s="74">
        <f t="shared" ref="E4:E22" si="1">1.25*D4*C4/1000</f>
        <v>0</v>
      </c>
      <c r="G4" s="28" t="str">
        <f>IFERROR(LOOKUP('Stock Solution Calculator'!F4,Reagents!B:B,Reagents!C:C), "-")</f>
        <v>-</v>
      </c>
      <c r="H4" s="81" t="str">
        <f>IFERROR(LOOKUP(F4,Reagents!B:B,Reagents!F:F)*LOOKUP(F4,Reagents!B:B,Reagents!J:J)*C4/1000*1.25, "-")</f>
        <v>-</v>
      </c>
      <c r="I4" s="270" t="str">
        <f>IFERROR(IF(LOOKUP(F4,Reagents!B:B,Reagents!I:I)=0,'Stock Solution Calculator'!H4/LOOKUP('Stock Solution Calculator'!F4,Reagents!B:B,Reagents!H:H),LOOKUP(F4,Reagents!B:B,Reagents!I:I)*LOOKUP(F4,Reagents!B:B,Reagents!J:J)*C4*1.25), "-")</f>
        <v>-</v>
      </c>
      <c r="K4" s="28" t="str">
        <f>IFERROR(LOOKUP(J4,Reagents!$B:$B,Reagents!$C:$C), "-")</f>
        <v>-</v>
      </c>
      <c r="L4" s="81" t="str">
        <f>IFERROR(LOOKUP(J4,Reagents!B:B,Reagents!F:F)*LOOKUP(J4,Reagents!B:B,Reagents!J:J)*C4/1000*1.25, "-")</f>
        <v>-</v>
      </c>
      <c r="M4" s="274" t="str">
        <f>IFERROR(IF(LOOKUP(J4,Reagents!$B:$B,Reagents!$I:$I)=0,'Stock Solution Calculator'!L4/LOOKUP('Stock Solution Calculator'!J4,Reagents!$B:$B,Reagents!$H:$H),LOOKUP(J4,Reagents!$B:$B,Reagents!$I:$I)*LOOKUP(J4,Reagents!$B:$B,Reagents!$J:$J)*$C4*1.25), "-")</f>
        <v>-</v>
      </c>
      <c r="O4" s="156" t="str">
        <f>IFERROR(LOOKUP(N4,Reagents!$B:$B,Reagents!$C:$C), "-")</f>
        <v>-</v>
      </c>
      <c r="P4" s="153" t="str">
        <f>IFERROR(LOOKUP(N4,Reagents!$B:$B,Reagents!$F:$F)*LOOKUP(N4,Reagents!$B:$B,Reagents!$J:$J)*$C$3/1000*1.25, "-")</f>
        <v>-</v>
      </c>
      <c r="Q4" s="274" t="str">
        <f>IFERROR(IF(LOOKUP(N4,Reagents!$B:$B,Reagents!$I:$I)=0,'Stock Solution Calculator'!P4/LOOKUP('Stock Solution Calculator'!N4,Reagents!$B:$B,Reagents!$H:$H),LOOKUP(N4,Reagents!$B:$B,Reagents!$I:$I)*LOOKUP(N4,Reagents!$B:$B,Reagents!$J:$J)*$C4*1.25), "-")</f>
        <v>-</v>
      </c>
      <c r="R4" s="241"/>
      <c r="S4" s="156" t="str">
        <f>IFERROR(LOOKUP(R4,Reagents!$B:$B,Reagents!$C:$C), "-")</f>
        <v>-</v>
      </c>
      <c r="T4" s="153" t="str">
        <f>IFERROR(LOOKUP(R4,Reagents!$B:$B,Reagents!$F:$F)*LOOKUP(R4,Reagents!$B:$B,Reagents!$J:$J)*$C$3/1000*1.25, "-")</f>
        <v>-</v>
      </c>
      <c r="U4" s="272" t="str">
        <f>IFERROR(IF(LOOKUP(R4,Reagents!$B:$B,Reagents!$I:$I)=0,'Stock Solution Calculator'!T4/LOOKUP('Stock Solution Calculator'!R4,Reagents!$B:$B,Reagents!$H:$H),LOOKUP(R4,Reagents!$B:$B,Reagents!$I:$I)*LOOKUP(R4,Reagents!$B:$B,Reagents!$J:$J)*$C4*1.25), "-")</f>
        <v>-</v>
      </c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</row>
    <row r="5" spans="1:53" s="30" customFormat="1" x14ac:dyDescent="0.25">
      <c r="A5" s="52">
        <v>3</v>
      </c>
      <c r="C5" s="51"/>
      <c r="D5" s="22">
        <f t="shared" si="0"/>
        <v>25</v>
      </c>
      <c r="E5" s="74">
        <f t="shared" si="1"/>
        <v>0</v>
      </c>
      <c r="G5" s="28" t="str">
        <f>IFERROR(LOOKUP('Stock Solution Calculator'!F5,Reagents!B:B,Reagents!C:C), "-")</f>
        <v>-</v>
      </c>
      <c r="H5" s="81" t="str">
        <f>IFERROR(LOOKUP(F5,Reagents!B:B,Reagents!F:F)*LOOKUP(F5,Reagents!B:B,Reagents!J:J)*C5/1000*1.25, "-")</f>
        <v>-</v>
      </c>
      <c r="I5" s="270" t="str">
        <f>IFERROR(IF(LOOKUP(F5,Reagents!B:B,Reagents!I:I)=0,'Stock Solution Calculator'!H5/LOOKUP('Stock Solution Calculator'!F5,Reagents!B:B,Reagents!H:H),LOOKUP(F5,Reagents!B:B,Reagents!I:I)*LOOKUP(F5,Reagents!B:B,Reagents!J:J)*C5*1.25), "-")</f>
        <v>-</v>
      </c>
      <c r="K5" s="28" t="str">
        <f>IFERROR(LOOKUP(J5,Reagents!$B:$B,Reagents!$C:$C), "-")</f>
        <v>-</v>
      </c>
      <c r="L5" s="81" t="str">
        <f>IFERROR(LOOKUP(J5,Reagents!B:B,Reagents!F:F)*LOOKUP(J5,Reagents!B:B,Reagents!J:J)*C5/1000*1.25, "-")</f>
        <v>-</v>
      </c>
      <c r="M5" s="270" t="str">
        <f>IFERROR(IF(LOOKUP(J5,Reagents!$B:$B,Reagents!$I:$I)=0,'Stock Solution Calculator'!L5/LOOKUP('Stock Solution Calculator'!J5,Reagents!$B:$B,Reagents!$H:$H),LOOKUP(J5,Reagents!$B:$B,Reagents!$I:$I)*LOOKUP(J5,Reagents!$B:$B,Reagents!$J:$J)*$C5*1.25), "-")</f>
        <v>-</v>
      </c>
      <c r="O5" s="156" t="str">
        <f>IFERROR(LOOKUP(N5,Reagents!$B:$B,Reagents!$C:$C), "-")</f>
        <v>-</v>
      </c>
      <c r="P5" s="153" t="str">
        <f>IFERROR(LOOKUP(N5,Reagents!$B:$B,Reagents!$F:$F)*LOOKUP(N5,Reagents!$B:$B,Reagents!$J:$J)*$C$3/1000*1.25, "-")</f>
        <v>-</v>
      </c>
      <c r="Q5" s="270" t="str">
        <f>IFERROR(IF(LOOKUP(N5,Reagents!$B:$B,Reagents!$I:$I)=0,'Stock Solution Calculator'!P5/LOOKUP('Stock Solution Calculator'!N5,Reagents!$B:$B,Reagents!$H:$H),LOOKUP(N5,Reagents!$B:$B,Reagents!$I:$I)*LOOKUP(N5,Reagents!$B:$B,Reagents!$J:$J)*$C5*1.25), "-")</f>
        <v>-</v>
      </c>
      <c r="R5" s="241"/>
      <c r="S5" s="156" t="str">
        <f>IFERROR(LOOKUP(R5,Reagents!$B:$B,Reagents!$C:$C), "-")</f>
        <v>-</v>
      </c>
      <c r="T5" s="153" t="str">
        <f>IFERROR(LOOKUP(R5,Reagents!$B:$B,Reagents!$F:$F)*LOOKUP(R5,Reagents!$B:$B,Reagents!$J:$J)*$C$3/1000*1.25, "-")</f>
        <v>-</v>
      </c>
      <c r="U5" s="272" t="str">
        <f>IFERROR(IF(LOOKUP(R5,Reagents!$B:$B,Reagents!$I:$I)=0,'Stock Solution Calculator'!T5/LOOKUP('Stock Solution Calculator'!R5,Reagents!$B:$B,Reagents!$H:$H),LOOKUP(R5,Reagents!$B:$B,Reagents!$I:$I)*LOOKUP(R5,Reagents!$B:$B,Reagents!$J:$J)*$C5*1.25), "-")</f>
        <v>-</v>
      </c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</row>
    <row r="6" spans="1:53" s="30" customFormat="1" x14ac:dyDescent="0.25">
      <c r="A6" s="52">
        <v>4</v>
      </c>
      <c r="C6" s="51"/>
      <c r="D6" s="22">
        <f t="shared" si="0"/>
        <v>25</v>
      </c>
      <c r="E6" s="74">
        <f t="shared" si="1"/>
        <v>0</v>
      </c>
      <c r="G6" s="28" t="str">
        <f>IFERROR(LOOKUP('Stock Solution Calculator'!F6,Reagents!B:B,Reagents!C:C), "-")</f>
        <v>-</v>
      </c>
      <c r="H6" s="81" t="str">
        <f>IFERROR(LOOKUP(F6,Reagents!B:B,Reagents!F:F)*LOOKUP(F6,Reagents!B:B,Reagents!J:J)*C6/1000*1.25, "-")</f>
        <v>-</v>
      </c>
      <c r="I6" s="271" t="str">
        <f>IFERROR(IF(LOOKUP(F6,Reagents!B:B,Reagents!I:I)=0,'Stock Solution Calculator'!H6/LOOKUP('Stock Solution Calculator'!F6,Reagents!B:B,Reagents!H:H),LOOKUP(F6,Reagents!B:B,Reagents!I:I)*LOOKUP(F6,Reagents!B:B,Reagents!J:J)*C6*1.25), "-")</f>
        <v>-</v>
      </c>
      <c r="K6" s="28" t="str">
        <f>IFERROR(LOOKUP(J6,Reagents!$B:$B,Reagents!$C:$C), "-")</f>
        <v>-</v>
      </c>
      <c r="L6" s="81" t="str">
        <f>IFERROR(LOOKUP(J6,Reagents!B:B,Reagents!F:F)*LOOKUP(J6,Reagents!B:B,Reagents!J:J)*C6/1000*1.25, "-")</f>
        <v>-</v>
      </c>
      <c r="M6" s="275" t="str">
        <f>IFERROR(IF(LOOKUP(J6,Reagents!$B:$B,Reagents!$I:$I)=0,'Stock Solution Calculator'!L6/LOOKUP('Stock Solution Calculator'!J6,Reagents!$B:$B,Reagents!$H:$H),LOOKUP(J6,Reagents!$B:$B,Reagents!$I:$I)*LOOKUP(J6,Reagents!$B:$B,Reagents!$J:$J)*$C6*1.25), "-")</f>
        <v>-</v>
      </c>
      <c r="O6" s="156" t="str">
        <f>IFERROR(LOOKUP(N6,Reagents!$B:$B,Reagents!$C:$C), "-")</f>
        <v>-</v>
      </c>
      <c r="P6" s="153" t="str">
        <f>IFERROR(LOOKUP(N6,Reagents!$B:$B,Reagents!$F:$F)*LOOKUP(N6,Reagents!$B:$B,Reagents!$J:$J)*$C$3/1000*1.25, "-")</f>
        <v>-</v>
      </c>
      <c r="Q6" s="270" t="str">
        <f>IFERROR(IF(LOOKUP(N6,Reagents!$B:$B,Reagents!$I:$I)=0,'Stock Solution Calculator'!P6/LOOKUP('Stock Solution Calculator'!N6,Reagents!$B:$B,Reagents!$H:$H),LOOKUP(N6,Reagents!$B:$B,Reagents!$I:$I)*LOOKUP(N6,Reagents!$B:$B,Reagents!$J:$J)*$C6*1.25), "-")</f>
        <v>-</v>
      </c>
      <c r="R6" s="241"/>
      <c r="S6" s="156" t="str">
        <f>IFERROR(LOOKUP(R6,Reagents!$B:$B,Reagents!$C:$C), "-")</f>
        <v>-</v>
      </c>
      <c r="T6" s="153" t="str">
        <f>IFERROR(LOOKUP(R6,Reagents!$B:$B,Reagents!$F:$F)*LOOKUP(R6,Reagents!$B:$B,Reagents!$J:$J)*$C$3/1000*1.25, "-")</f>
        <v>-</v>
      </c>
      <c r="U6" s="270" t="str">
        <f>IFERROR(IF(LOOKUP(R6,Reagents!$B:$B,Reagents!$I:$I)=0,'Stock Solution Calculator'!T6/LOOKUP('Stock Solution Calculator'!R6,Reagents!$B:$B,Reagents!$H:$H),LOOKUP(R6,Reagents!$B:$B,Reagents!$I:$I)*LOOKUP(R6,Reagents!$B:$B,Reagents!$J:$J)*$C6*1.25), "-")</f>
        <v>-</v>
      </c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</row>
    <row r="7" spans="1:53" s="30" customFormat="1" x14ac:dyDescent="0.25">
      <c r="A7" s="52">
        <v>5</v>
      </c>
      <c r="C7" s="51"/>
      <c r="D7" s="22"/>
      <c r="E7" s="74">
        <f t="shared" si="1"/>
        <v>0</v>
      </c>
      <c r="G7" s="28" t="str">
        <f>IFERROR(LOOKUP('Stock Solution Calculator'!F7,Reagents!B:B,Reagents!C:C), "-")</f>
        <v>-</v>
      </c>
      <c r="H7" s="81" t="str">
        <f>IFERROR(LOOKUP(F7,Reagents!B:B,Reagents!F:F)*LOOKUP(F7,Reagents!B:B,Reagents!J:J)*C7/1000*1.25, "-")</f>
        <v>-</v>
      </c>
      <c r="I7" s="272" t="str">
        <f>IFERROR(IF(LOOKUP(F7,Reagents!B:B,Reagents!I:I)=0,'Stock Solution Calculator'!H7/LOOKUP('Stock Solution Calculator'!F7,Reagents!B:B,Reagents!H:H),LOOKUP(F7,Reagents!B:B,Reagents!I:I)*LOOKUP(F7,Reagents!B:B,Reagents!J:J)*C7*1.25), "-")</f>
        <v>-</v>
      </c>
      <c r="K7" s="28" t="str">
        <f>IFERROR(LOOKUP(J7,Reagents!$B:$B,Reagents!$C:$C), "-")</f>
        <v>-</v>
      </c>
      <c r="L7" s="81" t="str">
        <f>IFERROR(LOOKUP(J7,Reagents!B:B,Reagents!F:F)*LOOKUP(J7,Reagents!B:B,Reagents!J:J)*C7/1000*1.25, "-")</f>
        <v>-</v>
      </c>
      <c r="M7" s="275" t="str">
        <f>IFERROR(IF(LOOKUP(J7,Reagents!$B:$B,Reagents!$I:$I)=0,'Stock Solution Calculator'!L7/LOOKUP('Stock Solution Calculator'!J7,Reagents!$B:$B,Reagents!$H:$H),LOOKUP(J7,Reagents!$B:$B,Reagents!$I:$I)*LOOKUP(J7,Reagents!$B:$B,Reagents!$J:$J)*$C7*1.25), "-")</f>
        <v>-</v>
      </c>
      <c r="O7" s="156" t="str">
        <f>IFERROR(LOOKUP(N7,Reagents!$B:$B,Reagents!$C:$C), "-")</f>
        <v>-</v>
      </c>
      <c r="P7" s="153" t="str">
        <f>IFERROR(LOOKUP(N7,Reagents!$B:$B,Reagents!$F:$F)*LOOKUP(N7,Reagents!$B:$B,Reagents!$J:$J)*$C$3/1000*1.25, "-")</f>
        <v>-</v>
      </c>
      <c r="Q7" s="270" t="str">
        <f>IFERROR(IF(LOOKUP(N7,Reagents!$B:$B,Reagents!$I:$I)=0,'Stock Solution Calculator'!P7/LOOKUP('Stock Solution Calculator'!N7,Reagents!$B:$B,Reagents!$H:$H),LOOKUP(N7,Reagents!$B:$B,Reagents!$I:$I)*LOOKUP(N7,Reagents!$B:$B,Reagents!$J:$J)*$C7*1.25), "-")</f>
        <v>-</v>
      </c>
      <c r="R7" s="241"/>
      <c r="S7" s="156" t="str">
        <f>IFERROR(LOOKUP(R7,Reagents!$B:$B,Reagents!$C:$C), "-")</f>
        <v>-</v>
      </c>
      <c r="T7" s="153" t="str">
        <f>IFERROR(LOOKUP(R7,Reagents!$B:$B,Reagents!$F:$F)*LOOKUP(R7,Reagents!$B:$B,Reagents!$J:$J)*$C$3/1000*1.25, "-")</f>
        <v>-</v>
      </c>
      <c r="U7" s="270" t="str">
        <f>IFERROR(IF(LOOKUP(R7,Reagents!$B:$B,Reagents!$I:$I)=0,'Stock Solution Calculator'!T7/LOOKUP('Stock Solution Calculator'!R7,Reagents!$B:$B,Reagents!$H:$H),LOOKUP(R7,Reagents!$B:$B,Reagents!$I:$I)*LOOKUP(R7,Reagents!$B:$B,Reagents!$J:$J)*$C7*1.25), "-")</f>
        <v>-</v>
      </c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</row>
    <row r="8" spans="1:53" s="30" customFormat="1" x14ac:dyDescent="0.25">
      <c r="A8" s="52">
        <v>6</v>
      </c>
      <c r="C8" s="51"/>
      <c r="D8" s="22"/>
      <c r="E8" s="74">
        <f t="shared" si="1"/>
        <v>0</v>
      </c>
      <c r="G8" s="28" t="str">
        <f>IFERROR(LOOKUP('Stock Solution Calculator'!F8,Reagents!B:B,Reagents!C:C), "-")</f>
        <v>-</v>
      </c>
      <c r="H8" s="81" t="str">
        <f>IFERROR(LOOKUP(F8,Reagents!B:B,Reagents!F:F)*LOOKUP(F8,Reagents!B:B,Reagents!J:J)*C8/1000*1.25, "-")</f>
        <v>-</v>
      </c>
      <c r="I8" s="272" t="str">
        <f>IFERROR(IF(LOOKUP(F8,Reagents!B:B,Reagents!I:I)=0,'Stock Solution Calculator'!H8/LOOKUP('Stock Solution Calculator'!F8,Reagents!B:B,Reagents!H:H),LOOKUP(F8,Reagents!B:B,Reagents!I:I)*LOOKUP(F8,Reagents!B:B,Reagents!J:J)*C8*1.25), "-")</f>
        <v>-</v>
      </c>
      <c r="K8" s="28" t="str">
        <f>IFERROR(LOOKUP(J8,Reagents!$B:$B,Reagents!$C:$C), "-")</f>
        <v>-</v>
      </c>
      <c r="L8" s="81" t="str">
        <f>IFERROR(LOOKUP(J8,Reagents!B:B,Reagents!F:F)*LOOKUP(J8,Reagents!B:B,Reagents!J:J)*C8/1000*1.25, "-")</f>
        <v>-</v>
      </c>
      <c r="M8" s="274" t="str">
        <f>IFERROR(IF(LOOKUP(J8,Reagents!$B:$B,Reagents!$I:$I)=0,'Stock Solution Calculator'!L8/LOOKUP('Stock Solution Calculator'!J8,Reagents!$B:$B,Reagents!$H:$H),LOOKUP(J8,Reagents!$B:$B,Reagents!$I:$I)*LOOKUP(J8,Reagents!$B:$B,Reagents!$J:$J)*$C8*1.25), "-")</f>
        <v>-</v>
      </c>
      <c r="O8" s="156" t="str">
        <f>IFERROR(LOOKUP(N8,Reagents!$B:$B,Reagents!$C:$C), "-")</f>
        <v>-</v>
      </c>
      <c r="P8" s="153" t="str">
        <f>IFERROR(LOOKUP(N8,Reagents!$B:$B,Reagents!$F:$F)*LOOKUP(N8,Reagents!$B:$B,Reagents!$J:$J)*$C$3/1000*1.25, "-")</f>
        <v>-</v>
      </c>
      <c r="Q8" s="270" t="str">
        <f>IFERROR(IF(LOOKUP(N8,Reagents!$B:$B,Reagents!$I:$I)=0,'Stock Solution Calculator'!P8/LOOKUP('Stock Solution Calculator'!N8,Reagents!$B:$B,Reagents!$H:$H),LOOKUP(N8,Reagents!$B:$B,Reagents!$I:$I)*LOOKUP(N8,Reagents!$B:$B,Reagents!$J:$J)*$C8*1.25), "-")</f>
        <v>-</v>
      </c>
      <c r="R8" s="241"/>
      <c r="S8" s="156" t="str">
        <f>IFERROR(LOOKUP(R8,Reagents!$B:$B,Reagents!$C:$C), "-")</f>
        <v>-</v>
      </c>
      <c r="T8" s="153" t="str">
        <f>IFERROR(LOOKUP(R8,Reagents!$B:$B,Reagents!$F:$F)*LOOKUP(R8,Reagents!$B:$B,Reagents!$J:$J)*$C$3/1000*1.25, "-")</f>
        <v>-</v>
      </c>
      <c r="U8" s="274" t="str">
        <f>IFERROR(IF(LOOKUP(R8,Reagents!$B:$B,Reagents!$I:$I)=0,'Stock Solution Calculator'!T8/LOOKUP('Stock Solution Calculator'!R8,Reagents!$B:$B,Reagents!$H:$H),LOOKUP(R8,Reagents!$B:$B,Reagents!$I:$I)*LOOKUP(R8,Reagents!$B:$B,Reagents!$J:$J)*$C8*1.25), "-")</f>
        <v>-</v>
      </c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</row>
    <row r="9" spans="1:53" s="30" customFormat="1" x14ac:dyDescent="0.25">
      <c r="A9" s="52">
        <v>7</v>
      </c>
      <c r="C9" s="51"/>
      <c r="D9" s="22"/>
      <c r="E9" s="74">
        <f t="shared" si="1"/>
        <v>0</v>
      </c>
      <c r="G9" s="28" t="str">
        <f>IFERROR(LOOKUP('Stock Solution Calculator'!F9,Reagents!B:B,Reagents!C:C), "-")</f>
        <v>-</v>
      </c>
      <c r="H9" s="81" t="str">
        <f>IFERROR(LOOKUP(F9,Reagents!B:B,Reagents!F:F)*LOOKUP(F9,Reagents!B:B,Reagents!J:J)*C9/1000*1.25, "-")</f>
        <v>-</v>
      </c>
      <c r="I9" s="272" t="str">
        <f>IFERROR(IF(LOOKUP(F9,Reagents!B:B,Reagents!I:I)=0,'Stock Solution Calculator'!H9/LOOKUP('Stock Solution Calculator'!F9,Reagents!B:B,Reagents!H:H),LOOKUP(F9,Reagents!B:B,Reagents!I:I)*LOOKUP(F9,Reagents!B:B,Reagents!J:J)*C9*1.25), "-")</f>
        <v>-</v>
      </c>
      <c r="K9" s="28" t="str">
        <f>IFERROR(LOOKUP(J9,Reagents!$B:$B,Reagents!$C:$C), "-")</f>
        <v>-</v>
      </c>
      <c r="L9" s="81" t="str">
        <f>IFERROR(LOOKUP(J9,Reagents!B:B,Reagents!F:F)*LOOKUP(J9,Reagents!B:B,Reagents!J:J)*C9/1000*1.25, "-")</f>
        <v>-</v>
      </c>
      <c r="M9" s="270" t="str">
        <f>IFERROR(IF(LOOKUP(J9,Reagents!$B:$B,Reagents!$I:$I)=0,'Stock Solution Calculator'!L9/LOOKUP('Stock Solution Calculator'!J9,Reagents!$B:$B,Reagents!$H:$H),LOOKUP(J9,Reagents!$B:$B,Reagents!$I:$I)*LOOKUP(J9,Reagents!$B:$B,Reagents!$J:$J)*$C9*1.25), "-")</f>
        <v>-</v>
      </c>
      <c r="O9" s="156" t="str">
        <f>IFERROR(LOOKUP(N9,Reagents!$B:$B,Reagents!$C:$C), "-")</f>
        <v>-</v>
      </c>
      <c r="P9" s="153" t="str">
        <f>IFERROR(LOOKUP(N9,Reagents!$B:$B,Reagents!$F:$F)*LOOKUP(N9,Reagents!$B:$B,Reagents!$J:$J)*$C$3/1000*1.25, "-")</f>
        <v>-</v>
      </c>
      <c r="Q9" s="270" t="str">
        <f>IFERROR(IF(LOOKUP(N9,Reagents!$B:$B,Reagents!$I:$I)=0,'Stock Solution Calculator'!P9/LOOKUP('Stock Solution Calculator'!N9,Reagents!$B:$B,Reagents!$H:$H),LOOKUP(N9,Reagents!$B:$B,Reagents!$I:$I)*LOOKUP(N9,Reagents!$B:$B,Reagents!$J:$J)*$C9*1.25), "-")</f>
        <v>-</v>
      </c>
      <c r="R9" s="241"/>
      <c r="S9" s="156" t="str">
        <f>IFERROR(LOOKUP(R9,Reagents!$B:$B,Reagents!$C:$C), "-")</f>
        <v>-</v>
      </c>
      <c r="T9" s="153" t="str">
        <f>IFERROR(LOOKUP(R9,Reagents!$B:$B,Reagents!$F:$F)*LOOKUP(R9,Reagents!$B:$B,Reagents!$J:$J)*$C$3/1000*1.25, "-")</f>
        <v>-</v>
      </c>
      <c r="U9" s="270" t="str">
        <f>IFERROR(IF(LOOKUP(R9,Reagents!$B:$B,Reagents!$I:$I)=0,'Stock Solution Calculator'!T9/LOOKUP('Stock Solution Calculator'!R9,Reagents!$B:$B,Reagents!$H:$H),LOOKUP(R9,Reagents!$B:$B,Reagents!$I:$I)*LOOKUP(R9,Reagents!$B:$B,Reagents!$J:$J)*$C9*1.25), "-")</f>
        <v>-</v>
      </c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</row>
    <row r="10" spans="1:53" s="30" customFormat="1" x14ac:dyDescent="0.25">
      <c r="A10" s="52">
        <v>8</v>
      </c>
      <c r="C10" s="51"/>
      <c r="D10" s="22"/>
      <c r="E10" s="74">
        <f t="shared" si="1"/>
        <v>0</v>
      </c>
      <c r="G10" s="28" t="str">
        <f>IFERROR(LOOKUP('Stock Solution Calculator'!F10,Reagents!B:B,Reagents!C:C), "-")</f>
        <v>-</v>
      </c>
      <c r="H10" s="81" t="str">
        <f>IFERROR(LOOKUP(F10,Reagents!B:B,Reagents!F:F)*LOOKUP(F10,Reagents!B:B,Reagents!J:J)*C10/1000*1.25, "-")</f>
        <v>-</v>
      </c>
      <c r="I10" s="272" t="str">
        <f>IFERROR(IF(LOOKUP(F10,Reagents!B:B,Reagents!I:I)=0,'Stock Solution Calculator'!H10/LOOKUP('Stock Solution Calculator'!F10,Reagents!B:B,Reagents!H:H),LOOKUP(F10,Reagents!B:B,Reagents!I:I)*LOOKUP(F10,Reagents!B:B,Reagents!J:J)*C10*1.25), "-")</f>
        <v>-</v>
      </c>
      <c r="K10" s="28" t="str">
        <f>IFERROR(LOOKUP(J10,Reagents!$B:$B,Reagents!$C:$C), "-")</f>
        <v>-</v>
      </c>
      <c r="L10" s="81" t="str">
        <f>IFERROR(LOOKUP(J10,Reagents!B:B,Reagents!F:F)*LOOKUP(J10,Reagents!B:B,Reagents!J:J)*C10/1000*1.25, "-")</f>
        <v>-</v>
      </c>
      <c r="M10" s="275" t="str">
        <f>IFERROR(IF(LOOKUP(J10,Reagents!$B:$B,Reagents!$I:$I)=0,'Stock Solution Calculator'!L10/LOOKUP('Stock Solution Calculator'!J10,Reagents!$B:$B,Reagents!$H:$H),LOOKUP(J10,Reagents!$B:$B,Reagents!$I:$I)*LOOKUP(J10,Reagents!$B:$B,Reagents!$J:$J)*$C10*1.25), "-")</f>
        <v>-</v>
      </c>
      <c r="O10" s="156" t="str">
        <f>IFERROR(LOOKUP(N10,Reagents!$B:$B,Reagents!$C:$C), "-")</f>
        <v>-</v>
      </c>
      <c r="P10" s="153" t="str">
        <f>IFERROR(LOOKUP(N10,Reagents!$B:$B,Reagents!$F:$F)*LOOKUP(N10,Reagents!$B:$B,Reagents!$J:$J)*$C$3/1000*1.25, "-")</f>
        <v>-</v>
      </c>
      <c r="Q10" s="270" t="str">
        <f>IFERROR(IF(LOOKUP(N10,Reagents!$B:$B,Reagents!$I:$I)=0,'Stock Solution Calculator'!P10/LOOKUP('Stock Solution Calculator'!N10,Reagents!$B:$B,Reagents!$H:$H),LOOKUP(N10,Reagents!$B:$B,Reagents!$I:$I)*LOOKUP(N10,Reagents!$B:$B,Reagents!$J:$J)*$C10*1.25), "-")</f>
        <v>-</v>
      </c>
      <c r="R10" s="241"/>
      <c r="S10" s="156" t="str">
        <f>IFERROR(LOOKUP(R10,Reagents!$B:$B,Reagents!$C:$C), "-")</f>
        <v>-</v>
      </c>
      <c r="T10" s="153" t="str">
        <f>IFERROR(LOOKUP(R10,Reagents!$B:$B,Reagents!$F:$F)*LOOKUP(R10,Reagents!$B:$B,Reagents!$J:$J)*$C$3/1000*1.25, "-")</f>
        <v>-</v>
      </c>
      <c r="U10" s="274" t="str">
        <f>IFERROR(IF(LOOKUP(R10,Reagents!$B:$B,Reagents!$I:$I)=0,'Stock Solution Calculator'!T10/LOOKUP('Stock Solution Calculator'!R10,Reagents!$B:$B,Reagents!$H:$H),LOOKUP(R10,Reagents!$B:$B,Reagents!$I:$I)*LOOKUP(R10,Reagents!$B:$B,Reagents!$J:$J)*$C10*1.25), "-")</f>
        <v>-</v>
      </c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</row>
    <row r="11" spans="1:53" s="15" customFormat="1" x14ac:dyDescent="0.25">
      <c r="A11" s="23">
        <v>9</v>
      </c>
      <c r="C11" s="22"/>
      <c r="D11" s="22"/>
      <c r="E11" s="73">
        <f t="shared" si="1"/>
        <v>0</v>
      </c>
      <c r="G11" s="10" t="str">
        <f>IFERROR(LOOKUP('Stock Solution Calculator'!F11,Reagents!B:B,Reagents!C:C), "-")</f>
        <v>-</v>
      </c>
      <c r="H11" s="80" t="str">
        <f>IFERROR(LOOKUP(F11,Reagents!B:B,Reagents!F:F)*LOOKUP(F11,Reagents!B:B,Reagents!J:J)*C11/1000*1.25, "-")</f>
        <v>-</v>
      </c>
      <c r="I11" s="272" t="str">
        <f>IFERROR(IF(LOOKUP(F11,Reagents!B:B,Reagents!I:I)=0,'Stock Solution Calculator'!H11/LOOKUP('Stock Solution Calculator'!F11,Reagents!B:B,Reagents!H:H),LOOKUP(F11,Reagents!B:B,Reagents!I:I)*LOOKUP(F11,Reagents!B:B,Reagents!J:J)*C11*1.25), "-")</f>
        <v>-</v>
      </c>
      <c r="K11" s="10" t="str">
        <f>IFERROR(LOOKUP(J11,Reagents!$B:$B,Reagents!$C:$C), "-")</f>
        <v>-</v>
      </c>
      <c r="L11" s="80" t="str">
        <f>IFERROR(LOOKUP(J11,Reagents!B:B,Reagents!F:F)*LOOKUP(J11,Reagents!B:B,Reagents!J:J)*C11/1000*1.25, "-")</f>
        <v>-</v>
      </c>
      <c r="M11" s="274" t="str">
        <f>IFERROR(IF(LOOKUP(J11,Reagents!$B:$B,Reagents!$I:$I)=0,'Stock Solution Calculator'!L11/LOOKUP('Stock Solution Calculator'!J11,Reagents!$B:$B,Reagents!$H:$H),LOOKUP(J11,Reagents!$B:$B,Reagents!$I:$I)*LOOKUP(J11,Reagents!$B:$B,Reagents!$J:$J)*$C11*1.25), "-")</f>
        <v>-</v>
      </c>
      <c r="O11" s="155" t="str">
        <f>IFERROR(LOOKUP(N11,Reagents!$B:$B,Reagents!$C:$C), "-")</f>
        <v>-</v>
      </c>
      <c r="P11" s="152" t="str">
        <f>IFERROR(LOOKUP(N11,Reagents!$B:$B,Reagents!$F:$F)*LOOKUP(N11,Reagents!$B:$B,Reagents!$J:$J)*$C$3/1000*1.25, "-")</f>
        <v>-</v>
      </c>
      <c r="Q11" s="275" t="str">
        <f>IFERROR(IF(LOOKUP(N11,Reagents!$B:$B,Reagents!$I:$I)=0,'Stock Solution Calculator'!P11/LOOKUP('Stock Solution Calculator'!N11,Reagents!$B:$B,Reagents!$H:$H),LOOKUP(N11,Reagents!$B:$B,Reagents!$I:$I)*LOOKUP(N11,Reagents!$B:$B,Reagents!$J:$J)*$C11*1.25), "-")</f>
        <v>-</v>
      </c>
      <c r="S11" s="155" t="str">
        <f>IFERROR(LOOKUP(R11,Reagents!$B:$B,Reagents!$C:$C), "-")</f>
        <v>-</v>
      </c>
      <c r="T11" s="152" t="str">
        <f>IFERROR(LOOKUP(R11,Reagents!$B:$B,Reagents!$F:$F)*LOOKUP(R11,Reagents!$B:$B,Reagents!$J:$J)*$C$3/1000*1.25, "-")</f>
        <v>-</v>
      </c>
      <c r="U11" s="272" t="str">
        <f>IFERROR(IF(LOOKUP(R11,Reagents!$B:$B,Reagents!$I:$I)=0,'Stock Solution Calculator'!T11/LOOKUP('Stock Solution Calculator'!R11,Reagents!$B:$B,Reagents!$H:$H),LOOKUP(R11,Reagents!$B:$B,Reagents!$I:$I)*LOOKUP(R11,Reagents!$B:$B,Reagents!$J:$J)*$C11*1.25), "-")</f>
        <v>-</v>
      </c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</row>
    <row r="12" spans="1:53" s="30" customFormat="1" x14ac:dyDescent="0.25">
      <c r="A12" s="52">
        <v>10</v>
      </c>
      <c r="C12" s="51"/>
      <c r="D12" s="22"/>
      <c r="E12" s="74">
        <f t="shared" si="1"/>
        <v>0</v>
      </c>
      <c r="G12" s="28" t="str">
        <f>IFERROR(LOOKUP('Stock Solution Calculator'!F12,Reagents!B:B,Reagents!C:C), "-")</f>
        <v>-</v>
      </c>
      <c r="H12" s="81" t="str">
        <f>IFERROR(LOOKUP(F12,Reagents!B:B,Reagents!F:F)*LOOKUP(F12,Reagents!B:B,Reagents!J:J)*C12/1000*1.25, "-")</f>
        <v>-</v>
      </c>
      <c r="I12" s="272" t="str">
        <f>IFERROR(IF(LOOKUP(F12,Reagents!B:B,Reagents!I:I)=0,'Stock Solution Calculator'!H12/LOOKUP('Stock Solution Calculator'!F12,Reagents!B:B,Reagents!H:H),LOOKUP(F12,Reagents!B:B,Reagents!I:I)*LOOKUP(F12,Reagents!B:B,Reagents!J:J)*C12*1.25), "-")</f>
        <v>-</v>
      </c>
      <c r="K12" s="28" t="str">
        <f>IFERROR(LOOKUP(J12,Reagents!$B:$B,Reagents!$C:$C), "-")</f>
        <v>-</v>
      </c>
      <c r="L12" s="81" t="str">
        <f>IFERROR(LOOKUP(J12,Reagents!B:B,Reagents!F:F)*LOOKUP(J12,Reagents!B:B,Reagents!J:J)*C12/1000*1.25, "-")</f>
        <v>-</v>
      </c>
      <c r="M12" s="270" t="str">
        <f>IFERROR(IF(LOOKUP(J12,Reagents!$B:$B,Reagents!$I:$I)=0,'Stock Solution Calculator'!L12/LOOKUP('Stock Solution Calculator'!J12,Reagents!$B:$B,Reagents!$H:$H),LOOKUP(J12,Reagents!$B:$B,Reagents!$I:$I)*LOOKUP(J12,Reagents!$B:$B,Reagents!$J:$J)*$C12*1.25), "-")</f>
        <v>-</v>
      </c>
      <c r="O12" s="156" t="str">
        <f>IFERROR(LOOKUP(N12,Reagents!$B:$B,Reagents!$C:$C), "-")</f>
        <v>-</v>
      </c>
      <c r="P12" s="153" t="str">
        <f>IFERROR(LOOKUP(N12,Reagents!$B:$B,Reagents!$F:$F)*LOOKUP(N12,Reagents!$B:$B,Reagents!$J:$J)*$C$3/1000*1.25, "-")</f>
        <v>-</v>
      </c>
      <c r="Q12" s="274" t="str">
        <f>IFERROR(IF(LOOKUP(N12,Reagents!$B:$B,Reagents!$I:$I)=0,'Stock Solution Calculator'!P12/LOOKUP('Stock Solution Calculator'!N12,Reagents!$B:$B,Reagents!$H:$H),LOOKUP(N12,Reagents!$B:$B,Reagents!$I:$I)*LOOKUP(N12,Reagents!$B:$B,Reagents!$J:$J)*$C12*1.25), "-")</f>
        <v>-</v>
      </c>
      <c r="R12" s="241"/>
      <c r="S12" s="156" t="str">
        <f>IFERROR(LOOKUP(R12,Reagents!$B:$B,Reagents!$C:$C), "-")</f>
        <v>-</v>
      </c>
      <c r="T12" s="153" t="str">
        <f>IFERROR(LOOKUP(R12,Reagents!$B:$B,Reagents!$F:$F)*LOOKUP(R12,Reagents!$B:$B,Reagents!$J:$J)*$C$3/1000*1.25, "-")</f>
        <v>-</v>
      </c>
      <c r="U12" s="270" t="str">
        <f>IFERROR(IF(LOOKUP(R12,Reagents!$B:$B,Reagents!$I:$I)=0,'Stock Solution Calculator'!T12/LOOKUP('Stock Solution Calculator'!R12,Reagents!$B:$B,Reagents!$H:$H),LOOKUP(R12,Reagents!$B:$B,Reagents!$I:$I)*LOOKUP(R12,Reagents!$B:$B,Reagents!$J:$J)*$C12*1.25), "-")</f>
        <v>-</v>
      </c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</row>
    <row r="13" spans="1:53" s="30" customFormat="1" x14ac:dyDescent="0.25">
      <c r="A13" s="52">
        <v>11</v>
      </c>
      <c r="C13" s="51"/>
      <c r="D13" s="51"/>
      <c r="E13" s="74">
        <f t="shared" si="1"/>
        <v>0</v>
      </c>
      <c r="G13" s="28" t="str">
        <f>IFERROR(LOOKUP('Stock Solution Calculator'!F13,Reagents!B:B,Reagents!C:C), "-")</f>
        <v>-</v>
      </c>
      <c r="H13" s="81" t="str">
        <f>IFERROR(LOOKUP(F13,Reagents!B:B,Reagents!F:F)*LOOKUP(F13,Reagents!B:B,Reagents!J:J)*C13/1000*1.25, "-")</f>
        <v>-</v>
      </c>
      <c r="I13" s="272" t="str">
        <f>IFERROR(IF(LOOKUP(F13,Reagents!B:B,Reagents!I:I)=0,'Stock Solution Calculator'!H13/LOOKUP('Stock Solution Calculator'!F13,Reagents!B:B,Reagents!H:H),LOOKUP(F13,Reagents!B:B,Reagents!I:I)*LOOKUP(F13,Reagents!B:B,Reagents!J:J)*C13*1.25), "-")</f>
        <v>-</v>
      </c>
      <c r="K13" s="28" t="str">
        <f>IFERROR(LOOKUP(J13,Reagents!$B:$B,Reagents!$C:$C), "-")</f>
        <v>-</v>
      </c>
      <c r="L13" s="81" t="str">
        <f>IFERROR(LOOKUP(J13,Reagents!B:B,Reagents!F:F)*LOOKUP(J13,Reagents!B:B,Reagents!J:J)*C13/1000*1.25, "-")</f>
        <v>-</v>
      </c>
      <c r="M13" s="275" t="str">
        <f>IFERROR(IF(LOOKUP(J13,Reagents!$B:$B,Reagents!$I:$I)=0,'Stock Solution Calculator'!L13/LOOKUP('Stock Solution Calculator'!J13,Reagents!$B:$B,Reagents!$H:$H),LOOKUP(J13,Reagents!$B:$B,Reagents!$I:$I)*LOOKUP(J13,Reagents!$B:$B,Reagents!$J:$J)*$C13*1.25), "-")</f>
        <v>-</v>
      </c>
      <c r="O13" s="156" t="str">
        <f>IFERROR(LOOKUP(N13,Reagents!$B:$B,Reagents!$C:$C), "-")</f>
        <v>-</v>
      </c>
      <c r="P13" s="153" t="str">
        <f>IFERROR(LOOKUP(N13,Reagents!$B:$B,Reagents!$F:$F)*LOOKUP(N13,Reagents!$B:$B,Reagents!$J:$J)*$C$3/1000*1.25, "-")</f>
        <v>-</v>
      </c>
      <c r="Q13" s="270" t="str">
        <f>IFERROR(IF(LOOKUP(N13,Reagents!$B:$B,Reagents!$I:$I)=0,'Stock Solution Calculator'!P13/LOOKUP('Stock Solution Calculator'!N13,Reagents!$B:$B,Reagents!$H:$H),LOOKUP(N13,Reagents!$B:$B,Reagents!$I:$I)*LOOKUP(N13,Reagents!$B:$B,Reagents!$J:$J)*$C13*1.25), "-")</f>
        <v>-</v>
      </c>
      <c r="R13" s="241"/>
      <c r="S13" s="156" t="str">
        <f>IFERROR(LOOKUP(R13,Reagents!$B:$B,Reagents!$C:$C), "-")</f>
        <v>-</v>
      </c>
      <c r="T13" s="153" t="str">
        <f>IFERROR(LOOKUP(R13,Reagents!$B:$B,Reagents!$F:$F)*LOOKUP(R13,Reagents!$B:$B,Reagents!$J:$J)*$C$3/1000*1.25, "-")</f>
        <v>-</v>
      </c>
      <c r="U13" s="270" t="str">
        <f>IFERROR(IF(LOOKUP(R13,Reagents!$B:$B,Reagents!$I:$I)=0,'Stock Solution Calculator'!T13/LOOKUP('Stock Solution Calculator'!R13,Reagents!$B:$B,Reagents!$H:$H),LOOKUP(R13,Reagents!$B:$B,Reagents!$I:$I)*LOOKUP(R13,Reagents!$B:$B,Reagents!$J:$J)*$C13*1.25), "-")</f>
        <v>-</v>
      </c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</row>
    <row r="14" spans="1:53" s="30" customFormat="1" x14ac:dyDescent="0.25">
      <c r="A14" s="52">
        <v>12</v>
      </c>
      <c r="C14" s="51"/>
      <c r="D14" s="51"/>
      <c r="E14" s="74">
        <f t="shared" si="1"/>
        <v>0</v>
      </c>
      <c r="G14" s="28" t="str">
        <f>IFERROR(LOOKUP('Stock Solution Calculator'!F14,Reagents!B:B,Reagents!C:C), "-")</f>
        <v>-</v>
      </c>
      <c r="H14" s="81" t="str">
        <f>IFERROR(LOOKUP(F14,Reagents!B:B,Reagents!F:F)*LOOKUP(F14,Reagents!B:B,Reagents!J:J)*C14/1000*1.25, "-")</f>
        <v>-</v>
      </c>
      <c r="I14" s="272" t="str">
        <f>IFERROR(IF(LOOKUP(F14,Reagents!B:B,Reagents!I:I)=0,'Stock Solution Calculator'!H14/LOOKUP('Stock Solution Calculator'!F14,Reagents!B:B,Reagents!H:H),LOOKUP(F14,Reagents!B:B,Reagents!I:I)*LOOKUP(F14,Reagents!B:B,Reagents!J:J)*C14*1.25), "-")</f>
        <v>-</v>
      </c>
      <c r="K14" s="28" t="str">
        <f>IFERROR(LOOKUP(J14,Reagents!$B:$B,Reagents!$C:$C), "-")</f>
        <v>-</v>
      </c>
      <c r="L14" s="81" t="str">
        <f>IFERROR(LOOKUP(J14,Reagents!B:B,Reagents!F:F)*LOOKUP(J14,Reagents!B:B,Reagents!J:J)*C14/1000*1.25, "-")</f>
        <v>-</v>
      </c>
      <c r="M14" s="274" t="str">
        <f>IFERROR(IF(LOOKUP(J14,Reagents!$B:$B,Reagents!$I:$I)=0,'Stock Solution Calculator'!L14/LOOKUP('Stock Solution Calculator'!J14,Reagents!$B:$B,Reagents!$H:$H),LOOKUP(J14,Reagents!$B:$B,Reagents!$I:$I)*LOOKUP(J14,Reagents!$B:$B,Reagents!$J:$J)*$C14*1.25), "-")</f>
        <v>-</v>
      </c>
      <c r="O14" s="156" t="str">
        <f>IFERROR(LOOKUP(N14,Reagents!$B:$B,Reagents!$C:$C), "-")</f>
        <v>-</v>
      </c>
      <c r="P14" s="153" t="str">
        <f>IFERROR(LOOKUP(N14,Reagents!$B:$B,Reagents!$F:$F)*LOOKUP(N14,Reagents!$B:$B,Reagents!$J:$J)*$C$3/1000*1.25, "-")</f>
        <v>-</v>
      </c>
      <c r="Q14" s="275" t="str">
        <f>IFERROR(IF(LOOKUP(N14,Reagents!$B:$B,Reagents!$I:$I)=0,'Stock Solution Calculator'!P14/LOOKUP('Stock Solution Calculator'!N14,Reagents!$B:$B,Reagents!$H:$H),LOOKUP(N14,Reagents!$B:$B,Reagents!$I:$I)*LOOKUP(N14,Reagents!$B:$B,Reagents!$J:$J)*$C14*1.25), "-")</f>
        <v>-</v>
      </c>
      <c r="R14" s="241"/>
      <c r="S14" s="156" t="str">
        <f>IFERROR(LOOKUP(R14,Reagents!$B:$B,Reagents!$C:$C), "-")</f>
        <v>-</v>
      </c>
      <c r="T14" s="153" t="str">
        <f>IFERROR(LOOKUP(R14,Reagents!$B:$B,Reagents!$F:$F)*LOOKUP(R14,Reagents!$B:$B,Reagents!$J:$J)*$C$3/1000*1.25, "-")</f>
        <v>-</v>
      </c>
      <c r="U14" s="274" t="str">
        <f>IFERROR(IF(LOOKUP(R14,Reagents!$B:$B,Reagents!$I:$I)=0,'Stock Solution Calculator'!T14/LOOKUP('Stock Solution Calculator'!R14,Reagents!$B:$B,Reagents!$H:$H),LOOKUP(R14,Reagents!$B:$B,Reagents!$I:$I)*LOOKUP(R14,Reagents!$B:$B,Reagents!$J:$J)*$C14*1.25), "-")</f>
        <v>-</v>
      </c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</row>
    <row r="15" spans="1:53" s="30" customFormat="1" x14ac:dyDescent="0.25">
      <c r="A15" s="52">
        <v>13</v>
      </c>
      <c r="C15" s="51"/>
      <c r="D15" s="51"/>
      <c r="E15" s="74">
        <f t="shared" si="1"/>
        <v>0</v>
      </c>
      <c r="G15" s="28" t="str">
        <f>IFERROR(LOOKUP('Stock Solution Calculator'!F15,Reagents!B:B,Reagents!C:C), "-")</f>
        <v>-</v>
      </c>
      <c r="H15" s="81" t="str">
        <f>IFERROR(LOOKUP(F15,Reagents!B:B,Reagents!F:F)*LOOKUP(F15,Reagents!B:B,Reagents!J:J)*C15/1000*1.25, "-")</f>
        <v>-</v>
      </c>
      <c r="I15" s="272" t="str">
        <f>IFERROR(IF(LOOKUP(F15,Reagents!B:B,Reagents!I:I)=0,'Stock Solution Calculator'!H15/LOOKUP('Stock Solution Calculator'!F15,Reagents!B:B,Reagents!H:H),LOOKUP(F15,Reagents!B:B,Reagents!I:I)*LOOKUP(F15,Reagents!B:B,Reagents!J:J)*C15*1.25), "-")</f>
        <v>-</v>
      </c>
      <c r="K15" s="28" t="str">
        <f>IFERROR(LOOKUP(J15,Reagents!$B:$B,Reagents!$C:$C), "-")</f>
        <v>-</v>
      </c>
      <c r="L15" s="81" t="str">
        <f>IFERROR(LOOKUP(J15,Reagents!B:B,Reagents!F:F)*LOOKUP(J15,Reagents!B:B,Reagents!J:J)*C15/1000*1.25, "-")</f>
        <v>-</v>
      </c>
      <c r="M15" s="270" t="str">
        <f>IFERROR(IF(LOOKUP(J15,Reagents!$B:$B,Reagents!$I:$I)=0,'Stock Solution Calculator'!L15/LOOKUP('Stock Solution Calculator'!J15,Reagents!$B:$B,Reagents!$H:$H),LOOKUP(J15,Reagents!$B:$B,Reagents!$I:$I)*LOOKUP(J15,Reagents!$B:$B,Reagents!$J:$J)*$C15*1.25), "-")</f>
        <v>-</v>
      </c>
      <c r="O15" s="156" t="str">
        <f>IFERROR(LOOKUP(N15,Reagents!$B:$B,Reagents!$C:$C), "-")</f>
        <v>-</v>
      </c>
      <c r="P15" s="153" t="str">
        <f>IFERROR(LOOKUP(N15,Reagents!$B:$B,Reagents!$F:$F)*LOOKUP(N15,Reagents!$B:$B,Reagents!$J:$J)*$C$3/1000*1.25, "-")</f>
        <v>-</v>
      </c>
      <c r="Q15" s="274" t="str">
        <f>IFERROR(IF(LOOKUP(N15,Reagents!$B:$B,Reagents!$I:$I)=0,'Stock Solution Calculator'!P15/LOOKUP('Stock Solution Calculator'!N15,Reagents!$B:$B,Reagents!$H:$H),LOOKUP(N15,Reagents!$B:$B,Reagents!$I:$I)*LOOKUP(N15,Reagents!$B:$B,Reagents!$J:$J)*$C15*1.25), "-")</f>
        <v>-</v>
      </c>
      <c r="R15" s="241"/>
      <c r="S15" s="156" t="str">
        <f>IFERROR(LOOKUP(R15,Reagents!$B:$B,Reagents!$C:$C), "-")</f>
        <v>-</v>
      </c>
      <c r="T15" s="153" t="str">
        <f>IFERROR(LOOKUP(R15,Reagents!$B:$B,Reagents!$F:$F)*LOOKUP(R15,Reagents!$B:$B,Reagents!$J:$J)*$C$3/1000*1.25, "-")</f>
        <v>-</v>
      </c>
      <c r="U15" s="270" t="str">
        <f>IFERROR(IF(LOOKUP(R15,Reagents!$B:$B,Reagents!$I:$I)=0,'Stock Solution Calculator'!T15/LOOKUP('Stock Solution Calculator'!R15,Reagents!$B:$B,Reagents!$H:$H),LOOKUP(R15,Reagents!$B:$B,Reagents!$I:$I)*LOOKUP(R15,Reagents!$B:$B,Reagents!$J:$J)*$C15*1.25), "-")</f>
        <v>-</v>
      </c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</row>
    <row r="16" spans="1:53" s="30" customFormat="1" x14ac:dyDescent="0.25">
      <c r="A16" s="52">
        <v>14</v>
      </c>
      <c r="C16" s="51"/>
      <c r="D16" s="51"/>
      <c r="E16" s="74">
        <f t="shared" si="1"/>
        <v>0</v>
      </c>
      <c r="G16" s="28" t="str">
        <f>IFERROR(LOOKUP('Stock Solution Calculator'!F16,Reagents!B:B,Reagents!C:C), "-")</f>
        <v>-</v>
      </c>
      <c r="H16" s="81" t="str">
        <f>IFERROR(LOOKUP(F16,Reagents!B:B,Reagents!F:F)*LOOKUP(F16,Reagents!B:B,Reagents!J:J)*C16/1000*1.25, "-")</f>
        <v>-</v>
      </c>
      <c r="I16" s="272" t="str">
        <f>IFERROR(IF(LOOKUP(F16,Reagents!B:B,Reagents!I:I)=0,'Stock Solution Calculator'!H16/LOOKUP('Stock Solution Calculator'!F16,Reagents!B:B,Reagents!H:H),LOOKUP(F16,Reagents!B:B,Reagents!I:I)*LOOKUP(F16,Reagents!B:B,Reagents!J:J)*C16*1.25), "-")</f>
        <v>-</v>
      </c>
      <c r="K16" s="28" t="str">
        <f>IFERROR(LOOKUP(J16,Reagents!$B:$B,Reagents!$C:$C), "-")</f>
        <v>-</v>
      </c>
      <c r="L16" s="81" t="str">
        <f>IFERROR(LOOKUP(J16,Reagents!B:B,Reagents!F:F)*LOOKUP(J16,Reagents!B:B,Reagents!J:J)*C16/1000*1.25, "-")</f>
        <v>-</v>
      </c>
      <c r="M16" s="270" t="str">
        <f>IFERROR(IF(LOOKUP(J16,Reagents!$B:$B,Reagents!$I:$I)=0,'Stock Solution Calculator'!L16/LOOKUP('Stock Solution Calculator'!J16,Reagents!$B:$B,Reagents!$H:$H),LOOKUP(J16,Reagents!$B:$B,Reagents!$I:$I)*LOOKUP(J16,Reagents!$B:$B,Reagents!$J:$J)*$C16*1.25), "-")</f>
        <v>-</v>
      </c>
      <c r="O16" s="156" t="str">
        <f>IFERROR(LOOKUP(N16,Reagents!$B:$B,Reagents!$C:$C), "-")</f>
        <v>-</v>
      </c>
      <c r="P16" s="153" t="str">
        <f>IFERROR(LOOKUP(N16,Reagents!$B:$B,Reagents!$F:$F)*LOOKUP(N16,Reagents!$B:$B,Reagents!$J:$J)*$C$3/1000*1.25, "-")</f>
        <v>-</v>
      </c>
      <c r="Q16" s="270" t="str">
        <f>IFERROR(IF(LOOKUP(N16,Reagents!$B:$B,Reagents!$I:$I)=0,'Stock Solution Calculator'!P16/LOOKUP('Stock Solution Calculator'!N16,Reagents!$B:$B,Reagents!$H:$H),LOOKUP(N16,Reagents!$B:$B,Reagents!$I:$I)*LOOKUP(N16,Reagents!$B:$B,Reagents!$J:$J)*$C16*1.25), "-")</f>
        <v>-</v>
      </c>
      <c r="R16" s="241"/>
      <c r="S16" s="156" t="str">
        <f>IFERROR(LOOKUP(R16,Reagents!$B:$B,Reagents!$C:$C), "-")</f>
        <v>-</v>
      </c>
      <c r="T16" s="153" t="str">
        <f>IFERROR(LOOKUP(R16,Reagents!$B:$B,Reagents!$F:$F)*LOOKUP(R16,Reagents!$B:$B,Reagents!$J:$J)*$C$3/1000*1.25, "-")</f>
        <v>-</v>
      </c>
      <c r="U16" s="270" t="str">
        <f>IFERROR(IF(LOOKUP(R16,Reagents!$B:$B,Reagents!$I:$I)=0,'Stock Solution Calculator'!T16/LOOKUP('Stock Solution Calculator'!R16,Reagents!$B:$B,Reagents!$H:$H),LOOKUP(R16,Reagents!$B:$B,Reagents!$I:$I)*LOOKUP(R16,Reagents!$B:$B,Reagents!$J:$J)*$C16*1.25), "-")</f>
        <v>-</v>
      </c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</row>
    <row r="17" spans="1:53" s="30" customFormat="1" x14ac:dyDescent="0.25">
      <c r="A17" s="52">
        <v>15</v>
      </c>
      <c r="C17" s="51"/>
      <c r="D17" s="51"/>
      <c r="E17" s="74">
        <f t="shared" si="1"/>
        <v>0</v>
      </c>
      <c r="G17" s="28" t="str">
        <f>IFERROR(LOOKUP('Stock Solution Calculator'!F17,Reagents!B:B,Reagents!C:C), "-")</f>
        <v>-</v>
      </c>
      <c r="H17" s="81" t="str">
        <f>IFERROR(LOOKUP(F17,Reagents!B:B,Reagents!F:F)*LOOKUP(F17,Reagents!B:B,Reagents!J:J)*C17/1000*1.25, "-")</f>
        <v>-</v>
      </c>
      <c r="I17" s="272" t="str">
        <f>IFERROR(IF(LOOKUP(F17,Reagents!B:B,Reagents!I:I)=0,'Stock Solution Calculator'!H17/LOOKUP('Stock Solution Calculator'!F17,Reagents!B:B,Reagents!H:H),LOOKUP(F17,Reagents!B:B,Reagents!I:I)*LOOKUP(F17,Reagents!B:B,Reagents!J:J)*C17*1.25), "-")</f>
        <v>-</v>
      </c>
      <c r="K17" s="28" t="str">
        <f>IFERROR(LOOKUP(J17,Reagents!$B:$B,Reagents!$C:$C), "-")</f>
        <v>-</v>
      </c>
      <c r="L17" s="81" t="str">
        <f>IFERROR(LOOKUP(J17,Reagents!B:B,Reagents!F:F)*LOOKUP(J17,Reagents!B:B,Reagents!J:J)*C17/1000*1.25, "-")</f>
        <v>-</v>
      </c>
      <c r="M17" s="270" t="str">
        <f>IFERROR(IF(LOOKUP(J17,Reagents!$B:$B,Reagents!$I:$I)=0,'Stock Solution Calculator'!L17/LOOKUP('Stock Solution Calculator'!J17,Reagents!$B:$B,Reagents!$H:$H),LOOKUP(J17,Reagents!$B:$B,Reagents!$I:$I)*LOOKUP(J17,Reagents!$B:$B,Reagents!$J:$J)*$C17*1.25), "-")</f>
        <v>-</v>
      </c>
      <c r="O17" s="156" t="str">
        <f>IFERROR(LOOKUP(N17,Reagents!$B:$B,Reagents!$C:$C), "-")</f>
        <v>-</v>
      </c>
      <c r="P17" s="153" t="str">
        <f>IFERROR(LOOKUP(N17,Reagents!$B:$B,Reagents!$F:$F)*LOOKUP(N17,Reagents!$B:$B,Reagents!$J:$J)*$C$3/1000*1.25, "-")</f>
        <v>-</v>
      </c>
      <c r="Q17" s="275" t="str">
        <f>IFERROR(IF(LOOKUP(N17,Reagents!$B:$B,Reagents!$I:$I)=0,'Stock Solution Calculator'!P17/LOOKUP('Stock Solution Calculator'!N17,Reagents!$B:$B,Reagents!$H:$H),LOOKUP(N17,Reagents!$B:$B,Reagents!$I:$I)*LOOKUP(N17,Reagents!$B:$B,Reagents!$J:$J)*$C17*1.25), "-")</f>
        <v>-</v>
      </c>
      <c r="R17" s="241"/>
      <c r="S17" s="156" t="str">
        <f>IFERROR(LOOKUP(R17,Reagents!$B:$B,Reagents!$C:$C), "-")</f>
        <v>-</v>
      </c>
      <c r="T17" s="153" t="str">
        <f>IFERROR(LOOKUP(R17,Reagents!$B:$B,Reagents!$F:$F)*LOOKUP(R17,Reagents!$B:$B,Reagents!$J:$J)*$C$3/1000*1.25, "-")</f>
        <v>-</v>
      </c>
      <c r="U17" s="274" t="str">
        <f>IFERROR(IF(LOOKUP(R17,Reagents!$B:$B,Reagents!$I:$I)=0,'Stock Solution Calculator'!T17/LOOKUP('Stock Solution Calculator'!R17,Reagents!$B:$B,Reagents!$H:$H),LOOKUP(R17,Reagents!$B:$B,Reagents!$I:$I)*LOOKUP(R17,Reagents!$B:$B,Reagents!$J:$J)*$C17*1.25), "-")</f>
        <v>-</v>
      </c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</row>
    <row r="18" spans="1:53" s="30" customFormat="1" x14ac:dyDescent="0.25">
      <c r="A18" s="52">
        <v>16</v>
      </c>
      <c r="C18" s="51"/>
      <c r="D18" s="51"/>
      <c r="E18" s="74">
        <f t="shared" si="1"/>
        <v>0</v>
      </c>
      <c r="G18" s="28" t="str">
        <f>IFERROR(LOOKUP('Stock Solution Calculator'!F18,Reagents!B:B,Reagents!C:C), "-")</f>
        <v>-</v>
      </c>
      <c r="H18" s="81" t="str">
        <f>IFERROR(LOOKUP(F18,Reagents!B:B,Reagents!F:F)*LOOKUP(F18,Reagents!B:B,Reagents!J:J)*C18/1000*1.25, "-")</f>
        <v>-</v>
      </c>
      <c r="I18" s="270" t="str">
        <f>IFERROR(IF(LOOKUP(F18,Reagents!B:B,Reagents!I:I)=0,'Stock Solution Calculator'!H18/LOOKUP('Stock Solution Calculator'!F18,Reagents!B:B,Reagents!H:H),LOOKUP(F18,Reagents!B:B,Reagents!I:I)*LOOKUP(F18,Reagents!B:B,Reagents!J:J)*C18*1.25), "-")</f>
        <v>-</v>
      </c>
      <c r="K18" s="28" t="str">
        <f>IFERROR(LOOKUP(J18,Reagents!$B:$B,Reagents!$C:$C), "-")</f>
        <v>-</v>
      </c>
      <c r="L18" s="81" t="str">
        <f>IFERROR(LOOKUP(J18,Reagents!B:B,Reagents!F:F)*LOOKUP(J18,Reagents!B:B,Reagents!J:J)*C18/1000*1.25, "-")</f>
        <v>-</v>
      </c>
      <c r="M18" s="274" t="str">
        <f>IFERROR(IF(LOOKUP(J18,Reagents!$B:$B,Reagents!$I:$I)=0,'Stock Solution Calculator'!L18/LOOKUP('Stock Solution Calculator'!J18,Reagents!$B:$B,Reagents!$H:$H),LOOKUP(J18,Reagents!$B:$B,Reagents!$I:$I)*LOOKUP(J18,Reagents!$B:$B,Reagents!$J:$J)*$C18*1.25), "-")</f>
        <v>-</v>
      </c>
      <c r="O18" s="156" t="str">
        <f>IFERROR(LOOKUP(N18,Reagents!$B:$B,Reagents!$C:$C), "-")</f>
        <v>-</v>
      </c>
      <c r="P18" s="153" t="str">
        <f>IFERROR(LOOKUP(N18,Reagents!$B:$B,Reagents!$F:$F)*LOOKUP(N18,Reagents!$B:$B,Reagents!$J:$J)*$C$3/1000*1.25, "-")</f>
        <v>-</v>
      </c>
      <c r="Q18" s="274" t="str">
        <f>IFERROR(IF(LOOKUP(N18,Reagents!$B:$B,Reagents!$I:$I)=0,'Stock Solution Calculator'!P18/LOOKUP('Stock Solution Calculator'!N18,Reagents!$B:$B,Reagents!$H:$H),LOOKUP(N18,Reagents!$B:$B,Reagents!$I:$I)*LOOKUP(N18,Reagents!$B:$B,Reagents!$J:$J)*$C18*1.25), "-")</f>
        <v>-</v>
      </c>
      <c r="R18" s="241"/>
      <c r="S18" s="156" t="str">
        <f>IFERROR(LOOKUP(R18,Reagents!$B:$B,Reagents!$C:$C), "-")</f>
        <v>-</v>
      </c>
      <c r="T18" s="153" t="str">
        <f>IFERROR(LOOKUP(R18,Reagents!$B:$B,Reagents!$F:$F)*LOOKUP(R18,Reagents!$B:$B,Reagents!$J:$J)*$C$3/1000*1.25, "-")</f>
        <v>-</v>
      </c>
      <c r="U18" s="270" t="str">
        <f>IFERROR(IF(LOOKUP(R18,Reagents!$B:$B,Reagents!$I:$I)=0,'Stock Solution Calculator'!T18/LOOKUP('Stock Solution Calculator'!R18,Reagents!$B:$B,Reagents!$H:$H),LOOKUP(R18,Reagents!$B:$B,Reagents!$I:$I)*LOOKUP(R18,Reagents!$B:$B,Reagents!$J:$J)*$C18*1.25), "-")</f>
        <v>-</v>
      </c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</row>
    <row r="19" spans="1:53" s="15" customFormat="1" x14ac:dyDescent="0.25">
      <c r="A19" s="23">
        <v>17</v>
      </c>
      <c r="C19" s="22"/>
      <c r="D19" s="22"/>
      <c r="E19" s="73">
        <f t="shared" si="1"/>
        <v>0</v>
      </c>
      <c r="G19" s="10" t="str">
        <f>IFERROR(LOOKUP('Stock Solution Calculator'!F19,Reagents!B:B,Reagents!C:C), "-")</f>
        <v>-</v>
      </c>
      <c r="H19" s="80" t="str">
        <f>IFERROR(LOOKUP(F19,Reagents!B:B,Reagents!F:F)*LOOKUP(F19,Reagents!B:B,Reagents!J:J)*C19/1000*1.25, "-")</f>
        <v>-</v>
      </c>
      <c r="I19" s="271" t="str">
        <f>IFERROR(IF(LOOKUP(F19,Reagents!B:B,Reagents!I:I)=0,'Stock Solution Calculator'!H19/LOOKUP('Stock Solution Calculator'!F19,Reagents!B:B,Reagents!H:H),LOOKUP(F19,Reagents!B:B,Reagents!I:I)*LOOKUP(F19,Reagents!B:B,Reagents!J:J)*C19*1.25), "-")</f>
        <v>-</v>
      </c>
      <c r="K19" s="10" t="str">
        <f>IFERROR(LOOKUP(J19,Reagents!$B:$B,Reagents!$C:$C), "-")</f>
        <v>-</v>
      </c>
      <c r="L19" s="80" t="str">
        <f>IFERROR(LOOKUP(J19,Reagents!B:B,Reagents!F:F)*LOOKUP(J19,Reagents!B:B,Reagents!J:J)*C19/1000*1.25, "-")</f>
        <v>-</v>
      </c>
      <c r="M19" s="270" t="str">
        <f>IFERROR(IF(LOOKUP(J19,Reagents!$B:$B,Reagents!$I:$I)=0,'Stock Solution Calculator'!L19/LOOKUP('Stock Solution Calculator'!J19,Reagents!$B:$B,Reagents!$H:$H),LOOKUP(J19,Reagents!$B:$B,Reagents!$I:$I)*LOOKUP(J19,Reagents!$B:$B,Reagents!$J:$J)*$C19*1.25), "-")</f>
        <v>-</v>
      </c>
      <c r="O19" s="155" t="str">
        <f>IFERROR(LOOKUP(N19,Reagents!$B:$B,Reagents!$C:$C), "-")</f>
        <v>-</v>
      </c>
      <c r="P19" s="152" t="str">
        <f>IFERROR(LOOKUP(N19,Reagents!$B:$B,Reagents!$F:$F)*LOOKUP(N19,Reagents!$B:$B,Reagents!$J:$J)*$C$3/1000*1.25, "-")</f>
        <v>-</v>
      </c>
      <c r="Q19" s="270" t="str">
        <f>IFERROR(IF(LOOKUP(N19,Reagents!$B:$B,Reagents!$I:$I)=0,'Stock Solution Calculator'!P19/LOOKUP('Stock Solution Calculator'!N19,Reagents!$B:$B,Reagents!$H:$H),LOOKUP(N19,Reagents!$B:$B,Reagents!$I:$I)*LOOKUP(N19,Reagents!$B:$B,Reagents!$J:$J)*$C19*1.25), "-")</f>
        <v>-</v>
      </c>
      <c r="S19" s="155" t="str">
        <f>IFERROR(LOOKUP(R19,Reagents!$B:$B,Reagents!$C:$C), "-")</f>
        <v>-</v>
      </c>
      <c r="T19" s="152" t="str">
        <f>IFERROR(LOOKUP(R19,Reagents!$B:$B,Reagents!$F:$F)*LOOKUP(R19,Reagents!$B:$B,Reagents!$J:$J)*$C$3/1000*1.25, "-")</f>
        <v>-</v>
      </c>
      <c r="U19" s="274" t="str">
        <f>IFERROR(IF(LOOKUP(R19,Reagents!$B:$B,Reagents!$I:$I)=0,'Stock Solution Calculator'!T19/LOOKUP('Stock Solution Calculator'!R19,Reagents!$B:$B,Reagents!$H:$H),LOOKUP(R19,Reagents!$B:$B,Reagents!$I:$I)*LOOKUP(R19,Reagents!$B:$B,Reagents!$J:$J)*$C19*1.25), "-")</f>
        <v>-</v>
      </c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</row>
    <row r="20" spans="1:53" s="30" customFormat="1" x14ac:dyDescent="0.25">
      <c r="A20" s="52">
        <v>18</v>
      </c>
      <c r="C20" s="51"/>
      <c r="D20" s="51"/>
      <c r="E20" s="74">
        <f t="shared" si="1"/>
        <v>0</v>
      </c>
      <c r="G20" s="28" t="str">
        <f>IFERROR(LOOKUP('Stock Solution Calculator'!F20,Reagents!B:B,Reagents!C:C), "-")</f>
        <v>-</v>
      </c>
      <c r="H20" s="81" t="str">
        <f>IFERROR(LOOKUP(F20,Reagents!B:B,Reagents!F:F)*LOOKUP(F20,Reagents!B:B,Reagents!J:J)*C20/1000*1.25, "-")</f>
        <v>-</v>
      </c>
      <c r="I20" s="272" t="str">
        <f>IFERROR(IF(LOOKUP(F20,Reagents!B:B,Reagents!I:I)=0,'Stock Solution Calculator'!H20/LOOKUP('Stock Solution Calculator'!F20,Reagents!B:B,Reagents!H:H),LOOKUP(F20,Reagents!B:B,Reagents!I:I)*LOOKUP(F20,Reagents!B:B,Reagents!J:J)*C20*1.25), "-")</f>
        <v>-</v>
      </c>
      <c r="K20" s="28" t="str">
        <f>IFERROR(LOOKUP(J20,Reagents!$B:$B,Reagents!$C:$C), "-")</f>
        <v>-</v>
      </c>
      <c r="L20" s="81" t="str">
        <f>IFERROR(LOOKUP(J20,Reagents!B:B,Reagents!F:F)*LOOKUP(J20,Reagents!B:B,Reagents!J:J)*C20/1000*1.25, "-")</f>
        <v>-</v>
      </c>
      <c r="M20" s="275" t="str">
        <f>IFERROR(IF(LOOKUP(J20,Reagents!$B:$B,Reagents!$I:$I)=0,'Stock Solution Calculator'!L20/LOOKUP('Stock Solution Calculator'!J20,Reagents!$B:$B,Reagents!$H:$H),LOOKUP(J20,Reagents!$B:$B,Reagents!$I:$I)*LOOKUP(J20,Reagents!$B:$B,Reagents!$J:$J)*$C20*1.25), "-")</f>
        <v>-</v>
      </c>
      <c r="O20" s="156" t="str">
        <f>IFERROR(LOOKUP(N20,Reagents!$B:$B,Reagents!$C:$C), "-")</f>
        <v>-</v>
      </c>
      <c r="P20" s="153" t="str">
        <f>IFERROR(LOOKUP(N20,Reagents!$B:$B,Reagents!$F:$F)*LOOKUP(N20,Reagents!$B:$B,Reagents!$J:$J)*$C$3/1000*1.25, "-")</f>
        <v>-</v>
      </c>
      <c r="Q20" s="275" t="str">
        <f>IFERROR(IF(LOOKUP(N20,Reagents!$B:$B,Reagents!$I:$I)=0,'Stock Solution Calculator'!P20/LOOKUP('Stock Solution Calculator'!N20,Reagents!$B:$B,Reagents!$H:$H),LOOKUP(N20,Reagents!$B:$B,Reagents!$I:$I)*LOOKUP(N20,Reagents!$B:$B,Reagents!$J:$J)*$C20*1.25), "-")</f>
        <v>-</v>
      </c>
      <c r="R20" s="241"/>
      <c r="S20" s="156" t="str">
        <f>IFERROR(LOOKUP(R20,Reagents!$B:$B,Reagents!$C:$C), "-")</f>
        <v>-</v>
      </c>
      <c r="T20" s="153" t="str">
        <f>IFERROR(LOOKUP(R20,Reagents!$B:$B,Reagents!$F:$F)*LOOKUP(R20,Reagents!$B:$B,Reagents!$J:$J)*$C$3/1000*1.25, "-")</f>
        <v>-</v>
      </c>
      <c r="U20" s="272" t="str">
        <f>IFERROR(IF(LOOKUP(R20,Reagents!$B:$B,Reagents!$I:$I)=0,'Stock Solution Calculator'!T20/LOOKUP('Stock Solution Calculator'!R20,Reagents!$B:$B,Reagents!$H:$H),LOOKUP(R20,Reagents!$B:$B,Reagents!$I:$I)*LOOKUP(R20,Reagents!$B:$B,Reagents!$J:$J)*$C20*1.25), "-")</f>
        <v>-</v>
      </c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</row>
    <row r="21" spans="1:53" s="30" customFormat="1" x14ac:dyDescent="0.25">
      <c r="A21" s="52">
        <v>19</v>
      </c>
      <c r="C21" s="51"/>
      <c r="D21" s="51"/>
      <c r="E21" s="74">
        <f t="shared" si="1"/>
        <v>0</v>
      </c>
      <c r="G21" s="28" t="str">
        <f>IFERROR(LOOKUP('Stock Solution Calculator'!F21,Reagents!B:B,Reagents!C:C), "-")</f>
        <v>-</v>
      </c>
      <c r="H21" s="81" t="str">
        <f>IFERROR(LOOKUP(F21,Reagents!B:B,Reagents!F:F)*LOOKUP(F21,Reagents!B:B,Reagents!J:J)*C21/1000*1.25, "-")</f>
        <v>-</v>
      </c>
      <c r="I21" s="272" t="str">
        <f>IFERROR(IF(LOOKUP(F21,Reagents!B:B,Reagents!I:I)=0,'Stock Solution Calculator'!H21/LOOKUP('Stock Solution Calculator'!F21,Reagents!B:B,Reagents!H:H),LOOKUP(F21,Reagents!B:B,Reagents!I:I)*LOOKUP(F21,Reagents!B:B,Reagents!J:J)*C21*1.25), "-")</f>
        <v>-</v>
      </c>
      <c r="K21" s="28" t="str">
        <f>IFERROR(LOOKUP(J21,Reagents!$B:$B,Reagents!$C:$C), "-")</f>
        <v>-</v>
      </c>
      <c r="L21" s="81" t="str">
        <f>IFERROR(LOOKUP(J21,Reagents!B:B,Reagents!F:F)*LOOKUP(J21,Reagents!B:B,Reagents!J:J)*C21/1000*1.25, "-")</f>
        <v>-</v>
      </c>
      <c r="M21" s="274" t="str">
        <f>IFERROR(IF(LOOKUP(J21,Reagents!$B:$B,Reagents!$I:$I)=0,'Stock Solution Calculator'!L21/LOOKUP('Stock Solution Calculator'!J21,Reagents!$B:$B,Reagents!$H:$H),LOOKUP(J21,Reagents!$B:$B,Reagents!$I:$I)*LOOKUP(J21,Reagents!$B:$B,Reagents!$J:$J)*$C21*1.25), "-")</f>
        <v>-</v>
      </c>
      <c r="O21" s="156" t="str">
        <f>IFERROR(LOOKUP(N21,Reagents!$B:$B,Reagents!$C:$C), "-")</f>
        <v>-</v>
      </c>
      <c r="P21" s="153" t="str">
        <f>IFERROR(LOOKUP(N21,Reagents!$B:$B,Reagents!$F:$F)*LOOKUP(N21,Reagents!$B:$B,Reagents!$J:$J)*$C$3/1000*1.25, "-")</f>
        <v>-</v>
      </c>
      <c r="Q21" s="275" t="str">
        <f>IFERROR(IF(LOOKUP(N21,Reagents!$B:$B,Reagents!$I:$I)=0,'Stock Solution Calculator'!P21/LOOKUP('Stock Solution Calculator'!N21,Reagents!$B:$B,Reagents!$H:$H),LOOKUP(N21,Reagents!$B:$B,Reagents!$I:$I)*LOOKUP(N21,Reagents!$B:$B,Reagents!$J:$J)*$C21*1.25), "-")</f>
        <v>-</v>
      </c>
      <c r="R21" s="241"/>
      <c r="S21" s="156" t="str">
        <f>IFERROR(LOOKUP(R21,Reagents!$B:$B,Reagents!$C:$C), "-")</f>
        <v>-</v>
      </c>
      <c r="T21" s="153" t="str">
        <f>IFERROR(LOOKUP(R21,Reagents!$B:$B,Reagents!$F:$F)*LOOKUP(R21,Reagents!$B:$B,Reagents!$J:$J)*$C$3/1000*1.25, "-")</f>
        <v>-</v>
      </c>
      <c r="U21" s="270" t="str">
        <f>IFERROR(IF(LOOKUP(R21,Reagents!$B:$B,Reagents!$I:$I)=0,'Stock Solution Calculator'!T21/LOOKUP('Stock Solution Calculator'!R21,Reagents!$B:$B,Reagents!$H:$H),LOOKUP(R21,Reagents!$B:$B,Reagents!$I:$I)*LOOKUP(R21,Reagents!$B:$B,Reagents!$J:$J)*$C21*1.25), "-")</f>
        <v>-</v>
      </c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</row>
    <row r="22" spans="1:53" s="14" customFormat="1" ht="16.3" thickBot="1" x14ac:dyDescent="0.3">
      <c r="A22" s="161">
        <v>20</v>
      </c>
      <c r="B22" s="162"/>
      <c r="C22" s="163"/>
      <c r="D22" s="163"/>
      <c r="E22" s="164">
        <f t="shared" si="1"/>
        <v>0</v>
      </c>
      <c r="F22" s="162"/>
      <c r="G22" s="165" t="str">
        <f>IFERROR(LOOKUP('Stock Solution Calculator'!F22,Reagents!B:B,Reagents!C:C), "-")</f>
        <v>-</v>
      </c>
      <c r="H22" s="166" t="str">
        <f>IFERROR(LOOKUP(F22,Reagents!B:B,Reagents!F:F)*LOOKUP(F22,Reagents!B:B,Reagents!J:J)*C22/1000*1.25, "-")</f>
        <v>-</v>
      </c>
      <c r="I22" s="273" t="str">
        <f>IFERROR(IF(LOOKUP(F22,Reagents!$B:$B,Reagents!$I:$I)=0,'Stock Solution Calculator'!H22/LOOKUP('Stock Solution Calculator'!F22,Reagents!$B:$B,Reagents!$H:$H),LOOKUP(F22,Reagents!$B:$B,Reagents!$I:$I)*LOOKUP(F22,Reagents!$B:$B,Reagents!$J:$J)*$C22*1.25), "-")</f>
        <v>-</v>
      </c>
      <c r="J22" s="162"/>
      <c r="K22" s="165" t="str">
        <f>IFERROR(LOOKUP(J22,Reagents!$B:$B,Reagents!$C:$C), "-")</f>
        <v>-</v>
      </c>
      <c r="L22" s="166" t="str">
        <f>IFERROR(LOOKUP(J22,Reagents!B:B,Reagents!F:F)*LOOKUP(J22,Reagents!B:B,Reagents!J:J)*C22/1000*1.25, "-")</f>
        <v>-</v>
      </c>
      <c r="M22" s="273" t="str">
        <f>IFERROR(IF(LOOKUP(J22,Reagents!$B:$B,Reagents!$I:$I)=0,'Stock Solution Calculator'!L22/LOOKUP('Stock Solution Calculator'!J22,Reagents!$B:$B,Reagents!$H:$H),LOOKUP(J22,Reagents!$B:$B,Reagents!$I:$I)*LOOKUP(J22,Reagents!$B:$B,Reagents!$J:$J)*$C22*1.25), "-")</f>
        <v>-</v>
      </c>
      <c r="N22" s="162"/>
      <c r="O22" s="167" t="str">
        <f>IFERROR(LOOKUP(N22,Reagents!$B:$B,Reagents!$C:$C), "-")</f>
        <v>-</v>
      </c>
      <c r="P22" s="168" t="str">
        <f>IFERROR(LOOKUP(N22,Reagents!$B:$B,Reagents!$F:$F)*LOOKUP(N22,Reagents!$B:$B,Reagents!$J:$J)*$C$3/1000*1.25, "-")</f>
        <v>-</v>
      </c>
      <c r="Q22" s="276" t="str">
        <f>IFERROR(IF(LOOKUP(N22,Reagents!$B:$B,Reagents!$I:$I)=0,'Stock Solution Calculator'!P22/LOOKUP('Stock Solution Calculator'!N22,Reagents!$B:$B,Reagents!$H:$H),LOOKUP(N22,Reagents!$B:$B,Reagents!$I:$I)*LOOKUP(N22,Reagents!$B:$B,Reagents!$J:$J)*$C22*1.25), "-")</f>
        <v>-</v>
      </c>
      <c r="R22" s="162"/>
      <c r="S22" s="167" t="str">
        <f>IFERROR(LOOKUP(R22,Reagents!$B:$B,Reagents!$C:$C), "-")</f>
        <v>-</v>
      </c>
      <c r="T22" s="168" t="str">
        <f>IFERROR(LOOKUP(R22,Reagents!$B:$B,Reagents!$F:$F)*LOOKUP(R22,Reagents!$B:$B,Reagents!$J:$J)*$C$3/1000*1.25, "-")</f>
        <v>-</v>
      </c>
      <c r="U22" s="276" t="str">
        <f>IFERROR(IF(LOOKUP(R22,Reagents!$B:$B,Reagents!$I:$I)=0,'Stock Solution Calculator'!T22/LOOKUP('Stock Solution Calculator'!R22,Reagents!$B:$B,Reagents!$H:$H),LOOKUP(R22,Reagents!$B:$B,Reagents!$I:$I)*LOOKUP(R22,Reagents!$B:$B,Reagents!$J:$J)*$C22*1.25), "-")</f>
        <v>-</v>
      </c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</row>
    <row r="23" spans="1:53" s="125" customFormat="1" x14ac:dyDescent="0.25">
      <c r="C23" s="126"/>
      <c r="D23" s="126"/>
      <c r="E23" s="126"/>
      <c r="H23" s="258"/>
      <c r="I23" s="258"/>
      <c r="L23" s="127"/>
      <c r="M23" s="127"/>
    </row>
    <row r="24" spans="1:53" s="125" customFormat="1" x14ac:dyDescent="0.25">
      <c r="C24" s="126"/>
      <c r="D24" s="126"/>
      <c r="E24" s="126"/>
      <c r="H24" s="126"/>
      <c r="I24" s="126"/>
      <c r="L24" s="127"/>
      <c r="M24" s="127"/>
    </row>
    <row r="25" spans="1:53" s="125" customFormat="1" ht="16.3" thickBot="1" x14ac:dyDescent="0.3">
      <c r="C25" s="280" t="s">
        <v>48</v>
      </c>
      <c r="D25" s="126"/>
      <c r="E25" s="126"/>
      <c r="H25" s="126"/>
      <c r="I25" s="126"/>
      <c r="L25" s="127"/>
      <c r="M25" s="127"/>
    </row>
    <row r="26" spans="1:53" s="125" customFormat="1" x14ac:dyDescent="0.25">
      <c r="C26" s="291" t="s">
        <v>1048</v>
      </c>
      <c r="D26" s="258"/>
      <c r="E26" s="258"/>
      <c r="F26" s="296"/>
      <c r="G26" s="301">
        <v>0.1</v>
      </c>
      <c r="H26" s="126"/>
      <c r="I26" s="126"/>
      <c r="L26" s="127"/>
      <c r="M26" s="127"/>
    </row>
    <row r="27" spans="1:53" s="125" customFormat="1" x14ac:dyDescent="0.25">
      <c r="B27" s="147"/>
      <c r="C27" s="293" t="s">
        <v>1050</v>
      </c>
      <c r="D27" s="292"/>
      <c r="E27" s="292"/>
      <c r="F27" s="173"/>
      <c r="G27" s="252">
        <f>100/G26*'Plate Planning'!$H$24/'Plate Planning'!$H$23</f>
        <v>100</v>
      </c>
      <c r="H27" s="126"/>
      <c r="I27" s="126"/>
      <c r="L27" s="127"/>
      <c r="M27" s="127"/>
    </row>
    <row r="28" spans="1:53" s="125" customFormat="1" ht="16.3" x14ac:dyDescent="0.3">
      <c r="C28" s="294" t="s">
        <v>1051</v>
      </c>
      <c r="D28" s="292"/>
      <c r="E28" s="292"/>
      <c r="F28" s="173"/>
      <c r="G28" s="295">
        <v>4</v>
      </c>
      <c r="H28" s="126"/>
      <c r="I28" s="126"/>
      <c r="L28" s="127"/>
      <c r="M28" s="127"/>
    </row>
    <row r="29" spans="1:53" s="125" customFormat="1" ht="16.3" thickBot="1" x14ac:dyDescent="0.3">
      <c r="C29" s="297" t="s">
        <v>1049</v>
      </c>
      <c r="D29" s="298"/>
      <c r="E29" s="298"/>
      <c r="F29" s="299"/>
      <c r="G29" s="300">
        <f>G27/G28</f>
        <v>25</v>
      </c>
      <c r="H29" s="126"/>
      <c r="I29" s="126"/>
      <c r="L29" s="127"/>
      <c r="M29" s="127"/>
    </row>
    <row r="30" spans="1:53" s="125" customFormat="1" x14ac:dyDescent="0.25">
      <c r="C30" s="258"/>
      <c r="D30" s="126"/>
      <c r="E30" s="126"/>
      <c r="H30" s="126"/>
      <c r="I30" s="126"/>
      <c r="L30" s="127"/>
      <c r="M30" s="127"/>
    </row>
    <row r="31" spans="1:53" s="125" customFormat="1" x14ac:dyDescent="0.25">
      <c r="C31" s="126"/>
      <c r="D31" s="126"/>
      <c r="E31" s="126"/>
      <c r="H31" s="126"/>
      <c r="I31" s="126"/>
      <c r="L31" s="127"/>
      <c r="M31" s="127"/>
    </row>
    <row r="32" spans="1:53" s="125" customFormat="1" x14ac:dyDescent="0.25">
      <c r="C32" s="126"/>
      <c r="D32" s="126"/>
      <c r="E32" s="126"/>
      <c r="H32" s="126"/>
      <c r="I32" s="126"/>
      <c r="L32" s="127"/>
      <c r="M32" s="127"/>
    </row>
    <row r="33" spans="3:13" s="125" customFormat="1" x14ac:dyDescent="0.25">
      <c r="C33" s="126"/>
      <c r="D33" s="126"/>
      <c r="E33" s="126"/>
      <c r="H33" s="126"/>
      <c r="I33" s="126"/>
      <c r="L33" s="127"/>
      <c r="M33" s="127"/>
    </row>
    <row r="34" spans="3:13" s="125" customFormat="1" x14ac:dyDescent="0.25">
      <c r="C34" s="126"/>
      <c r="D34" s="126"/>
      <c r="E34" s="126"/>
      <c r="H34" s="126"/>
      <c r="I34" s="126"/>
      <c r="L34" s="127"/>
      <c r="M34" s="127"/>
    </row>
    <row r="35" spans="3:13" s="125" customFormat="1" x14ac:dyDescent="0.25">
      <c r="C35" s="126"/>
      <c r="D35" s="126"/>
      <c r="E35" s="126"/>
      <c r="H35" s="126"/>
      <c r="I35" s="126"/>
      <c r="L35" s="127"/>
      <c r="M35" s="127"/>
    </row>
    <row r="36" spans="3:13" s="125" customFormat="1" x14ac:dyDescent="0.25">
      <c r="C36" s="126"/>
      <c r="D36" s="126"/>
      <c r="E36" s="126"/>
      <c r="H36" s="126"/>
      <c r="I36" s="126"/>
      <c r="L36" s="127"/>
      <c r="M36" s="127"/>
    </row>
    <row r="37" spans="3:13" s="125" customFormat="1" x14ac:dyDescent="0.25">
      <c r="C37" s="126"/>
      <c r="D37" s="126"/>
      <c r="E37" s="126"/>
      <c r="H37" s="126"/>
      <c r="I37" s="126"/>
      <c r="L37" s="127"/>
      <c r="M37" s="127"/>
    </row>
    <row r="38" spans="3:13" s="125" customFormat="1" x14ac:dyDescent="0.25">
      <c r="C38" s="126"/>
      <c r="D38" s="126"/>
      <c r="E38" s="126"/>
      <c r="H38" s="126"/>
      <c r="I38" s="126"/>
      <c r="L38" s="127"/>
      <c r="M38" s="127"/>
    </row>
    <row r="39" spans="3:13" s="125" customFormat="1" x14ac:dyDescent="0.25">
      <c r="C39" s="126"/>
      <c r="D39" s="126"/>
      <c r="E39" s="126"/>
      <c r="H39" s="126"/>
      <c r="I39" s="126"/>
      <c r="L39" s="127"/>
      <c r="M39" s="127"/>
    </row>
    <row r="40" spans="3:13" s="125" customFormat="1" x14ac:dyDescent="0.25">
      <c r="C40" s="126"/>
      <c r="D40" s="126"/>
      <c r="E40" s="126"/>
      <c r="H40" s="126"/>
      <c r="I40" s="126"/>
      <c r="L40" s="127"/>
      <c r="M40" s="127"/>
    </row>
    <row r="41" spans="3:13" s="125" customFormat="1" x14ac:dyDescent="0.25">
      <c r="C41" s="126"/>
      <c r="D41" s="126"/>
      <c r="E41" s="126"/>
      <c r="H41" s="126"/>
      <c r="I41" s="126"/>
      <c r="L41" s="127"/>
      <c r="M41" s="127"/>
    </row>
    <row r="42" spans="3:13" s="125" customFormat="1" x14ac:dyDescent="0.25">
      <c r="C42" s="126"/>
      <c r="D42" s="126"/>
      <c r="E42" s="126"/>
      <c r="H42" s="126"/>
      <c r="I42" s="126"/>
      <c r="L42" s="127"/>
      <c r="M42" s="127"/>
    </row>
    <row r="43" spans="3:13" s="125" customFormat="1" x14ac:dyDescent="0.25">
      <c r="C43" s="126"/>
      <c r="D43" s="126"/>
      <c r="E43" s="126"/>
      <c r="H43" s="126"/>
      <c r="I43" s="126"/>
      <c r="L43" s="127"/>
      <c r="M43" s="127"/>
    </row>
    <row r="44" spans="3:13" s="125" customFormat="1" x14ac:dyDescent="0.25">
      <c r="C44" s="126"/>
      <c r="D44" s="126"/>
      <c r="E44" s="126"/>
      <c r="H44" s="126"/>
      <c r="I44" s="126"/>
      <c r="L44" s="127"/>
      <c r="M44" s="127"/>
    </row>
    <row r="45" spans="3:13" s="125" customFormat="1" x14ac:dyDescent="0.25">
      <c r="C45" s="126"/>
      <c r="D45" s="126"/>
      <c r="E45" s="126"/>
      <c r="H45" s="126"/>
      <c r="I45" s="126"/>
      <c r="L45" s="127"/>
      <c r="M45" s="127"/>
    </row>
    <row r="46" spans="3:13" s="125" customFormat="1" x14ac:dyDescent="0.25">
      <c r="C46" s="126"/>
      <c r="D46" s="126"/>
      <c r="E46" s="126"/>
      <c r="H46" s="126"/>
      <c r="I46" s="126"/>
      <c r="L46" s="127"/>
      <c r="M46" s="127"/>
    </row>
    <row r="47" spans="3:13" s="125" customFormat="1" x14ac:dyDescent="0.25">
      <c r="C47" s="126"/>
      <c r="D47" s="126"/>
      <c r="E47" s="126"/>
      <c r="H47" s="126"/>
      <c r="I47" s="126"/>
      <c r="L47" s="127"/>
      <c r="M47" s="127"/>
    </row>
    <row r="48" spans="3:13" s="125" customFormat="1" x14ac:dyDescent="0.25">
      <c r="C48" s="126"/>
      <c r="D48" s="126"/>
      <c r="E48" s="126"/>
      <c r="H48" s="126"/>
      <c r="I48" s="126"/>
      <c r="L48" s="127"/>
      <c r="M48" s="127"/>
    </row>
    <row r="49" spans="3:13" s="125" customFormat="1" x14ac:dyDescent="0.25">
      <c r="C49" s="126"/>
      <c r="D49" s="126"/>
      <c r="E49" s="126"/>
      <c r="H49" s="126"/>
      <c r="I49" s="126"/>
      <c r="L49" s="127"/>
      <c r="M49" s="127"/>
    </row>
    <row r="50" spans="3:13" s="125" customFormat="1" x14ac:dyDescent="0.25">
      <c r="C50" s="126"/>
      <c r="D50" s="126"/>
      <c r="E50" s="126"/>
      <c r="H50" s="126"/>
      <c r="I50" s="126"/>
      <c r="L50" s="127"/>
      <c r="M50" s="127"/>
    </row>
    <row r="51" spans="3:13" s="125" customFormat="1" x14ac:dyDescent="0.25">
      <c r="C51" s="126"/>
      <c r="D51" s="126"/>
      <c r="E51" s="126"/>
      <c r="H51" s="126"/>
      <c r="I51" s="126"/>
      <c r="L51" s="127"/>
      <c r="M51" s="127"/>
    </row>
    <row r="52" spans="3:13" s="125" customFormat="1" x14ac:dyDescent="0.25">
      <c r="C52" s="126"/>
      <c r="D52" s="126"/>
      <c r="E52" s="126"/>
      <c r="H52" s="126"/>
      <c r="I52" s="126"/>
      <c r="L52" s="127"/>
      <c r="M52" s="127"/>
    </row>
    <row r="53" spans="3:13" s="125" customFormat="1" x14ac:dyDescent="0.25">
      <c r="C53" s="126"/>
      <c r="D53" s="126"/>
      <c r="E53" s="126"/>
      <c r="H53" s="126"/>
      <c r="I53" s="126"/>
      <c r="L53" s="127"/>
      <c r="M53" s="127"/>
    </row>
    <row r="54" spans="3:13" s="125" customFormat="1" x14ac:dyDescent="0.25">
      <c r="C54" s="126"/>
      <c r="D54" s="126"/>
      <c r="E54" s="126"/>
      <c r="H54" s="126"/>
      <c r="I54" s="126"/>
      <c r="L54" s="127"/>
      <c r="M54" s="127"/>
    </row>
    <row r="55" spans="3:13" s="125" customFormat="1" x14ac:dyDescent="0.25">
      <c r="C55" s="126"/>
      <c r="D55" s="126"/>
      <c r="E55" s="126"/>
      <c r="H55" s="126"/>
      <c r="I55" s="126"/>
      <c r="L55" s="127"/>
      <c r="M55" s="127"/>
    </row>
    <row r="56" spans="3:13" s="125" customFormat="1" x14ac:dyDescent="0.25">
      <c r="C56" s="126"/>
      <c r="D56" s="126"/>
      <c r="E56" s="126"/>
      <c r="H56" s="126"/>
      <c r="I56" s="126"/>
      <c r="L56" s="127"/>
      <c r="M56" s="127"/>
    </row>
    <row r="57" spans="3:13" s="125" customFormat="1" x14ac:dyDescent="0.25">
      <c r="C57" s="126"/>
      <c r="D57" s="126"/>
      <c r="E57" s="126"/>
      <c r="H57" s="126"/>
      <c r="I57" s="126"/>
      <c r="L57" s="127"/>
      <c r="M57" s="127"/>
    </row>
    <row r="58" spans="3:13" s="125" customFormat="1" x14ac:dyDescent="0.25">
      <c r="C58" s="126"/>
      <c r="D58" s="126"/>
      <c r="E58" s="126"/>
      <c r="H58" s="126"/>
      <c r="I58" s="126"/>
      <c r="L58" s="127"/>
      <c r="M58" s="127"/>
    </row>
    <row r="59" spans="3:13" s="125" customFormat="1" x14ac:dyDescent="0.25">
      <c r="C59" s="126"/>
      <c r="D59" s="126"/>
      <c r="E59" s="126"/>
      <c r="H59" s="126"/>
      <c r="I59" s="126"/>
      <c r="L59" s="127"/>
      <c r="M59" s="127"/>
    </row>
    <row r="60" spans="3:13" s="125" customFormat="1" x14ac:dyDescent="0.25">
      <c r="C60" s="126"/>
      <c r="D60" s="126"/>
      <c r="E60" s="126"/>
      <c r="H60" s="126"/>
      <c r="I60" s="126"/>
      <c r="L60" s="127"/>
      <c r="M60" s="127"/>
    </row>
    <row r="61" spans="3:13" s="125" customFormat="1" x14ac:dyDescent="0.25">
      <c r="C61" s="126"/>
      <c r="D61" s="126"/>
      <c r="E61" s="126"/>
      <c r="H61" s="126"/>
      <c r="I61" s="126"/>
      <c r="L61" s="127"/>
      <c r="M61" s="127"/>
    </row>
    <row r="62" spans="3:13" s="125" customFormat="1" x14ac:dyDescent="0.25">
      <c r="C62" s="126"/>
      <c r="D62" s="126"/>
      <c r="E62" s="126"/>
      <c r="H62" s="126"/>
      <c r="I62" s="126"/>
      <c r="L62" s="127"/>
      <c r="M62" s="127"/>
    </row>
    <row r="63" spans="3:13" s="125" customFormat="1" x14ac:dyDescent="0.25">
      <c r="C63" s="126"/>
      <c r="D63" s="126"/>
      <c r="E63" s="126"/>
      <c r="H63" s="126"/>
      <c r="I63" s="126"/>
      <c r="L63" s="127"/>
      <c r="M63" s="127"/>
    </row>
    <row r="64" spans="3:13" s="125" customFormat="1" x14ac:dyDescent="0.25">
      <c r="C64" s="126"/>
      <c r="D64" s="126"/>
      <c r="E64" s="126"/>
      <c r="H64" s="126"/>
      <c r="I64" s="126"/>
      <c r="L64" s="127"/>
      <c r="M64" s="127"/>
    </row>
    <row r="65" spans="3:13" s="125" customFormat="1" x14ac:dyDescent="0.25">
      <c r="C65" s="126"/>
      <c r="D65" s="126"/>
      <c r="E65" s="126"/>
      <c r="H65" s="126"/>
      <c r="I65" s="126"/>
      <c r="L65" s="127"/>
      <c r="M65" s="127"/>
    </row>
    <row r="66" spans="3:13" s="125" customFormat="1" x14ac:dyDescent="0.25">
      <c r="C66" s="126"/>
      <c r="D66" s="126"/>
      <c r="E66" s="126"/>
      <c r="H66" s="126"/>
      <c r="I66" s="126"/>
      <c r="L66" s="127"/>
      <c r="M66" s="127"/>
    </row>
    <row r="67" spans="3:13" s="125" customFormat="1" x14ac:dyDescent="0.25">
      <c r="C67" s="126"/>
      <c r="D67" s="126"/>
      <c r="E67" s="126"/>
      <c r="H67" s="126"/>
      <c r="I67" s="126"/>
      <c r="L67" s="127"/>
      <c r="M67" s="127"/>
    </row>
    <row r="68" spans="3:13" s="125" customFormat="1" x14ac:dyDescent="0.25">
      <c r="C68" s="126"/>
      <c r="D68" s="126"/>
      <c r="E68" s="126"/>
      <c r="H68" s="126"/>
      <c r="I68" s="126"/>
      <c r="L68" s="127"/>
      <c r="M68" s="127"/>
    </row>
    <row r="69" spans="3:13" s="125" customFormat="1" x14ac:dyDescent="0.25">
      <c r="C69" s="126"/>
      <c r="D69" s="126"/>
      <c r="E69" s="126"/>
      <c r="H69" s="126"/>
      <c r="I69" s="126"/>
      <c r="L69" s="127"/>
      <c r="M69" s="127"/>
    </row>
    <row r="70" spans="3:13" s="125" customFormat="1" x14ac:dyDescent="0.25">
      <c r="C70" s="126"/>
      <c r="D70" s="126"/>
      <c r="E70" s="126"/>
      <c r="H70" s="126"/>
      <c r="I70" s="126"/>
      <c r="L70" s="127"/>
      <c r="M70" s="127"/>
    </row>
    <row r="71" spans="3:13" s="125" customFormat="1" x14ac:dyDescent="0.25">
      <c r="C71" s="126"/>
      <c r="D71" s="126"/>
      <c r="E71" s="126"/>
      <c r="H71" s="126"/>
      <c r="I71" s="126"/>
      <c r="L71" s="127"/>
      <c r="M71" s="127"/>
    </row>
    <row r="72" spans="3:13" s="125" customFormat="1" x14ac:dyDescent="0.25">
      <c r="C72" s="126"/>
      <c r="D72" s="126"/>
      <c r="E72" s="126"/>
      <c r="H72" s="126"/>
      <c r="I72" s="126"/>
      <c r="L72" s="127"/>
      <c r="M72" s="127"/>
    </row>
    <row r="73" spans="3:13" s="125" customFormat="1" x14ac:dyDescent="0.25">
      <c r="C73" s="126"/>
      <c r="D73" s="126"/>
      <c r="E73" s="126"/>
      <c r="H73" s="126"/>
      <c r="I73" s="126"/>
      <c r="L73" s="127"/>
      <c r="M73" s="127"/>
    </row>
    <row r="74" spans="3:13" s="125" customFormat="1" x14ac:dyDescent="0.25">
      <c r="C74" s="126"/>
      <c r="D74" s="126"/>
      <c r="E74" s="126"/>
      <c r="H74" s="126"/>
      <c r="I74" s="126"/>
      <c r="L74" s="127"/>
      <c r="M74" s="127"/>
    </row>
    <row r="75" spans="3:13" s="125" customFormat="1" x14ac:dyDescent="0.25">
      <c r="C75" s="126"/>
      <c r="D75" s="126"/>
      <c r="E75" s="126"/>
      <c r="H75" s="126"/>
      <c r="I75" s="126"/>
      <c r="L75" s="127"/>
      <c r="M75" s="127"/>
    </row>
    <row r="76" spans="3:13" s="125" customFormat="1" x14ac:dyDescent="0.25">
      <c r="C76" s="126"/>
      <c r="D76" s="126"/>
      <c r="E76" s="126"/>
      <c r="H76" s="126"/>
      <c r="I76" s="126"/>
      <c r="L76" s="127"/>
      <c r="M76" s="127"/>
    </row>
    <row r="77" spans="3:13" s="125" customFormat="1" x14ac:dyDescent="0.25">
      <c r="C77" s="126"/>
      <c r="D77" s="126"/>
      <c r="E77" s="126"/>
      <c r="H77" s="126"/>
      <c r="I77" s="126"/>
      <c r="L77" s="127"/>
      <c r="M77" s="127"/>
    </row>
    <row r="78" spans="3:13" s="125" customFormat="1" x14ac:dyDescent="0.25">
      <c r="C78" s="126"/>
      <c r="D78" s="126"/>
      <c r="E78" s="126"/>
      <c r="H78" s="126"/>
      <c r="I78" s="126"/>
      <c r="L78" s="127"/>
      <c r="M78" s="127"/>
    </row>
    <row r="79" spans="3:13" s="125" customFormat="1" x14ac:dyDescent="0.25">
      <c r="C79" s="126"/>
      <c r="D79" s="126"/>
      <c r="E79" s="126"/>
      <c r="H79" s="126"/>
      <c r="I79" s="126"/>
      <c r="L79" s="127"/>
      <c r="M79" s="127"/>
    </row>
    <row r="80" spans="3:13" s="125" customFormat="1" x14ac:dyDescent="0.25">
      <c r="C80" s="126"/>
      <c r="D80" s="126"/>
      <c r="E80" s="126"/>
      <c r="H80" s="126"/>
      <c r="I80" s="126"/>
      <c r="L80" s="127"/>
      <c r="M80" s="127"/>
    </row>
    <row r="81" spans="3:13" s="125" customFormat="1" x14ac:dyDescent="0.25">
      <c r="C81" s="126"/>
      <c r="D81" s="126"/>
      <c r="E81" s="126"/>
      <c r="H81" s="126"/>
      <c r="I81" s="126"/>
      <c r="L81" s="127"/>
      <c r="M81" s="127"/>
    </row>
    <row r="82" spans="3:13" s="125" customFormat="1" x14ac:dyDescent="0.25">
      <c r="C82" s="126"/>
      <c r="D82" s="126"/>
      <c r="E82" s="126"/>
      <c r="H82" s="126"/>
      <c r="I82" s="126"/>
      <c r="L82" s="127"/>
      <c r="M82" s="127"/>
    </row>
    <row r="83" spans="3:13" s="125" customFormat="1" x14ac:dyDescent="0.25">
      <c r="C83" s="126"/>
      <c r="D83" s="126"/>
      <c r="E83" s="126"/>
      <c r="H83" s="126"/>
      <c r="I83" s="126"/>
      <c r="L83" s="127"/>
      <c r="M83" s="127"/>
    </row>
    <row r="84" spans="3:13" s="125" customFormat="1" x14ac:dyDescent="0.25">
      <c r="C84" s="126"/>
      <c r="D84" s="126"/>
      <c r="E84" s="126"/>
      <c r="H84" s="126"/>
      <c r="I84" s="126"/>
      <c r="L84" s="127"/>
      <c r="M84" s="127"/>
    </row>
    <row r="85" spans="3:13" s="125" customFormat="1" x14ac:dyDescent="0.25">
      <c r="C85" s="126"/>
      <c r="D85" s="126"/>
      <c r="E85" s="126"/>
      <c r="H85" s="126"/>
      <c r="I85" s="126"/>
      <c r="L85" s="127"/>
      <c r="M85" s="127"/>
    </row>
    <row r="86" spans="3:13" s="125" customFormat="1" x14ac:dyDescent="0.25">
      <c r="C86" s="126"/>
      <c r="D86" s="126"/>
      <c r="E86" s="126"/>
      <c r="H86" s="126"/>
      <c r="I86" s="126"/>
      <c r="L86" s="127"/>
      <c r="M86" s="127"/>
    </row>
    <row r="87" spans="3:13" s="125" customFormat="1" x14ac:dyDescent="0.25">
      <c r="C87" s="126"/>
      <c r="D87" s="126"/>
      <c r="E87" s="126"/>
      <c r="H87" s="126"/>
      <c r="I87" s="126"/>
      <c r="L87" s="127"/>
      <c r="M87" s="127"/>
    </row>
    <row r="88" spans="3:13" s="125" customFormat="1" x14ac:dyDescent="0.25">
      <c r="C88" s="126"/>
      <c r="D88" s="126"/>
      <c r="E88" s="126"/>
      <c r="H88" s="126"/>
      <c r="I88" s="126"/>
      <c r="L88" s="127"/>
      <c r="M88" s="127"/>
    </row>
    <row r="89" spans="3:13" s="125" customFormat="1" x14ac:dyDescent="0.25">
      <c r="C89" s="126"/>
      <c r="D89" s="126"/>
      <c r="E89" s="126"/>
      <c r="H89" s="126"/>
      <c r="I89" s="126"/>
      <c r="L89" s="127"/>
      <c r="M89" s="127"/>
    </row>
    <row r="90" spans="3:13" s="125" customFormat="1" x14ac:dyDescent="0.25">
      <c r="C90" s="126"/>
      <c r="D90" s="126"/>
      <c r="E90" s="126"/>
      <c r="H90" s="126"/>
      <c r="I90" s="126"/>
      <c r="L90" s="127"/>
      <c r="M90" s="127"/>
    </row>
    <row r="91" spans="3:13" s="125" customFormat="1" x14ac:dyDescent="0.25">
      <c r="C91" s="126"/>
      <c r="D91" s="126"/>
      <c r="E91" s="126"/>
      <c r="H91" s="126"/>
      <c r="I91" s="126"/>
      <c r="L91" s="127"/>
      <c r="M91" s="127"/>
    </row>
    <row r="92" spans="3:13" s="125" customFormat="1" x14ac:dyDescent="0.25">
      <c r="C92" s="126"/>
      <c r="D92" s="126"/>
      <c r="E92" s="126"/>
      <c r="H92" s="126"/>
      <c r="I92" s="126"/>
      <c r="L92" s="127"/>
      <c r="M92" s="127"/>
    </row>
    <row r="93" spans="3:13" s="125" customFormat="1" x14ac:dyDescent="0.25">
      <c r="C93" s="126"/>
      <c r="D93" s="126"/>
      <c r="E93" s="126"/>
      <c r="H93" s="126"/>
      <c r="I93" s="126"/>
      <c r="L93" s="127"/>
      <c r="M93" s="127"/>
    </row>
    <row r="94" spans="3:13" s="125" customFormat="1" x14ac:dyDescent="0.25">
      <c r="C94" s="126"/>
      <c r="D94" s="126"/>
      <c r="E94" s="126"/>
      <c r="H94" s="126"/>
      <c r="I94" s="126"/>
      <c r="L94" s="127"/>
      <c r="M94" s="127"/>
    </row>
    <row r="95" spans="3:13" s="125" customFormat="1" x14ac:dyDescent="0.25">
      <c r="C95" s="126"/>
      <c r="D95" s="126"/>
      <c r="E95" s="126"/>
      <c r="H95" s="126"/>
      <c r="I95" s="126"/>
      <c r="L95" s="127"/>
      <c r="M95" s="127"/>
    </row>
    <row r="96" spans="3:13" s="125" customFormat="1" x14ac:dyDescent="0.25">
      <c r="C96" s="126"/>
      <c r="D96" s="126"/>
      <c r="E96" s="126"/>
      <c r="H96" s="126"/>
      <c r="I96" s="126"/>
      <c r="L96" s="127"/>
      <c r="M96" s="127"/>
    </row>
    <row r="97" spans="3:13" s="125" customFormat="1" x14ac:dyDescent="0.25">
      <c r="C97" s="126"/>
      <c r="D97" s="126"/>
      <c r="E97" s="126"/>
      <c r="H97" s="126"/>
      <c r="I97" s="126"/>
      <c r="L97" s="127"/>
      <c r="M97" s="127"/>
    </row>
    <row r="98" spans="3:13" s="125" customFormat="1" x14ac:dyDescent="0.25">
      <c r="C98" s="126"/>
      <c r="D98" s="126"/>
      <c r="E98" s="126"/>
      <c r="H98" s="126"/>
      <c r="I98" s="126"/>
      <c r="L98" s="127"/>
      <c r="M98" s="127"/>
    </row>
    <row r="99" spans="3:13" s="125" customFormat="1" x14ac:dyDescent="0.25">
      <c r="C99" s="126"/>
      <c r="D99" s="126"/>
      <c r="E99" s="126"/>
      <c r="H99" s="126"/>
      <c r="I99" s="126"/>
      <c r="L99" s="127"/>
      <c r="M99" s="127"/>
    </row>
    <row r="100" spans="3:13" s="125" customFormat="1" x14ac:dyDescent="0.25">
      <c r="C100" s="126"/>
      <c r="D100" s="126"/>
      <c r="E100" s="126"/>
      <c r="H100" s="126"/>
      <c r="I100" s="126"/>
      <c r="L100" s="127"/>
      <c r="M100" s="127"/>
    </row>
    <row r="101" spans="3:13" s="125" customFormat="1" x14ac:dyDescent="0.25">
      <c r="C101" s="126"/>
      <c r="D101" s="126"/>
      <c r="E101" s="126"/>
      <c r="H101" s="126"/>
      <c r="I101" s="126"/>
      <c r="L101" s="127"/>
      <c r="M101" s="127"/>
    </row>
    <row r="102" spans="3:13" s="125" customFormat="1" x14ac:dyDescent="0.25">
      <c r="C102" s="126"/>
      <c r="D102" s="126"/>
      <c r="E102" s="126"/>
      <c r="H102" s="126"/>
      <c r="I102" s="126"/>
      <c r="L102" s="127"/>
      <c r="M102" s="127"/>
    </row>
    <row r="103" spans="3:13" s="125" customFormat="1" x14ac:dyDescent="0.25">
      <c r="C103" s="126"/>
      <c r="D103" s="126"/>
      <c r="E103" s="126"/>
      <c r="H103" s="126"/>
      <c r="I103" s="126"/>
      <c r="L103" s="127"/>
      <c r="M103" s="127"/>
    </row>
    <row r="104" spans="3:13" s="125" customFormat="1" x14ac:dyDescent="0.25">
      <c r="C104" s="126"/>
      <c r="D104" s="126"/>
      <c r="E104" s="126"/>
      <c r="H104" s="126"/>
      <c r="I104" s="126"/>
      <c r="L104" s="127"/>
      <c r="M104" s="127"/>
    </row>
    <row r="105" spans="3:13" s="125" customFormat="1" x14ac:dyDescent="0.25">
      <c r="C105" s="126"/>
      <c r="D105" s="126"/>
      <c r="E105" s="126"/>
      <c r="H105" s="126"/>
      <c r="I105" s="126"/>
      <c r="L105" s="127"/>
      <c r="M105" s="127"/>
    </row>
    <row r="106" spans="3:13" s="125" customFormat="1" x14ac:dyDescent="0.25">
      <c r="C106" s="126"/>
      <c r="D106" s="126"/>
      <c r="E106" s="126"/>
      <c r="H106" s="126"/>
      <c r="I106" s="126"/>
      <c r="L106" s="127"/>
      <c r="M106" s="127"/>
    </row>
    <row r="107" spans="3:13" s="125" customFormat="1" x14ac:dyDescent="0.25">
      <c r="C107" s="126"/>
      <c r="D107" s="126"/>
      <c r="E107" s="126"/>
      <c r="H107" s="126"/>
      <c r="I107" s="126"/>
      <c r="L107" s="127"/>
      <c r="M107" s="127"/>
    </row>
  </sheetData>
  <mergeCells count="1"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918A-F404-B946-8BDA-DE5242168AD1}">
  <dimension ref="A1:BC245"/>
  <sheetViews>
    <sheetView zoomScale="80" zoomScaleNormal="80" workbookViewId="0">
      <pane ySplit="1" topLeftCell="A37" activePane="bottomLeft" state="frozen"/>
      <selection pane="bottomLeft" activeCell="E56" sqref="E56"/>
    </sheetView>
  </sheetViews>
  <sheetFormatPr defaultColWidth="10.6640625" defaultRowHeight="16.3" x14ac:dyDescent="0.3"/>
  <cols>
    <col min="1" max="1" width="14.6640625" customWidth="1"/>
    <col min="2" max="2" width="8.33203125" customWidth="1"/>
    <col min="3" max="4" width="14.77734375" customWidth="1"/>
    <col min="5" max="5" width="12.6640625" customWidth="1"/>
    <col min="6" max="6" width="15.44140625" customWidth="1"/>
    <col min="7" max="8" width="17.44140625" customWidth="1"/>
    <col min="9" max="9" width="12.109375" style="37" customWidth="1"/>
    <col min="10" max="55" width="10.77734375" style="215"/>
  </cols>
  <sheetData>
    <row r="1" spans="1:55" s="32" customFormat="1" x14ac:dyDescent="0.3">
      <c r="A1" s="31" t="s">
        <v>23</v>
      </c>
      <c r="B1" s="31" t="s">
        <v>42</v>
      </c>
      <c r="C1" s="31" t="s">
        <v>24</v>
      </c>
      <c r="D1" s="31"/>
      <c r="E1" s="31" t="s">
        <v>25</v>
      </c>
      <c r="F1" s="31" t="s">
        <v>43</v>
      </c>
      <c r="G1" s="31" t="s">
        <v>44</v>
      </c>
      <c r="H1" s="31" t="s">
        <v>68</v>
      </c>
      <c r="I1" s="20" t="s">
        <v>50</v>
      </c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</row>
    <row r="2" spans="1:55" s="32" customFormat="1" x14ac:dyDescent="0.3">
      <c r="A2" s="24">
        <v>0</v>
      </c>
      <c r="B2" s="24">
        <v>0</v>
      </c>
      <c r="C2" s="24"/>
      <c r="D2" s="24"/>
      <c r="E2" s="24"/>
      <c r="F2" s="24"/>
      <c r="G2" s="24" t="s">
        <v>612</v>
      </c>
      <c r="H2" s="24"/>
      <c r="I2" s="27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</row>
    <row r="3" spans="1:55" s="32" customFormat="1" x14ac:dyDescent="0.3">
      <c r="A3" s="24">
        <v>0</v>
      </c>
      <c r="B3" s="24">
        <v>0</v>
      </c>
      <c r="C3" s="24"/>
      <c r="D3" s="24"/>
      <c r="E3" s="24"/>
      <c r="F3" s="24"/>
      <c r="G3" s="24" t="s">
        <v>612</v>
      </c>
      <c r="H3" s="24"/>
      <c r="I3" s="27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</row>
    <row r="4" spans="1:55" s="32" customFormat="1" x14ac:dyDescent="0.3">
      <c r="A4" s="227">
        <v>0</v>
      </c>
      <c r="B4" s="227">
        <v>0</v>
      </c>
      <c r="C4" s="227"/>
      <c r="D4" s="227"/>
      <c r="E4" s="227"/>
      <c r="F4" s="227"/>
      <c r="G4" s="227" t="s">
        <v>612</v>
      </c>
      <c r="H4" s="227"/>
      <c r="I4" s="228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</row>
    <row r="5" spans="1:55" x14ac:dyDescent="0.3">
      <c r="A5" s="24">
        <v>1</v>
      </c>
      <c r="B5" s="24">
        <v>1</v>
      </c>
      <c r="C5" s="24">
        <v>0.125</v>
      </c>
      <c r="D5" s="24"/>
      <c r="E5" s="24">
        <v>1734</v>
      </c>
      <c r="F5" s="24"/>
      <c r="G5" s="311" t="s">
        <v>1113</v>
      </c>
      <c r="H5" s="24"/>
      <c r="I5" s="27"/>
    </row>
    <row r="6" spans="1:55" x14ac:dyDescent="0.3">
      <c r="A6" s="24">
        <v>1</v>
      </c>
      <c r="B6" s="24">
        <v>1</v>
      </c>
      <c r="C6" s="24">
        <v>0.25</v>
      </c>
      <c r="D6" s="24"/>
      <c r="E6" s="24">
        <v>3359</v>
      </c>
      <c r="F6" s="24"/>
      <c r="G6" s="24"/>
      <c r="H6" s="24"/>
      <c r="I6" s="27"/>
    </row>
    <row r="7" spans="1:55" x14ac:dyDescent="0.3">
      <c r="A7" s="24">
        <v>1</v>
      </c>
      <c r="B7" s="24">
        <v>1</v>
      </c>
      <c r="C7" s="24">
        <v>0.5</v>
      </c>
      <c r="D7" s="24"/>
      <c r="E7" s="24">
        <v>6545</v>
      </c>
      <c r="F7" s="24"/>
      <c r="G7" s="24"/>
      <c r="H7" s="24"/>
      <c r="I7" s="27"/>
    </row>
    <row r="8" spans="1:55" x14ac:dyDescent="0.3">
      <c r="A8" s="24">
        <v>1</v>
      </c>
      <c r="B8" s="24">
        <v>1</v>
      </c>
      <c r="C8" s="24">
        <v>0.75</v>
      </c>
      <c r="D8" s="24"/>
      <c r="E8" s="24">
        <v>9734</v>
      </c>
      <c r="F8" s="24"/>
      <c r="G8" s="24"/>
      <c r="H8" s="24"/>
      <c r="I8" s="27"/>
    </row>
    <row r="9" spans="1:55" x14ac:dyDescent="0.3">
      <c r="A9" s="24">
        <v>1</v>
      </c>
      <c r="B9" s="24">
        <v>1</v>
      </c>
      <c r="C9" s="24">
        <v>1</v>
      </c>
      <c r="D9" s="24"/>
      <c r="E9" s="24">
        <v>12712</v>
      </c>
      <c r="F9" s="24"/>
      <c r="G9" s="24"/>
      <c r="H9" s="24"/>
      <c r="I9" s="27"/>
    </row>
    <row r="10" spans="1:55" x14ac:dyDescent="0.3">
      <c r="A10" s="24">
        <v>1</v>
      </c>
      <c r="B10" s="24">
        <v>2</v>
      </c>
      <c r="C10" s="24"/>
      <c r="D10" s="24"/>
      <c r="E10" s="24"/>
      <c r="F10" s="24"/>
      <c r="G10" s="24"/>
      <c r="H10" s="24"/>
      <c r="I10" s="27"/>
    </row>
    <row r="11" spans="1:55" x14ac:dyDescent="0.3">
      <c r="A11" s="24">
        <v>1</v>
      </c>
      <c r="B11" s="24">
        <v>2</v>
      </c>
      <c r="C11" s="24"/>
      <c r="D11" s="24"/>
      <c r="E11" s="24"/>
      <c r="F11" s="24"/>
      <c r="G11" s="24"/>
      <c r="H11" s="24"/>
      <c r="I11" s="27"/>
    </row>
    <row r="12" spans="1:55" x14ac:dyDescent="0.3">
      <c r="A12" s="24">
        <v>1</v>
      </c>
      <c r="B12" s="24">
        <v>2</v>
      </c>
      <c r="C12" s="24"/>
      <c r="D12" s="24"/>
      <c r="E12" s="24"/>
      <c r="F12" s="24"/>
      <c r="G12" s="24"/>
      <c r="H12" s="24"/>
      <c r="I12" s="27"/>
    </row>
    <row r="13" spans="1:55" x14ac:dyDescent="0.3">
      <c r="A13" s="24">
        <v>1</v>
      </c>
      <c r="B13" s="24">
        <v>2</v>
      </c>
      <c r="C13" s="24"/>
      <c r="D13" s="24"/>
      <c r="E13" s="24"/>
      <c r="F13" s="24"/>
      <c r="G13" s="24"/>
      <c r="H13" s="24"/>
      <c r="I13" s="27"/>
    </row>
    <row r="14" spans="1:55" x14ac:dyDescent="0.3">
      <c r="A14" s="24">
        <v>1</v>
      </c>
      <c r="B14" s="24">
        <v>2</v>
      </c>
      <c r="C14" s="24"/>
      <c r="D14" s="24"/>
      <c r="E14" s="24"/>
      <c r="F14" s="24"/>
      <c r="G14" s="24"/>
      <c r="H14" s="24"/>
      <c r="I14" s="27"/>
    </row>
    <row r="15" spans="1:55" x14ac:dyDescent="0.3">
      <c r="A15" s="24">
        <v>1</v>
      </c>
      <c r="B15" s="24">
        <v>3</v>
      </c>
      <c r="C15" s="24"/>
      <c r="D15" s="24"/>
      <c r="E15" s="24"/>
      <c r="F15" s="24"/>
      <c r="G15" s="24"/>
      <c r="H15" s="24"/>
      <c r="I15" s="27"/>
    </row>
    <row r="16" spans="1:55" x14ac:dyDescent="0.3">
      <c r="A16" s="24">
        <v>1</v>
      </c>
      <c r="B16" s="24">
        <v>3</v>
      </c>
      <c r="C16" s="24"/>
      <c r="D16" s="24"/>
      <c r="E16" s="24"/>
      <c r="F16" s="24"/>
      <c r="G16" s="24"/>
      <c r="H16" s="24"/>
      <c r="I16" s="27"/>
    </row>
    <row r="17" spans="1:9" x14ac:dyDescent="0.3">
      <c r="A17" s="24">
        <v>1</v>
      </c>
      <c r="B17" s="24">
        <v>3</v>
      </c>
      <c r="C17" s="24"/>
      <c r="D17" s="24"/>
      <c r="E17" s="24"/>
      <c r="F17" s="24"/>
      <c r="G17" s="24"/>
      <c r="H17" s="24"/>
      <c r="I17" s="27"/>
    </row>
    <row r="18" spans="1:9" x14ac:dyDescent="0.3">
      <c r="A18" s="24">
        <v>1</v>
      </c>
      <c r="B18" s="24">
        <v>3</v>
      </c>
      <c r="C18" s="24"/>
      <c r="D18" s="24"/>
      <c r="E18" s="24"/>
      <c r="F18" s="24"/>
      <c r="G18" s="24"/>
      <c r="H18" s="24"/>
      <c r="I18" s="27"/>
    </row>
    <row r="19" spans="1:9" x14ac:dyDescent="0.3">
      <c r="A19" s="24">
        <v>1</v>
      </c>
      <c r="B19" s="24">
        <v>3</v>
      </c>
      <c r="C19" s="24"/>
      <c r="D19" s="24"/>
      <c r="E19" s="24"/>
      <c r="F19" s="24"/>
      <c r="G19" s="24"/>
      <c r="H19" s="24"/>
      <c r="I19" s="27"/>
    </row>
    <row r="20" spans="1:9" x14ac:dyDescent="0.3">
      <c r="A20" s="14">
        <v>2</v>
      </c>
      <c r="B20" s="14">
        <v>1</v>
      </c>
      <c r="C20">
        <f>LN(D20)</f>
        <v>-2.0794415416798357</v>
      </c>
      <c r="D20" s="24">
        <v>0.125</v>
      </c>
      <c r="E20" s="14">
        <v>112550</v>
      </c>
      <c r="F20" s="14"/>
      <c r="G20" s="333" t="s">
        <v>1114</v>
      </c>
      <c r="H20" s="14"/>
      <c r="I20" s="33"/>
    </row>
    <row r="21" spans="1:9" x14ac:dyDescent="0.3">
      <c r="A21" s="24">
        <v>2</v>
      </c>
      <c r="B21" s="24">
        <v>1</v>
      </c>
      <c r="C21">
        <f t="shared" ref="C21:C24" si="0">LN(D21)</f>
        <v>-1.3862943611198906</v>
      </c>
      <c r="D21" s="24">
        <v>0.25</v>
      </c>
      <c r="E21" s="24">
        <v>190197</v>
      </c>
      <c r="F21" s="24"/>
      <c r="G21" s="24"/>
      <c r="H21" s="24"/>
      <c r="I21" s="27"/>
    </row>
    <row r="22" spans="1:9" x14ac:dyDescent="0.3">
      <c r="A22" s="24">
        <v>2</v>
      </c>
      <c r="B22" s="24">
        <v>1</v>
      </c>
      <c r="C22">
        <f t="shared" si="0"/>
        <v>-0.69314718055994529</v>
      </c>
      <c r="D22" s="24">
        <v>0.5</v>
      </c>
      <c r="E22" s="24">
        <v>255290</v>
      </c>
      <c r="F22" s="24"/>
      <c r="G22" s="24"/>
      <c r="H22" s="24"/>
      <c r="I22" s="27"/>
    </row>
    <row r="23" spans="1:9" x14ac:dyDescent="0.3">
      <c r="A23" s="24">
        <v>2</v>
      </c>
      <c r="B23" s="24">
        <v>1</v>
      </c>
      <c r="C23">
        <f t="shared" si="0"/>
        <v>-0.2876820724517809</v>
      </c>
      <c r="D23" s="24">
        <v>0.75</v>
      </c>
      <c r="E23" s="24">
        <v>293703</v>
      </c>
      <c r="F23" s="24"/>
      <c r="G23" s="24"/>
      <c r="H23" s="24"/>
      <c r="I23" s="27"/>
    </row>
    <row r="24" spans="1:9" x14ac:dyDescent="0.3">
      <c r="A24" s="24">
        <v>2</v>
      </c>
      <c r="B24" s="24">
        <v>1</v>
      </c>
      <c r="C24">
        <f t="shared" si="0"/>
        <v>0</v>
      </c>
      <c r="D24" s="24">
        <v>1</v>
      </c>
      <c r="E24" s="24">
        <v>319710</v>
      </c>
      <c r="F24" s="24"/>
      <c r="G24" s="24"/>
      <c r="H24" s="24"/>
      <c r="I24" s="27"/>
    </row>
    <row r="25" spans="1:9" x14ac:dyDescent="0.3">
      <c r="A25" s="24">
        <v>2</v>
      </c>
      <c r="B25" s="24">
        <v>2</v>
      </c>
      <c r="C25" s="24"/>
      <c r="D25" s="24"/>
      <c r="E25" s="24"/>
      <c r="F25" s="24"/>
      <c r="G25" s="24"/>
      <c r="H25" s="24"/>
      <c r="I25" s="27"/>
    </row>
    <row r="26" spans="1:9" x14ac:dyDescent="0.3">
      <c r="A26" s="24">
        <v>2</v>
      </c>
      <c r="B26" s="24">
        <v>2</v>
      </c>
      <c r="C26" s="24"/>
      <c r="D26" s="24"/>
      <c r="E26" s="24"/>
      <c r="F26" s="24"/>
      <c r="G26" s="24"/>
      <c r="H26" s="24"/>
      <c r="I26" s="27"/>
    </row>
    <row r="27" spans="1:9" x14ac:dyDescent="0.3">
      <c r="A27" s="24">
        <v>2</v>
      </c>
      <c r="B27" s="24">
        <v>2</v>
      </c>
      <c r="C27" s="24"/>
      <c r="D27" s="24"/>
      <c r="E27" s="24"/>
      <c r="F27" s="24"/>
      <c r="G27" s="24"/>
      <c r="H27" s="24"/>
      <c r="I27" s="27"/>
    </row>
    <row r="28" spans="1:9" x14ac:dyDescent="0.3">
      <c r="A28" s="24">
        <v>2</v>
      </c>
      <c r="B28" s="24">
        <v>2</v>
      </c>
      <c r="C28" s="24"/>
      <c r="D28" s="24"/>
      <c r="E28" s="24"/>
      <c r="F28" s="24"/>
      <c r="G28" s="24"/>
      <c r="H28" s="24"/>
      <c r="I28" s="27"/>
    </row>
    <row r="29" spans="1:9" x14ac:dyDescent="0.3">
      <c r="A29" s="24">
        <v>2</v>
      </c>
      <c r="B29" s="24">
        <v>2</v>
      </c>
      <c r="C29" s="24"/>
      <c r="D29" s="24"/>
      <c r="E29" s="24"/>
      <c r="F29" s="24"/>
      <c r="G29" s="24"/>
      <c r="H29" s="24"/>
      <c r="I29" s="27"/>
    </row>
    <row r="30" spans="1:9" x14ac:dyDescent="0.3">
      <c r="A30" s="24">
        <v>2</v>
      </c>
      <c r="B30" s="24">
        <v>3</v>
      </c>
      <c r="C30" s="24"/>
      <c r="D30" s="24"/>
      <c r="E30" s="24"/>
      <c r="F30" s="24"/>
      <c r="G30" s="24"/>
      <c r="H30" s="24"/>
      <c r="I30" s="27"/>
    </row>
    <row r="31" spans="1:9" x14ac:dyDescent="0.3">
      <c r="A31" s="24">
        <v>2</v>
      </c>
      <c r="B31" s="24">
        <v>3</v>
      </c>
      <c r="C31" s="24"/>
      <c r="D31" s="24"/>
      <c r="E31" s="24"/>
      <c r="F31" s="24"/>
      <c r="G31" s="24"/>
      <c r="H31" s="24"/>
      <c r="I31" s="27"/>
    </row>
    <row r="32" spans="1:9" x14ac:dyDescent="0.3">
      <c r="A32" s="24">
        <v>2</v>
      </c>
      <c r="B32" s="24">
        <v>3</v>
      </c>
      <c r="C32" s="24"/>
      <c r="D32" s="24"/>
      <c r="E32" s="24"/>
      <c r="F32" s="24"/>
      <c r="G32" s="24"/>
      <c r="H32" s="24"/>
      <c r="I32" s="27"/>
    </row>
    <row r="33" spans="1:9" x14ac:dyDescent="0.3">
      <c r="A33" s="24">
        <v>2</v>
      </c>
      <c r="B33" s="24">
        <v>3</v>
      </c>
      <c r="C33" s="24"/>
      <c r="D33" s="24"/>
      <c r="E33" s="24"/>
      <c r="F33" s="24"/>
      <c r="G33" s="24"/>
      <c r="H33" s="24"/>
      <c r="I33" s="27"/>
    </row>
    <row r="34" spans="1:9" x14ac:dyDescent="0.3">
      <c r="A34" s="24">
        <v>2</v>
      </c>
      <c r="B34" s="24">
        <v>3</v>
      </c>
      <c r="C34" s="24"/>
      <c r="D34" s="24"/>
      <c r="E34" s="24"/>
      <c r="F34" s="24"/>
      <c r="G34" s="24"/>
      <c r="H34" s="24"/>
      <c r="I34" s="27"/>
    </row>
    <row r="35" spans="1:9" x14ac:dyDescent="0.3">
      <c r="A35" s="14">
        <v>3</v>
      </c>
      <c r="B35" s="14">
        <v>1</v>
      </c>
      <c r="C35" s="24">
        <v>0.125</v>
      </c>
      <c r="D35" s="310"/>
      <c r="E35" s="14">
        <v>4946</v>
      </c>
      <c r="F35" s="14"/>
      <c r="G35" s="333" t="s">
        <v>1115</v>
      </c>
      <c r="H35" s="14"/>
      <c r="I35" s="33"/>
    </row>
    <row r="36" spans="1:9" x14ac:dyDescent="0.3">
      <c r="A36" s="24">
        <v>3</v>
      </c>
      <c r="B36" s="24">
        <v>1</v>
      </c>
      <c r="C36" s="24">
        <v>0.25</v>
      </c>
      <c r="D36" s="24"/>
      <c r="E36" s="24">
        <v>9649</v>
      </c>
      <c r="F36" s="24"/>
      <c r="G36" s="24"/>
      <c r="H36" s="24"/>
      <c r="I36" s="27"/>
    </row>
    <row r="37" spans="1:9" x14ac:dyDescent="0.3">
      <c r="A37" s="24">
        <v>3</v>
      </c>
      <c r="B37" s="24">
        <v>1</v>
      </c>
      <c r="C37" s="24">
        <v>0.5</v>
      </c>
      <c r="D37" s="24"/>
      <c r="E37" s="24">
        <v>19577</v>
      </c>
      <c r="F37" s="24"/>
      <c r="G37" s="24"/>
      <c r="H37" s="24"/>
      <c r="I37" s="27"/>
    </row>
    <row r="38" spans="1:9" x14ac:dyDescent="0.3">
      <c r="A38" s="24">
        <v>3</v>
      </c>
      <c r="B38" s="24">
        <v>1</v>
      </c>
      <c r="C38" s="24">
        <v>0.75</v>
      </c>
      <c r="D38" s="24"/>
      <c r="E38" s="24">
        <v>29654</v>
      </c>
      <c r="F38" s="24"/>
      <c r="G38" s="24"/>
      <c r="H38" s="24"/>
      <c r="I38" s="27"/>
    </row>
    <row r="39" spans="1:9" x14ac:dyDescent="0.3">
      <c r="A39" s="24">
        <v>3</v>
      </c>
      <c r="B39" s="24">
        <v>1</v>
      </c>
      <c r="C39" s="24">
        <v>1</v>
      </c>
      <c r="D39" s="24"/>
      <c r="E39" s="24">
        <v>39587</v>
      </c>
      <c r="F39" s="24"/>
      <c r="G39" s="24"/>
      <c r="H39" s="24"/>
      <c r="I39" s="27"/>
    </row>
    <row r="40" spans="1:9" x14ac:dyDescent="0.3">
      <c r="A40" s="24">
        <v>3</v>
      </c>
      <c r="B40" s="24">
        <v>2</v>
      </c>
      <c r="C40" s="24"/>
      <c r="D40" s="24"/>
      <c r="E40" s="24"/>
      <c r="F40" s="24"/>
      <c r="G40" s="24"/>
      <c r="H40" s="24"/>
      <c r="I40" s="27"/>
    </row>
    <row r="41" spans="1:9" x14ac:dyDescent="0.3">
      <c r="A41" s="24">
        <v>3</v>
      </c>
      <c r="B41" s="24">
        <v>2</v>
      </c>
      <c r="C41" s="24"/>
      <c r="D41" s="24"/>
      <c r="E41" s="24"/>
      <c r="F41" s="24"/>
      <c r="G41" s="24"/>
      <c r="H41" s="24"/>
      <c r="I41" s="27"/>
    </row>
    <row r="42" spans="1:9" x14ac:dyDescent="0.3">
      <c r="A42" s="24">
        <v>3</v>
      </c>
      <c r="B42" s="24">
        <v>2</v>
      </c>
      <c r="C42" s="24"/>
      <c r="D42" s="24"/>
      <c r="E42" s="24"/>
      <c r="F42" s="24"/>
      <c r="G42" s="24"/>
      <c r="H42" s="24"/>
      <c r="I42" s="27"/>
    </row>
    <row r="43" spans="1:9" x14ac:dyDescent="0.3">
      <c r="A43" s="24">
        <v>3</v>
      </c>
      <c r="B43" s="24">
        <v>2</v>
      </c>
      <c r="C43" s="24"/>
      <c r="D43" s="24"/>
      <c r="E43" s="24"/>
      <c r="F43" s="24"/>
      <c r="G43" s="24"/>
      <c r="H43" s="24"/>
      <c r="I43" s="27"/>
    </row>
    <row r="44" spans="1:9" x14ac:dyDescent="0.3">
      <c r="A44" s="24">
        <v>3</v>
      </c>
      <c r="B44" s="24">
        <v>2</v>
      </c>
      <c r="C44" s="24"/>
      <c r="D44" s="24"/>
      <c r="E44" s="24"/>
      <c r="F44" s="24"/>
      <c r="G44" s="24"/>
      <c r="H44" s="24"/>
      <c r="I44" s="27"/>
    </row>
    <row r="45" spans="1:9" x14ac:dyDescent="0.3">
      <c r="A45" s="24">
        <v>3</v>
      </c>
      <c r="B45" s="24">
        <v>3</v>
      </c>
      <c r="C45" s="24"/>
      <c r="D45" s="24"/>
      <c r="E45" s="24"/>
      <c r="F45" s="24"/>
      <c r="G45" s="24"/>
      <c r="H45" s="24"/>
      <c r="I45" s="27"/>
    </row>
    <row r="46" spans="1:9" x14ac:dyDescent="0.3">
      <c r="A46" s="24">
        <v>3</v>
      </c>
      <c r="B46" s="24">
        <v>3</v>
      </c>
      <c r="C46" s="24"/>
      <c r="D46" s="24"/>
      <c r="E46" s="24"/>
      <c r="F46" s="24"/>
      <c r="G46" s="24"/>
      <c r="H46" s="24"/>
      <c r="I46" s="27"/>
    </row>
    <row r="47" spans="1:9" x14ac:dyDescent="0.3">
      <c r="A47" s="24">
        <v>3</v>
      </c>
      <c r="B47" s="24">
        <v>3</v>
      </c>
      <c r="C47" s="24"/>
      <c r="D47" s="24"/>
      <c r="E47" s="24"/>
      <c r="F47" s="24"/>
      <c r="G47" s="24"/>
      <c r="H47" s="24"/>
      <c r="I47" s="27"/>
    </row>
    <row r="48" spans="1:9" x14ac:dyDescent="0.3">
      <c r="A48" s="24">
        <v>3</v>
      </c>
      <c r="B48" s="24">
        <v>3</v>
      </c>
      <c r="C48" s="24"/>
      <c r="D48" s="24"/>
      <c r="E48" s="24"/>
      <c r="F48" s="24"/>
      <c r="G48" s="24"/>
      <c r="H48" s="24"/>
      <c r="I48" s="27"/>
    </row>
    <row r="49" spans="1:9" x14ac:dyDescent="0.3">
      <c r="A49" s="24">
        <v>3</v>
      </c>
      <c r="B49" s="24">
        <v>3</v>
      </c>
      <c r="C49" s="24"/>
      <c r="D49" s="24"/>
      <c r="E49" s="24"/>
      <c r="F49" s="24"/>
      <c r="G49" s="24"/>
      <c r="H49" s="24"/>
      <c r="I49" s="27"/>
    </row>
    <row r="50" spans="1:9" x14ac:dyDescent="0.3">
      <c r="A50" s="14">
        <v>4</v>
      </c>
      <c r="B50" s="14">
        <v>1</v>
      </c>
      <c r="C50">
        <f>LN(D50)</f>
        <v>-2.0794415416798357</v>
      </c>
      <c r="D50" s="24">
        <v>0.125</v>
      </c>
      <c r="E50" s="14">
        <v>52424</v>
      </c>
      <c r="F50" s="14"/>
      <c r="G50" s="333" t="s">
        <v>1116</v>
      </c>
      <c r="H50" s="14"/>
      <c r="I50" s="33"/>
    </row>
    <row r="51" spans="1:9" x14ac:dyDescent="0.3">
      <c r="A51" s="24">
        <v>4</v>
      </c>
      <c r="B51" s="24">
        <v>1</v>
      </c>
      <c r="C51">
        <f>LN(D51)</f>
        <v>-1.3862943611198906</v>
      </c>
      <c r="D51" s="24">
        <v>0.25</v>
      </c>
      <c r="E51" s="24">
        <v>106071</v>
      </c>
      <c r="F51" s="24"/>
      <c r="G51" s="24"/>
      <c r="H51" s="24"/>
      <c r="I51" s="27"/>
    </row>
    <row r="52" spans="1:9" x14ac:dyDescent="0.3">
      <c r="A52" s="24">
        <v>4</v>
      </c>
      <c r="B52" s="24">
        <v>1</v>
      </c>
      <c r="C52">
        <f>LN(D52)</f>
        <v>-0.69314718055994529</v>
      </c>
      <c r="D52" s="24">
        <v>0.5</v>
      </c>
      <c r="E52" s="24">
        <v>176995</v>
      </c>
      <c r="F52" s="24"/>
      <c r="G52" s="24"/>
      <c r="H52" s="24"/>
      <c r="I52" s="27"/>
    </row>
    <row r="53" spans="1:9" x14ac:dyDescent="0.3">
      <c r="A53" s="24">
        <v>4</v>
      </c>
      <c r="B53" s="24">
        <v>1</v>
      </c>
      <c r="C53">
        <f>LN(D53)</f>
        <v>-0.2876820724517809</v>
      </c>
      <c r="D53" s="24">
        <v>0.75</v>
      </c>
      <c r="E53" s="24">
        <v>210962</v>
      </c>
      <c r="F53" s="24"/>
      <c r="G53" s="24"/>
      <c r="H53" s="24"/>
      <c r="I53" s="27"/>
    </row>
    <row r="54" spans="1:9" x14ac:dyDescent="0.3">
      <c r="A54" s="24">
        <v>4</v>
      </c>
      <c r="B54" s="24">
        <v>1</v>
      </c>
      <c r="C54">
        <f>LN(D54)</f>
        <v>0</v>
      </c>
      <c r="D54" s="24">
        <v>1</v>
      </c>
      <c r="E54" s="24">
        <v>233663</v>
      </c>
      <c r="F54" s="24"/>
      <c r="G54" s="24"/>
      <c r="H54" s="24"/>
      <c r="I54" s="27"/>
    </row>
    <row r="55" spans="1:9" x14ac:dyDescent="0.3">
      <c r="A55" s="24">
        <v>4</v>
      </c>
      <c r="B55" s="24">
        <v>2</v>
      </c>
      <c r="C55" s="24"/>
      <c r="D55" s="24"/>
      <c r="E55" s="24"/>
      <c r="F55" s="24"/>
      <c r="G55" s="24"/>
      <c r="H55" s="24"/>
      <c r="I55" s="27"/>
    </row>
    <row r="56" spans="1:9" x14ac:dyDescent="0.3">
      <c r="A56" s="24">
        <v>4</v>
      </c>
      <c r="B56" s="24">
        <v>2</v>
      </c>
      <c r="C56" s="24"/>
      <c r="D56" s="24"/>
      <c r="E56" s="24"/>
      <c r="F56" s="24"/>
      <c r="G56" s="24"/>
      <c r="H56" s="24"/>
      <c r="I56" s="27"/>
    </row>
    <row r="57" spans="1:9" x14ac:dyDescent="0.3">
      <c r="A57" s="24">
        <v>4</v>
      </c>
      <c r="B57" s="24">
        <v>2</v>
      </c>
      <c r="C57" s="24"/>
      <c r="D57" s="24"/>
      <c r="E57" s="24"/>
      <c r="F57" s="24"/>
      <c r="G57" s="24"/>
      <c r="H57" s="24"/>
      <c r="I57" s="27"/>
    </row>
    <row r="58" spans="1:9" x14ac:dyDescent="0.3">
      <c r="A58" s="24">
        <v>4</v>
      </c>
      <c r="B58" s="24">
        <v>2</v>
      </c>
      <c r="C58" s="24"/>
      <c r="D58" s="24"/>
      <c r="E58" s="24"/>
      <c r="F58" s="24"/>
      <c r="G58" s="24"/>
      <c r="H58" s="24"/>
      <c r="I58" s="27"/>
    </row>
    <row r="59" spans="1:9" x14ac:dyDescent="0.3">
      <c r="A59" s="24">
        <v>4</v>
      </c>
      <c r="B59" s="24">
        <v>2</v>
      </c>
      <c r="C59" s="24"/>
      <c r="D59" s="24"/>
      <c r="E59" s="24"/>
      <c r="F59" s="24"/>
      <c r="G59" s="24"/>
      <c r="H59" s="24"/>
      <c r="I59" s="27"/>
    </row>
    <row r="60" spans="1:9" x14ac:dyDescent="0.3">
      <c r="A60" s="24">
        <v>4</v>
      </c>
      <c r="B60" s="24">
        <v>3</v>
      </c>
      <c r="C60" s="24"/>
      <c r="D60" s="24"/>
      <c r="E60" s="24"/>
      <c r="F60" s="24"/>
      <c r="G60" s="24"/>
      <c r="H60" s="24"/>
      <c r="I60" s="27"/>
    </row>
    <row r="61" spans="1:9" x14ac:dyDescent="0.3">
      <c r="A61" s="24">
        <v>4</v>
      </c>
      <c r="B61" s="24">
        <v>3</v>
      </c>
      <c r="C61" s="24"/>
      <c r="D61" s="24"/>
      <c r="E61" s="24"/>
      <c r="F61" s="24"/>
      <c r="G61" s="24"/>
      <c r="H61" s="24"/>
      <c r="I61" s="27"/>
    </row>
    <row r="62" spans="1:9" x14ac:dyDescent="0.3">
      <c r="A62" s="24">
        <v>4</v>
      </c>
      <c r="B62" s="24">
        <v>3</v>
      </c>
      <c r="C62" s="24"/>
      <c r="D62" s="24"/>
      <c r="E62" s="24"/>
      <c r="F62" s="24"/>
      <c r="G62" s="24"/>
      <c r="H62" s="24"/>
      <c r="I62" s="27"/>
    </row>
    <row r="63" spans="1:9" x14ac:dyDescent="0.3">
      <c r="A63" s="24">
        <v>4</v>
      </c>
      <c r="B63" s="24">
        <v>3</v>
      </c>
      <c r="C63" s="24"/>
      <c r="D63" s="24"/>
      <c r="E63" s="24"/>
      <c r="F63" s="24"/>
      <c r="G63" s="24"/>
      <c r="H63" s="24"/>
      <c r="I63" s="27"/>
    </row>
    <row r="64" spans="1:9" x14ac:dyDescent="0.3">
      <c r="A64" s="24">
        <v>4</v>
      </c>
      <c r="B64" s="24">
        <v>3</v>
      </c>
      <c r="C64" s="24"/>
      <c r="D64" s="24"/>
      <c r="E64" s="24"/>
      <c r="F64" s="24"/>
      <c r="G64" s="24"/>
      <c r="H64" s="24"/>
      <c r="I64" s="27"/>
    </row>
    <row r="65" spans="1:9" x14ac:dyDescent="0.3">
      <c r="A65" s="14">
        <v>5</v>
      </c>
      <c r="B65" s="14">
        <v>1</v>
      </c>
      <c r="C65">
        <f>LN(D65)</f>
        <v>-2.0794415416798357</v>
      </c>
      <c r="D65" s="24">
        <v>0.125</v>
      </c>
      <c r="E65" s="14">
        <v>115001</v>
      </c>
      <c r="F65" s="14"/>
      <c r="G65" s="333" t="s">
        <v>1117</v>
      </c>
      <c r="H65" s="14"/>
      <c r="I65" s="33"/>
    </row>
    <row r="66" spans="1:9" x14ac:dyDescent="0.3">
      <c r="A66" s="24">
        <v>5</v>
      </c>
      <c r="B66" s="24">
        <v>1</v>
      </c>
      <c r="C66">
        <f>LN(D66)</f>
        <v>-1.3862943611198906</v>
      </c>
      <c r="D66" s="24">
        <v>0.25</v>
      </c>
      <c r="E66" s="24">
        <v>194449</v>
      </c>
      <c r="F66" s="24"/>
      <c r="G66" s="24"/>
      <c r="H66" s="24"/>
      <c r="I66" s="27"/>
    </row>
    <row r="67" spans="1:9" x14ac:dyDescent="0.3">
      <c r="A67" s="24">
        <v>5</v>
      </c>
      <c r="B67" s="24">
        <v>1</v>
      </c>
      <c r="C67">
        <f>LN(D67)</f>
        <v>-0.69314718055994529</v>
      </c>
      <c r="D67" s="24">
        <v>0.5</v>
      </c>
      <c r="E67" s="24">
        <v>258718</v>
      </c>
      <c r="F67" s="24"/>
      <c r="G67" s="24"/>
      <c r="H67" s="24"/>
      <c r="I67" s="27"/>
    </row>
    <row r="68" spans="1:9" x14ac:dyDescent="0.3">
      <c r="A68" s="24">
        <v>5</v>
      </c>
      <c r="B68" s="24">
        <v>1</v>
      </c>
      <c r="C68">
        <f>LN(D68)</f>
        <v>-0.2876820724517809</v>
      </c>
      <c r="D68" s="24">
        <v>0.75</v>
      </c>
      <c r="E68" s="24">
        <v>290836</v>
      </c>
      <c r="F68" s="24"/>
      <c r="G68" s="24"/>
      <c r="H68" s="24"/>
      <c r="I68" s="27"/>
    </row>
    <row r="69" spans="1:9" x14ac:dyDescent="0.3">
      <c r="A69" s="24">
        <v>5</v>
      </c>
      <c r="B69" s="24">
        <v>1</v>
      </c>
      <c r="C69">
        <f>LN(D69)</f>
        <v>0</v>
      </c>
      <c r="D69" s="24">
        <v>1</v>
      </c>
      <c r="E69" s="24">
        <v>316625</v>
      </c>
      <c r="F69" s="24"/>
      <c r="G69" s="24"/>
      <c r="H69" s="24"/>
      <c r="I69" s="27"/>
    </row>
    <row r="70" spans="1:9" x14ac:dyDescent="0.3">
      <c r="A70" s="24">
        <v>5</v>
      </c>
      <c r="B70" s="24">
        <v>2</v>
      </c>
      <c r="C70" s="24">
        <f>LN(D65/2)</f>
        <v>-2.7725887222397811</v>
      </c>
      <c r="E70" s="24">
        <v>50000</v>
      </c>
      <c r="F70" s="24"/>
      <c r="G70" s="24"/>
      <c r="H70" s="24"/>
      <c r="I70" s="27"/>
    </row>
    <row r="71" spans="1:9" x14ac:dyDescent="0.3">
      <c r="A71" s="24">
        <v>5</v>
      </c>
      <c r="B71" s="24">
        <v>2</v>
      </c>
      <c r="C71" s="24"/>
      <c r="E71" s="24"/>
      <c r="F71" s="24"/>
      <c r="G71" s="24"/>
      <c r="H71" s="24"/>
      <c r="I71" s="27"/>
    </row>
    <row r="72" spans="1:9" x14ac:dyDescent="0.3">
      <c r="A72" s="24">
        <v>5</v>
      </c>
      <c r="B72" s="24">
        <v>2</v>
      </c>
      <c r="C72" s="24"/>
      <c r="E72" s="24"/>
      <c r="F72" s="24"/>
      <c r="G72" s="24"/>
      <c r="H72" s="24"/>
      <c r="I72" s="27"/>
    </row>
    <row r="73" spans="1:9" x14ac:dyDescent="0.3">
      <c r="A73" s="24">
        <v>5</v>
      </c>
      <c r="B73" s="24">
        <v>2</v>
      </c>
      <c r="C73" s="24"/>
      <c r="E73" s="24"/>
      <c r="F73" s="24"/>
      <c r="G73" s="24"/>
      <c r="H73" s="24"/>
      <c r="I73" s="27"/>
    </row>
    <row r="74" spans="1:9" x14ac:dyDescent="0.3">
      <c r="A74" s="24">
        <v>5</v>
      </c>
      <c r="B74" s="24">
        <v>2</v>
      </c>
      <c r="C74" s="24"/>
      <c r="E74" s="24"/>
      <c r="F74" s="24"/>
      <c r="G74" s="24"/>
      <c r="H74" s="24"/>
      <c r="I74" s="27"/>
    </row>
    <row r="75" spans="1:9" x14ac:dyDescent="0.3">
      <c r="A75" s="24">
        <v>5</v>
      </c>
      <c r="B75" s="24">
        <v>3</v>
      </c>
      <c r="C75" s="24"/>
      <c r="E75" s="24"/>
      <c r="F75" s="24"/>
      <c r="G75" s="24"/>
      <c r="H75" s="24"/>
      <c r="I75" s="27"/>
    </row>
    <row r="76" spans="1:9" x14ac:dyDescent="0.3">
      <c r="A76" s="24">
        <v>5</v>
      </c>
      <c r="B76" s="24">
        <v>3</v>
      </c>
      <c r="C76" s="24"/>
      <c r="D76" s="24"/>
      <c r="E76" s="24"/>
      <c r="F76" s="24"/>
      <c r="G76" s="24"/>
      <c r="H76" s="24"/>
      <c r="I76" s="27"/>
    </row>
    <row r="77" spans="1:9" x14ac:dyDescent="0.3">
      <c r="A77" s="24">
        <v>5</v>
      </c>
      <c r="B77" s="24">
        <v>3</v>
      </c>
      <c r="C77" s="24"/>
      <c r="D77" s="24"/>
      <c r="E77" s="24"/>
      <c r="F77" s="24"/>
      <c r="G77" s="24"/>
      <c r="H77" s="24"/>
      <c r="I77" s="27"/>
    </row>
    <row r="78" spans="1:9" x14ac:dyDescent="0.3">
      <c r="A78" s="24">
        <v>5</v>
      </c>
      <c r="B78" s="24">
        <v>3</v>
      </c>
      <c r="C78" s="24"/>
      <c r="D78" s="24"/>
      <c r="E78" s="24"/>
      <c r="F78" s="24"/>
      <c r="G78" s="24"/>
      <c r="H78" s="24"/>
      <c r="I78" s="27"/>
    </row>
    <row r="79" spans="1:9" x14ac:dyDescent="0.3">
      <c r="A79" s="24">
        <v>5</v>
      </c>
      <c r="B79" s="24">
        <v>3</v>
      </c>
      <c r="C79" s="24"/>
      <c r="D79" s="24"/>
      <c r="E79" s="24"/>
      <c r="F79" s="24"/>
      <c r="G79" s="24"/>
      <c r="H79" s="24"/>
      <c r="I79" s="27"/>
    </row>
    <row r="80" spans="1:9" x14ac:dyDescent="0.3">
      <c r="A80" s="14">
        <v>6</v>
      </c>
      <c r="B80" s="14">
        <v>1</v>
      </c>
      <c r="C80" s="14"/>
      <c r="D80" s="310"/>
      <c r="E80" s="14"/>
      <c r="F80" s="14"/>
      <c r="G80" s="14"/>
      <c r="H80" s="14"/>
      <c r="I80" s="33"/>
    </row>
    <row r="81" spans="1:9" x14ac:dyDescent="0.3">
      <c r="A81" s="24">
        <v>6</v>
      </c>
      <c r="B81" s="24">
        <v>1</v>
      </c>
      <c r="C81" s="24"/>
      <c r="D81" s="24"/>
      <c r="E81" s="24"/>
      <c r="F81" s="24"/>
      <c r="G81" s="24"/>
      <c r="H81" s="24"/>
      <c r="I81" s="27"/>
    </row>
    <row r="82" spans="1:9" x14ac:dyDescent="0.3">
      <c r="A82" s="24">
        <v>6</v>
      </c>
      <c r="B82" s="24">
        <v>1</v>
      </c>
      <c r="C82" s="24"/>
      <c r="D82" s="24"/>
      <c r="E82" s="24"/>
      <c r="F82" s="24"/>
      <c r="G82" s="24"/>
      <c r="H82" s="24"/>
      <c r="I82" s="27"/>
    </row>
    <row r="83" spans="1:9" x14ac:dyDescent="0.3">
      <c r="A83" s="24">
        <v>6</v>
      </c>
      <c r="B83" s="24">
        <v>1</v>
      </c>
      <c r="C83" s="24"/>
      <c r="D83" s="24"/>
      <c r="E83" s="24"/>
      <c r="F83" s="24"/>
      <c r="G83" s="24"/>
      <c r="H83" s="24"/>
      <c r="I83" s="27"/>
    </row>
    <row r="84" spans="1:9" x14ac:dyDescent="0.3">
      <c r="A84" s="24">
        <v>6</v>
      </c>
      <c r="B84" s="24">
        <v>1</v>
      </c>
      <c r="C84" s="24"/>
      <c r="D84" s="24"/>
      <c r="E84" s="24"/>
      <c r="F84" s="24"/>
      <c r="G84" s="24"/>
      <c r="H84" s="24"/>
      <c r="I84" s="27"/>
    </row>
    <row r="85" spans="1:9" x14ac:dyDescent="0.3">
      <c r="A85" s="24">
        <v>6</v>
      </c>
      <c r="B85" s="24">
        <v>2</v>
      </c>
      <c r="C85" s="24"/>
      <c r="D85" s="24"/>
      <c r="E85" s="24"/>
      <c r="F85" s="24"/>
      <c r="G85" s="24"/>
      <c r="H85" s="24"/>
      <c r="I85" s="27"/>
    </row>
    <row r="86" spans="1:9" x14ac:dyDescent="0.3">
      <c r="A86" s="24">
        <v>6</v>
      </c>
      <c r="B86" s="24">
        <v>2</v>
      </c>
      <c r="C86" s="24"/>
      <c r="D86" s="24"/>
      <c r="E86" s="24"/>
      <c r="F86" s="24"/>
      <c r="G86" s="24"/>
      <c r="H86" s="24"/>
      <c r="I86" s="27"/>
    </row>
    <row r="87" spans="1:9" x14ac:dyDescent="0.3">
      <c r="A87" s="24">
        <v>6</v>
      </c>
      <c r="B87" s="24">
        <v>2</v>
      </c>
      <c r="C87" s="24"/>
      <c r="D87" s="24"/>
      <c r="E87" s="24"/>
      <c r="F87" s="24"/>
      <c r="G87" s="24"/>
      <c r="H87" s="24"/>
      <c r="I87" s="27"/>
    </row>
    <row r="88" spans="1:9" x14ac:dyDescent="0.3">
      <c r="A88" s="24">
        <v>6</v>
      </c>
      <c r="B88" s="24">
        <v>2</v>
      </c>
      <c r="C88" s="24"/>
      <c r="D88" s="24"/>
      <c r="E88" s="24"/>
      <c r="F88" s="24"/>
      <c r="G88" s="24"/>
      <c r="H88" s="24"/>
      <c r="I88" s="27"/>
    </row>
    <row r="89" spans="1:9" x14ac:dyDescent="0.3">
      <c r="A89" s="24">
        <v>6</v>
      </c>
      <c r="B89" s="24">
        <v>2</v>
      </c>
      <c r="C89" s="24"/>
      <c r="D89" s="24"/>
      <c r="E89" s="24"/>
      <c r="F89" s="24"/>
      <c r="G89" s="24"/>
      <c r="H89" s="24"/>
      <c r="I89" s="27"/>
    </row>
    <row r="90" spans="1:9" x14ac:dyDescent="0.3">
      <c r="A90" s="24">
        <v>6</v>
      </c>
      <c r="B90" s="24">
        <v>3</v>
      </c>
      <c r="C90" s="24"/>
      <c r="D90" s="24"/>
      <c r="E90" s="24"/>
      <c r="F90" s="24"/>
      <c r="G90" s="24"/>
      <c r="H90" s="24"/>
      <c r="I90" s="27"/>
    </row>
    <row r="91" spans="1:9" x14ac:dyDescent="0.3">
      <c r="A91" s="24">
        <v>6</v>
      </c>
      <c r="B91" s="24">
        <v>3</v>
      </c>
      <c r="C91" s="24"/>
      <c r="D91" s="24"/>
      <c r="E91" s="24"/>
      <c r="F91" s="24"/>
      <c r="G91" s="24"/>
      <c r="H91" s="24"/>
      <c r="I91" s="27"/>
    </row>
    <row r="92" spans="1:9" x14ac:dyDescent="0.3">
      <c r="A92" s="24">
        <v>6</v>
      </c>
      <c r="B92" s="24">
        <v>3</v>
      </c>
      <c r="C92" s="24"/>
      <c r="D92" s="24"/>
      <c r="E92" s="24"/>
      <c r="F92" s="24"/>
      <c r="G92" s="24"/>
      <c r="H92" s="24"/>
      <c r="I92" s="27"/>
    </row>
    <row r="93" spans="1:9" x14ac:dyDescent="0.3">
      <c r="A93" s="24">
        <v>6</v>
      </c>
      <c r="B93" s="24">
        <v>3</v>
      </c>
      <c r="C93" s="24"/>
      <c r="D93" s="24"/>
      <c r="E93" s="24"/>
      <c r="F93" s="24"/>
      <c r="G93" s="24"/>
      <c r="H93" s="24"/>
      <c r="I93" s="27"/>
    </row>
    <row r="94" spans="1:9" x14ac:dyDescent="0.3">
      <c r="A94" s="24">
        <v>6</v>
      </c>
      <c r="B94" s="24">
        <v>3</v>
      </c>
      <c r="C94" s="24"/>
      <c r="D94" s="24"/>
      <c r="E94" s="24"/>
      <c r="F94" s="24"/>
      <c r="G94" s="24"/>
      <c r="H94" s="24"/>
      <c r="I94" s="27"/>
    </row>
    <row r="95" spans="1:9" x14ac:dyDescent="0.3">
      <c r="A95" s="14">
        <v>7</v>
      </c>
      <c r="B95" s="14">
        <v>1</v>
      </c>
      <c r="C95" s="14"/>
      <c r="D95" s="310"/>
      <c r="E95" s="14"/>
      <c r="F95" s="14"/>
      <c r="G95" s="14"/>
      <c r="H95" s="14"/>
      <c r="I95" s="33"/>
    </row>
    <row r="96" spans="1:9" x14ac:dyDescent="0.3">
      <c r="A96" s="24">
        <v>7</v>
      </c>
      <c r="B96" s="24">
        <v>1</v>
      </c>
      <c r="C96" s="24"/>
      <c r="D96" s="24"/>
      <c r="E96" s="24"/>
      <c r="F96" s="24"/>
      <c r="G96" s="24"/>
      <c r="H96" s="24"/>
      <c r="I96" s="27"/>
    </row>
    <row r="97" spans="1:9" x14ac:dyDescent="0.3">
      <c r="A97" s="24">
        <v>7</v>
      </c>
      <c r="B97" s="24">
        <v>1</v>
      </c>
      <c r="C97" s="24"/>
      <c r="D97" s="24"/>
      <c r="E97" s="24"/>
      <c r="F97" s="24"/>
      <c r="G97" s="24"/>
      <c r="H97" s="24"/>
      <c r="I97" s="27"/>
    </row>
    <row r="98" spans="1:9" x14ac:dyDescent="0.3">
      <c r="A98" s="24">
        <v>7</v>
      </c>
      <c r="B98" s="24">
        <v>1</v>
      </c>
      <c r="C98" s="24"/>
      <c r="D98" s="24"/>
      <c r="E98" s="24"/>
      <c r="F98" s="24"/>
      <c r="G98" s="24"/>
      <c r="H98" s="24"/>
      <c r="I98" s="27"/>
    </row>
    <row r="99" spans="1:9" x14ac:dyDescent="0.3">
      <c r="A99" s="24">
        <v>7</v>
      </c>
      <c r="B99" s="24">
        <v>1</v>
      </c>
      <c r="C99" s="24"/>
      <c r="D99" s="24"/>
      <c r="E99" s="24"/>
      <c r="F99" s="24"/>
      <c r="G99" s="24"/>
      <c r="H99" s="24"/>
      <c r="I99" s="27"/>
    </row>
    <row r="100" spans="1:9" x14ac:dyDescent="0.3">
      <c r="A100" s="24">
        <v>7</v>
      </c>
      <c r="B100" s="24">
        <v>2</v>
      </c>
      <c r="C100" s="24"/>
      <c r="D100" s="24"/>
      <c r="E100" s="24"/>
      <c r="F100" s="24"/>
      <c r="G100" s="24"/>
      <c r="H100" s="24"/>
      <c r="I100" s="27"/>
    </row>
    <row r="101" spans="1:9" x14ac:dyDescent="0.3">
      <c r="A101" s="24">
        <v>7</v>
      </c>
      <c r="B101" s="24">
        <v>2</v>
      </c>
      <c r="C101" s="24"/>
      <c r="D101" s="24"/>
      <c r="E101" s="24"/>
      <c r="F101" s="24"/>
      <c r="G101" s="24"/>
      <c r="H101" s="24"/>
      <c r="I101" s="27"/>
    </row>
    <row r="102" spans="1:9" x14ac:dyDescent="0.3">
      <c r="A102" s="24">
        <v>7</v>
      </c>
      <c r="B102" s="24">
        <v>2</v>
      </c>
      <c r="C102" s="24"/>
      <c r="D102" s="24"/>
      <c r="E102" s="24"/>
      <c r="F102" s="24"/>
      <c r="G102" s="24"/>
      <c r="H102" s="24"/>
      <c r="I102" s="27"/>
    </row>
    <row r="103" spans="1:9" x14ac:dyDescent="0.3">
      <c r="A103" s="24">
        <v>7</v>
      </c>
      <c r="B103" s="24">
        <v>2</v>
      </c>
      <c r="C103" s="24"/>
      <c r="D103" s="24"/>
      <c r="E103" s="24"/>
      <c r="F103" s="24"/>
      <c r="G103" s="24"/>
      <c r="H103" s="24"/>
      <c r="I103" s="27"/>
    </row>
    <row r="104" spans="1:9" x14ac:dyDescent="0.3">
      <c r="A104" s="24">
        <v>7</v>
      </c>
      <c r="B104" s="24">
        <v>2</v>
      </c>
      <c r="C104" s="24"/>
      <c r="D104" s="24"/>
      <c r="E104" s="24"/>
      <c r="F104" s="24"/>
      <c r="G104" s="24"/>
      <c r="H104" s="24"/>
      <c r="I104" s="27"/>
    </row>
    <row r="105" spans="1:9" x14ac:dyDescent="0.3">
      <c r="A105" s="24">
        <v>7</v>
      </c>
      <c r="B105" s="24">
        <v>3</v>
      </c>
      <c r="C105" s="24"/>
      <c r="D105" s="24"/>
      <c r="E105" s="24"/>
      <c r="F105" s="24"/>
      <c r="G105" s="24"/>
      <c r="H105" s="24"/>
      <c r="I105" s="27"/>
    </row>
    <row r="106" spans="1:9" x14ac:dyDescent="0.3">
      <c r="A106" s="24">
        <v>7</v>
      </c>
      <c r="B106" s="24">
        <v>3</v>
      </c>
      <c r="C106" s="24"/>
      <c r="D106" s="24"/>
      <c r="E106" s="24"/>
      <c r="F106" s="24"/>
      <c r="G106" s="24"/>
      <c r="H106" s="24"/>
      <c r="I106" s="27"/>
    </row>
    <row r="107" spans="1:9" x14ac:dyDescent="0.3">
      <c r="A107" s="24">
        <v>7</v>
      </c>
      <c r="B107" s="24">
        <v>3</v>
      </c>
      <c r="C107" s="24"/>
      <c r="D107" s="24"/>
      <c r="E107" s="24"/>
      <c r="F107" s="24"/>
      <c r="G107" s="24"/>
      <c r="H107" s="24"/>
      <c r="I107" s="27"/>
    </row>
    <row r="108" spans="1:9" x14ac:dyDescent="0.3">
      <c r="A108" s="24">
        <v>7</v>
      </c>
      <c r="B108" s="24">
        <v>3</v>
      </c>
      <c r="C108" s="24"/>
      <c r="D108" s="24"/>
      <c r="E108" s="24"/>
      <c r="F108" s="24"/>
      <c r="G108" s="24"/>
      <c r="H108" s="24"/>
      <c r="I108" s="27"/>
    </row>
    <row r="109" spans="1:9" x14ac:dyDescent="0.3">
      <c r="A109" s="24">
        <v>7</v>
      </c>
      <c r="B109" s="24">
        <v>3</v>
      </c>
      <c r="C109" s="24"/>
      <c r="D109" s="24"/>
      <c r="E109" s="24"/>
      <c r="F109" s="24"/>
      <c r="G109" s="24"/>
      <c r="H109" s="24"/>
      <c r="I109" s="27"/>
    </row>
    <row r="110" spans="1:9" x14ac:dyDescent="0.3">
      <c r="A110" s="14">
        <v>8</v>
      </c>
      <c r="B110" s="14">
        <v>1</v>
      </c>
      <c r="C110" s="14"/>
      <c r="D110" s="310"/>
      <c r="E110" s="14"/>
      <c r="F110" s="14"/>
      <c r="G110" s="14"/>
      <c r="H110" s="14"/>
      <c r="I110" s="33"/>
    </row>
    <row r="111" spans="1:9" x14ac:dyDescent="0.3">
      <c r="A111" s="24">
        <v>8</v>
      </c>
      <c r="B111" s="24">
        <v>1</v>
      </c>
      <c r="C111" s="24"/>
      <c r="D111" s="24"/>
      <c r="E111" s="24"/>
      <c r="F111" s="24"/>
      <c r="G111" s="24"/>
      <c r="H111" s="24"/>
      <c r="I111" s="27"/>
    </row>
    <row r="112" spans="1:9" x14ac:dyDescent="0.3">
      <c r="A112" s="24">
        <v>8</v>
      </c>
      <c r="B112" s="24">
        <v>1</v>
      </c>
      <c r="C112" s="24"/>
      <c r="D112" s="24"/>
      <c r="E112" s="24"/>
      <c r="F112" s="24"/>
      <c r="G112" s="24"/>
      <c r="H112" s="24"/>
      <c r="I112" s="27"/>
    </row>
    <row r="113" spans="1:9" x14ac:dyDescent="0.3">
      <c r="A113" s="24">
        <v>8</v>
      </c>
      <c r="B113" s="24">
        <v>1</v>
      </c>
      <c r="C113" s="24"/>
      <c r="D113" s="24"/>
      <c r="E113" s="24"/>
      <c r="F113" s="24"/>
      <c r="G113" s="24"/>
      <c r="H113" s="24"/>
      <c r="I113" s="27"/>
    </row>
    <row r="114" spans="1:9" x14ac:dyDescent="0.3">
      <c r="A114" s="24">
        <v>8</v>
      </c>
      <c r="B114" s="24">
        <v>1</v>
      </c>
      <c r="C114" s="24"/>
      <c r="D114" s="24"/>
      <c r="E114" s="24"/>
      <c r="F114" s="24"/>
      <c r="G114" s="24"/>
      <c r="H114" s="24"/>
      <c r="I114" s="27"/>
    </row>
    <row r="115" spans="1:9" x14ac:dyDescent="0.3">
      <c r="A115" s="24">
        <v>8</v>
      </c>
      <c r="B115" s="24">
        <v>2</v>
      </c>
      <c r="C115" s="24"/>
      <c r="D115" s="24"/>
      <c r="E115" s="24"/>
      <c r="F115" s="24"/>
      <c r="G115" s="24"/>
      <c r="H115" s="24"/>
      <c r="I115" s="27"/>
    </row>
    <row r="116" spans="1:9" x14ac:dyDescent="0.3">
      <c r="A116" s="24">
        <v>8</v>
      </c>
      <c r="B116" s="24">
        <v>2</v>
      </c>
      <c r="C116" s="24"/>
      <c r="D116" s="24"/>
      <c r="E116" s="24"/>
      <c r="F116" s="24"/>
      <c r="G116" s="24"/>
      <c r="H116" s="24"/>
      <c r="I116" s="27"/>
    </row>
    <row r="117" spans="1:9" x14ac:dyDescent="0.3">
      <c r="A117" s="24">
        <v>8</v>
      </c>
      <c r="B117" s="24">
        <v>2</v>
      </c>
      <c r="C117" s="24"/>
      <c r="D117" s="24"/>
      <c r="E117" s="24"/>
      <c r="F117" s="24"/>
      <c r="G117" s="24"/>
      <c r="H117" s="24"/>
      <c r="I117" s="27"/>
    </row>
    <row r="118" spans="1:9" x14ac:dyDescent="0.3">
      <c r="A118" s="24">
        <v>8</v>
      </c>
      <c r="B118" s="24">
        <v>2</v>
      </c>
      <c r="C118" s="24"/>
      <c r="D118" s="24"/>
      <c r="E118" s="24"/>
      <c r="F118" s="24"/>
      <c r="G118" s="24"/>
      <c r="H118" s="24"/>
      <c r="I118" s="27"/>
    </row>
    <row r="119" spans="1:9" x14ac:dyDescent="0.3">
      <c r="A119" s="24">
        <v>8</v>
      </c>
      <c r="B119" s="24">
        <v>2</v>
      </c>
      <c r="C119" s="24"/>
      <c r="D119" s="24"/>
      <c r="E119" s="24"/>
      <c r="F119" s="24"/>
      <c r="G119" s="24"/>
      <c r="H119" s="24"/>
      <c r="I119" s="27"/>
    </row>
    <row r="120" spans="1:9" x14ac:dyDescent="0.3">
      <c r="A120" s="24">
        <v>8</v>
      </c>
      <c r="B120" s="24">
        <v>3</v>
      </c>
      <c r="C120" s="24"/>
      <c r="D120" s="24"/>
      <c r="E120" s="24"/>
      <c r="F120" s="24"/>
      <c r="G120" s="24"/>
      <c r="H120" s="24"/>
      <c r="I120" s="27"/>
    </row>
    <row r="121" spans="1:9" x14ac:dyDescent="0.3">
      <c r="A121" s="24">
        <v>8</v>
      </c>
      <c r="B121" s="24">
        <v>3</v>
      </c>
      <c r="C121" s="24"/>
      <c r="D121" s="24"/>
      <c r="E121" s="24"/>
      <c r="F121" s="24"/>
      <c r="G121" s="24"/>
      <c r="H121" s="24"/>
      <c r="I121" s="27"/>
    </row>
    <row r="122" spans="1:9" x14ac:dyDescent="0.3">
      <c r="A122" s="24">
        <v>8</v>
      </c>
      <c r="B122" s="24">
        <v>3</v>
      </c>
      <c r="C122" s="24"/>
      <c r="D122" s="24"/>
      <c r="E122" s="24"/>
      <c r="F122" s="24"/>
      <c r="G122" s="24"/>
      <c r="H122" s="24"/>
      <c r="I122" s="27"/>
    </row>
    <row r="123" spans="1:9" x14ac:dyDescent="0.3">
      <c r="A123" s="24">
        <v>8</v>
      </c>
      <c r="B123" s="24">
        <v>3</v>
      </c>
      <c r="C123" s="24"/>
      <c r="D123" s="24"/>
      <c r="E123" s="24"/>
      <c r="F123" s="24"/>
      <c r="G123" s="24"/>
      <c r="H123" s="24"/>
      <c r="I123" s="27"/>
    </row>
    <row r="124" spans="1:9" x14ac:dyDescent="0.3">
      <c r="A124" s="24">
        <v>8</v>
      </c>
      <c r="B124" s="24">
        <v>3</v>
      </c>
      <c r="C124" s="24"/>
      <c r="D124" s="24"/>
      <c r="E124" s="24"/>
      <c r="F124" s="24"/>
      <c r="G124" s="24"/>
      <c r="H124" s="24"/>
      <c r="I124" s="27"/>
    </row>
    <row r="125" spans="1:9" x14ac:dyDescent="0.3">
      <c r="A125" s="14">
        <v>9</v>
      </c>
      <c r="B125" s="36">
        <v>1</v>
      </c>
      <c r="C125" s="14"/>
      <c r="D125" s="310"/>
      <c r="E125" s="14"/>
      <c r="F125" s="14"/>
      <c r="G125" s="14"/>
      <c r="H125" s="14"/>
      <c r="I125" s="33"/>
    </row>
    <row r="126" spans="1:9" x14ac:dyDescent="0.3">
      <c r="A126" s="24">
        <v>9</v>
      </c>
      <c r="B126" s="35">
        <v>1</v>
      </c>
      <c r="C126" s="24"/>
      <c r="D126" s="24"/>
      <c r="E126" s="24"/>
      <c r="F126" s="24"/>
      <c r="G126" s="24"/>
      <c r="H126" s="24"/>
      <c r="I126" s="27"/>
    </row>
    <row r="127" spans="1:9" x14ac:dyDescent="0.3">
      <c r="A127" s="24">
        <v>9</v>
      </c>
      <c r="B127" s="35">
        <v>1</v>
      </c>
      <c r="C127" s="24"/>
      <c r="D127" s="24"/>
      <c r="E127" s="24"/>
      <c r="F127" s="24"/>
      <c r="G127" s="24"/>
      <c r="H127" s="24"/>
      <c r="I127" s="27"/>
    </row>
    <row r="128" spans="1:9" x14ac:dyDescent="0.3">
      <c r="A128" s="24">
        <v>9</v>
      </c>
      <c r="B128" s="35">
        <v>1</v>
      </c>
      <c r="C128" s="24"/>
      <c r="D128" s="24"/>
      <c r="E128" s="24"/>
      <c r="F128" s="24"/>
      <c r="G128" s="24"/>
      <c r="H128" s="24"/>
      <c r="I128" s="27"/>
    </row>
    <row r="129" spans="1:9" x14ac:dyDescent="0.3">
      <c r="A129" s="24">
        <v>9</v>
      </c>
      <c r="B129" s="35">
        <v>1</v>
      </c>
      <c r="C129" s="24"/>
      <c r="D129" s="24"/>
      <c r="E129" s="24"/>
      <c r="F129" s="24"/>
      <c r="G129" s="24"/>
      <c r="H129" s="24"/>
      <c r="I129" s="27"/>
    </row>
    <row r="130" spans="1:9" x14ac:dyDescent="0.3">
      <c r="A130" s="24">
        <v>9</v>
      </c>
      <c r="B130" s="35">
        <v>2</v>
      </c>
      <c r="C130" s="24"/>
      <c r="D130" s="24"/>
      <c r="E130" s="24"/>
      <c r="F130" s="24"/>
      <c r="G130" s="24"/>
      <c r="H130" s="24"/>
      <c r="I130" s="27"/>
    </row>
    <row r="131" spans="1:9" x14ac:dyDescent="0.3">
      <c r="A131" s="24">
        <v>9</v>
      </c>
      <c r="B131" s="35">
        <v>2</v>
      </c>
      <c r="C131" s="24"/>
      <c r="D131" s="24"/>
      <c r="E131" s="24"/>
      <c r="F131" s="24"/>
      <c r="G131" s="24"/>
      <c r="H131" s="24"/>
      <c r="I131" s="27"/>
    </row>
    <row r="132" spans="1:9" x14ac:dyDescent="0.3">
      <c r="A132" s="24">
        <v>9</v>
      </c>
      <c r="B132" s="35">
        <v>2</v>
      </c>
      <c r="C132" s="24"/>
      <c r="D132" s="24"/>
      <c r="E132" s="24"/>
      <c r="F132" s="24"/>
      <c r="G132" s="24"/>
      <c r="H132" s="24"/>
      <c r="I132" s="27"/>
    </row>
    <row r="133" spans="1:9" x14ac:dyDescent="0.3">
      <c r="A133" s="24">
        <v>9</v>
      </c>
      <c r="B133" s="35">
        <v>2</v>
      </c>
      <c r="C133" s="24"/>
      <c r="D133" s="24"/>
      <c r="E133" s="24"/>
      <c r="F133" s="24"/>
      <c r="G133" s="24"/>
      <c r="H133" s="24"/>
      <c r="I133" s="27"/>
    </row>
    <row r="134" spans="1:9" x14ac:dyDescent="0.3">
      <c r="A134" s="24">
        <v>9</v>
      </c>
      <c r="B134" s="35">
        <v>2</v>
      </c>
      <c r="C134" s="24"/>
      <c r="D134" s="24"/>
      <c r="E134" s="24"/>
      <c r="F134" s="24"/>
      <c r="G134" s="24"/>
      <c r="H134" s="24"/>
      <c r="I134" s="27"/>
    </row>
    <row r="135" spans="1:9" x14ac:dyDescent="0.3">
      <c r="A135" s="24">
        <v>9</v>
      </c>
      <c r="B135" s="35">
        <v>3</v>
      </c>
      <c r="C135" s="24"/>
      <c r="D135" s="24"/>
      <c r="E135" s="24"/>
      <c r="F135" s="24"/>
      <c r="G135" s="24"/>
      <c r="H135" s="24"/>
      <c r="I135" s="27"/>
    </row>
    <row r="136" spans="1:9" x14ac:dyDescent="0.3">
      <c r="A136" s="24">
        <v>9</v>
      </c>
      <c r="B136" s="35">
        <v>3</v>
      </c>
      <c r="C136" s="24"/>
      <c r="D136" s="24"/>
      <c r="E136" s="24"/>
      <c r="F136" s="24"/>
      <c r="G136" s="24"/>
      <c r="H136" s="24"/>
      <c r="I136" s="27"/>
    </row>
    <row r="137" spans="1:9" x14ac:dyDescent="0.3">
      <c r="A137" s="24">
        <v>9</v>
      </c>
      <c r="B137" s="35">
        <v>3</v>
      </c>
      <c r="C137" s="24"/>
      <c r="D137" s="24"/>
      <c r="E137" s="24"/>
      <c r="F137" s="24"/>
      <c r="G137" s="24"/>
      <c r="H137" s="24"/>
      <c r="I137" s="27"/>
    </row>
    <row r="138" spans="1:9" x14ac:dyDescent="0.3">
      <c r="A138" s="24">
        <v>9</v>
      </c>
      <c r="B138" s="35">
        <v>3</v>
      </c>
      <c r="C138" s="24"/>
      <c r="D138" s="24"/>
      <c r="E138" s="24"/>
      <c r="F138" s="24"/>
      <c r="G138" s="24"/>
      <c r="H138" s="24"/>
      <c r="I138" s="27"/>
    </row>
    <row r="139" spans="1:9" x14ac:dyDescent="0.3">
      <c r="A139" s="24">
        <v>9</v>
      </c>
      <c r="B139" s="35">
        <v>3</v>
      </c>
      <c r="C139" s="24"/>
      <c r="D139" s="24"/>
      <c r="E139" s="24"/>
      <c r="F139" s="24"/>
      <c r="G139" s="24"/>
      <c r="H139" s="24"/>
      <c r="I139" s="27"/>
    </row>
    <row r="140" spans="1:9" x14ac:dyDescent="0.3">
      <c r="A140" s="14">
        <v>10</v>
      </c>
      <c r="B140" s="36">
        <v>1</v>
      </c>
      <c r="C140" s="14"/>
      <c r="D140" s="310"/>
      <c r="E140" s="14"/>
      <c r="F140" s="14"/>
      <c r="G140" s="14"/>
      <c r="H140" s="14"/>
      <c r="I140" s="33"/>
    </row>
    <row r="141" spans="1:9" x14ac:dyDescent="0.3">
      <c r="A141" s="24">
        <v>10</v>
      </c>
      <c r="B141" s="35">
        <v>1</v>
      </c>
      <c r="C141" s="24"/>
      <c r="D141" s="24"/>
      <c r="E141" s="24"/>
      <c r="F141" s="24"/>
      <c r="G141" s="24"/>
      <c r="H141" s="24"/>
      <c r="I141" s="27"/>
    </row>
    <row r="142" spans="1:9" x14ac:dyDescent="0.3">
      <c r="A142" s="24">
        <v>10</v>
      </c>
      <c r="B142" s="35">
        <v>1</v>
      </c>
      <c r="C142" s="24"/>
      <c r="D142" s="24"/>
      <c r="E142" s="24"/>
      <c r="F142" s="24"/>
      <c r="G142" s="24"/>
      <c r="H142" s="24"/>
      <c r="I142" s="27"/>
    </row>
    <row r="143" spans="1:9" x14ac:dyDescent="0.3">
      <c r="A143" s="24">
        <v>10</v>
      </c>
      <c r="B143" s="35">
        <v>1</v>
      </c>
      <c r="C143" s="24"/>
      <c r="D143" s="24"/>
      <c r="E143" s="24"/>
      <c r="F143" s="24"/>
      <c r="G143" s="24"/>
      <c r="H143" s="24"/>
      <c r="I143" s="27"/>
    </row>
    <row r="144" spans="1:9" x14ac:dyDescent="0.3">
      <c r="A144" s="24">
        <v>10</v>
      </c>
      <c r="B144" s="35">
        <v>1</v>
      </c>
      <c r="C144" s="24"/>
      <c r="D144" s="24"/>
      <c r="E144" s="24"/>
      <c r="F144" s="24"/>
      <c r="G144" s="24"/>
      <c r="H144" s="24"/>
      <c r="I144" s="27"/>
    </row>
    <row r="145" spans="1:9" x14ac:dyDescent="0.3">
      <c r="A145" s="24">
        <v>10</v>
      </c>
      <c r="B145" s="35">
        <v>2</v>
      </c>
      <c r="C145" s="24"/>
      <c r="D145" s="24"/>
      <c r="E145" s="24"/>
      <c r="F145" s="24"/>
      <c r="G145" s="24"/>
      <c r="H145" s="24"/>
      <c r="I145" s="27"/>
    </row>
    <row r="146" spans="1:9" x14ac:dyDescent="0.3">
      <c r="A146" s="24">
        <v>10</v>
      </c>
      <c r="B146" s="35">
        <v>2</v>
      </c>
      <c r="C146" s="24"/>
      <c r="D146" s="24"/>
      <c r="E146" s="24"/>
      <c r="F146" s="24"/>
      <c r="G146" s="24"/>
      <c r="H146" s="24"/>
      <c r="I146" s="27"/>
    </row>
    <row r="147" spans="1:9" x14ac:dyDescent="0.3">
      <c r="A147" s="24">
        <v>10</v>
      </c>
      <c r="B147" s="35">
        <v>2</v>
      </c>
      <c r="C147" s="24"/>
      <c r="D147" s="24"/>
      <c r="E147" s="24"/>
      <c r="F147" s="24"/>
      <c r="G147" s="24"/>
      <c r="H147" s="24"/>
      <c r="I147" s="27"/>
    </row>
    <row r="148" spans="1:9" x14ac:dyDescent="0.3">
      <c r="A148" s="24">
        <v>10</v>
      </c>
      <c r="B148" s="35">
        <v>2</v>
      </c>
      <c r="C148" s="24"/>
      <c r="D148" s="24"/>
      <c r="E148" s="24"/>
      <c r="F148" s="24"/>
      <c r="G148" s="24"/>
      <c r="H148" s="24"/>
      <c r="I148" s="27"/>
    </row>
    <row r="149" spans="1:9" x14ac:dyDescent="0.3">
      <c r="A149" s="24">
        <v>10</v>
      </c>
      <c r="B149" s="35">
        <v>2</v>
      </c>
      <c r="C149" s="24"/>
      <c r="D149" s="24"/>
      <c r="E149" s="24"/>
      <c r="F149" s="24"/>
      <c r="G149" s="24"/>
      <c r="H149" s="24"/>
      <c r="I149" s="27"/>
    </row>
    <row r="150" spans="1:9" x14ac:dyDescent="0.3">
      <c r="A150" s="24">
        <v>10</v>
      </c>
      <c r="B150" s="35">
        <v>3</v>
      </c>
      <c r="C150" s="24"/>
      <c r="D150" s="24"/>
      <c r="E150" s="24"/>
      <c r="F150" s="24"/>
      <c r="G150" s="24"/>
      <c r="H150" s="24"/>
      <c r="I150" s="27"/>
    </row>
    <row r="151" spans="1:9" x14ac:dyDescent="0.3">
      <c r="A151" s="24">
        <v>10</v>
      </c>
      <c r="B151" s="35">
        <v>3</v>
      </c>
      <c r="C151" s="24"/>
      <c r="D151" s="24"/>
      <c r="E151" s="24"/>
      <c r="F151" s="24"/>
      <c r="G151" s="24"/>
      <c r="H151" s="24"/>
      <c r="I151" s="27"/>
    </row>
    <row r="152" spans="1:9" x14ac:dyDescent="0.3">
      <c r="A152" s="24">
        <v>10</v>
      </c>
      <c r="B152" s="35">
        <v>3</v>
      </c>
      <c r="C152" s="24"/>
      <c r="D152" s="24"/>
      <c r="E152" s="24"/>
      <c r="F152" s="24"/>
      <c r="G152" s="24"/>
      <c r="H152" s="24"/>
      <c r="I152" s="27"/>
    </row>
    <row r="153" spans="1:9" x14ac:dyDescent="0.3">
      <c r="A153" s="24">
        <v>10</v>
      </c>
      <c r="B153" s="35">
        <v>3</v>
      </c>
      <c r="C153" s="24"/>
      <c r="D153" s="24"/>
      <c r="E153" s="24"/>
      <c r="F153" s="24"/>
      <c r="G153" s="24"/>
      <c r="H153" s="24"/>
      <c r="I153" s="27"/>
    </row>
    <row r="154" spans="1:9" x14ac:dyDescent="0.3">
      <c r="A154" s="24">
        <v>10</v>
      </c>
      <c r="B154" s="35">
        <v>3</v>
      </c>
      <c r="C154" s="24"/>
      <c r="D154" s="24"/>
      <c r="E154" s="24"/>
      <c r="F154" s="24"/>
      <c r="G154" s="24"/>
      <c r="H154" s="24"/>
      <c r="I154" s="27"/>
    </row>
    <row r="155" spans="1:9" x14ac:dyDescent="0.3">
      <c r="A155" s="14">
        <v>11</v>
      </c>
      <c r="B155" s="36">
        <v>1</v>
      </c>
      <c r="C155" s="14"/>
      <c r="D155" s="310"/>
      <c r="E155" s="14"/>
      <c r="F155" s="14"/>
      <c r="G155" s="14"/>
      <c r="H155" s="14"/>
      <c r="I155" s="33"/>
    </row>
    <row r="156" spans="1:9" x14ac:dyDescent="0.3">
      <c r="A156" s="24">
        <v>11</v>
      </c>
      <c r="B156" s="35">
        <v>1</v>
      </c>
      <c r="C156" s="24"/>
      <c r="D156" s="24"/>
      <c r="E156" s="24"/>
      <c r="F156" s="24"/>
      <c r="G156" s="24"/>
      <c r="H156" s="24"/>
      <c r="I156" s="27"/>
    </row>
    <row r="157" spans="1:9" x14ac:dyDescent="0.3">
      <c r="A157" s="24">
        <v>11</v>
      </c>
      <c r="B157" s="35">
        <v>1</v>
      </c>
      <c r="C157" s="24"/>
      <c r="D157" s="24"/>
      <c r="E157" s="24"/>
      <c r="F157" s="24"/>
      <c r="G157" s="24"/>
      <c r="H157" s="24"/>
      <c r="I157" s="27"/>
    </row>
    <row r="158" spans="1:9" x14ac:dyDescent="0.3">
      <c r="A158" s="24">
        <v>11</v>
      </c>
      <c r="B158" s="35">
        <v>1</v>
      </c>
      <c r="C158" s="24"/>
      <c r="D158" s="24"/>
      <c r="E158" s="24"/>
      <c r="F158" s="24"/>
      <c r="G158" s="24"/>
      <c r="H158" s="24"/>
      <c r="I158" s="27"/>
    </row>
    <row r="159" spans="1:9" x14ac:dyDescent="0.3">
      <c r="A159" s="24">
        <v>11</v>
      </c>
      <c r="B159" s="35">
        <v>1</v>
      </c>
      <c r="C159" s="24"/>
      <c r="D159" s="24"/>
      <c r="E159" s="24"/>
      <c r="F159" s="24"/>
      <c r="G159" s="24"/>
      <c r="H159" s="24"/>
      <c r="I159" s="27"/>
    </row>
    <row r="160" spans="1:9" x14ac:dyDescent="0.3">
      <c r="A160" s="24">
        <v>11</v>
      </c>
      <c r="B160" s="35">
        <v>2</v>
      </c>
      <c r="C160" s="24"/>
      <c r="D160" s="24"/>
      <c r="E160" s="24"/>
      <c r="F160" s="24"/>
      <c r="G160" s="24"/>
      <c r="H160" s="24"/>
      <c r="I160" s="27"/>
    </row>
    <row r="161" spans="1:9" x14ac:dyDescent="0.3">
      <c r="A161" s="24">
        <v>11</v>
      </c>
      <c r="B161" s="35">
        <v>2</v>
      </c>
      <c r="C161" s="24"/>
      <c r="D161" s="24"/>
      <c r="E161" s="24"/>
      <c r="F161" s="24"/>
      <c r="G161" s="24"/>
      <c r="H161" s="24"/>
      <c r="I161" s="27"/>
    </row>
    <row r="162" spans="1:9" x14ac:dyDescent="0.3">
      <c r="A162" s="24">
        <v>11</v>
      </c>
      <c r="B162" s="35">
        <v>2</v>
      </c>
      <c r="C162" s="24"/>
      <c r="D162" s="24"/>
      <c r="E162" s="24"/>
      <c r="F162" s="24"/>
      <c r="G162" s="24"/>
      <c r="H162" s="24"/>
      <c r="I162" s="27"/>
    </row>
    <row r="163" spans="1:9" x14ac:dyDescent="0.3">
      <c r="A163" s="24">
        <v>11</v>
      </c>
      <c r="B163" s="35">
        <v>2</v>
      </c>
      <c r="C163" s="24"/>
      <c r="D163" s="24"/>
      <c r="E163" s="24"/>
      <c r="F163" s="24"/>
      <c r="G163" s="24"/>
      <c r="H163" s="24"/>
      <c r="I163" s="27"/>
    </row>
    <row r="164" spans="1:9" x14ac:dyDescent="0.3">
      <c r="A164" s="24">
        <v>11</v>
      </c>
      <c r="B164" s="35">
        <v>2</v>
      </c>
      <c r="C164" s="24"/>
      <c r="D164" s="24"/>
      <c r="E164" s="24"/>
      <c r="F164" s="24"/>
      <c r="G164" s="24"/>
      <c r="H164" s="24"/>
      <c r="I164" s="27"/>
    </row>
    <row r="165" spans="1:9" x14ac:dyDescent="0.3">
      <c r="A165" s="24">
        <v>11</v>
      </c>
      <c r="B165" s="35">
        <v>3</v>
      </c>
      <c r="C165" s="24"/>
      <c r="D165" s="24"/>
      <c r="E165" s="24"/>
      <c r="F165" s="24"/>
      <c r="G165" s="24"/>
      <c r="H165" s="24"/>
      <c r="I165" s="27"/>
    </row>
    <row r="166" spans="1:9" x14ac:dyDescent="0.3">
      <c r="A166" s="24">
        <v>11</v>
      </c>
      <c r="B166" s="35">
        <v>3</v>
      </c>
      <c r="C166" s="24"/>
      <c r="D166" s="24"/>
      <c r="E166" s="24"/>
      <c r="F166" s="24"/>
      <c r="G166" s="24"/>
      <c r="H166" s="24"/>
      <c r="I166" s="27"/>
    </row>
    <row r="167" spans="1:9" x14ac:dyDescent="0.3">
      <c r="A167" s="24">
        <v>11</v>
      </c>
      <c r="B167" s="35">
        <v>3</v>
      </c>
      <c r="C167" s="24"/>
      <c r="D167" s="24"/>
      <c r="E167" s="24"/>
      <c r="F167" s="24"/>
      <c r="G167" s="24"/>
      <c r="H167" s="24"/>
      <c r="I167" s="27"/>
    </row>
    <row r="168" spans="1:9" x14ac:dyDescent="0.3">
      <c r="A168" s="24">
        <v>11</v>
      </c>
      <c r="B168" s="35">
        <v>3</v>
      </c>
      <c r="C168" s="24"/>
      <c r="D168" s="24"/>
      <c r="E168" s="24"/>
      <c r="F168" s="24"/>
      <c r="G168" s="24"/>
      <c r="H168" s="24"/>
      <c r="I168" s="27"/>
    </row>
    <row r="169" spans="1:9" x14ac:dyDescent="0.3">
      <c r="A169" s="24">
        <v>11</v>
      </c>
      <c r="B169" s="35">
        <v>3</v>
      </c>
      <c r="C169" s="24"/>
      <c r="D169" s="24"/>
      <c r="E169" s="24"/>
      <c r="F169" s="24"/>
      <c r="G169" s="24"/>
      <c r="H169" s="24"/>
      <c r="I169" s="27"/>
    </row>
    <row r="170" spans="1:9" x14ac:dyDescent="0.3">
      <c r="A170" s="14">
        <v>12</v>
      </c>
      <c r="B170" s="36">
        <v>1</v>
      </c>
      <c r="C170" s="14"/>
      <c r="D170" s="310"/>
      <c r="E170" s="14"/>
      <c r="F170" s="14"/>
      <c r="G170" s="14"/>
      <c r="H170" s="14"/>
      <c r="I170" s="33"/>
    </row>
    <row r="171" spans="1:9" x14ac:dyDescent="0.3">
      <c r="A171" s="24">
        <v>12</v>
      </c>
      <c r="B171" s="35">
        <v>1</v>
      </c>
      <c r="C171" s="24"/>
      <c r="D171" s="24"/>
      <c r="E171" s="24"/>
      <c r="F171" s="24"/>
      <c r="G171" s="24"/>
      <c r="H171" s="24"/>
      <c r="I171" s="27"/>
    </row>
    <row r="172" spans="1:9" x14ac:dyDescent="0.3">
      <c r="A172" s="24">
        <v>12</v>
      </c>
      <c r="B172" s="35">
        <v>1</v>
      </c>
      <c r="C172" s="24"/>
      <c r="D172" s="24"/>
      <c r="E172" s="24"/>
      <c r="F172" s="24"/>
      <c r="G172" s="24"/>
      <c r="H172" s="24"/>
      <c r="I172" s="27"/>
    </row>
    <row r="173" spans="1:9" x14ac:dyDescent="0.3">
      <c r="A173" s="24">
        <v>12</v>
      </c>
      <c r="B173" s="35">
        <v>1</v>
      </c>
      <c r="C173" s="24"/>
      <c r="D173" s="24"/>
      <c r="E173" s="24"/>
      <c r="F173" s="24"/>
      <c r="G173" s="24"/>
      <c r="H173" s="24"/>
      <c r="I173" s="27"/>
    </row>
    <row r="174" spans="1:9" x14ac:dyDescent="0.3">
      <c r="A174" s="24">
        <v>12</v>
      </c>
      <c r="B174" s="35">
        <v>1</v>
      </c>
      <c r="C174" s="24"/>
      <c r="D174" s="24"/>
      <c r="E174" s="24"/>
      <c r="F174" s="24"/>
      <c r="G174" s="24"/>
      <c r="H174" s="24"/>
      <c r="I174" s="27"/>
    </row>
    <row r="175" spans="1:9" x14ac:dyDescent="0.3">
      <c r="A175" s="24">
        <v>12</v>
      </c>
      <c r="B175" s="35">
        <v>2</v>
      </c>
      <c r="C175" s="24"/>
      <c r="D175" s="24"/>
      <c r="E175" s="24"/>
      <c r="F175" s="24"/>
      <c r="G175" s="24"/>
      <c r="H175" s="24"/>
      <c r="I175" s="27"/>
    </row>
    <row r="176" spans="1:9" x14ac:dyDescent="0.3">
      <c r="A176" s="24">
        <v>12</v>
      </c>
      <c r="B176" s="35">
        <v>2</v>
      </c>
      <c r="C176" s="24"/>
      <c r="D176" s="24"/>
      <c r="E176" s="24"/>
      <c r="F176" s="24"/>
      <c r="G176" s="24"/>
      <c r="H176" s="24"/>
      <c r="I176" s="27"/>
    </row>
    <row r="177" spans="1:9" x14ac:dyDescent="0.3">
      <c r="A177" s="24">
        <v>12</v>
      </c>
      <c r="B177" s="35">
        <v>2</v>
      </c>
      <c r="C177" s="24"/>
      <c r="D177" s="24"/>
      <c r="E177" s="24"/>
      <c r="F177" s="24"/>
      <c r="G177" s="24"/>
      <c r="H177" s="24"/>
      <c r="I177" s="27"/>
    </row>
    <row r="178" spans="1:9" x14ac:dyDescent="0.3">
      <c r="A178" s="24">
        <v>12</v>
      </c>
      <c r="B178" s="35">
        <v>2</v>
      </c>
      <c r="C178" s="24"/>
      <c r="D178" s="24"/>
      <c r="E178" s="24"/>
      <c r="F178" s="24"/>
      <c r="G178" s="24"/>
      <c r="H178" s="24"/>
      <c r="I178" s="27"/>
    </row>
    <row r="179" spans="1:9" x14ac:dyDescent="0.3">
      <c r="A179" s="24">
        <v>12</v>
      </c>
      <c r="B179" s="35">
        <v>2</v>
      </c>
      <c r="C179" s="24"/>
      <c r="D179" s="24"/>
      <c r="E179" s="24"/>
      <c r="F179" s="24"/>
      <c r="G179" s="24"/>
      <c r="H179" s="24"/>
      <c r="I179" s="27"/>
    </row>
    <row r="180" spans="1:9" x14ac:dyDescent="0.3">
      <c r="A180" s="24">
        <v>12</v>
      </c>
      <c r="B180" s="35">
        <v>3</v>
      </c>
      <c r="C180" s="24"/>
      <c r="D180" s="24"/>
      <c r="E180" s="24"/>
      <c r="F180" s="24"/>
      <c r="G180" s="24"/>
      <c r="H180" s="24"/>
      <c r="I180" s="27"/>
    </row>
    <row r="181" spans="1:9" x14ac:dyDescent="0.3">
      <c r="A181" s="24">
        <v>12</v>
      </c>
      <c r="B181" s="35">
        <v>3</v>
      </c>
      <c r="C181" s="24"/>
      <c r="D181" s="24"/>
      <c r="E181" s="24"/>
      <c r="F181" s="24"/>
      <c r="G181" s="24"/>
      <c r="H181" s="24"/>
      <c r="I181" s="27"/>
    </row>
    <row r="182" spans="1:9" x14ac:dyDescent="0.3">
      <c r="A182" s="24">
        <v>12</v>
      </c>
      <c r="B182" s="35">
        <v>3</v>
      </c>
      <c r="C182" s="24"/>
      <c r="D182" s="24"/>
      <c r="E182" s="24"/>
      <c r="F182" s="24"/>
      <c r="G182" s="24"/>
      <c r="H182" s="24"/>
      <c r="I182" s="27"/>
    </row>
    <row r="183" spans="1:9" x14ac:dyDescent="0.3">
      <c r="A183" s="24">
        <v>12</v>
      </c>
      <c r="B183" s="35">
        <v>3</v>
      </c>
      <c r="C183" s="24"/>
      <c r="D183" s="24"/>
      <c r="E183" s="24"/>
      <c r="F183" s="24"/>
      <c r="G183" s="24"/>
      <c r="H183" s="24"/>
      <c r="I183" s="27"/>
    </row>
    <row r="184" spans="1:9" x14ac:dyDescent="0.3">
      <c r="A184" s="24">
        <v>12</v>
      </c>
      <c r="B184" s="35">
        <v>3</v>
      </c>
      <c r="C184" s="24"/>
      <c r="D184" s="24"/>
      <c r="E184" s="24"/>
      <c r="F184" s="24"/>
      <c r="G184" s="24"/>
      <c r="H184" s="24"/>
      <c r="I184" s="27"/>
    </row>
    <row r="185" spans="1:9" x14ac:dyDescent="0.3">
      <c r="A185" s="14">
        <v>13</v>
      </c>
      <c r="B185" s="36">
        <v>1</v>
      </c>
      <c r="C185" s="14"/>
      <c r="D185" s="310"/>
      <c r="E185" s="14"/>
      <c r="F185" s="14"/>
      <c r="G185" s="14"/>
      <c r="H185" s="14"/>
      <c r="I185" s="33"/>
    </row>
    <row r="186" spans="1:9" x14ac:dyDescent="0.3">
      <c r="A186" s="24">
        <v>13</v>
      </c>
      <c r="B186" s="35">
        <v>1</v>
      </c>
      <c r="C186" s="24"/>
      <c r="D186" s="24"/>
      <c r="E186" s="24"/>
      <c r="F186" s="24"/>
      <c r="G186" s="24"/>
      <c r="H186" s="24"/>
      <c r="I186" s="27"/>
    </row>
    <row r="187" spans="1:9" x14ac:dyDescent="0.3">
      <c r="A187" s="24">
        <v>13</v>
      </c>
      <c r="B187" s="35">
        <v>1</v>
      </c>
      <c r="C187" s="24"/>
      <c r="D187" s="24"/>
      <c r="E187" s="24"/>
      <c r="F187" s="24"/>
      <c r="G187" s="24"/>
      <c r="H187" s="24"/>
      <c r="I187" s="27"/>
    </row>
    <row r="188" spans="1:9" x14ac:dyDescent="0.3">
      <c r="A188" s="24">
        <v>13</v>
      </c>
      <c r="B188" s="35">
        <v>1</v>
      </c>
      <c r="C188" s="24"/>
      <c r="D188" s="24"/>
      <c r="E188" s="24"/>
      <c r="F188" s="24"/>
      <c r="G188" s="24"/>
      <c r="H188" s="24"/>
      <c r="I188" s="27"/>
    </row>
    <row r="189" spans="1:9" x14ac:dyDescent="0.3">
      <c r="A189" s="24">
        <v>13</v>
      </c>
      <c r="B189" s="35">
        <v>1</v>
      </c>
      <c r="C189" s="24"/>
      <c r="D189" s="24"/>
      <c r="E189" s="24"/>
      <c r="F189" s="24"/>
      <c r="G189" s="24"/>
      <c r="H189" s="24"/>
      <c r="I189" s="27"/>
    </row>
    <row r="190" spans="1:9" x14ac:dyDescent="0.3">
      <c r="A190" s="24">
        <v>13</v>
      </c>
      <c r="B190" s="35">
        <v>2</v>
      </c>
      <c r="C190" s="24"/>
      <c r="D190" s="24"/>
      <c r="E190" s="24"/>
      <c r="F190" s="24"/>
      <c r="G190" s="24"/>
      <c r="H190" s="24"/>
      <c r="I190" s="27"/>
    </row>
    <row r="191" spans="1:9" x14ac:dyDescent="0.3">
      <c r="A191" s="24">
        <v>13</v>
      </c>
      <c r="B191" s="35">
        <v>2</v>
      </c>
      <c r="C191" s="24"/>
      <c r="D191" s="24"/>
      <c r="E191" s="24"/>
      <c r="F191" s="24"/>
      <c r="G191" s="24"/>
      <c r="H191" s="24"/>
      <c r="I191" s="27"/>
    </row>
    <row r="192" spans="1:9" x14ac:dyDescent="0.3">
      <c r="A192" s="24">
        <v>13</v>
      </c>
      <c r="B192" s="35">
        <v>2</v>
      </c>
      <c r="C192" s="24"/>
      <c r="D192" s="24"/>
      <c r="E192" s="24"/>
      <c r="F192" s="24"/>
      <c r="G192" s="24"/>
      <c r="H192" s="24"/>
      <c r="I192" s="27"/>
    </row>
    <row r="193" spans="1:9" x14ac:dyDescent="0.3">
      <c r="A193" s="24">
        <v>13</v>
      </c>
      <c r="B193" s="35">
        <v>2</v>
      </c>
      <c r="C193" s="24"/>
      <c r="D193" s="24"/>
      <c r="E193" s="24"/>
      <c r="F193" s="24"/>
      <c r="G193" s="24"/>
      <c r="H193" s="24"/>
      <c r="I193" s="27"/>
    </row>
    <row r="194" spans="1:9" x14ac:dyDescent="0.3">
      <c r="A194" s="24">
        <v>13</v>
      </c>
      <c r="B194" s="35">
        <v>2</v>
      </c>
      <c r="C194" s="24"/>
      <c r="D194" s="24"/>
      <c r="E194" s="24"/>
      <c r="F194" s="24"/>
      <c r="G194" s="24"/>
      <c r="H194" s="24"/>
      <c r="I194" s="27"/>
    </row>
    <row r="195" spans="1:9" x14ac:dyDescent="0.3">
      <c r="A195" s="24">
        <v>13</v>
      </c>
      <c r="B195" s="35">
        <v>3</v>
      </c>
      <c r="C195" s="24"/>
      <c r="D195" s="24"/>
      <c r="E195" s="24"/>
      <c r="F195" s="24"/>
      <c r="G195" s="24"/>
      <c r="H195" s="24"/>
      <c r="I195" s="27"/>
    </row>
    <row r="196" spans="1:9" x14ac:dyDescent="0.3">
      <c r="A196" s="24">
        <v>13</v>
      </c>
      <c r="B196" s="35">
        <v>3</v>
      </c>
      <c r="C196" s="24"/>
      <c r="D196" s="24"/>
      <c r="E196" s="24"/>
      <c r="F196" s="24"/>
      <c r="G196" s="24"/>
      <c r="H196" s="24"/>
      <c r="I196" s="27"/>
    </row>
    <row r="197" spans="1:9" x14ac:dyDescent="0.3">
      <c r="A197" s="24">
        <v>13</v>
      </c>
      <c r="B197" s="35">
        <v>3</v>
      </c>
      <c r="C197" s="24"/>
      <c r="D197" s="24"/>
      <c r="E197" s="24"/>
      <c r="F197" s="24"/>
      <c r="G197" s="24"/>
      <c r="H197" s="24"/>
      <c r="I197" s="27"/>
    </row>
    <row r="198" spans="1:9" x14ac:dyDescent="0.3">
      <c r="A198" s="24">
        <v>13</v>
      </c>
      <c r="B198" s="35">
        <v>3</v>
      </c>
      <c r="C198" s="24"/>
      <c r="D198" s="24"/>
      <c r="E198" s="24"/>
      <c r="F198" s="24"/>
      <c r="G198" s="24"/>
      <c r="H198" s="24"/>
      <c r="I198" s="27"/>
    </row>
    <row r="199" spans="1:9" x14ac:dyDescent="0.3">
      <c r="A199" s="24">
        <v>13</v>
      </c>
      <c r="B199" s="35">
        <v>3</v>
      </c>
      <c r="C199" s="24"/>
      <c r="D199" s="24"/>
      <c r="E199" s="24"/>
      <c r="F199" s="24"/>
      <c r="G199" s="24"/>
      <c r="H199" s="24"/>
      <c r="I199" s="27"/>
    </row>
    <row r="200" spans="1:9" x14ac:dyDescent="0.3">
      <c r="A200" s="14">
        <v>14</v>
      </c>
      <c r="B200" s="36">
        <v>1</v>
      </c>
      <c r="C200" s="14"/>
      <c r="D200" s="310"/>
      <c r="E200" s="14"/>
      <c r="F200" s="14"/>
      <c r="G200" s="14"/>
      <c r="H200" s="14"/>
      <c r="I200" s="33"/>
    </row>
    <row r="201" spans="1:9" x14ac:dyDescent="0.3">
      <c r="A201" s="24">
        <v>14</v>
      </c>
      <c r="B201" s="35">
        <v>1</v>
      </c>
      <c r="C201" s="24"/>
      <c r="D201" s="24"/>
      <c r="E201" s="24"/>
      <c r="F201" s="24"/>
      <c r="G201" s="24"/>
      <c r="H201" s="24"/>
      <c r="I201" s="27"/>
    </row>
    <row r="202" spans="1:9" x14ac:dyDescent="0.3">
      <c r="A202" s="24">
        <v>14</v>
      </c>
      <c r="B202" s="35">
        <v>1</v>
      </c>
      <c r="C202" s="24"/>
      <c r="D202" s="24"/>
      <c r="E202" s="24"/>
      <c r="F202" s="24"/>
      <c r="G202" s="24"/>
      <c r="H202" s="24"/>
      <c r="I202" s="27"/>
    </row>
    <row r="203" spans="1:9" x14ac:dyDescent="0.3">
      <c r="A203" s="24">
        <v>14</v>
      </c>
      <c r="B203" s="35">
        <v>1</v>
      </c>
      <c r="C203" s="24"/>
      <c r="D203" s="24"/>
      <c r="E203" s="24"/>
      <c r="F203" s="24"/>
      <c r="G203" s="24"/>
      <c r="H203" s="24"/>
      <c r="I203" s="27"/>
    </row>
    <row r="204" spans="1:9" x14ac:dyDescent="0.3">
      <c r="A204" s="24">
        <v>14</v>
      </c>
      <c r="B204" s="35">
        <v>1</v>
      </c>
      <c r="C204" s="24"/>
      <c r="D204" s="24"/>
      <c r="E204" s="24"/>
      <c r="F204" s="24"/>
      <c r="G204" s="24"/>
      <c r="H204" s="24"/>
      <c r="I204" s="27"/>
    </row>
    <row r="205" spans="1:9" x14ac:dyDescent="0.3">
      <c r="A205" s="24">
        <v>14</v>
      </c>
      <c r="B205" s="35">
        <v>2</v>
      </c>
      <c r="C205" s="24"/>
      <c r="D205" s="24"/>
      <c r="E205" s="24"/>
      <c r="F205" s="24"/>
      <c r="G205" s="24"/>
      <c r="H205" s="24"/>
      <c r="I205" s="27"/>
    </row>
    <row r="206" spans="1:9" x14ac:dyDescent="0.3">
      <c r="A206" s="24">
        <v>14</v>
      </c>
      <c r="B206" s="35">
        <v>2</v>
      </c>
      <c r="C206" s="24"/>
      <c r="D206" s="24"/>
      <c r="E206" s="24"/>
      <c r="F206" s="24"/>
      <c r="G206" s="24"/>
      <c r="H206" s="24"/>
      <c r="I206" s="27"/>
    </row>
    <row r="207" spans="1:9" x14ac:dyDescent="0.3">
      <c r="A207" s="24">
        <v>14</v>
      </c>
      <c r="B207" s="35">
        <v>2</v>
      </c>
      <c r="C207" s="24"/>
      <c r="D207" s="24"/>
      <c r="E207" s="24"/>
      <c r="F207" s="24"/>
      <c r="G207" s="24"/>
      <c r="H207" s="24"/>
      <c r="I207" s="27"/>
    </row>
    <row r="208" spans="1:9" x14ac:dyDescent="0.3">
      <c r="A208" s="24">
        <v>14</v>
      </c>
      <c r="B208" s="35">
        <v>2</v>
      </c>
      <c r="C208" s="24"/>
      <c r="D208" s="24"/>
      <c r="E208" s="24"/>
      <c r="F208" s="24"/>
      <c r="G208" s="24"/>
      <c r="H208" s="24"/>
      <c r="I208" s="27"/>
    </row>
    <row r="209" spans="1:9" x14ac:dyDescent="0.3">
      <c r="A209" s="24">
        <v>14</v>
      </c>
      <c r="B209" s="35">
        <v>2</v>
      </c>
      <c r="C209" s="24"/>
      <c r="D209" s="24"/>
      <c r="E209" s="24"/>
      <c r="F209" s="24"/>
      <c r="G209" s="24"/>
      <c r="H209" s="24"/>
      <c r="I209" s="27"/>
    </row>
    <row r="210" spans="1:9" x14ac:dyDescent="0.3">
      <c r="A210" s="24">
        <v>14</v>
      </c>
      <c r="B210" s="35">
        <v>3</v>
      </c>
      <c r="C210" s="24"/>
      <c r="D210" s="24"/>
      <c r="E210" s="24"/>
      <c r="F210" s="24"/>
      <c r="G210" s="24"/>
      <c r="H210" s="24"/>
      <c r="I210" s="27"/>
    </row>
    <row r="211" spans="1:9" x14ac:dyDescent="0.3">
      <c r="A211" s="24">
        <v>14</v>
      </c>
      <c r="B211" s="35">
        <v>3</v>
      </c>
      <c r="C211" s="24"/>
      <c r="D211" s="24"/>
      <c r="E211" s="24"/>
      <c r="F211" s="24"/>
      <c r="G211" s="24"/>
      <c r="H211" s="24"/>
      <c r="I211" s="27"/>
    </row>
    <row r="212" spans="1:9" x14ac:dyDescent="0.3">
      <c r="A212" s="24">
        <v>14</v>
      </c>
      <c r="B212" s="35">
        <v>3</v>
      </c>
      <c r="C212" s="24"/>
      <c r="D212" s="24"/>
      <c r="E212" s="24"/>
      <c r="F212" s="24"/>
      <c r="G212" s="24"/>
      <c r="H212" s="24"/>
      <c r="I212" s="27"/>
    </row>
    <row r="213" spans="1:9" x14ac:dyDescent="0.3">
      <c r="A213" s="24">
        <v>14</v>
      </c>
      <c r="B213" s="35">
        <v>3</v>
      </c>
      <c r="C213" s="24"/>
      <c r="D213" s="24"/>
      <c r="E213" s="24"/>
      <c r="F213" s="24"/>
      <c r="G213" s="24"/>
      <c r="H213" s="24"/>
      <c r="I213" s="27"/>
    </row>
    <row r="214" spans="1:9" x14ac:dyDescent="0.3">
      <c r="A214" s="24">
        <v>14</v>
      </c>
      <c r="B214" s="35">
        <v>3</v>
      </c>
      <c r="C214" s="24"/>
      <c r="D214" s="24"/>
      <c r="E214" s="24"/>
      <c r="F214" s="24"/>
      <c r="G214" s="24"/>
      <c r="H214" s="24"/>
      <c r="I214" s="27"/>
    </row>
    <row r="215" spans="1:9" x14ac:dyDescent="0.3">
      <c r="A215" s="14">
        <v>15</v>
      </c>
      <c r="B215" s="36">
        <v>1</v>
      </c>
      <c r="C215" s="14"/>
      <c r="D215" s="310"/>
      <c r="E215" s="14"/>
      <c r="F215" s="14"/>
      <c r="G215" s="14"/>
      <c r="H215" s="14"/>
      <c r="I215" s="33"/>
    </row>
    <row r="216" spans="1:9" x14ac:dyDescent="0.3">
      <c r="A216" s="24">
        <v>15</v>
      </c>
      <c r="B216" s="35">
        <v>1</v>
      </c>
      <c r="C216" s="24"/>
      <c r="D216" s="24"/>
      <c r="E216" s="24"/>
      <c r="F216" s="24"/>
      <c r="G216" s="24"/>
      <c r="H216" s="24"/>
      <c r="I216" s="27"/>
    </row>
    <row r="217" spans="1:9" x14ac:dyDescent="0.3">
      <c r="A217" s="24">
        <v>15</v>
      </c>
      <c r="B217" s="35">
        <v>1</v>
      </c>
      <c r="C217" s="24"/>
      <c r="D217" s="24"/>
      <c r="E217" s="24"/>
      <c r="F217" s="24"/>
      <c r="G217" s="24"/>
      <c r="H217" s="24"/>
      <c r="I217" s="27"/>
    </row>
    <row r="218" spans="1:9" x14ac:dyDescent="0.3">
      <c r="A218" s="24">
        <v>15</v>
      </c>
      <c r="B218" s="35">
        <v>1</v>
      </c>
      <c r="C218" s="24"/>
      <c r="D218" s="24"/>
      <c r="E218" s="24"/>
      <c r="F218" s="24"/>
      <c r="G218" s="24"/>
      <c r="H218" s="24"/>
      <c r="I218" s="27"/>
    </row>
    <row r="219" spans="1:9" x14ac:dyDescent="0.3">
      <c r="A219" s="24">
        <v>15</v>
      </c>
      <c r="B219" s="35">
        <v>1</v>
      </c>
      <c r="C219" s="24"/>
      <c r="D219" s="24"/>
      <c r="E219" s="24"/>
      <c r="F219" s="24"/>
      <c r="G219" s="24"/>
      <c r="H219" s="24"/>
      <c r="I219" s="27"/>
    </row>
    <row r="220" spans="1:9" x14ac:dyDescent="0.3">
      <c r="A220" s="24">
        <v>15</v>
      </c>
      <c r="B220" s="35">
        <v>2</v>
      </c>
      <c r="C220" s="24"/>
      <c r="D220" s="24"/>
      <c r="E220" s="24"/>
      <c r="F220" s="24"/>
      <c r="G220" s="24"/>
      <c r="H220" s="24"/>
      <c r="I220" s="27"/>
    </row>
    <row r="221" spans="1:9" x14ac:dyDescent="0.3">
      <c r="A221" s="24">
        <v>15</v>
      </c>
      <c r="B221" s="35">
        <v>2</v>
      </c>
      <c r="C221" s="24"/>
      <c r="D221" s="24"/>
      <c r="E221" s="24"/>
      <c r="F221" s="24"/>
      <c r="G221" s="24"/>
      <c r="H221" s="24"/>
      <c r="I221" s="27"/>
    </row>
    <row r="222" spans="1:9" x14ac:dyDescent="0.3">
      <c r="A222" s="24">
        <v>15</v>
      </c>
      <c r="B222" s="35">
        <v>2</v>
      </c>
      <c r="C222" s="24"/>
      <c r="D222" s="24"/>
      <c r="E222" s="24"/>
      <c r="F222" s="24"/>
      <c r="G222" s="24"/>
      <c r="H222" s="24"/>
      <c r="I222" s="27"/>
    </row>
    <row r="223" spans="1:9" x14ac:dyDescent="0.3">
      <c r="A223" s="24">
        <v>15</v>
      </c>
      <c r="B223" s="35">
        <v>2</v>
      </c>
      <c r="C223" s="24"/>
      <c r="D223" s="24"/>
      <c r="E223" s="24"/>
      <c r="F223" s="24"/>
      <c r="G223" s="24"/>
      <c r="H223" s="24"/>
      <c r="I223" s="27"/>
    </row>
    <row r="224" spans="1:9" x14ac:dyDescent="0.3">
      <c r="A224" s="24">
        <v>15</v>
      </c>
      <c r="B224" s="35">
        <v>2</v>
      </c>
      <c r="C224" s="24"/>
      <c r="D224" s="24"/>
      <c r="E224" s="24"/>
      <c r="F224" s="24"/>
      <c r="G224" s="24"/>
      <c r="H224" s="24"/>
      <c r="I224" s="27"/>
    </row>
    <row r="225" spans="1:9" x14ac:dyDescent="0.3">
      <c r="A225" s="24">
        <v>15</v>
      </c>
      <c r="B225" s="35">
        <v>3</v>
      </c>
      <c r="C225" s="24"/>
      <c r="D225" s="24"/>
      <c r="E225" s="24"/>
      <c r="F225" s="24"/>
      <c r="G225" s="24"/>
      <c r="H225" s="24"/>
      <c r="I225" s="27"/>
    </row>
    <row r="226" spans="1:9" x14ac:dyDescent="0.3">
      <c r="A226" s="24">
        <v>15</v>
      </c>
      <c r="B226" s="35">
        <v>3</v>
      </c>
      <c r="C226" s="24"/>
      <c r="D226" s="24"/>
      <c r="E226" s="24"/>
      <c r="F226" s="24"/>
      <c r="G226" s="24"/>
      <c r="H226" s="24"/>
      <c r="I226" s="27"/>
    </row>
    <row r="227" spans="1:9" x14ac:dyDescent="0.3">
      <c r="A227" s="24">
        <v>15</v>
      </c>
      <c r="B227" s="35">
        <v>3</v>
      </c>
      <c r="C227" s="24"/>
      <c r="D227" s="24"/>
      <c r="E227" s="24"/>
      <c r="F227" s="24"/>
      <c r="G227" s="24"/>
      <c r="H227" s="24"/>
      <c r="I227" s="27"/>
    </row>
    <row r="228" spans="1:9" x14ac:dyDescent="0.3">
      <c r="A228" s="24">
        <v>15</v>
      </c>
      <c r="B228" s="35">
        <v>3</v>
      </c>
      <c r="C228" s="24"/>
      <c r="D228" s="24"/>
      <c r="E228" s="24"/>
      <c r="F228" s="24"/>
      <c r="G228" s="24"/>
      <c r="H228" s="24"/>
      <c r="I228" s="27"/>
    </row>
    <row r="229" spans="1:9" x14ac:dyDescent="0.3">
      <c r="A229" s="227">
        <v>15</v>
      </c>
      <c r="B229" s="216">
        <v>3</v>
      </c>
      <c r="C229" s="227"/>
      <c r="D229" s="227"/>
      <c r="E229" s="227"/>
      <c r="F229" s="227"/>
      <c r="G229" s="227"/>
      <c r="H229" s="227"/>
      <c r="I229" s="228"/>
    </row>
    <row r="230" spans="1:9" x14ac:dyDescent="0.3">
      <c r="A230" s="24" t="s">
        <v>67</v>
      </c>
      <c r="B230" s="217">
        <v>1</v>
      </c>
      <c r="C230" s="24"/>
      <c r="D230" s="24"/>
      <c r="E230" s="24"/>
      <c r="F230" s="24"/>
      <c r="G230" s="24"/>
      <c r="H230" s="24"/>
      <c r="I230" s="27"/>
    </row>
    <row r="231" spans="1:9" x14ac:dyDescent="0.3">
      <c r="A231" s="24" t="s">
        <v>67</v>
      </c>
      <c r="B231" s="217">
        <v>1</v>
      </c>
      <c r="C231" s="24"/>
      <c r="D231" s="24"/>
      <c r="E231" s="24"/>
      <c r="F231" s="24"/>
      <c r="G231" s="24"/>
      <c r="H231" s="24"/>
      <c r="I231" s="27"/>
    </row>
    <row r="232" spans="1:9" x14ac:dyDescent="0.3">
      <c r="A232" s="24" t="s">
        <v>67</v>
      </c>
      <c r="B232" s="217">
        <v>1</v>
      </c>
      <c r="C232" s="24"/>
      <c r="D232" s="24"/>
      <c r="E232" s="24"/>
      <c r="F232" s="24"/>
      <c r="G232" s="24"/>
      <c r="H232" s="24"/>
      <c r="I232" s="27"/>
    </row>
    <row r="233" spans="1:9" x14ac:dyDescent="0.3">
      <c r="A233" s="24" t="s">
        <v>67</v>
      </c>
      <c r="B233" s="217">
        <v>1</v>
      </c>
      <c r="C233" s="24"/>
      <c r="D233" s="24"/>
      <c r="E233" s="24"/>
      <c r="F233" s="24"/>
      <c r="G233" s="24"/>
      <c r="H233" s="24"/>
      <c r="I233" s="27"/>
    </row>
    <row r="234" spans="1:9" x14ac:dyDescent="0.3">
      <c r="A234" s="24" t="s">
        <v>67</v>
      </c>
      <c r="B234" s="217">
        <v>1</v>
      </c>
      <c r="C234" s="24"/>
      <c r="D234" s="24"/>
      <c r="E234" s="24"/>
      <c r="F234" s="24"/>
      <c r="G234" s="24"/>
      <c r="H234" s="24"/>
      <c r="I234" s="27"/>
    </row>
    <row r="235" spans="1:9" x14ac:dyDescent="0.3">
      <c r="A235" s="24" t="s">
        <v>67</v>
      </c>
      <c r="B235" s="217">
        <v>2</v>
      </c>
      <c r="C235" s="24"/>
      <c r="D235" s="24"/>
      <c r="E235" s="24"/>
      <c r="F235" s="24"/>
      <c r="G235" s="24"/>
      <c r="H235" s="24"/>
      <c r="I235" s="27"/>
    </row>
    <row r="236" spans="1:9" x14ac:dyDescent="0.3">
      <c r="A236" s="24" t="s">
        <v>67</v>
      </c>
      <c r="B236" s="217">
        <v>2</v>
      </c>
      <c r="C236" s="24"/>
      <c r="D236" s="24"/>
      <c r="E236" s="24"/>
      <c r="F236" s="24"/>
      <c r="G236" s="24"/>
      <c r="H236" s="24"/>
      <c r="I236" s="27"/>
    </row>
    <row r="237" spans="1:9" x14ac:dyDescent="0.3">
      <c r="A237" s="24" t="s">
        <v>67</v>
      </c>
      <c r="B237" s="217">
        <v>2</v>
      </c>
      <c r="C237" s="24"/>
      <c r="D237" s="24"/>
      <c r="E237" s="24"/>
      <c r="F237" s="24"/>
      <c r="G237" s="24"/>
      <c r="H237" s="24"/>
      <c r="I237" s="27"/>
    </row>
    <row r="238" spans="1:9" x14ac:dyDescent="0.3">
      <c r="A238" s="24" t="s">
        <v>67</v>
      </c>
      <c r="B238" s="217">
        <v>2</v>
      </c>
      <c r="C238" s="24"/>
      <c r="D238" s="24"/>
      <c r="E238" s="24"/>
      <c r="F238" s="24"/>
      <c r="G238" s="24"/>
      <c r="H238" s="24"/>
      <c r="I238" s="27"/>
    </row>
    <row r="239" spans="1:9" x14ac:dyDescent="0.3">
      <c r="A239" s="24" t="s">
        <v>67</v>
      </c>
      <c r="B239" s="217">
        <v>2</v>
      </c>
      <c r="C239" s="24"/>
      <c r="D239" s="24"/>
      <c r="E239" s="24"/>
      <c r="F239" s="24"/>
      <c r="G239" s="24"/>
      <c r="H239" s="24"/>
      <c r="I239" s="27"/>
    </row>
    <row r="240" spans="1:9" x14ac:dyDescent="0.3">
      <c r="A240" s="24" t="s">
        <v>67</v>
      </c>
      <c r="B240" s="217">
        <v>3</v>
      </c>
      <c r="C240" s="24"/>
      <c r="D240" s="24"/>
      <c r="E240" s="24"/>
      <c r="F240" s="24"/>
      <c r="G240" s="24"/>
      <c r="H240" s="24"/>
      <c r="I240" s="27"/>
    </row>
    <row r="241" spans="1:9" x14ac:dyDescent="0.3">
      <c r="A241" s="24" t="s">
        <v>67</v>
      </c>
      <c r="B241" s="217">
        <v>3</v>
      </c>
      <c r="C241" s="24"/>
      <c r="D241" s="24"/>
      <c r="E241" s="24"/>
      <c r="F241" s="24"/>
      <c r="G241" s="24"/>
      <c r="H241" s="24"/>
      <c r="I241" s="27"/>
    </row>
    <row r="242" spans="1:9" x14ac:dyDescent="0.3">
      <c r="A242" s="24" t="s">
        <v>67</v>
      </c>
      <c r="B242" s="217">
        <v>3</v>
      </c>
      <c r="C242" s="24"/>
      <c r="D242" s="24"/>
      <c r="E242" s="24"/>
      <c r="F242" s="24"/>
      <c r="G242" s="24"/>
      <c r="H242" s="24"/>
      <c r="I242" s="27"/>
    </row>
    <row r="243" spans="1:9" x14ac:dyDescent="0.3">
      <c r="A243" s="24" t="s">
        <v>67</v>
      </c>
      <c r="B243" s="217">
        <v>3</v>
      </c>
      <c r="C243" s="24"/>
      <c r="D243" s="24"/>
      <c r="E243" s="24"/>
      <c r="F243" s="24"/>
      <c r="G243" s="24"/>
      <c r="H243" s="24"/>
      <c r="I243" s="27"/>
    </row>
    <row r="244" spans="1:9" x14ac:dyDescent="0.3">
      <c r="A244" s="24" t="s">
        <v>67</v>
      </c>
      <c r="B244" s="217">
        <v>3</v>
      </c>
      <c r="C244" s="24"/>
      <c r="D244" s="24"/>
      <c r="E244" s="24"/>
      <c r="F244" s="24"/>
      <c r="G244" s="24"/>
      <c r="H244" s="24"/>
      <c r="I244" s="27"/>
    </row>
    <row r="245" spans="1:9" x14ac:dyDescent="0.3">
      <c r="A245" s="24"/>
      <c r="B245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0032-3979-0C47-BE9D-9F44DED11597}">
  <dimension ref="A1:AK100"/>
  <sheetViews>
    <sheetView workbookViewId="0">
      <pane ySplit="1" topLeftCell="A5" activePane="bottomLeft" state="frozen"/>
      <selection pane="bottomLeft" activeCell="A27" sqref="A27:XFD27"/>
    </sheetView>
  </sheetViews>
  <sheetFormatPr defaultColWidth="10.77734375" defaultRowHeight="15.65" x14ac:dyDescent="0.25"/>
  <cols>
    <col min="1" max="1" width="9" style="1" customWidth="1"/>
    <col min="2" max="2" width="4.109375" style="24" customWidth="1"/>
    <col min="3" max="4" width="4" style="24" customWidth="1"/>
    <col min="5" max="5" width="5.77734375" style="12" customWidth="1"/>
    <col min="6" max="7" width="14.77734375" style="34" customWidth="1"/>
    <col min="8" max="8" width="15.109375" style="1" customWidth="1"/>
    <col min="9" max="9" width="16.44140625" style="1" customWidth="1"/>
    <col min="10" max="10" width="15" style="1" customWidth="1"/>
    <col min="11" max="11" width="14.6640625" style="1" customWidth="1"/>
    <col min="12" max="12" width="13.77734375" style="1" customWidth="1"/>
    <col min="13" max="13" width="13.109375" style="1" customWidth="1"/>
    <col min="14" max="14" width="13.33203125" style="1" customWidth="1"/>
    <col min="15" max="15" width="13" style="1" customWidth="1"/>
    <col min="16" max="16" width="14.33203125" style="1" customWidth="1"/>
    <col min="17" max="17" width="13" style="26" customWidth="1"/>
    <col min="18" max="18" width="13.33203125" style="1" customWidth="1"/>
    <col min="19" max="20" width="13.109375" style="1" customWidth="1"/>
    <col min="21" max="21" width="13.33203125" style="1" customWidth="1"/>
    <col min="22" max="22" width="13" style="1" customWidth="1"/>
    <col min="23" max="23" width="13.109375" style="1" customWidth="1"/>
    <col min="24" max="25" width="12.77734375" style="1" customWidth="1"/>
    <col min="26" max="26" width="14.33203125" style="1" customWidth="1"/>
    <col min="27" max="27" width="18.44140625" style="1" customWidth="1"/>
    <col min="28" max="28" width="13.109375" style="1" customWidth="1"/>
    <col min="29" max="29" width="13" style="1" customWidth="1"/>
    <col min="30" max="30" width="13.33203125" style="1" customWidth="1"/>
    <col min="31" max="31" width="13.109375" style="1" customWidth="1"/>
    <col min="32" max="32" width="13" style="1" customWidth="1"/>
    <col min="33" max="33" width="13.109375" style="1" customWidth="1"/>
    <col min="34" max="34" width="13" style="1" customWidth="1"/>
    <col min="35" max="35" width="13.109375" style="1" customWidth="1"/>
    <col min="36" max="36" width="13.33203125" style="1" customWidth="1"/>
    <col min="37" max="37" width="14.33203125" style="1" customWidth="1"/>
    <col min="38" max="16384" width="10.77734375" style="1"/>
  </cols>
  <sheetData>
    <row r="1" spans="1:37" s="15" customFormat="1" x14ac:dyDescent="0.25">
      <c r="A1" s="28" t="s">
        <v>26</v>
      </c>
      <c r="B1" s="15" t="s">
        <v>60</v>
      </c>
      <c r="C1" s="15" t="s">
        <v>61</v>
      </c>
      <c r="D1" s="15" t="s">
        <v>607</v>
      </c>
      <c r="E1" s="9" t="s">
        <v>64</v>
      </c>
      <c r="F1" s="11" t="s">
        <v>67</v>
      </c>
      <c r="G1" s="11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51</v>
      </c>
      <c r="N1" s="15" t="s">
        <v>52</v>
      </c>
      <c r="O1" s="15" t="s">
        <v>53</v>
      </c>
      <c r="P1" s="15" t="s">
        <v>54</v>
      </c>
      <c r="Q1" s="15" t="s">
        <v>55</v>
      </c>
      <c r="R1" s="15" t="s">
        <v>56</v>
      </c>
      <c r="S1" s="15" t="s">
        <v>57</v>
      </c>
      <c r="T1" s="15" t="s">
        <v>58</v>
      </c>
      <c r="U1" s="15" t="s">
        <v>59</v>
      </c>
      <c r="Z1" s="10"/>
      <c r="AK1" s="10"/>
    </row>
    <row r="2" spans="1:37" s="30" customFormat="1" x14ac:dyDescent="0.25">
      <c r="A2" s="28"/>
      <c r="D2" s="242"/>
      <c r="E2" s="6" t="s">
        <v>23</v>
      </c>
      <c r="F2" s="45"/>
      <c r="G2" s="45">
        <v>1</v>
      </c>
      <c r="H2" s="30">
        <v>2</v>
      </c>
      <c r="I2" s="30">
        <v>3</v>
      </c>
      <c r="J2" s="30">
        <v>4</v>
      </c>
      <c r="K2" s="30">
        <v>5</v>
      </c>
      <c r="L2" s="30">
        <v>6</v>
      </c>
      <c r="M2" s="45">
        <v>7</v>
      </c>
      <c r="N2" s="30">
        <v>8</v>
      </c>
      <c r="O2" s="30">
        <v>9</v>
      </c>
      <c r="P2" s="30">
        <v>10</v>
      </c>
      <c r="Q2" s="30">
        <v>11</v>
      </c>
      <c r="R2" s="30">
        <v>12</v>
      </c>
      <c r="S2" s="45">
        <v>13</v>
      </c>
      <c r="T2" s="30">
        <v>14</v>
      </c>
      <c r="U2" s="45">
        <v>15</v>
      </c>
    </row>
    <row r="3" spans="1:37" s="30" customFormat="1" x14ac:dyDescent="0.25">
      <c r="A3" s="28"/>
      <c r="D3" s="242"/>
      <c r="E3" s="6" t="s">
        <v>65</v>
      </c>
      <c r="F3" s="45"/>
      <c r="G3" s="45"/>
    </row>
    <row r="4" spans="1:37" ht="16.3" x14ac:dyDescent="0.3">
      <c r="A4" s="13">
        <v>1</v>
      </c>
      <c r="B4" s="26">
        <v>1</v>
      </c>
      <c r="C4" s="26">
        <v>1</v>
      </c>
      <c r="D4" s="26" t="s">
        <v>34</v>
      </c>
      <c r="E4" s="12" t="s">
        <v>66</v>
      </c>
      <c r="I4">
        <v>42618.63</v>
      </c>
      <c r="J4">
        <v>13955.9</v>
      </c>
      <c r="K4" s="334">
        <v>2886.94</v>
      </c>
      <c r="P4" s="26"/>
      <c r="Z4" s="13"/>
      <c r="AA4" s="2"/>
      <c r="AK4" s="27"/>
    </row>
    <row r="5" spans="1:37" ht="16.3" x14ac:dyDescent="0.3">
      <c r="A5" s="13">
        <v>2</v>
      </c>
      <c r="B5" s="26">
        <v>2</v>
      </c>
      <c r="C5" s="26">
        <v>1</v>
      </c>
      <c r="D5" s="26" t="s">
        <v>34</v>
      </c>
      <c r="E5" s="12" t="s">
        <v>66</v>
      </c>
      <c r="I5">
        <v>46630.55</v>
      </c>
      <c r="J5">
        <v>54044.9</v>
      </c>
      <c r="K5" s="334">
        <v>13402.12</v>
      </c>
      <c r="P5" s="26"/>
      <c r="Z5" s="13"/>
      <c r="AA5" s="2"/>
      <c r="AK5" s="13"/>
    </row>
    <row r="6" spans="1:37" ht="16.3" x14ac:dyDescent="0.3">
      <c r="A6" s="13">
        <v>3</v>
      </c>
      <c r="B6" s="26">
        <v>3</v>
      </c>
      <c r="C6" s="26">
        <v>1</v>
      </c>
      <c r="D6" s="26" t="s">
        <v>34</v>
      </c>
      <c r="E6" s="12" t="s">
        <v>66</v>
      </c>
      <c r="I6">
        <v>42984.91</v>
      </c>
      <c r="J6">
        <v>9274.69</v>
      </c>
      <c r="K6" s="334">
        <v>1706.8</v>
      </c>
      <c r="P6" s="26"/>
      <c r="Z6" s="13"/>
      <c r="AA6" s="2"/>
      <c r="AK6" s="13"/>
    </row>
    <row r="7" spans="1:37" ht="16.3" x14ac:dyDescent="0.3">
      <c r="A7" s="13">
        <v>4</v>
      </c>
      <c r="B7" s="26">
        <v>4</v>
      </c>
      <c r="C7" s="26">
        <v>1</v>
      </c>
      <c r="D7" s="26" t="s">
        <v>34</v>
      </c>
      <c r="E7" s="12" t="s">
        <v>66</v>
      </c>
      <c r="I7">
        <v>27475.55</v>
      </c>
      <c r="J7">
        <v>26379.26</v>
      </c>
      <c r="K7" s="334">
        <v>138143.57999999999</v>
      </c>
      <c r="P7" s="26"/>
      <c r="Z7" s="13"/>
      <c r="AA7" s="2"/>
      <c r="AK7" s="13"/>
    </row>
    <row r="8" spans="1:37" ht="16.3" x14ac:dyDescent="0.3">
      <c r="A8" s="13">
        <v>5</v>
      </c>
      <c r="B8" s="26">
        <v>5</v>
      </c>
      <c r="C8" s="26">
        <v>1</v>
      </c>
      <c r="D8" s="26" t="s">
        <v>34</v>
      </c>
      <c r="E8" s="12" t="s">
        <v>66</v>
      </c>
      <c r="I8">
        <v>36009.74</v>
      </c>
      <c r="J8">
        <v>30397.759999999998</v>
      </c>
      <c r="K8" s="334">
        <v>46304.03</v>
      </c>
      <c r="P8" s="26"/>
      <c r="Z8" s="13"/>
      <c r="AA8" s="2"/>
      <c r="AK8" s="13"/>
    </row>
    <row r="9" spans="1:37" ht="16.3" x14ac:dyDescent="0.3">
      <c r="A9" s="13">
        <v>6</v>
      </c>
      <c r="B9" s="26">
        <v>6</v>
      </c>
      <c r="C9" s="26">
        <v>1</v>
      </c>
      <c r="D9" s="26" t="s">
        <v>34</v>
      </c>
      <c r="E9" s="12" t="s">
        <v>66</v>
      </c>
      <c r="I9">
        <v>39781.839999999997</v>
      </c>
      <c r="J9">
        <v>184.29</v>
      </c>
      <c r="K9" s="334">
        <v>44.2</v>
      </c>
      <c r="P9" s="26"/>
      <c r="Z9" s="13"/>
      <c r="AA9" s="2"/>
      <c r="AK9" s="13"/>
    </row>
    <row r="10" spans="1:37" ht="16.3" x14ac:dyDescent="0.3">
      <c r="A10" s="13">
        <v>7</v>
      </c>
      <c r="B10" s="26">
        <v>7</v>
      </c>
      <c r="C10" s="26">
        <v>1</v>
      </c>
      <c r="D10" s="26" t="s">
        <v>34</v>
      </c>
      <c r="E10" s="12" t="s">
        <v>66</v>
      </c>
      <c r="I10">
        <v>37932.769999999997</v>
      </c>
      <c r="J10">
        <v>19231.259999999998</v>
      </c>
      <c r="K10" s="334">
        <v>23742.99</v>
      </c>
      <c r="P10" s="26"/>
      <c r="Z10" s="13"/>
      <c r="AA10" s="2"/>
      <c r="AK10" s="13"/>
    </row>
    <row r="11" spans="1:37" ht="16.3" x14ac:dyDescent="0.3">
      <c r="A11" s="13">
        <v>8</v>
      </c>
      <c r="B11" s="26">
        <v>8</v>
      </c>
      <c r="C11" s="26">
        <v>1</v>
      </c>
      <c r="D11" s="26" t="s">
        <v>34</v>
      </c>
      <c r="E11" s="12" t="s">
        <v>66</v>
      </c>
      <c r="I11">
        <v>41973.13</v>
      </c>
      <c r="J11">
        <v>144.63</v>
      </c>
      <c r="K11" s="334">
        <v>141.72</v>
      </c>
      <c r="P11" s="26"/>
      <c r="Z11" s="13"/>
      <c r="AA11" s="2"/>
      <c r="AK11" s="13"/>
    </row>
    <row r="12" spans="1:37" ht="16.3" x14ac:dyDescent="0.3">
      <c r="A12" s="13">
        <v>9</v>
      </c>
      <c r="B12" s="26">
        <v>9</v>
      </c>
      <c r="C12" s="26">
        <v>1</v>
      </c>
      <c r="D12" s="26" t="s">
        <v>34</v>
      </c>
      <c r="E12" s="12" t="s">
        <v>66</v>
      </c>
      <c r="I12">
        <v>36817.629999999997</v>
      </c>
      <c r="J12">
        <v>124502.85</v>
      </c>
      <c r="K12" s="334">
        <v>16965.96</v>
      </c>
      <c r="P12" s="26"/>
      <c r="Z12" s="13"/>
      <c r="AA12" s="2"/>
      <c r="AK12" s="13"/>
    </row>
    <row r="13" spans="1:37" ht="16.3" x14ac:dyDescent="0.3">
      <c r="A13" s="13">
        <v>10</v>
      </c>
      <c r="B13" s="26">
        <v>10</v>
      </c>
      <c r="C13" s="26">
        <v>1</v>
      </c>
      <c r="D13" s="26" t="s">
        <v>34</v>
      </c>
      <c r="E13" s="12" t="s">
        <v>66</v>
      </c>
      <c r="I13">
        <v>43211.28</v>
      </c>
      <c r="J13">
        <v>169.57</v>
      </c>
      <c r="K13" s="334">
        <v>179.6</v>
      </c>
      <c r="P13" s="26"/>
      <c r="Z13" s="13"/>
      <c r="AA13" s="2"/>
      <c r="AK13" s="13"/>
    </row>
    <row r="14" spans="1:37" ht="16.3" x14ac:dyDescent="0.3">
      <c r="A14" s="13">
        <v>11</v>
      </c>
      <c r="B14" s="26">
        <v>11</v>
      </c>
      <c r="C14" s="26">
        <v>1</v>
      </c>
      <c r="D14" s="26" t="s">
        <v>34</v>
      </c>
      <c r="E14" s="12" t="s">
        <v>66</v>
      </c>
      <c r="I14">
        <v>40851.72</v>
      </c>
      <c r="J14">
        <v>10325.780000000001</v>
      </c>
      <c r="K14" s="334">
        <v>22921.45</v>
      </c>
      <c r="P14" s="26"/>
      <c r="Z14" s="13"/>
      <c r="AA14" s="2"/>
      <c r="AK14" s="13"/>
    </row>
    <row r="15" spans="1:37" ht="16.3" x14ac:dyDescent="0.3">
      <c r="A15" s="13">
        <v>12</v>
      </c>
      <c r="B15" s="26">
        <v>12</v>
      </c>
      <c r="C15" s="26">
        <v>1</v>
      </c>
      <c r="D15" s="26" t="s">
        <v>34</v>
      </c>
      <c r="E15" s="12" t="s">
        <v>66</v>
      </c>
      <c r="I15">
        <v>41628.54</v>
      </c>
      <c r="J15">
        <v>1199.6400000000001</v>
      </c>
      <c r="K15" s="334">
        <v>230.11</v>
      </c>
      <c r="P15" s="26"/>
      <c r="Z15" s="13"/>
      <c r="AA15" s="2"/>
      <c r="AK15" s="13"/>
    </row>
    <row r="16" spans="1:37" ht="16.3" x14ac:dyDescent="0.3">
      <c r="A16" s="13">
        <v>13</v>
      </c>
      <c r="B16" s="26">
        <v>1</v>
      </c>
      <c r="C16" s="26">
        <v>2</v>
      </c>
      <c r="D16" s="26" t="s">
        <v>35</v>
      </c>
      <c r="E16" s="12" t="s">
        <v>66</v>
      </c>
      <c r="I16">
        <v>39888.980000000003</v>
      </c>
      <c r="J16">
        <v>145.04</v>
      </c>
      <c r="K16" s="334">
        <v>29.29</v>
      </c>
      <c r="P16" s="26"/>
      <c r="Z16" s="13"/>
      <c r="AA16" s="2"/>
      <c r="AK16" s="13"/>
    </row>
    <row r="17" spans="1:37" ht="16.3" x14ac:dyDescent="0.3">
      <c r="A17" s="13">
        <v>14</v>
      </c>
      <c r="B17" s="26">
        <v>2</v>
      </c>
      <c r="C17" s="26">
        <v>2</v>
      </c>
      <c r="D17" s="26" t="s">
        <v>35</v>
      </c>
      <c r="E17" s="12" t="s">
        <v>66</v>
      </c>
      <c r="I17">
        <v>39508.67</v>
      </c>
      <c r="J17">
        <v>291.33999999999997</v>
      </c>
      <c r="K17" s="334">
        <v>30.68</v>
      </c>
      <c r="P17" s="26"/>
      <c r="Z17" s="13"/>
      <c r="AA17" s="2"/>
      <c r="AK17" s="13"/>
    </row>
    <row r="18" spans="1:37" ht="16.3" x14ac:dyDescent="0.3">
      <c r="A18" s="13">
        <v>15</v>
      </c>
      <c r="B18" s="26">
        <v>3</v>
      </c>
      <c r="C18" s="26">
        <v>2</v>
      </c>
      <c r="D18" s="26" t="s">
        <v>35</v>
      </c>
      <c r="E18" s="12" t="s">
        <v>66</v>
      </c>
      <c r="I18">
        <v>39028.230000000003</v>
      </c>
      <c r="J18">
        <v>276.52999999999997</v>
      </c>
      <c r="K18" s="334">
        <v>77.3</v>
      </c>
      <c r="P18" s="26"/>
      <c r="Z18" s="13"/>
      <c r="AA18" s="2"/>
      <c r="AK18" s="13"/>
    </row>
    <row r="19" spans="1:37" ht="16.3" x14ac:dyDescent="0.3">
      <c r="A19" s="13">
        <v>16</v>
      </c>
      <c r="B19" s="26">
        <v>4</v>
      </c>
      <c r="C19" s="26">
        <v>2</v>
      </c>
      <c r="D19" s="26" t="s">
        <v>35</v>
      </c>
      <c r="E19" s="12" t="s">
        <v>66</v>
      </c>
      <c r="I19">
        <v>37042.81</v>
      </c>
      <c r="J19">
        <v>19859.28</v>
      </c>
      <c r="K19" s="334">
        <v>2635.7</v>
      </c>
      <c r="P19" s="26"/>
      <c r="Z19" s="13"/>
      <c r="AA19" s="2"/>
      <c r="AK19" s="13"/>
    </row>
    <row r="20" spans="1:37" ht="16.3" x14ac:dyDescent="0.3">
      <c r="A20" s="13">
        <v>17</v>
      </c>
      <c r="B20" s="26">
        <v>5</v>
      </c>
      <c r="C20" s="26">
        <v>2</v>
      </c>
      <c r="D20" s="26" t="s">
        <v>35</v>
      </c>
      <c r="E20" s="12" t="s">
        <v>66</v>
      </c>
      <c r="I20">
        <v>38798.22</v>
      </c>
      <c r="J20">
        <v>812.67</v>
      </c>
      <c r="K20" s="334">
        <v>341.23</v>
      </c>
      <c r="P20" s="26"/>
      <c r="Z20" s="13"/>
      <c r="AA20" s="2"/>
      <c r="AK20" s="13"/>
    </row>
    <row r="21" spans="1:37" ht="16.3" x14ac:dyDescent="0.3">
      <c r="A21" s="13">
        <v>18</v>
      </c>
      <c r="B21" s="26">
        <v>6</v>
      </c>
      <c r="C21" s="26">
        <v>2</v>
      </c>
      <c r="D21" s="26" t="s">
        <v>35</v>
      </c>
      <c r="E21" s="12" t="s">
        <v>66</v>
      </c>
      <c r="I21">
        <v>8092.32</v>
      </c>
      <c r="J21">
        <v>149.13</v>
      </c>
      <c r="K21" s="334">
        <v>408.55</v>
      </c>
      <c r="P21" s="26"/>
      <c r="Z21" s="13"/>
      <c r="AA21" s="2"/>
      <c r="AK21" s="13"/>
    </row>
    <row r="22" spans="1:37" ht="16.3" x14ac:dyDescent="0.3">
      <c r="A22" s="13">
        <v>19</v>
      </c>
      <c r="B22" s="26">
        <v>7</v>
      </c>
      <c r="C22" s="26">
        <v>2</v>
      </c>
      <c r="D22" s="26" t="s">
        <v>35</v>
      </c>
      <c r="E22" s="12" t="s">
        <v>66</v>
      </c>
      <c r="I22">
        <v>38336.870000000003</v>
      </c>
      <c r="J22">
        <v>261.18</v>
      </c>
      <c r="K22" s="334">
        <v>1.0900000000000001</v>
      </c>
      <c r="P22" s="26"/>
      <c r="Z22" s="13"/>
      <c r="AA22" s="2"/>
      <c r="AK22" s="13"/>
    </row>
    <row r="23" spans="1:37" ht="16.3" x14ac:dyDescent="0.3">
      <c r="A23" s="13">
        <v>20</v>
      </c>
      <c r="B23" s="26">
        <v>8</v>
      </c>
      <c r="C23" s="26">
        <v>2</v>
      </c>
      <c r="D23" s="26" t="s">
        <v>35</v>
      </c>
      <c r="E23" s="12" t="s">
        <v>66</v>
      </c>
      <c r="I23">
        <v>40885.129999999997</v>
      </c>
      <c r="J23">
        <v>197.47</v>
      </c>
      <c r="K23" s="334">
        <v>680.92</v>
      </c>
      <c r="P23" s="26"/>
      <c r="Z23" s="13"/>
      <c r="AA23" s="2"/>
      <c r="AK23" s="13"/>
    </row>
    <row r="24" spans="1:37" ht="16.3" x14ac:dyDescent="0.3">
      <c r="A24" s="13">
        <v>21</v>
      </c>
      <c r="B24" s="26">
        <v>9</v>
      </c>
      <c r="C24" s="26">
        <v>2</v>
      </c>
      <c r="D24" s="26" t="s">
        <v>35</v>
      </c>
      <c r="E24" s="12" t="s">
        <v>66</v>
      </c>
      <c r="I24">
        <v>33460.449999999997</v>
      </c>
      <c r="J24">
        <v>97400.48</v>
      </c>
      <c r="K24" s="334">
        <v>1356.88</v>
      </c>
      <c r="P24" s="26"/>
      <c r="Z24" s="13"/>
      <c r="AA24" s="2"/>
      <c r="AK24" s="13"/>
    </row>
    <row r="25" spans="1:37" ht="16.3" x14ac:dyDescent="0.3">
      <c r="A25" s="13">
        <v>22</v>
      </c>
      <c r="B25" s="26">
        <v>10</v>
      </c>
      <c r="C25" s="26">
        <v>2</v>
      </c>
      <c r="D25" s="26" t="s">
        <v>35</v>
      </c>
      <c r="E25" s="12" t="s">
        <v>66</v>
      </c>
      <c r="I25">
        <v>40011.83</v>
      </c>
      <c r="J25">
        <v>93.72</v>
      </c>
      <c r="K25" s="334">
        <v>95.8</v>
      </c>
      <c r="P25" s="26"/>
      <c r="Z25" s="13"/>
      <c r="AA25" s="2"/>
      <c r="AK25" s="13"/>
    </row>
    <row r="26" spans="1:37" ht="16.3" x14ac:dyDescent="0.3">
      <c r="A26" s="13">
        <v>23</v>
      </c>
      <c r="B26" s="26">
        <v>11</v>
      </c>
      <c r="C26" s="26">
        <v>2</v>
      </c>
      <c r="D26" s="26" t="s">
        <v>35</v>
      </c>
      <c r="E26" s="12" t="s">
        <v>66</v>
      </c>
      <c r="I26">
        <v>38547.06</v>
      </c>
      <c r="J26">
        <v>83.88</v>
      </c>
      <c r="K26" s="334">
        <v>24.42</v>
      </c>
      <c r="P26" s="26"/>
      <c r="Z26" s="13"/>
      <c r="AA26" s="2"/>
      <c r="AK26" s="13"/>
    </row>
    <row r="27" spans="1:37" ht="16.3" x14ac:dyDescent="0.3">
      <c r="A27" s="13">
        <v>24</v>
      </c>
      <c r="B27" s="26">
        <v>12</v>
      </c>
      <c r="C27" s="26">
        <v>2</v>
      </c>
      <c r="D27" s="26" t="s">
        <v>35</v>
      </c>
      <c r="E27" s="12" t="s">
        <v>66</v>
      </c>
      <c r="I27">
        <v>37844.92</v>
      </c>
      <c r="J27">
        <v>4.05</v>
      </c>
      <c r="K27" s="334">
        <v>0.68</v>
      </c>
      <c r="P27" s="26"/>
      <c r="Z27" s="13"/>
      <c r="AA27" s="2"/>
      <c r="AK27" s="13"/>
    </row>
    <row r="28" spans="1:37" x14ac:dyDescent="0.25">
      <c r="A28" s="13">
        <v>25</v>
      </c>
      <c r="B28" s="26">
        <v>1</v>
      </c>
      <c r="C28" s="26">
        <v>3</v>
      </c>
      <c r="D28" s="26" t="s">
        <v>36</v>
      </c>
      <c r="E28" s="12" t="s">
        <v>66</v>
      </c>
      <c r="P28" s="26"/>
      <c r="Z28" s="13"/>
      <c r="AA28" s="2"/>
      <c r="AK28" s="13"/>
    </row>
    <row r="29" spans="1:37" x14ac:dyDescent="0.25">
      <c r="A29" s="13">
        <v>26</v>
      </c>
      <c r="B29" s="26">
        <v>2</v>
      </c>
      <c r="C29" s="26">
        <v>3</v>
      </c>
      <c r="D29" s="26" t="s">
        <v>36</v>
      </c>
      <c r="E29" s="12" t="s">
        <v>66</v>
      </c>
      <c r="P29" s="26"/>
      <c r="Z29" s="13"/>
      <c r="AA29" s="2"/>
      <c r="AK29" s="13"/>
    </row>
    <row r="30" spans="1:37" x14ac:dyDescent="0.25">
      <c r="A30" s="13">
        <v>27</v>
      </c>
      <c r="B30" s="26">
        <v>3</v>
      </c>
      <c r="C30" s="26">
        <v>3</v>
      </c>
      <c r="D30" s="26" t="s">
        <v>36</v>
      </c>
      <c r="E30" s="12" t="s">
        <v>66</v>
      </c>
      <c r="P30" s="26"/>
      <c r="Z30" s="13"/>
      <c r="AA30" s="2"/>
      <c r="AK30" s="13"/>
    </row>
    <row r="31" spans="1:37" x14ac:dyDescent="0.25">
      <c r="A31" s="13">
        <v>28</v>
      </c>
      <c r="B31" s="26">
        <v>4</v>
      </c>
      <c r="C31" s="26">
        <v>3</v>
      </c>
      <c r="D31" s="26" t="s">
        <v>36</v>
      </c>
      <c r="E31" s="12" t="s">
        <v>66</v>
      </c>
      <c r="P31" s="26"/>
      <c r="Z31" s="13"/>
      <c r="AA31" s="2"/>
      <c r="AK31" s="13"/>
    </row>
    <row r="32" spans="1:37" x14ac:dyDescent="0.25">
      <c r="A32" s="13">
        <v>29</v>
      </c>
      <c r="B32" s="26">
        <v>5</v>
      </c>
      <c r="C32" s="26">
        <v>3</v>
      </c>
      <c r="D32" s="26" t="s">
        <v>36</v>
      </c>
      <c r="E32" s="12" t="s">
        <v>66</v>
      </c>
      <c r="P32" s="26"/>
      <c r="Z32" s="13"/>
      <c r="AA32" s="2"/>
      <c r="AK32" s="13"/>
    </row>
    <row r="33" spans="1:37" x14ac:dyDescent="0.25">
      <c r="A33" s="13">
        <v>30</v>
      </c>
      <c r="B33" s="26">
        <v>6</v>
      </c>
      <c r="C33" s="26">
        <v>3</v>
      </c>
      <c r="D33" s="26" t="s">
        <v>36</v>
      </c>
      <c r="E33" s="12" t="s">
        <v>66</v>
      </c>
      <c r="P33" s="26"/>
      <c r="Z33" s="13"/>
      <c r="AA33" s="2"/>
      <c r="AK33" s="13"/>
    </row>
    <row r="34" spans="1:37" x14ac:dyDescent="0.25">
      <c r="A34" s="13">
        <v>31</v>
      </c>
      <c r="B34" s="26">
        <v>7</v>
      </c>
      <c r="C34" s="26">
        <v>3</v>
      </c>
      <c r="D34" s="26" t="s">
        <v>36</v>
      </c>
      <c r="E34" s="12" t="s">
        <v>66</v>
      </c>
      <c r="P34" s="26"/>
      <c r="Z34" s="13"/>
      <c r="AA34" s="2"/>
      <c r="AK34" s="13"/>
    </row>
    <row r="35" spans="1:37" x14ac:dyDescent="0.25">
      <c r="A35" s="13">
        <v>32</v>
      </c>
      <c r="B35" s="26">
        <v>8</v>
      </c>
      <c r="C35" s="26">
        <v>3</v>
      </c>
      <c r="D35" s="26" t="s">
        <v>36</v>
      </c>
      <c r="E35" s="12" t="s">
        <v>66</v>
      </c>
      <c r="P35" s="26"/>
      <c r="Z35" s="13"/>
      <c r="AA35" s="2"/>
      <c r="AK35" s="13"/>
    </row>
    <row r="36" spans="1:37" x14ac:dyDescent="0.25">
      <c r="A36" s="13">
        <v>33</v>
      </c>
      <c r="B36" s="26">
        <v>9</v>
      </c>
      <c r="C36" s="26">
        <v>3</v>
      </c>
      <c r="D36" s="26" t="s">
        <v>36</v>
      </c>
      <c r="E36" s="12" t="s">
        <v>66</v>
      </c>
      <c r="P36" s="26"/>
      <c r="Z36" s="13"/>
      <c r="AA36" s="2"/>
      <c r="AK36" s="13"/>
    </row>
    <row r="37" spans="1:37" x14ac:dyDescent="0.25">
      <c r="A37" s="13">
        <v>34</v>
      </c>
      <c r="B37" s="26">
        <v>10</v>
      </c>
      <c r="C37" s="26">
        <v>3</v>
      </c>
      <c r="D37" s="26" t="s">
        <v>36</v>
      </c>
      <c r="E37" s="12" t="s">
        <v>66</v>
      </c>
      <c r="P37" s="26"/>
      <c r="Z37" s="13"/>
      <c r="AA37" s="2"/>
      <c r="AK37" s="13"/>
    </row>
    <row r="38" spans="1:37" x14ac:dyDescent="0.25">
      <c r="A38" s="13">
        <v>35</v>
      </c>
      <c r="B38" s="26">
        <v>11</v>
      </c>
      <c r="C38" s="26">
        <v>3</v>
      </c>
      <c r="D38" s="26" t="s">
        <v>36</v>
      </c>
      <c r="E38" s="12" t="s">
        <v>66</v>
      </c>
      <c r="P38" s="26"/>
      <c r="Z38" s="13"/>
      <c r="AA38" s="2"/>
      <c r="AK38" s="13"/>
    </row>
    <row r="39" spans="1:37" x14ac:dyDescent="0.25">
      <c r="A39" s="13">
        <v>36</v>
      </c>
      <c r="B39" s="26">
        <v>12</v>
      </c>
      <c r="C39" s="26">
        <v>3</v>
      </c>
      <c r="D39" s="26" t="s">
        <v>36</v>
      </c>
      <c r="E39" s="12" t="s">
        <v>66</v>
      </c>
      <c r="P39" s="26"/>
      <c r="Z39" s="13"/>
      <c r="AA39" s="2"/>
      <c r="AK39" s="13"/>
    </row>
    <row r="40" spans="1:37" x14ac:dyDescent="0.25">
      <c r="A40" s="13">
        <v>37</v>
      </c>
      <c r="B40" s="26">
        <v>1</v>
      </c>
      <c r="C40" s="26">
        <v>4</v>
      </c>
      <c r="D40" s="26" t="s">
        <v>37</v>
      </c>
      <c r="E40" s="12" t="s">
        <v>66</v>
      </c>
      <c r="P40" s="26"/>
      <c r="Z40" s="13"/>
      <c r="AA40" s="2"/>
      <c r="AK40" s="13"/>
    </row>
    <row r="41" spans="1:37" x14ac:dyDescent="0.25">
      <c r="A41" s="13">
        <v>38</v>
      </c>
      <c r="B41" s="26">
        <v>2</v>
      </c>
      <c r="C41" s="26">
        <v>4</v>
      </c>
      <c r="D41" s="26" t="s">
        <v>37</v>
      </c>
      <c r="E41" s="12" t="s">
        <v>66</v>
      </c>
      <c r="P41" s="26"/>
      <c r="Z41" s="13"/>
      <c r="AA41" s="2"/>
      <c r="AK41" s="13"/>
    </row>
    <row r="42" spans="1:37" x14ac:dyDescent="0.25">
      <c r="A42" s="13">
        <v>39</v>
      </c>
      <c r="B42" s="26">
        <v>3</v>
      </c>
      <c r="C42" s="26">
        <v>4</v>
      </c>
      <c r="D42" s="26" t="s">
        <v>37</v>
      </c>
      <c r="E42" s="12" t="s">
        <v>66</v>
      </c>
      <c r="P42" s="26"/>
      <c r="Z42" s="13"/>
      <c r="AA42" s="2"/>
      <c r="AK42" s="13"/>
    </row>
    <row r="43" spans="1:37" x14ac:dyDescent="0.25">
      <c r="A43" s="13">
        <v>40</v>
      </c>
      <c r="B43" s="26">
        <v>4</v>
      </c>
      <c r="C43" s="26">
        <v>4</v>
      </c>
      <c r="D43" s="26" t="s">
        <v>37</v>
      </c>
      <c r="E43" s="12" t="s">
        <v>66</v>
      </c>
      <c r="P43" s="26"/>
      <c r="Z43" s="13"/>
      <c r="AA43" s="2"/>
      <c r="AK43" s="13"/>
    </row>
    <row r="44" spans="1:37" x14ac:dyDescent="0.25">
      <c r="A44" s="13">
        <v>41</v>
      </c>
      <c r="B44" s="26">
        <v>5</v>
      </c>
      <c r="C44" s="26">
        <v>4</v>
      </c>
      <c r="D44" s="26" t="s">
        <v>37</v>
      </c>
      <c r="E44" s="12" t="s">
        <v>66</v>
      </c>
      <c r="P44" s="26"/>
      <c r="Z44" s="13"/>
      <c r="AA44" s="2"/>
      <c r="AK44" s="13"/>
    </row>
    <row r="45" spans="1:37" x14ac:dyDescent="0.25">
      <c r="A45" s="13">
        <v>42</v>
      </c>
      <c r="B45" s="26">
        <v>6</v>
      </c>
      <c r="C45" s="26">
        <v>4</v>
      </c>
      <c r="D45" s="26" t="s">
        <v>37</v>
      </c>
      <c r="E45" s="12" t="s">
        <v>66</v>
      </c>
      <c r="P45" s="26"/>
      <c r="Z45" s="13"/>
      <c r="AA45" s="2"/>
      <c r="AK45" s="13"/>
    </row>
    <row r="46" spans="1:37" x14ac:dyDescent="0.25">
      <c r="A46" s="13">
        <v>43</v>
      </c>
      <c r="B46" s="26">
        <v>7</v>
      </c>
      <c r="C46" s="26">
        <v>4</v>
      </c>
      <c r="D46" s="26" t="s">
        <v>37</v>
      </c>
      <c r="E46" s="12" t="s">
        <v>66</v>
      </c>
      <c r="P46" s="26"/>
      <c r="Z46" s="13"/>
      <c r="AA46" s="2"/>
      <c r="AK46" s="13"/>
    </row>
    <row r="47" spans="1:37" x14ac:dyDescent="0.25">
      <c r="A47" s="13">
        <v>44</v>
      </c>
      <c r="B47" s="26">
        <v>8</v>
      </c>
      <c r="C47" s="26">
        <v>4</v>
      </c>
      <c r="D47" s="26" t="s">
        <v>37</v>
      </c>
      <c r="E47" s="12" t="s">
        <v>66</v>
      </c>
      <c r="P47" s="26"/>
      <c r="Z47" s="13"/>
      <c r="AA47" s="2"/>
      <c r="AK47" s="13"/>
    </row>
    <row r="48" spans="1:37" x14ac:dyDescent="0.25">
      <c r="A48" s="13">
        <v>45</v>
      </c>
      <c r="B48" s="26">
        <v>9</v>
      </c>
      <c r="C48" s="26">
        <v>4</v>
      </c>
      <c r="D48" s="26" t="s">
        <v>37</v>
      </c>
      <c r="E48" s="12" t="s">
        <v>66</v>
      </c>
      <c r="P48" s="26"/>
      <c r="Z48" s="13"/>
      <c r="AA48" s="2"/>
      <c r="AK48" s="13"/>
    </row>
    <row r="49" spans="1:37" x14ac:dyDescent="0.25">
      <c r="A49" s="13">
        <v>46</v>
      </c>
      <c r="B49" s="26">
        <v>10</v>
      </c>
      <c r="C49" s="26">
        <v>4</v>
      </c>
      <c r="D49" s="26" t="s">
        <v>37</v>
      </c>
      <c r="E49" s="12" t="s">
        <v>66</v>
      </c>
      <c r="P49" s="26"/>
      <c r="Z49" s="13"/>
      <c r="AA49" s="2"/>
      <c r="AK49" s="13"/>
    </row>
    <row r="50" spans="1:37" x14ac:dyDescent="0.25">
      <c r="A50" s="13">
        <v>47</v>
      </c>
      <c r="B50" s="26">
        <v>11</v>
      </c>
      <c r="C50" s="26">
        <v>4</v>
      </c>
      <c r="D50" s="26" t="s">
        <v>37</v>
      </c>
      <c r="E50" s="12" t="s">
        <v>66</v>
      </c>
      <c r="P50" s="26"/>
      <c r="Z50" s="13"/>
      <c r="AA50" s="2"/>
      <c r="AK50" s="13"/>
    </row>
    <row r="51" spans="1:37" x14ac:dyDescent="0.25">
      <c r="A51" s="13">
        <v>48</v>
      </c>
      <c r="B51" s="26">
        <v>12</v>
      </c>
      <c r="C51" s="26">
        <v>4</v>
      </c>
      <c r="D51" s="26" t="s">
        <v>37</v>
      </c>
      <c r="E51" s="12" t="s">
        <v>66</v>
      </c>
      <c r="P51" s="26"/>
      <c r="Z51" s="13"/>
      <c r="AA51" s="2"/>
      <c r="AK51" s="13"/>
    </row>
    <row r="52" spans="1:37" x14ac:dyDescent="0.25">
      <c r="A52" s="13">
        <v>49</v>
      </c>
      <c r="B52" s="26">
        <v>1</v>
      </c>
      <c r="C52" s="26">
        <v>5</v>
      </c>
      <c r="D52" s="26" t="s">
        <v>38</v>
      </c>
      <c r="E52" s="12" t="s">
        <v>66</v>
      </c>
      <c r="P52" s="26"/>
      <c r="Z52" s="13"/>
      <c r="AA52" s="2"/>
      <c r="AK52" s="13"/>
    </row>
    <row r="53" spans="1:37" x14ac:dyDescent="0.25">
      <c r="A53" s="13">
        <v>50</v>
      </c>
      <c r="B53" s="26">
        <v>2</v>
      </c>
      <c r="C53" s="26">
        <v>5</v>
      </c>
      <c r="D53" s="26" t="s">
        <v>38</v>
      </c>
      <c r="E53" s="12" t="s">
        <v>66</v>
      </c>
      <c r="P53" s="26"/>
      <c r="Z53" s="13"/>
      <c r="AA53" s="2"/>
      <c r="AK53" s="13"/>
    </row>
    <row r="54" spans="1:37" x14ac:dyDescent="0.25">
      <c r="A54" s="13">
        <v>51</v>
      </c>
      <c r="B54" s="26">
        <v>3</v>
      </c>
      <c r="C54" s="26">
        <v>5</v>
      </c>
      <c r="D54" s="26" t="s">
        <v>38</v>
      </c>
      <c r="E54" s="12" t="s">
        <v>66</v>
      </c>
      <c r="P54" s="26"/>
      <c r="Z54" s="13"/>
      <c r="AA54" s="2"/>
      <c r="AK54" s="13"/>
    </row>
    <row r="55" spans="1:37" x14ac:dyDescent="0.25">
      <c r="A55" s="13">
        <v>52</v>
      </c>
      <c r="B55" s="26">
        <v>4</v>
      </c>
      <c r="C55" s="26">
        <v>5</v>
      </c>
      <c r="D55" s="26" t="s">
        <v>38</v>
      </c>
      <c r="E55" s="12" t="s">
        <v>66</v>
      </c>
      <c r="P55" s="26"/>
      <c r="Z55" s="13"/>
      <c r="AA55" s="2"/>
      <c r="AK55" s="13"/>
    </row>
    <row r="56" spans="1:37" x14ac:dyDescent="0.25">
      <c r="A56" s="13">
        <v>53</v>
      </c>
      <c r="B56" s="26">
        <v>5</v>
      </c>
      <c r="C56" s="26">
        <v>5</v>
      </c>
      <c r="D56" s="26" t="s">
        <v>38</v>
      </c>
      <c r="E56" s="12" t="s">
        <v>66</v>
      </c>
      <c r="P56" s="26"/>
      <c r="Z56" s="13"/>
      <c r="AA56" s="2"/>
      <c r="AK56" s="13"/>
    </row>
    <row r="57" spans="1:37" x14ac:dyDescent="0.25">
      <c r="A57" s="13">
        <v>54</v>
      </c>
      <c r="B57" s="26">
        <v>6</v>
      </c>
      <c r="C57" s="26">
        <v>5</v>
      </c>
      <c r="D57" s="26" t="s">
        <v>38</v>
      </c>
      <c r="E57" s="12" t="s">
        <v>66</v>
      </c>
      <c r="P57" s="26"/>
      <c r="Z57" s="13"/>
      <c r="AA57" s="2"/>
      <c r="AK57" s="13"/>
    </row>
    <row r="58" spans="1:37" x14ac:dyDescent="0.25">
      <c r="A58" s="13">
        <v>55</v>
      </c>
      <c r="B58" s="26">
        <v>7</v>
      </c>
      <c r="C58" s="26">
        <v>5</v>
      </c>
      <c r="D58" s="26" t="s">
        <v>38</v>
      </c>
      <c r="E58" s="12" t="s">
        <v>66</v>
      </c>
      <c r="P58" s="26"/>
      <c r="Z58" s="13"/>
      <c r="AA58" s="2"/>
      <c r="AK58" s="13"/>
    </row>
    <row r="59" spans="1:37" x14ac:dyDescent="0.25">
      <c r="A59" s="13">
        <v>56</v>
      </c>
      <c r="B59" s="26">
        <v>8</v>
      </c>
      <c r="C59" s="26">
        <v>5</v>
      </c>
      <c r="D59" s="26" t="s">
        <v>38</v>
      </c>
      <c r="E59" s="12" t="s">
        <v>66</v>
      </c>
      <c r="P59" s="26"/>
      <c r="Z59" s="13"/>
      <c r="AA59" s="2"/>
      <c r="AK59" s="13"/>
    </row>
    <row r="60" spans="1:37" x14ac:dyDescent="0.25">
      <c r="A60" s="13">
        <v>57</v>
      </c>
      <c r="B60" s="26">
        <v>9</v>
      </c>
      <c r="C60" s="26">
        <v>5</v>
      </c>
      <c r="D60" s="26" t="s">
        <v>38</v>
      </c>
      <c r="E60" s="12" t="s">
        <v>66</v>
      </c>
      <c r="P60" s="26"/>
      <c r="Z60" s="13"/>
      <c r="AA60" s="2"/>
      <c r="AK60" s="13"/>
    </row>
    <row r="61" spans="1:37" x14ac:dyDescent="0.25">
      <c r="A61" s="13">
        <v>58</v>
      </c>
      <c r="B61" s="26">
        <v>10</v>
      </c>
      <c r="C61" s="26">
        <v>5</v>
      </c>
      <c r="D61" s="26" t="s">
        <v>38</v>
      </c>
      <c r="E61" s="12" t="s">
        <v>66</v>
      </c>
      <c r="P61" s="26"/>
      <c r="Z61" s="13"/>
      <c r="AA61" s="2"/>
      <c r="AK61" s="13"/>
    </row>
    <row r="62" spans="1:37" x14ac:dyDescent="0.25">
      <c r="A62" s="13">
        <v>59</v>
      </c>
      <c r="B62" s="26">
        <v>11</v>
      </c>
      <c r="C62" s="26">
        <v>5</v>
      </c>
      <c r="D62" s="26" t="s">
        <v>38</v>
      </c>
      <c r="E62" s="12" t="s">
        <v>66</v>
      </c>
      <c r="P62" s="26"/>
      <c r="Z62" s="13"/>
      <c r="AA62" s="2"/>
      <c r="AK62" s="13"/>
    </row>
    <row r="63" spans="1:37" x14ac:dyDescent="0.25">
      <c r="A63" s="13">
        <v>60</v>
      </c>
      <c r="B63" s="26">
        <v>12</v>
      </c>
      <c r="C63" s="26">
        <v>5</v>
      </c>
      <c r="D63" s="26" t="s">
        <v>38</v>
      </c>
      <c r="E63" s="12" t="s">
        <v>66</v>
      </c>
      <c r="P63" s="26"/>
      <c r="Z63" s="13"/>
      <c r="AA63" s="2"/>
      <c r="AK63" s="13"/>
    </row>
    <row r="64" spans="1:37" x14ac:dyDescent="0.25">
      <c r="A64" s="13">
        <v>61</v>
      </c>
      <c r="B64" s="26">
        <v>1</v>
      </c>
      <c r="C64" s="26">
        <v>6</v>
      </c>
      <c r="D64" s="26" t="s">
        <v>39</v>
      </c>
      <c r="E64" s="12" t="s">
        <v>66</v>
      </c>
      <c r="P64" s="26"/>
      <c r="Z64" s="13"/>
      <c r="AA64" s="2"/>
      <c r="AK64" s="13"/>
    </row>
    <row r="65" spans="1:37" x14ac:dyDescent="0.25">
      <c r="A65" s="13">
        <v>62</v>
      </c>
      <c r="B65" s="26">
        <v>2</v>
      </c>
      <c r="C65" s="26">
        <v>6</v>
      </c>
      <c r="D65" s="26" t="s">
        <v>39</v>
      </c>
      <c r="E65" s="12" t="s">
        <v>66</v>
      </c>
      <c r="P65" s="26"/>
      <c r="Z65" s="13"/>
      <c r="AA65" s="2"/>
      <c r="AK65" s="13"/>
    </row>
    <row r="66" spans="1:37" x14ac:dyDescent="0.25">
      <c r="A66" s="13">
        <v>63</v>
      </c>
      <c r="B66" s="26">
        <v>3</v>
      </c>
      <c r="C66" s="26">
        <v>6</v>
      </c>
      <c r="D66" s="26" t="s">
        <v>39</v>
      </c>
      <c r="E66" s="12" t="s">
        <v>66</v>
      </c>
      <c r="P66" s="26"/>
      <c r="Z66" s="13"/>
      <c r="AA66" s="2"/>
      <c r="AK66" s="13"/>
    </row>
    <row r="67" spans="1:37" x14ac:dyDescent="0.25">
      <c r="A67" s="13">
        <v>64</v>
      </c>
      <c r="B67" s="26">
        <v>4</v>
      </c>
      <c r="C67" s="26">
        <v>6</v>
      </c>
      <c r="D67" s="26" t="s">
        <v>39</v>
      </c>
      <c r="E67" s="12" t="s">
        <v>66</v>
      </c>
      <c r="P67" s="26"/>
      <c r="Z67" s="13"/>
      <c r="AA67" s="2"/>
      <c r="AK67" s="13"/>
    </row>
    <row r="68" spans="1:37" x14ac:dyDescent="0.25">
      <c r="A68" s="13">
        <v>65</v>
      </c>
      <c r="B68" s="26">
        <v>5</v>
      </c>
      <c r="C68" s="26">
        <v>6</v>
      </c>
      <c r="D68" s="26" t="s">
        <v>39</v>
      </c>
      <c r="E68" s="12" t="s">
        <v>66</v>
      </c>
      <c r="P68" s="26"/>
      <c r="Z68" s="13"/>
      <c r="AA68" s="2"/>
      <c r="AK68" s="13"/>
    </row>
    <row r="69" spans="1:37" x14ac:dyDescent="0.25">
      <c r="A69" s="13">
        <v>66</v>
      </c>
      <c r="B69" s="26">
        <v>6</v>
      </c>
      <c r="C69" s="26">
        <v>6</v>
      </c>
      <c r="D69" s="26" t="s">
        <v>39</v>
      </c>
      <c r="E69" s="12" t="s">
        <v>66</v>
      </c>
      <c r="P69" s="26"/>
      <c r="Z69" s="13"/>
      <c r="AA69" s="2"/>
      <c r="AK69" s="13"/>
    </row>
    <row r="70" spans="1:37" x14ac:dyDescent="0.25">
      <c r="A70" s="13">
        <v>67</v>
      </c>
      <c r="B70" s="26">
        <v>7</v>
      </c>
      <c r="C70" s="26">
        <v>6</v>
      </c>
      <c r="D70" s="26" t="s">
        <v>39</v>
      </c>
      <c r="E70" s="12" t="s">
        <v>66</v>
      </c>
      <c r="P70" s="26"/>
      <c r="Z70" s="13"/>
      <c r="AA70" s="2"/>
      <c r="AK70" s="13"/>
    </row>
    <row r="71" spans="1:37" x14ac:dyDescent="0.25">
      <c r="A71" s="13">
        <v>68</v>
      </c>
      <c r="B71" s="26">
        <v>8</v>
      </c>
      <c r="C71" s="26">
        <v>6</v>
      </c>
      <c r="D71" s="26" t="s">
        <v>39</v>
      </c>
      <c r="E71" s="12" t="s">
        <v>66</v>
      </c>
      <c r="P71" s="26"/>
      <c r="Z71" s="13"/>
      <c r="AA71" s="2"/>
      <c r="AK71" s="13"/>
    </row>
    <row r="72" spans="1:37" x14ac:dyDescent="0.25">
      <c r="A72" s="13">
        <v>69</v>
      </c>
      <c r="B72" s="26">
        <v>9</v>
      </c>
      <c r="C72" s="26">
        <v>6</v>
      </c>
      <c r="D72" s="26" t="s">
        <v>39</v>
      </c>
      <c r="E72" s="12" t="s">
        <v>66</v>
      </c>
      <c r="P72" s="26"/>
      <c r="Z72" s="13"/>
      <c r="AA72" s="2"/>
      <c r="AK72" s="13"/>
    </row>
    <row r="73" spans="1:37" x14ac:dyDescent="0.25">
      <c r="A73" s="13">
        <v>70</v>
      </c>
      <c r="B73" s="26">
        <v>10</v>
      </c>
      <c r="C73" s="26">
        <v>6</v>
      </c>
      <c r="D73" s="26" t="s">
        <v>39</v>
      </c>
      <c r="E73" s="12" t="s">
        <v>66</v>
      </c>
      <c r="P73" s="26"/>
      <c r="Z73" s="13"/>
      <c r="AA73" s="2"/>
      <c r="AK73" s="13"/>
    </row>
    <row r="74" spans="1:37" x14ac:dyDescent="0.25">
      <c r="A74" s="13">
        <v>71</v>
      </c>
      <c r="B74" s="26">
        <v>11</v>
      </c>
      <c r="C74" s="26">
        <v>6</v>
      </c>
      <c r="D74" s="26" t="s">
        <v>39</v>
      </c>
      <c r="E74" s="12" t="s">
        <v>66</v>
      </c>
      <c r="P74" s="26"/>
      <c r="Z74" s="13"/>
      <c r="AA74" s="2"/>
      <c r="AK74" s="13"/>
    </row>
    <row r="75" spans="1:37" x14ac:dyDescent="0.25">
      <c r="A75" s="13">
        <v>72</v>
      </c>
      <c r="B75" s="26">
        <v>12</v>
      </c>
      <c r="C75" s="26">
        <v>6</v>
      </c>
      <c r="D75" s="26" t="s">
        <v>39</v>
      </c>
      <c r="E75" s="12" t="s">
        <v>66</v>
      </c>
      <c r="P75" s="26"/>
      <c r="Z75" s="13"/>
      <c r="AA75" s="2"/>
      <c r="AK75" s="13"/>
    </row>
    <row r="76" spans="1:37" x14ac:dyDescent="0.25">
      <c r="A76" s="13">
        <v>73</v>
      </c>
      <c r="B76" s="26">
        <v>1</v>
      </c>
      <c r="C76" s="26">
        <v>7</v>
      </c>
      <c r="D76" s="26" t="s">
        <v>40</v>
      </c>
      <c r="E76" s="12" t="s">
        <v>66</v>
      </c>
      <c r="P76" s="26"/>
      <c r="Z76" s="13"/>
      <c r="AA76" s="2"/>
      <c r="AK76" s="13"/>
    </row>
    <row r="77" spans="1:37" x14ac:dyDescent="0.25">
      <c r="A77" s="13">
        <v>74</v>
      </c>
      <c r="B77" s="26">
        <v>2</v>
      </c>
      <c r="C77" s="26">
        <v>7</v>
      </c>
      <c r="D77" s="26" t="s">
        <v>40</v>
      </c>
      <c r="E77" s="12" t="s">
        <v>66</v>
      </c>
      <c r="P77" s="26"/>
      <c r="Z77" s="13"/>
      <c r="AA77" s="2"/>
      <c r="AK77" s="13"/>
    </row>
    <row r="78" spans="1:37" x14ac:dyDescent="0.25">
      <c r="A78" s="13">
        <v>75</v>
      </c>
      <c r="B78" s="26">
        <v>3</v>
      </c>
      <c r="C78" s="26">
        <v>7</v>
      </c>
      <c r="D78" s="26" t="s">
        <v>40</v>
      </c>
      <c r="E78" s="12" t="s">
        <v>66</v>
      </c>
      <c r="P78" s="26"/>
      <c r="Z78" s="13"/>
      <c r="AA78" s="2"/>
      <c r="AK78" s="13"/>
    </row>
    <row r="79" spans="1:37" x14ac:dyDescent="0.25">
      <c r="A79" s="13">
        <v>76</v>
      </c>
      <c r="B79" s="26">
        <v>4</v>
      </c>
      <c r="C79" s="26">
        <v>7</v>
      </c>
      <c r="D79" s="26" t="s">
        <v>40</v>
      </c>
      <c r="E79" s="12" t="s">
        <v>66</v>
      </c>
      <c r="P79" s="26"/>
      <c r="Z79" s="13"/>
      <c r="AA79" s="2"/>
      <c r="AK79" s="13"/>
    </row>
    <row r="80" spans="1:37" x14ac:dyDescent="0.25">
      <c r="A80" s="13">
        <v>77</v>
      </c>
      <c r="B80" s="26">
        <v>5</v>
      </c>
      <c r="C80" s="26">
        <v>7</v>
      </c>
      <c r="D80" s="26" t="s">
        <v>40</v>
      </c>
      <c r="E80" s="12" t="s">
        <v>66</v>
      </c>
      <c r="P80" s="26"/>
      <c r="Z80" s="13"/>
      <c r="AA80" s="2"/>
      <c r="AK80" s="13"/>
    </row>
    <row r="81" spans="1:37" x14ac:dyDescent="0.25">
      <c r="A81" s="13">
        <v>78</v>
      </c>
      <c r="B81" s="26">
        <v>6</v>
      </c>
      <c r="C81" s="26">
        <v>7</v>
      </c>
      <c r="D81" s="26" t="s">
        <v>40</v>
      </c>
      <c r="E81" s="12" t="s">
        <v>66</v>
      </c>
      <c r="P81" s="26"/>
      <c r="Z81" s="13"/>
      <c r="AA81" s="2"/>
      <c r="AK81" s="13"/>
    </row>
    <row r="82" spans="1:37" x14ac:dyDescent="0.25">
      <c r="A82" s="13">
        <v>79</v>
      </c>
      <c r="B82" s="26">
        <v>7</v>
      </c>
      <c r="C82" s="26">
        <v>7</v>
      </c>
      <c r="D82" s="26" t="s">
        <v>40</v>
      </c>
      <c r="E82" s="12" t="s">
        <v>66</v>
      </c>
      <c r="P82" s="26"/>
      <c r="Z82" s="13"/>
      <c r="AA82" s="2"/>
      <c r="AK82" s="13"/>
    </row>
    <row r="83" spans="1:37" x14ac:dyDescent="0.25">
      <c r="A83" s="13">
        <v>80</v>
      </c>
      <c r="B83" s="26">
        <v>8</v>
      </c>
      <c r="C83" s="26">
        <v>7</v>
      </c>
      <c r="D83" s="26" t="s">
        <v>40</v>
      </c>
      <c r="E83" s="12" t="s">
        <v>66</v>
      </c>
      <c r="P83" s="26"/>
      <c r="Z83" s="13"/>
      <c r="AA83" s="2"/>
      <c r="AK83" s="13"/>
    </row>
    <row r="84" spans="1:37" x14ac:dyDescent="0.25">
      <c r="A84" s="13">
        <v>81</v>
      </c>
      <c r="B84" s="26">
        <v>9</v>
      </c>
      <c r="C84" s="26">
        <v>7</v>
      </c>
      <c r="D84" s="26" t="s">
        <v>40</v>
      </c>
      <c r="E84" s="12" t="s">
        <v>66</v>
      </c>
      <c r="P84" s="26"/>
      <c r="Z84" s="13"/>
      <c r="AA84" s="2"/>
      <c r="AK84" s="13"/>
    </row>
    <row r="85" spans="1:37" x14ac:dyDescent="0.25">
      <c r="A85" s="13">
        <v>82</v>
      </c>
      <c r="B85" s="26">
        <v>10</v>
      </c>
      <c r="C85" s="26">
        <v>7</v>
      </c>
      <c r="D85" s="26" t="s">
        <v>40</v>
      </c>
      <c r="E85" s="12" t="s">
        <v>66</v>
      </c>
      <c r="P85" s="26"/>
      <c r="Z85" s="13"/>
      <c r="AA85" s="2"/>
      <c r="AK85" s="13"/>
    </row>
    <row r="86" spans="1:37" x14ac:dyDescent="0.25">
      <c r="A86" s="13">
        <v>83</v>
      </c>
      <c r="B86" s="26">
        <v>11</v>
      </c>
      <c r="C86" s="26">
        <v>7</v>
      </c>
      <c r="D86" s="26" t="s">
        <v>40</v>
      </c>
      <c r="E86" s="12" t="s">
        <v>66</v>
      </c>
      <c r="P86" s="26"/>
      <c r="Z86" s="13"/>
      <c r="AA86" s="2"/>
      <c r="AK86" s="13"/>
    </row>
    <row r="87" spans="1:37" x14ac:dyDescent="0.25">
      <c r="A87" s="13">
        <v>84</v>
      </c>
      <c r="B87" s="26">
        <v>12</v>
      </c>
      <c r="C87" s="26">
        <v>7</v>
      </c>
      <c r="D87" s="26" t="s">
        <v>40</v>
      </c>
      <c r="E87" s="12" t="s">
        <v>66</v>
      </c>
      <c r="P87" s="26"/>
      <c r="Z87" s="13"/>
      <c r="AA87" s="2"/>
      <c r="AK87" s="13"/>
    </row>
    <row r="88" spans="1:37" x14ac:dyDescent="0.25">
      <c r="A88" s="13">
        <v>85</v>
      </c>
      <c r="B88" s="26">
        <v>1</v>
      </c>
      <c r="C88" s="26">
        <v>8</v>
      </c>
      <c r="D88" s="26" t="s">
        <v>41</v>
      </c>
      <c r="E88" s="12" t="s">
        <v>66</v>
      </c>
      <c r="P88" s="26"/>
      <c r="Z88" s="13"/>
      <c r="AA88" s="2"/>
      <c r="AK88" s="13"/>
    </row>
    <row r="89" spans="1:37" x14ac:dyDescent="0.25">
      <c r="A89" s="13">
        <v>86</v>
      </c>
      <c r="B89" s="26">
        <v>2</v>
      </c>
      <c r="C89" s="26">
        <v>8</v>
      </c>
      <c r="D89" s="26" t="s">
        <v>41</v>
      </c>
      <c r="E89" s="12" t="s">
        <v>66</v>
      </c>
      <c r="P89" s="26"/>
      <c r="Z89" s="13"/>
      <c r="AA89" s="2"/>
      <c r="AK89" s="13"/>
    </row>
    <row r="90" spans="1:37" x14ac:dyDescent="0.25">
      <c r="A90" s="13">
        <v>87</v>
      </c>
      <c r="B90" s="26">
        <v>3</v>
      </c>
      <c r="C90" s="26">
        <v>8</v>
      </c>
      <c r="D90" s="26" t="s">
        <v>41</v>
      </c>
      <c r="E90" s="12" t="s">
        <v>66</v>
      </c>
      <c r="P90" s="26"/>
      <c r="Z90" s="13"/>
      <c r="AA90" s="2"/>
      <c r="AK90" s="13"/>
    </row>
    <row r="91" spans="1:37" x14ac:dyDescent="0.25">
      <c r="A91" s="13">
        <v>88</v>
      </c>
      <c r="B91" s="26">
        <v>4</v>
      </c>
      <c r="C91" s="26">
        <v>8</v>
      </c>
      <c r="D91" s="26" t="s">
        <v>41</v>
      </c>
      <c r="E91" s="12" t="s">
        <v>66</v>
      </c>
      <c r="P91" s="26"/>
      <c r="Z91" s="13"/>
      <c r="AA91" s="2"/>
      <c r="AK91" s="13"/>
    </row>
    <row r="92" spans="1:37" x14ac:dyDescent="0.25">
      <c r="A92" s="13">
        <v>89</v>
      </c>
      <c r="B92" s="26">
        <v>5</v>
      </c>
      <c r="C92" s="26">
        <v>8</v>
      </c>
      <c r="D92" s="26" t="s">
        <v>41</v>
      </c>
      <c r="E92" s="12" t="s">
        <v>66</v>
      </c>
      <c r="P92" s="26"/>
      <c r="Z92" s="13"/>
      <c r="AA92" s="2"/>
      <c r="AK92" s="13"/>
    </row>
    <row r="93" spans="1:37" x14ac:dyDescent="0.25">
      <c r="A93" s="13">
        <v>90</v>
      </c>
      <c r="B93" s="26">
        <v>6</v>
      </c>
      <c r="C93" s="26">
        <v>8</v>
      </c>
      <c r="D93" s="26" t="s">
        <v>41</v>
      </c>
      <c r="E93" s="12" t="s">
        <v>66</v>
      </c>
      <c r="P93" s="26"/>
      <c r="Z93" s="13"/>
      <c r="AA93" s="2"/>
      <c r="AK93" s="13"/>
    </row>
    <row r="94" spans="1:37" x14ac:dyDescent="0.25">
      <c r="A94" s="13">
        <v>91</v>
      </c>
      <c r="B94" s="26">
        <v>7</v>
      </c>
      <c r="C94" s="26">
        <v>8</v>
      </c>
      <c r="D94" s="26" t="s">
        <v>41</v>
      </c>
      <c r="E94" s="12" t="s">
        <v>66</v>
      </c>
      <c r="P94" s="26"/>
      <c r="Z94" s="13"/>
      <c r="AA94" s="2"/>
      <c r="AK94" s="13"/>
    </row>
    <row r="95" spans="1:37" x14ac:dyDescent="0.25">
      <c r="A95" s="13">
        <v>92</v>
      </c>
      <c r="B95" s="26">
        <v>8</v>
      </c>
      <c r="C95" s="26">
        <v>8</v>
      </c>
      <c r="D95" s="26" t="s">
        <v>41</v>
      </c>
      <c r="E95" s="12" t="s">
        <v>66</v>
      </c>
      <c r="P95" s="26"/>
      <c r="Z95" s="13"/>
      <c r="AA95" s="2"/>
      <c r="AK95" s="13"/>
    </row>
    <row r="96" spans="1:37" x14ac:dyDescent="0.25">
      <c r="A96" s="13">
        <v>93</v>
      </c>
      <c r="B96" s="26">
        <v>9</v>
      </c>
      <c r="C96" s="26">
        <v>8</v>
      </c>
      <c r="D96" s="26" t="s">
        <v>41</v>
      </c>
      <c r="E96" s="12" t="s">
        <v>66</v>
      </c>
      <c r="P96" s="26"/>
      <c r="Z96" s="13"/>
      <c r="AA96" s="2"/>
      <c r="AK96" s="13"/>
    </row>
    <row r="97" spans="1:37" x14ac:dyDescent="0.25">
      <c r="A97" s="13">
        <v>94</v>
      </c>
      <c r="B97" s="26">
        <v>10</v>
      </c>
      <c r="C97" s="26">
        <v>8</v>
      </c>
      <c r="D97" s="26" t="s">
        <v>41</v>
      </c>
      <c r="E97" s="12" t="s">
        <v>66</v>
      </c>
      <c r="P97" s="26"/>
      <c r="Z97" s="13"/>
      <c r="AA97" s="2"/>
      <c r="AK97" s="13"/>
    </row>
    <row r="98" spans="1:37" x14ac:dyDescent="0.25">
      <c r="A98" s="13">
        <v>95</v>
      </c>
      <c r="B98" s="26">
        <v>11</v>
      </c>
      <c r="C98" s="26">
        <v>8</v>
      </c>
      <c r="D98" s="26" t="s">
        <v>41</v>
      </c>
      <c r="E98" s="12" t="s">
        <v>66</v>
      </c>
      <c r="P98" s="26"/>
      <c r="Z98" s="13"/>
      <c r="AA98" s="2"/>
      <c r="AK98" s="13"/>
    </row>
    <row r="99" spans="1:37" x14ac:dyDescent="0.25">
      <c r="A99" s="10">
        <v>96</v>
      </c>
      <c r="B99" s="26">
        <v>12</v>
      </c>
      <c r="C99" s="26">
        <v>8</v>
      </c>
      <c r="D99" s="26" t="s">
        <v>41</v>
      </c>
      <c r="E99" s="12" t="s">
        <v>66</v>
      </c>
      <c r="G99" s="11"/>
      <c r="H99" s="15"/>
      <c r="I99" s="15"/>
      <c r="J99" s="15"/>
      <c r="K99" s="15"/>
      <c r="L99" s="15"/>
      <c r="M99" s="15"/>
      <c r="N99" s="15"/>
      <c r="O99" s="15"/>
      <c r="P99" s="15"/>
      <c r="R99" s="15"/>
      <c r="S99" s="15"/>
      <c r="T99" s="15"/>
      <c r="U99" s="15"/>
      <c r="V99" s="15"/>
      <c r="W99" s="15"/>
      <c r="X99" s="15"/>
      <c r="Y99" s="15"/>
      <c r="Z99" s="10"/>
      <c r="AA99" s="15"/>
      <c r="AE99" s="15"/>
      <c r="AF99" s="15"/>
      <c r="AG99" s="15"/>
      <c r="AH99" s="15"/>
      <c r="AI99" s="15"/>
      <c r="AJ99" s="15"/>
      <c r="AK99" s="10"/>
    </row>
    <row r="100" spans="1:37" x14ac:dyDescent="0.25">
      <c r="Z100" s="2"/>
      <c r="AA100" s="2"/>
      <c r="AB100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2A7F-DBF0-3540-859B-EA7F29AB874A}">
  <dimension ref="A1:T99"/>
  <sheetViews>
    <sheetView workbookViewId="0">
      <selection activeCell="J10" sqref="J10"/>
    </sheetView>
  </sheetViews>
  <sheetFormatPr defaultColWidth="10.6640625" defaultRowHeight="16.3" x14ac:dyDescent="0.3"/>
  <cols>
    <col min="2" max="2" width="6.6640625" customWidth="1"/>
    <col min="3" max="3" width="7.44140625" customWidth="1"/>
    <col min="4" max="4" width="5" customWidth="1"/>
  </cols>
  <sheetData>
    <row r="1" spans="1:20" x14ac:dyDescent="0.3">
      <c r="A1" s="28" t="s">
        <v>26</v>
      </c>
      <c r="B1" s="15" t="s">
        <v>60</v>
      </c>
      <c r="C1" s="15" t="s">
        <v>61</v>
      </c>
      <c r="D1" s="9" t="s">
        <v>64</v>
      </c>
      <c r="E1" s="11" t="s">
        <v>67</v>
      </c>
      <c r="F1" s="11" t="s">
        <v>27</v>
      </c>
      <c r="G1" s="15" t="s">
        <v>28</v>
      </c>
      <c r="H1" s="15" t="s">
        <v>29</v>
      </c>
      <c r="I1" s="15" t="s">
        <v>30</v>
      </c>
      <c r="J1" s="15" t="s">
        <v>31</v>
      </c>
      <c r="K1" s="15" t="s">
        <v>32</v>
      </c>
      <c r="L1" s="15" t="s">
        <v>51</v>
      </c>
      <c r="M1" s="15" t="s">
        <v>52</v>
      </c>
      <c r="N1" s="15" t="s">
        <v>53</v>
      </c>
      <c r="O1" s="15" t="s">
        <v>54</v>
      </c>
      <c r="P1" s="15" t="s">
        <v>55</v>
      </c>
      <c r="Q1" s="15" t="s">
        <v>56</v>
      </c>
      <c r="R1" s="15" t="s">
        <v>57</v>
      </c>
      <c r="S1" s="15" t="s">
        <v>58</v>
      </c>
      <c r="T1" s="15" t="s">
        <v>59</v>
      </c>
    </row>
    <row r="2" spans="1:20" x14ac:dyDescent="0.3">
      <c r="A2" s="28"/>
      <c r="B2" s="30"/>
      <c r="C2" s="30"/>
      <c r="D2" s="6" t="s">
        <v>23</v>
      </c>
      <c r="E2" s="45"/>
      <c r="F2" s="45">
        <v>1</v>
      </c>
      <c r="G2" s="30">
        <v>2</v>
      </c>
      <c r="H2" s="30">
        <v>3</v>
      </c>
      <c r="I2" s="30">
        <v>4</v>
      </c>
      <c r="J2" s="30">
        <v>5</v>
      </c>
      <c r="K2" s="30">
        <v>6</v>
      </c>
      <c r="L2" s="45">
        <v>7</v>
      </c>
      <c r="M2" s="30">
        <v>8</v>
      </c>
      <c r="N2" s="30">
        <v>9</v>
      </c>
      <c r="O2" s="30">
        <v>10</v>
      </c>
      <c r="P2" s="30">
        <v>11</v>
      </c>
      <c r="Q2" s="30">
        <v>12</v>
      </c>
      <c r="R2" s="45">
        <v>13</v>
      </c>
      <c r="S2" s="30">
        <v>14</v>
      </c>
      <c r="T2" s="45">
        <v>15</v>
      </c>
    </row>
    <row r="3" spans="1:20" x14ac:dyDescent="0.3">
      <c r="A3" s="28"/>
      <c r="B3" s="30"/>
      <c r="C3" s="30"/>
      <c r="D3" s="6" t="s">
        <v>65</v>
      </c>
      <c r="E3" s="45"/>
      <c r="F3" s="45" t="str">
        <f>IF('Uncorrected Area Counts'!G3=0, "-", 'Uncorrected Area Counts'!G3)</f>
        <v>-</v>
      </c>
      <c r="G3" s="45" t="str">
        <f>IF('Uncorrected Area Counts'!H3=0, "-", 'Uncorrected Area Counts'!H3)</f>
        <v>-</v>
      </c>
      <c r="H3" s="45" t="str">
        <f>IF('Uncorrected Area Counts'!I3=0, "-", 'Uncorrected Area Counts'!I3)</f>
        <v>-</v>
      </c>
      <c r="I3" s="45" t="str">
        <f>IF('Uncorrected Area Counts'!J3=0, "-", 'Uncorrected Area Counts'!J3)</f>
        <v>-</v>
      </c>
      <c r="J3" s="45" t="str">
        <f>IF('Uncorrected Area Counts'!K3=0, "-", 'Uncorrected Area Counts'!K3)</f>
        <v>-</v>
      </c>
      <c r="K3" s="45" t="str">
        <f>IF('Uncorrected Area Counts'!L3=0, "-", 'Uncorrected Area Counts'!L3)</f>
        <v>-</v>
      </c>
      <c r="L3" s="45" t="str">
        <f>IF('Uncorrected Area Counts'!M3=0, "-", 'Uncorrected Area Counts'!M3)</f>
        <v>-</v>
      </c>
      <c r="M3" s="45" t="str">
        <f>IF('Uncorrected Area Counts'!N3=0, "-", 'Uncorrected Area Counts'!N3)</f>
        <v>-</v>
      </c>
      <c r="N3" s="45" t="str">
        <f>IF('Uncorrected Area Counts'!O3=0, "-", 'Uncorrected Area Counts'!O3)</f>
        <v>-</v>
      </c>
      <c r="O3" s="45" t="str">
        <f>IF('Uncorrected Area Counts'!P3=0, "-", 'Uncorrected Area Counts'!P3)</f>
        <v>-</v>
      </c>
      <c r="P3" s="45" t="str">
        <f>IF('Uncorrected Area Counts'!Q3=0, "-", 'Uncorrected Area Counts'!Q3)</f>
        <v>-</v>
      </c>
      <c r="Q3" s="45" t="str">
        <f>IF('Uncorrected Area Counts'!R3=0, "-", 'Uncorrected Area Counts'!R3)</f>
        <v>-</v>
      </c>
      <c r="R3" s="45" t="str">
        <f>IF('Uncorrected Area Counts'!S3=0, "-", 'Uncorrected Area Counts'!S3)</f>
        <v>-</v>
      </c>
      <c r="S3" s="45" t="str">
        <f>IF('Uncorrected Area Counts'!T3=0, "-", 'Uncorrected Area Counts'!T3)</f>
        <v>-</v>
      </c>
      <c r="T3" s="45" t="str">
        <f>IF('Uncorrected Area Counts'!U3=0, "-", 'Uncorrected Area Counts'!U3)</f>
        <v>-</v>
      </c>
    </row>
    <row r="4" spans="1:20" x14ac:dyDescent="0.3">
      <c r="A4" s="27">
        <v>1</v>
      </c>
      <c r="B4" s="26">
        <v>1</v>
      </c>
      <c r="C4" s="26">
        <v>1</v>
      </c>
      <c r="D4" s="12" t="s">
        <v>66</v>
      </c>
      <c r="E4" s="34">
        <f>'Uncorrected Area Counts'!F4*'Plate Planning'!$P$17+'Plate Planning'!$Q$17</f>
        <v>0</v>
      </c>
      <c r="F4" s="207" t="str">
        <f>IF('Uncorrected Area Counts'!G4=0, "NA", 'Uncorrected Area Counts'!G4*'Plate Planning'!$P$18+'Plate Planning'!$Q$18)</f>
        <v>NA</v>
      </c>
      <c r="G4" s="67" t="str">
        <f>IF('Uncorrected Area Counts'!H4=0, "NA", 'Uncorrected Area Counts'!H4*'Plate Planning'!$P$19+'Plate Planning'!$Q$19)</f>
        <v>NA</v>
      </c>
      <c r="H4" s="67">
        <f>IF('Uncorrected Area Counts'!I4=0, "NA", 'Uncorrected Area Counts'!I4*'Plate Planning'!$P$20+'Plate Planning'!$Q$20)</f>
        <v>1.0772816950294541</v>
      </c>
      <c r="I4" s="67">
        <f>IF('Uncorrected Area Counts'!J4=0, "NA",EXP('Uncorrected Area Counts'!J4*'Plate Planning'!$P$21+'Plate Planning'!$Q$21))</f>
        <v>8.3737159497074234E-2</v>
      </c>
      <c r="J4" s="67">
        <f>IF('Uncorrected Area Counts'!K4=0, "NA",EXP('Uncorrected Area Counts'!K4*'Plate Planning'!$P$22+'Plate Planning'!$Q$22))</f>
        <v>3.7947579653875581E-2</v>
      </c>
      <c r="K4" s="67" t="str">
        <f>IF('Uncorrected Area Counts'!L4=0, "NA", 'Uncorrected Area Counts'!L4*'Plate Planning'!$P$23+'Plate Planning'!$Q$23)</f>
        <v>NA</v>
      </c>
      <c r="L4" s="67" t="str">
        <f>IF('Uncorrected Area Counts'!M4=0, "NA",'Uncorrected Area Counts'!M4*'Plate Planning'!$P$24+'Plate Planning'!$Q$24)</f>
        <v>NA</v>
      </c>
      <c r="M4" s="67" t="str">
        <f>IF('Uncorrected Area Counts'!N4=0, "NA", 'Uncorrected Area Counts'!N4*'Plate Planning'!$P$25+'Plate Planning'!$Q$25)</f>
        <v>NA</v>
      </c>
      <c r="N4" s="67" t="str">
        <f>IF('Uncorrected Area Counts'!O4=0, "NA", 'Uncorrected Area Counts'!O4*'Plate Planning'!$P$26+'Plate Planning'!$Q$26)</f>
        <v>NA</v>
      </c>
      <c r="O4" s="66" t="str">
        <f>IF('Uncorrected Area Counts'!P4=0, "NA",'Uncorrected Area Counts'!P4*'Plate Planning'!$P$27+'Plate Planning'!$Q$27)</f>
        <v>NA</v>
      </c>
      <c r="P4" s="66" t="str">
        <f>IF('Uncorrected Area Counts'!Q4=0, "NA", 'Uncorrected Area Counts'!Q4*'Plate Planning'!$P$28+'Plate Planning'!$Q$28)</f>
        <v>NA</v>
      </c>
      <c r="Q4" s="67" t="str">
        <f>IF('Uncorrected Area Counts'!R4=0, "NA", 'Uncorrected Area Counts'!R4*'Plate Planning'!$P$29+'Plate Planning'!$Q$29)</f>
        <v>NA</v>
      </c>
      <c r="R4" s="67" t="str">
        <f>IF('Uncorrected Area Counts'!S4=0, "NA", 'Uncorrected Area Counts'!S4*'Plate Planning'!$P$30+'Plate Planning'!$Q$30)</f>
        <v>NA</v>
      </c>
      <c r="S4" s="67" t="str">
        <f>IF('Uncorrected Area Counts'!T4=0, "NA", 'Uncorrected Area Counts'!T4*'Plate Planning'!$P$31+'Plate Planning'!$Q$31)</f>
        <v>NA</v>
      </c>
      <c r="T4" s="67" t="str">
        <f>IF('Uncorrected Area Counts'!U4=0, "NA", 'Uncorrected Area Counts'!U4*'Plate Planning'!$P$32+'Plate Planning'!$Q$32)</f>
        <v>NA</v>
      </c>
    </row>
    <row r="5" spans="1:20" x14ac:dyDescent="0.3">
      <c r="A5" s="27">
        <v>2</v>
      </c>
      <c r="B5" s="26">
        <v>2</v>
      </c>
      <c r="C5" s="26">
        <v>1</v>
      </c>
      <c r="D5" s="12" t="s">
        <v>66</v>
      </c>
      <c r="E5" s="34">
        <f>'Uncorrected Area Counts'!F5*'Plate Planning'!$P$17+'Plate Planning'!$Q$17</f>
        <v>0</v>
      </c>
      <c r="F5" s="207" t="str">
        <f>IF('Uncorrected Area Counts'!G5=0, "NA", 'Uncorrected Area Counts'!G5*'Plate Planning'!$P$18+'Plate Planning'!$Q$18)</f>
        <v>NA</v>
      </c>
      <c r="G5" s="67" t="str">
        <f>IF('Uncorrected Area Counts'!H5=0, "NA", 'Uncorrected Area Counts'!H5*'Plate Planning'!$P$19+'Plate Planning'!$Q$19)</f>
        <v>NA</v>
      </c>
      <c r="H5" s="67">
        <f>IF('Uncorrected Area Counts'!I5=0, "NA", 'Uncorrected Area Counts'!I5*'Plate Planning'!$P$20+'Plate Planning'!$Q$20)</f>
        <v>1.1782894880495483</v>
      </c>
      <c r="I5" s="67">
        <f>IF('Uncorrected Area Counts'!J5=0, "NA",EXP('Uncorrected Area Counts'!J5*'Plate Planning'!$P$21+'Plate Planning'!$Q$21))</f>
        <v>0.13117981191080802</v>
      </c>
      <c r="J5" s="67">
        <f>IF('Uncorrected Area Counts'!K5=0, "NA",EXP('Uncorrected Area Counts'!K5*'Plate Planning'!$P$22+'Plate Planning'!$Q$22))</f>
        <v>4.2275334991294072E-2</v>
      </c>
      <c r="K5" s="67" t="str">
        <f>IF('Uncorrected Area Counts'!L5=0, "NA", 'Uncorrected Area Counts'!L5*'Plate Planning'!$P$23+'Plate Planning'!$Q$23)</f>
        <v>NA</v>
      </c>
      <c r="L5" s="67" t="str">
        <f>IF('Uncorrected Area Counts'!M5=0, "NA",'Uncorrected Area Counts'!M5*'Plate Planning'!$P$24+'Plate Planning'!$Q$24)</f>
        <v>NA</v>
      </c>
      <c r="M5" s="67" t="str">
        <f>IF('Uncorrected Area Counts'!N5=0, "NA", 'Uncorrected Area Counts'!N5*'Plate Planning'!$P$25+'Plate Planning'!$Q$25)</f>
        <v>NA</v>
      </c>
      <c r="N5" s="67" t="str">
        <f>IF('Uncorrected Area Counts'!O5=0, "NA", 'Uncorrected Area Counts'!O5*'Plate Planning'!$P$26+'Plate Planning'!$Q$26)</f>
        <v>NA</v>
      </c>
      <c r="O5" s="66" t="str">
        <f>IF('Uncorrected Area Counts'!P5=0, "NA",'Uncorrected Area Counts'!P5*'Plate Planning'!$P$27+'Plate Planning'!$Q$27)</f>
        <v>NA</v>
      </c>
      <c r="P5" s="66" t="str">
        <f>IF('Uncorrected Area Counts'!Q5=0, "NA", 'Uncorrected Area Counts'!Q5*'Plate Planning'!$P$28+'Plate Planning'!$Q$28)</f>
        <v>NA</v>
      </c>
      <c r="Q5" s="67" t="str">
        <f>IF('Uncorrected Area Counts'!R5=0, "NA", 'Uncorrected Area Counts'!R5*'Plate Planning'!$P$29+'Plate Planning'!$Q$29)</f>
        <v>NA</v>
      </c>
      <c r="R5" s="67" t="str">
        <f>IF('Uncorrected Area Counts'!S5=0, "NA", 'Uncorrected Area Counts'!S5*'Plate Planning'!$P$30+'Plate Planning'!$Q$30)</f>
        <v>NA</v>
      </c>
      <c r="S5" s="67" t="str">
        <f>IF('Uncorrected Area Counts'!T5=0, "NA", 'Uncorrected Area Counts'!T5*'Plate Planning'!$P$31+'Plate Planning'!$Q$31)</f>
        <v>NA</v>
      </c>
      <c r="T5" s="67" t="str">
        <f>IF('Uncorrected Area Counts'!U5=0, "NA", 'Uncorrected Area Counts'!U5*'Plate Planning'!$P$32+'Plate Planning'!$Q$32)</f>
        <v>NA</v>
      </c>
    </row>
    <row r="6" spans="1:20" x14ac:dyDescent="0.3">
      <c r="A6" s="27">
        <v>3</v>
      </c>
      <c r="B6" s="26">
        <v>3</v>
      </c>
      <c r="C6" s="26">
        <v>1</v>
      </c>
      <c r="D6" s="12" t="s">
        <v>66</v>
      </c>
      <c r="E6" s="34">
        <f>'Uncorrected Area Counts'!F6*'Plate Planning'!$P$17+'Plate Planning'!$Q$17</f>
        <v>0</v>
      </c>
      <c r="F6" s="207" t="str">
        <f>IF('Uncorrected Area Counts'!G6=0, "NA", 'Uncorrected Area Counts'!G6*'Plate Planning'!$P$18+'Plate Planning'!$Q$18)</f>
        <v>NA</v>
      </c>
      <c r="G6" s="67" t="str">
        <f>IF('Uncorrected Area Counts'!H6=0, "NA", 'Uncorrected Area Counts'!H6*'Plate Planning'!$P$19+'Plate Planning'!$Q$19)</f>
        <v>NA</v>
      </c>
      <c r="H6" s="67">
        <f>IF('Uncorrected Area Counts'!I6=0, "NA", 'Uncorrected Area Counts'!I6*'Plate Planning'!$P$20+'Plate Planning'!$Q$20)</f>
        <v>1.0865034976644523</v>
      </c>
      <c r="I6" s="67">
        <f>IF('Uncorrected Area Counts'!J6=0, "NA",EXP('Uncorrected Area Counts'!J6*'Plate Planning'!$P$21+'Plate Planning'!$Q$21))</f>
        <v>7.9460989877514557E-2</v>
      </c>
      <c r="J6" s="67">
        <f>IF('Uncorrected Area Counts'!K6=0, "NA",EXP('Uncorrected Area Counts'!K6*'Plate Planning'!$P$22+'Plate Planning'!$Q$22))</f>
        <v>3.7490399212050309E-2</v>
      </c>
      <c r="K6" s="67" t="str">
        <f>IF('Uncorrected Area Counts'!L6=0, "NA", 'Uncorrected Area Counts'!L6*'Plate Planning'!$P$23+'Plate Planning'!$Q$23)</f>
        <v>NA</v>
      </c>
      <c r="L6" s="67" t="str">
        <f>IF('Uncorrected Area Counts'!M6=0, "NA",'Uncorrected Area Counts'!M6*'Plate Planning'!$P$24+'Plate Planning'!$Q$24)</f>
        <v>NA</v>
      </c>
      <c r="M6" s="67" t="str">
        <f>IF('Uncorrected Area Counts'!N6=0, "NA", 'Uncorrected Area Counts'!N6*'Plate Planning'!$P$25+'Plate Planning'!$Q$25)</f>
        <v>NA</v>
      </c>
      <c r="N6" s="67" t="str">
        <f>IF('Uncorrected Area Counts'!O6=0, "NA", 'Uncorrected Area Counts'!O6*'Plate Planning'!$P$26+'Plate Planning'!$Q$26)</f>
        <v>NA</v>
      </c>
      <c r="O6" s="66" t="str">
        <f>IF('Uncorrected Area Counts'!P6=0, "NA",'Uncorrected Area Counts'!P6*'Plate Planning'!$P$27+'Plate Planning'!$Q$27)</f>
        <v>NA</v>
      </c>
      <c r="P6" s="66" t="str">
        <f>IF('Uncorrected Area Counts'!Q6=0, "NA", 'Uncorrected Area Counts'!Q6*'Plate Planning'!$P$28+'Plate Planning'!$Q$28)</f>
        <v>NA</v>
      </c>
      <c r="Q6" s="67" t="str">
        <f>IF('Uncorrected Area Counts'!R6=0, "NA", 'Uncorrected Area Counts'!R6*'Plate Planning'!$P$29+'Plate Planning'!$Q$29)</f>
        <v>NA</v>
      </c>
      <c r="R6" s="67" t="str">
        <f>IF('Uncorrected Area Counts'!S6=0, "NA", 'Uncorrected Area Counts'!S6*'Plate Planning'!$P$30+'Plate Planning'!$Q$30)</f>
        <v>NA</v>
      </c>
      <c r="S6" s="67" t="str">
        <f>IF('Uncorrected Area Counts'!T6=0, "NA", 'Uncorrected Area Counts'!T6*'Plate Planning'!$P$31+'Plate Planning'!$Q$31)</f>
        <v>NA</v>
      </c>
      <c r="T6" s="67" t="str">
        <f>IF('Uncorrected Area Counts'!U6=0, "NA", 'Uncorrected Area Counts'!U6*'Plate Planning'!$P$32+'Plate Planning'!$Q$32)</f>
        <v>NA</v>
      </c>
    </row>
    <row r="7" spans="1:20" x14ac:dyDescent="0.3">
      <c r="A7" s="27">
        <v>4</v>
      </c>
      <c r="B7" s="26">
        <v>4</v>
      </c>
      <c r="C7" s="26">
        <v>1</v>
      </c>
      <c r="D7" s="12" t="s">
        <v>66</v>
      </c>
      <c r="E7" s="34">
        <f>'Uncorrected Area Counts'!F7*'Plate Planning'!$P$17+'Plate Planning'!$Q$17</f>
        <v>0</v>
      </c>
      <c r="F7" s="207" t="str">
        <f>IF('Uncorrected Area Counts'!G7=0, "NA", 'Uncorrected Area Counts'!G7*'Plate Planning'!$P$18+'Plate Planning'!$Q$18)</f>
        <v>NA</v>
      </c>
      <c r="G7" s="67" t="str">
        <f>IF('Uncorrected Area Counts'!H7=0, "NA", 'Uncorrected Area Counts'!H7*'Plate Planning'!$P$19+'Plate Planning'!$Q$19)</f>
        <v>NA</v>
      </c>
      <c r="H7" s="67">
        <f>IF('Uncorrected Area Counts'!I7=0, "NA", 'Uncorrected Area Counts'!I7*'Plate Planning'!$P$20+'Plate Planning'!$Q$20)</f>
        <v>0.69602556571313645</v>
      </c>
      <c r="I7" s="67">
        <f>IF('Uncorrected Area Counts'!J7=0, "NA",EXP('Uncorrected Area Counts'!J7*'Plate Planning'!$P$21+'Plate Planning'!$Q$21))</f>
        <v>9.623471760879769E-2</v>
      </c>
      <c r="J7" s="67">
        <f>IF('Uncorrected Area Counts'!K7=0, "NA",EXP('Uncorrected Area Counts'!K7*'Plate Planning'!$P$22+'Plate Planning'!$Q$22))</f>
        <v>0.1522286969570365</v>
      </c>
      <c r="K7" s="67" t="str">
        <f>IF('Uncorrected Area Counts'!L7=0, "NA", 'Uncorrected Area Counts'!L7*'Plate Planning'!$P$23+'Plate Planning'!$Q$23)</f>
        <v>NA</v>
      </c>
      <c r="L7" s="67" t="str">
        <f>IF('Uncorrected Area Counts'!M7=0, "NA",'Uncorrected Area Counts'!M7*'Plate Planning'!$P$24+'Plate Planning'!$Q$24)</f>
        <v>NA</v>
      </c>
      <c r="M7" s="67" t="str">
        <f>IF('Uncorrected Area Counts'!N7=0, "NA", 'Uncorrected Area Counts'!N7*'Plate Planning'!$P$25+'Plate Planning'!$Q$25)</f>
        <v>NA</v>
      </c>
      <c r="N7" s="67" t="str">
        <f>IF('Uncorrected Area Counts'!O7=0, "NA", 'Uncorrected Area Counts'!O7*'Plate Planning'!$P$26+'Plate Planning'!$Q$26)</f>
        <v>NA</v>
      </c>
      <c r="O7" s="66" t="str">
        <f>IF('Uncorrected Area Counts'!P7=0, "NA",'Uncorrected Area Counts'!P7*'Plate Planning'!$P$27+'Plate Planning'!$Q$27)</f>
        <v>NA</v>
      </c>
      <c r="P7" s="66" t="str">
        <f>IF('Uncorrected Area Counts'!Q7=0, "NA", 'Uncorrected Area Counts'!Q7*'Plate Planning'!$P$28+'Plate Planning'!$Q$28)</f>
        <v>NA</v>
      </c>
      <c r="Q7" s="67" t="str">
        <f>IF('Uncorrected Area Counts'!R7=0, "NA", 'Uncorrected Area Counts'!R7*'Plate Planning'!$P$29+'Plate Planning'!$Q$29)</f>
        <v>NA</v>
      </c>
      <c r="R7" s="67" t="str">
        <f>IF('Uncorrected Area Counts'!S7=0, "NA", 'Uncorrected Area Counts'!S7*'Plate Planning'!$P$30+'Plate Planning'!$Q$30)</f>
        <v>NA</v>
      </c>
      <c r="S7" s="67" t="str">
        <f>IF('Uncorrected Area Counts'!T7=0, "NA", 'Uncorrected Area Counts'!T7*'Plate Planning'!$P$31+'Plate Planning'!$Q$31)</f>
        <v>NA</v>
      </c>
      <c r="T7" s="67" t="str">
        <f>IF('Uncorrected Area Counts'!U7=0, "NA", 'Uncorrected Area Counts'!U7*'Plate Planning'!$P$32+'Plate Planning'!$Q$32)</f>
        <v>NA</v>
      </c>
    </row>
    <row r="8" spans="1:20" x14ac:dyDescent="0.3">
      <c r="A8" s="27">
        <v>5</v>
      </c>
      <c r="B8" s="26">
        <v>5</v>
      </c>
      <c r="C8" s="26">
        <v>1</v>
      </c>
      <c r="D8" s="12" t="s">
        <v>66</v>
      </c>
      <c r="E8" s="34">
        <f>'Uncorrected Area Counts'!F8*'Plate Planning'!$P$17+'Plate Planning'!$Q$17</f>
        <v>0</v>
      </c>
      <c r="F8" s="207" t="str">
        <f>IF('Uncorrected Area Counts'!G8=0, "NA", 'Uncorrected Area Counts'!G8*'Plate Planning'!$P$18+'Plate Planning'!$Q$18)</f>
        <v>NA</v>
      </c>
      <c r="G8" s="67" t="str">
        <f>IF('Uncorrected Area Counts'!H8=0, "NA", 'Uncorrected Area Counts'!H8*'Plate Planning'!$P$19+'Plate Planning'!$Q$19)</f>
        <v>NA</v>
      </c>
      <c r="H8" s="67">
        <f>IF('Uncorrected Area Counts'!I8=0, "NA", 'Uncorrected Area Counts'!I8*'Plate Planning'!$P$20+'Plate Planning'!$Q$20)</f>
        <v>0.91089019340116473</v>
      </c>
      <c r="I8" s="67">
        <f>IF('Uncorrected Area Counts'!J8=0, "NA",EXP('Uncorrected Area Counts'!J8*'Plate Planning'!$P$21+'Plate Planning'!$Q$21))</f>
        <v>0.10066380400108833</v>
      </c>
      <c r="J8" s="67">
        <f>IF('Uncorrected Area Counts'!K8=0, "NA",EXP('Uncorrected Area Counts'!K8*'Plate Planning'!$P$22+'Plate Planning'!$Q$22))</f>
        <v>5.92715217162499E-2</v>
      </c>
      <c r="K8" s="67" t="str">
        <f>IF('Uncorrected Area Counts'!L8=0, "NA", 'Uncorrected Area Counts'!L8*'Plate Planning'!$P$23+'Plate Planning'!$Q$23)</f>
        <v>NA</v>
      </c>
      <c r="L8" s="67" t="str">
        <f>IF('Uncorrected Area Counts'!M8=0, "NA",'Uncorrected Area Counts'!M8*'Plate Planning'!$P$24+'Plate Planning'!$Q$24)</f>
        <v>NA</v>
      </c>
      <c r="M8" s="67" t="str">
        <f>IF('Uncorrected Area Counts'!N8=0, "NA", 'Uncorrected Area Counts'!N8*'Plate Planning'!$P$25+'Plate Planning'!$Q$25)</f>
        <v>NA</v>
      </c>
      <c r="N8" s="67" t="str">
        <f>IF('Uncorrected Area Counts'!O8=0, "NA", 'Uncorrected Area Counts'!O8*'Plate Planning'!$P$26+'Plate Planning'!$Q$26)</f>
        <v>NA</v>
      </c>
      <c r="O8" s="66" t="str">
        <f>IF('Uncorrected Area Counts'!P8=0, "NA",'Uncorrected Area Counts'!P8*'Plate Planning'!$P$27+'Plate Planning'!$Q$27)</f>
        <v>NA</v>
      </c>
      <c r="P8" s="66" t="str">
        <f>IF('Uncorrected Area Counts'!Q8=0, "NA", 'Uncorrected Area Counts'!Q8*'Plate Planning'!$P$28+'Plate Planning'!$Q$28)</f>
        <v>NA</v>
      </c>
      <c r="Q8" s="67" t="str">
        <f>IF('Uncorrected Area Counts'!R8=0, "NA", 'Uncorrected Area Counts'!R8*'Plate Planning'!$P$29+'Plate Planning'!$Q$29)</f>
        <v>NA</v>
      </c>
      <c r="R8" s="67" t="str">
        <f>IF('Uncorrected Area Counts'!S8=0, "NA", 'Uncorrected Area Counts'!S8*'Plate Planning'!$P$30+'Plate Planning'!$Q$30)</f>
        <v>NA</v>
      </c>
      <c r="S8" s="67" t="str">
        <f>IF('Uncorrected Area Counts'!T8=0, "NA", 'Uncorrected Area Counts'!T8*'Plate Planning'!$P$31+'Plate Planning'!$Q$31)</f>
        <v>NA</v>
      </c>
      <c r="T8" s="67" t="str">
        <f>IF('Uncorrected Area Counts'!U8=0, "NA", 'Uncorrected Area Counts'!U8*'Plate Planning'!$P$32+'Plate Planning'!$Q$32)</f>
        <v>NA</v>
      </c>
    </row>
    <row r="9" spans="1:20" x14ac:dyDescent="0.3">
      <c r="A9" s="27">
        <v>6</v>
      </c>
      <c r="B9" s="26">
        <v>6</v>
      </c>
      <c r="C9" s="26">
        <v>1</v>
      </c>
      <c r="D9" s="12" t="s">
        <v>66</v>
      </c>
      <c r="E9" s="34">
        <f>'Uncorrected Area Counts'!F9*'Plate Planning'!$P$17+'Plate Planning'!$Q$17</f>
        <v>0</v>
      </c>
      <c r="F9" s="207" t="str">
        <f>IF('Uncorrected Area Counts'!G9=0, "NA", 'Uncorrected Area Counts'!G9*'Plate Planning'!$P$18+'Plate Planning'!$Q$18)</f>
        <v>NA</v>
      </c>
      <c r="G9" s="67" t="str">
        <f>IF('Uncorrected Area Counts'!H9=0, "NA", 'Uncorrected Area Counts'!H9*'Plate Planning'!$P$19+'Plate Planning'!$Q$19)</f>
        <v>NA</v>
      </c>
      <c r="H9" s="67">
        <f>IF('Uncorrected Area Counts'!I9=0, "NA", 'Uncorrected Area Counts'!I9*'Plate Planning'!$P$20+'Plate Planning'!$Q$20)</f>
        <v>1.0058600572197594</v>
      </c>
      <c r="I9" s="67">
        <f>IF('Uncorrected Area Counts'!J9=0, "NA",EXP('Uncorrected Area Counts'!J9*'Plate Planning'!$P$21+'Plate Planning'!$Q$21))</f>
        <v>7.1770879643201627E-2</v>
      </c>
      <c r="J9" s="67">
        <f>IF('Uncorrected Area Counts'!K9=0, "NA",EXP('Uncorrected Area Counts'!K9*'Plate Planning'!$P$22+'Plate Planning'!$Q$22))</f>
        <v>3.6855646619434169E-2</v>
      </c>
      <c r="K9" s="67" t="str">
        <f>IF('Uncorrected Area Counts'!L9=0, "NA", 'Uncorrected Area Counts'!L9*'Plate Planning'!$P$23+'Plate Planning'!$Q$23)</f>
        <v>NA</v>
      </c>
      <c r="L9" s="67" t="str">
        <f>IF('Uncorrected Area Counts'!M9=0, "NA",'Uncorrected Area Counts'!M9*'Plate Planning'!$P$24+'Plate Planning'!$Q$24)</f>
        <v>NA</v>
      </c>
      <c r="M9" s="67" t="str">
        <f>IF('Uncorrected Area Counts'!N9=0, "NA", 'Uncorrected Area Counts'!N9*'Plate Planning'!$P$25+'Plate Planning'!$Q$25)</f>
        <v>NA</v>
      </c>
      <c r="N9" s="67" t="str">
        <f>IF('Uncorrected Area Counts'!O9=0, "NA", 'Uncorrected Area Counts'!O9*'Plate Planning'!$P$26+'Plate Planning'!$Q$26)</f>
        <v>NA</v>
      </c>
      <c r="O9" s="66" t="str">
        <f>IF('Uncorrected Area Counts'!P9=0, "NA",'Uncorrected Area Counts'!P9*'Plate Planning'!$P$27+'Plate Planning'!$Q$27)</f>
        <v>NA</v>
      </c>
      <c r="P9" s="66" t="str">
        <f>IF('Uncorrected Area Counts'!Q9=0, "NA", 'Uncorrected Area Counts'!Q9*'Plate Planning'!$P$28+'Plate Planning'!$Q$28)</f>
        <v>NA</v>
      </c>
      <c r="Q9" s="67" t="str">
        <f>IF('Uncorrected Area Counts'!R9=0, "NA", 'Uncorrected Area Counts'!R9*'Plate Planning'!$P$29+'Plate Planning'!$Q$29)</f>
        <v>NA</v>
      </c>
      <c r="R9" s="67" t="str">
        <f>IF('Uncorrected Area Counts'!S9=0, "NA", 'Uncorrected Area Counts'!S9*'Plate Planning'!$P$30+'Plate Planning'!$Q$30)</f>
        <v>NA</v>
      </c>
      <c r="S9" s="67" t="str">
        <f>IF('Uncorrected Area Counts'!T9=0, "NA", 'Uncorrected Area Counts'!T9*'Plate Planning'!$P$31+'Plate Planning'!$Q$31)</f>
        <v>NA</v>
      </c>
      <c r="T9" s="67" t="str">
        <f>IF('Uncorrected Area Counts'!U9=0, "NA", 'Uncorrected Area Counts'!U9*'Plate Planning'!$P$32+'Plate Planning'!$Q$32)</f>
        <v>NA</v>
      </c>
    </row>
    <row r="10" spans="1:20" x14ac:dyDescent="0.3">
      <c r="A10" s="27">
        <v>7</v>
      </c>
      <c r="B10" s="26">
        <v>7</v>
      </c>
      <c r="C10" s="26">
        <v>1</v>
      </c>
      <c r="D10" s="12" t="s">
        <v>66</v>
      </c>
      <c r="E10" s="34">
        <f>'Uncorrected Area Counts'!F10*'Plate Planning'!$P$17+'Plate Planning'!$Q$17</f>
        <v>0</v>
      </c>
      <c r="F10" s="207" t="str">
        <f>IF('Uncorrected Area Counts'!G10=0, "NA", 'Uncorrected Area Counts'!G10*'Plate Planning'!$P$18+'Plate Planning'!$Q$18)</f>
        <v>NA</v>
      </c>
      <c r="G10" s="67" t="str">
        <f>IF('Uncorrected Area Counts'!H10=0, "NA", 'Uncorrected Area Counts'!H10*'Plate Planning'!$P$19+'Plate Planning'!$Q$19)</f>
        <v>NA</v>
      </c>
      <c r="H10" s="67">
        <f>IF('Uncorrected Area Counts'!I10=0, "NA", 'Uncorrected Area Counts'!I10*'Plate Planning'!$P$20+'Plate Planning'!$Q$20)</f>
        <v>0.95930616785016443</v>
      </c>
      <c r="I10" s="67">
        <f>IF('Uncorrected Area Counts'!J10=0, "NA",EXP('Uncorrected Area Counts'!J10*'Plate Planning'!$P$21+'Plate Planning'!$Q$21))</f>
        <v>8.8832476659000362E-2</v>
      </c>
      <c r="J10" s="67">
        <f>IF('Uncorrected Area Counts'!K10=0, "NA",EXP('Uncorrected Area Counts'!K10*'Plate Planning'!$P$22+'Plate Planning'!$Q$22))</f>
        <v>4.7012410975072624E-2</v>
      </c>
      <c r="K10" s="67" t="str">
        <f>IF('Uncorrected Area Counts'!L10=0, "NA", 'Uncorrected Area Counts'!L10*'Plate Planning'!$P$23+'Plate Planning'!$Q$23)</f>
        <v>NA</v>
      </c>
      <c r="L10" s="67" t="str">
        <f>IF('Uncorrected Area Counts'!M10=0, "NA",'Uncorrected Area Counts'!M10*'Plate Planning'!$P$24+'Plate Planning'!$Q$24)</f>
        <v>NA</v>
      </c>
      <c r="M10" s="67" t="str">
        <f>IF('Uncorrected Area Counts'!N10=0, "NA", 'Uncorrected Area Counts'!N10*'Plate Planning'!$P$25+'Plate Planning'!$Q$25)</f>
        <v>NA</v>
      </c>
      <c r="N10" s="67" t="str">
        <f>IF('Uncorrected Area Counts'!O10=0, "NA", 'Uncorrected Area Counts'!O10*'Plate Planning'!$P$26+'Plate Planning'!$Q$26)</f>
        <v>NA</v>
      </c>
      <c r="O10" s="66" t="str">
        <f>IF('Uncorrected Area Counts'!P10=0, "NA",'Uncorrected Area Counts'!P10*'Plate Planning'!$P$27+'Plate Planning'!$Q$27)</f>
        <v>NA</v>
      </c>
      <c r="P10" s="66" t="str">
        <f>IF('Uncorrected Area Counts'!Q10=0, "NA", 'Uncorrected Area Counts'!Q10*'Plate Planning'!$P$28+'Plate Planning'!$Q$28)</f>
        <v>NA</v>
      </c>
      <c r="Q10" s="67" t="str">
        <f>IF('Uncorrected Area Counts'!R10=0, "NA", 'Uncorrected Area Counts'!R10*'Plate Planning'!$P$29+'Plate Planning'!$Q$29)</f>
        <v>NA</v>
      </c>
      <c r="R10" s="67" t="str">
        <f>IF('Uncorrected Area Counts'!S10=0, "NA", 'Uncorrected Area Counts'!S10*'Plate Planning'!$P$30+'Plate Planning'!$Q$30)</f>
        <v>NA</v>
      </c>
      <c r="S10" s="67" t="str">
        <f>IF('Uncorrected Area Counts'!T10=0, "NA", 'Uncorrected Area Counts'!T10*'Plate Planning'!$P$31+'Plate Planning'!$Q$31)</f>
        <v>NA</v>
      </c>
      <c r="T10" s="67" t="str">
        <f>IF('Uncorrected Area Counts'!U10=0, "NA", 'Uncorrected Area Counts'!U10*'Plate Planning'!$P$32+'Plate Planning'!$Q$32)</f>
        <v>NA</v>
      </c>
    </row>
    <row r="11" spans="1:20" x14ac:dyDescent="0.3">
      <c r="A11" s="27">
        <v>8</v>
      </c>
      <c r="B11" s="26">
        <v>8</v>
      </c>
      <c r="C11" s="26">
        <v>1</v>
      </c>
      <c r="D11" s="12" t="s">
        <v>66</v>
      </c>
      <c r="E11" s="34">
        <f>'Uncorrected Area Counts'!F11*'Plate Planning'!$P$17+'Plate Planning'!$Q$17</f>
        <v>0</v>
      </c>
      <c r="F11" s="207" t="str">
        <f>IF('Uncorrected Area Counts'!G11=0, "NA", 'Uncorrected Area Counts'!G11*'Plate Planning'!$P$18+'Plate Planning'!$Q$18)</f>
        <v>NA</v>
      </c>
      <c r="G11" s="67" t="str">
        <f>IF('Uncorrected Area Counts'!H11=0, "NA", 'Uncorrected Area Counts'!H11*'Plate Planning'!$P$19+'Plate Planning'!$Q$19)</f>
        <v>NA</v>
      </c>
      <c r="H11" s="67">
        <f>IF('Uncorrected Area Counts'!I11=0, "NA", 'Uncorrected Area Counts'!I11*'Plate Planning'!$P$20+'Plate Planning'!$Q$20)</f>
        <v>1.0610299925043614</v>
      </c>
      <c r="I11" s="67">
        <f>IF('Uncorrected Area Counts'!J11=0, "NA",EXP('Uncorrected Area Counts'!J11*'Plate Planning'!$P$21+'Plate Planning'!$Q$21))</f>
        <v>7.1739014524811628E-2</v>
      </c>
      <c r="J11" s="67">
        <f>IF('Uncorrected Area Counts'!K11=0, "NA",EXP('Uncorrected Area Counts'!K11*'Plate Planning'!$P$22+'Plate Planning'!$Q$22))</f>
        <v>3.6892579622377103E-2</v>
      </c>
      <c r="K11" s="67" t="str">
        <f>IF('Uncorrected Area Counts'!L11=0, "NA", 'Uncorrected Area Counts'!L11*'Plate Planning'!$P$23+'Plate Planning'!$Q$23)</f>
        <v>NA</v>
      </c>
      <c r="L11" s="67" t="str">
        <f>IF('Uncorrected Area Counts'!M11=0, "NA",'Uncorrected Area Counts'!M11*'Plate Planning'!$P$24+'Plate Planning'!$Q$24)</f>
        <v>NA</v>
      </c>
      <c r="M11" s="67" t="str">
        <f>IF('Uncorrected Area Counts'!N11=0, "NA", 'Uncorrected Area Counts'!N11*'Plate Planning'!$P$25+'Plate Planning'!$Q$25)</f>
        <v>NA</v>
      </c>
      <c r="N11" s="67" t="str">
        <f>IF('Uncorrected Area Counts'!O11=0, "NA", 'Uncorrected Area Counts'!O11*'Plate Planning'!$P$26+'Plate Planning'!$Q$26)</f>
        <v>NA</v>
      </c>
      <c r="O11" s="66" t="str">
        <f>IF('Uncorrected Area Counts'!P11=0, "NA",'Uncorrected Area Counts'!P11*'Plate Planning'!$P$27+'Plate Planning'!$Q$27)</f>
        <v>NA</v>
      </c>
      <c r="P11" s="66" t="str">
        <f>IF('Uncorrected Area Counts'!Q11=0, "NA", 'Uncorrected Area Counts'!Q11*'Plate Planning'!$P$28+'Plate Planning'!$Q$28)</f>
        <v>NA</v>
      </c>
      <c r="Q11" s="67" t="str">
        <f>IF('Uncorrected Area Counts'!R11=0, "NA", 'Uncorrected Area Counts'!R11*'Plate Planning'!$P$29+'Plate Planning'!$Q$29)</f>
        <v>NA</v>
      </c>
      <c r="R11" s="67" t="str">
        <f>IF('Uncorrected Area Counts'!S11=0, "NA", 'Uncorrected Area Counts'!S11*'Plate Planning'!$P$30+'Plate Planning'!$Q$30)</f>
        <v>NA</v>
      </c>
      <c r="S11" s="67" t="str">
        <f>IF('Uncorrected Area Counts'!T11=0, "NA", 'Uncorrected Area Counts'!T11*'Plate Planning'!$P$31+'Plate Planning'!$Q$31)</f>
        <v>NA</v>
      </c>
      <c r="T11" s="67" t="str">
        <f>IF('Uncorrected Area Counts'!U11=0, "NA", 'Uncorrected Area Counts'!U11*'Plate Planning'!$P$32+'Plate Planning'!$Q$32)</f>
        <v>NA</v>
      </c>
    </row>
    <row r="12" spans="1:20" x14ac:dyDescent="0.3">
      <c r="A12" s="27">
        <v>9</v>
      </c>
      <c r="B12" s="26">
        <v>9</v>
      </c>
      <c r="C12" s="26">
        <v>1</v>
      </c>
      <c r="D12" s="12" t="s">
        <v>66</v>
      </c>
      <c r="E12" s="34">
        <f>'Uncorrected Area Counts'!F12*'Plate Planning'!$P$17+'Plate Planning'!$Q$17</f>
        <v>0</v>
      </c>
      <c r="F12" s="207" t="str">
        <f>IF('Uncorrected Area Counts'!G12=0, "NA", 'Uncorrected Area Counts'!G12*'Plate Planning'!$P$18+'Plate Planning'!$Q$18)</f>
        <v>NA</v>
      </c>
      <c r="G12" s="67" t="str">
        <f>IF('Uncorrected Area Counts'!H12=0, "NA", 'Uncorrected Area Counts'!H12*'Plate Planning'!$P$19+'Plate Planning'!$Q$19)</f>
        <v>NA</v>
      </c>
      <c r="H12" s="67">
        <f>IF('Uncorrected Area Counts'!I12=0, "NA", 'Uncorrected Area Counts'!I12*'Plate Planning'!$P$20+'Plate Planning'!$Q$20)</f>
        <v>0.93123037613237658</v>
      </c>
      <c r="I12" s="67">
        <f>IF('Uncorrected Area Counts'!J12=0, "NA",EXP('Uncorrected Area Counts'!J12*'Plate Planning'!$P$21+'Plate Planning'!$Q$21))</f>
        <v>0.28873334048319621</v>
      </c>
      <c r="J12" s="67">
        <f>IF('Uncorrected Area Counts'!K12=0, "NA",EXP('Uncorrected Area Counts'!K12*'Plate Planning'!$P$22+'Plate Planning'!$Q$22))</f>
        <v>4.3851410923574412E-2</v>
      </c>
      <c r="K12" s="67" t="str">
        <f>IF('Uncorrected Area Counts'!L12=0, "NA", 'Uncorrected Area Counts'!L12*'Plate Planning'!$P$23+'Plate Planning'!$Q$23)</f>
        <v>NA</v>
      </c>
      <c r="L12" s="67" t="str">
        <f>IF('Uncorrected Area Counts'!M12=0, "NA",'Uncorrected Area Counts'!M12*'Plate Planning'!$P$24+'Plate Planning'!$Q$24)</f>
        <v>NA</v>
      </c>
      <c r="M12" s="67" t="str">
        <f>IF('Uncorrected Area Counts'!N12=0, "NA", 'Uncorrected Area Counts'!N12*'Plate Planning'!$P$25+'Plate Planning'!$Q$25)</f>
        <v>NA</v>
      </c>
      <c r="N12" s="67" t="str">
        <f>IF('Uncorrected Area Counts'!O12=0, "NA", 'Uncorrected Area Counts'!O12*'Plate Planning'!$P$26+'Plate Planning'!$Q$26)</f>
        <v>NA</v>
      </c>
      <c r="O12" s="66" t="str">
        <f>IF('Uncorrected Area Counts'!P12=0, "NA",'Uncorrected Area Counts'!P12*'Plate Planning'!$P$27+'Plate Planning'!$Q$27)</f>
        <v>NA</v>
      </c>
      <c r="P12" s="66" t="str">
        <f>IF('Uncorrected Area Counts'!Q12=0, "NA", 'Uncorrected Area Counts'!Q12*'Plate Planning'!$P$28+'Plate Planning'!$Q$28)</f>
        <v>NA</v>
      </c>
      <c r="Q12" s="67" t="str">
        <f>IF('Uncorrected Area Counts'!R12=0, "NA", 'Uncorrected Area Counts'!R12*'Plate Planning'!$P$29+'Plate Planning'!$Q$29)</f>
        <v>NA</v>
      </c>
      <c r="R12" s="67" t="str">
        <f>IF('Uncorrected Area Counts'!S12=0, "NA", 'Uncorrected Area Counts'!S12*'Plate Planning'!$P$30+'Plate Planning'!$Q$30)</f>
        <v>NA</v>
      </c>
      <c r="S12" s="67" t="str">
        <f>IF('Uncorrected Area Counts'!T12=0, "NA", 'Uncorrected Area Counts'!T12*'Plate Planning'!$P$31+'Plate Planning'!$Q$31)</f>
        <v>NA</v>
      </c>
      <c r="T12" s="67" t="str">
        <f>IF('Uncorrected Area Counts'!U12=0, "NA", 'Uncorrected Area Counts'!U12*'Plate Planning'!$P$32+'Plate Planning'!$Q$32)</f>
        <v>NA</v>
      </c>
    </row>
    <row r="13" spans="1:20" x14ac:dyDescent="0.3">
      <c r="A13" s="27">
        <v>10</v>
      </c>
      <c r="B13" s="26">
        <v>10</v>
      </c>
      <c r="C13" s="26">
        <v>1</v>
      </c>
      <c r="D13" s="12" t="s">
        <v>66</v>
      </c>
      <c r="E13" s="34">
        <f>'Uncorrected Area Counts'!F13*'Plate Planning'!$P$17+'Plate Planning'!$Q$17</f>
        <v>0</v>
      </c>
      <c r="F13" s="207" t="str">
        <f>IF('Uncorrected Area Counts'!G13=0, "NA", 'Uncorrected Area Counts'!G13*'Plate Planning'!$P$18+'Plate Planning'!$Q$18)</f>
        <v>NA</v>
      </c>
      <c r="G13" s="67" t="str">
        <f>IF('Uncorrected Area Counts'!H13=0, "NA", 'Uncorrected Area Counts'!H13*'Plate Planning'!$P$19+'Plate Planning'!$Q$19)</f>
        <v>NA</v>
      </c>
      <c r="H13" s="67">
        <f>IF('Uncorrected Area Counts'!I13=0, "NA", 'Uncorrected Area Counts'!I13*'Plate Planning'!$P$20+'Plate Planning'!$Q$20)</f>
        <v>1.0922027972780932</v>
      </c>
      <c r="I13" s="67">
        <f>IF('Uncorrected Area Counts'!J13=0, "NA",EXP('Uncorrected Area Counts'!J13*'Plate Planning'!$P$21+'Plate Planning'!$Q$21))</f>
        <v>7.1759051099635332E-2</v>
      </c>
      <c r="J13" s="67">
        <f>IF('Uncorrected Area Counts'!K13=0, "NA",EXP('Uncorrected Area Counts'!K13*'Plate Planning'!$P$22+'Plate Planning'!$Q$22))</f>
        <v>3.6906935602848807E-2</v>
      </c>
      <c r="K13" s="67" t="str">
        <f>IF('Uncorrected Area Counts'!L13=0, "NA", 'Uncorrected Area Counts'!L13*'Plate Planning'!$P$23+'Plate Planning'!$Q$23)</f>
        <v>NA</v>
      </c>
      <c r="L13" s="67" t="str">
        <f>IF('Uncorrected Area Counts'!M13=0, "NA",'Uncorrected Area Counts'!M13*'Plate Planning'!$P$24+'Plate Planning'!$Q$24)</f>
        <v>NA</v>
      </c>
      <c r="M13" s="67" t="str">
        <f>IF('Uncorrected Area Counts'!N13=0, "NA", 'Uncorrected Area Counts'!N13*'Plate Planning'!$P$25+'Plate Planning'!$Q$25)</f>
        <v>NA</v>
      </c>
      <c r="N13" s="67" t="str">
        <f>IF('Uncorrected Area Counts'!O13=0, "NA", 'Uncorrected Area Counts'!O13*'Plate Planning'!$P$26+'Plate Planning'!$Q$26)</f>
        <v>NA</v>
      </c>
      <c r="O13" s="66" t="str">
        <f>IF('Uncorrected Area Counts'!P13=0, "NA",'Uncorrected Area Counts'!P13*'Plate Planning'!$P$27+'Plate Planning'!$Q$27)</f>
        <v>NA</v>
      </c>
      <c r="P13" s="66" t="str">
        <f>IF('Uncorrected Area Counts'!Q13=0, "NA", 'Uncorrected Area Counts'!Q13*'Plate Planning'!$P$28+'Plate Planning'!$Q$28)</f>
        <v>NA</v>
      </c>
      <c r="Q13" s="67" t="str">
        <f>IF('Uncorrected Area Counts'!R13=0, "NA", 'Uncorrected Area Counts'!R13*'Plate Planning'!$P$29+'Plate Planning'!$Q$29)</f>
        <v>NA</v>
      </c>
      <c r="R13" s="67" t="str">
        <f>IF('Uncorrected Area Counts'!S13=0, "NA", 'Uncorrected Area Counts'!S13*'Plate Planning'!$P$30+'Plate Planning'!$Q$30)</f>
        <v>NA</v>
      </c>
      <c r="S13" s="67" t="str">
        <f>IF('Uncorrected Area Counts'!T13=0, "NA", 'Uncorrected Area Counts'!T13*'Plate Planning'!$P$31+'Plate Planning'!$Q$31)</f>
        <v>NA</v>
      </c>
      <c r="T13" s="67" t="str">
        <f>IF('Uncorrected Area Counts'!U13=0, "NA", 'Uncorrected Area Counts'!U13*'Plate Planning'!$P$32+'Plate Planning'!$Q$32)</f>
        <v>NA</v>
      </c>
    </row>
    <row r="14" spans="1:20" x14ac:dyDescent="0.3">
      <c r="A14" s="27">
        <v>11</v>
      </c>
      <c r="B14" s="26">
        <v>11</v>
      </c>
      <c r="C14" s="26">
        <v>1</v>
      </c>
      <c r="D14" s="12" t="s">
        <v>66</v>
      </c>
      <c r="E14" s="34">
        <f>'Uncorrected Area Counts'!F14*'Plate Planning'!$P$17+'Plate Planning'!$Q$17</f>
        <v>0</v>
      </c>
      <c r="F14" s="207" t="str">
        <f>IF('Uncorrected Area Counts'!G14=0, "NA", 'Uncorrected Area Counts'!G14*'Plate Planning'!$P$18+'Plate Planning'!$Q$18)</f>
        <v>NA</v>
      </c>
      <c r="G14" s="67" t="str">
        <f>IF('Uncorrected Area Counts'!H14=0, "NA", 'Uncorrected Area Counts'!H14*'Plate Planning'!$P$19+'Plate Planning'!$Q$19)</f>
        <v>NA</v>
      </c>
      <c r="H14" s="67">
        <f>IF('Uncorrected Area Counts'!I14=0, "NA", 'Uncorrected Area Counts'!I14*'Plate Planning'!$P$20+'Plate Planning'!$Q$20)</f>
        <v>1.0327963414917134</v>
      </c>
      <c r="I14" s="67">
        <f>IF('Uncorrected Area Counts'!J14=0, "NA",EXP('Uncorrected Area Counts'!J14*'Plate Planning'!$P$21+'Plate Planning'!$Q$21))</f>
        <v>8.0401715643747887E-2</v>
      </c>
      <c r="J14" s="67">
        <f>IF('Uncorrected Area Counts'!K14=0, "NA",EXP('Uncorrected Area Counts'!K14*'Plate Planning'!$P$22+'Plate Planning'!$Q$22))</f>
        <v>4.6617399541435546E-2</v>
      </c>
      <c r="K14" s="67" t="str">
        <f>IF('Uncorrected Area Counts'!L14=0, "NA", 'Uncorrected Area Counts'!L14*'Plate Planning'!$P$23+'Plate Planning'!$Q$23)</f>
        <v>NA</v>
      </c>
      <c r="L14" s="67" t="str">
        <f>IF('Uncorrected Area Counts'!M14=0, "NA",'Uncorrected Area Counts'!M14*'Plate Planning'!$P$24+'Plate Planning'!$Q$24)</f>
        <v>NA</v>
      </c>
      <c r="M14" s="67" t="str">
        <f>IF('Uncorrected Area Counts'!N14=0, "NA", 'Uncorrected Area Counts'!N14*'Plate Planning'!$P$25+'Plate Planning'!$Q$25)</f>
        <v>NA</v>
      </c>
      <c r="N14" s="67" t="str">
        <f>IF('Uncorrected Area Counts'!O14=0, "NA", 'Uncorrected Area Counts'!O14*'Plate Planning'!$P$26+'Plate Planning'!$Q$26)</f>
        <v>NA</v>
      </c>
      <c r="O14" s="66" t="str">
        <f>IF('Uncorrected Area Counts'!P14=0, "NA",'Uncorrected Area Counts'!P14*'Plate Planning'!$P$27+'Plate Planning'!$Q$27)</f>
        <v>NA</v>
      </c>
      <c r="P14" s="66" t="str">
        <f>IF('Uncorrected Area Counts'!Q14=0, "NA", 'Uncorrected Area Counts'!Q14*'Plate Planning'!$P$28+'Plate Planning'!$Q$28)</f>
        <v>NA</v>
      </c>
      <c r="Q14" s="67" t="str">
        <f>IF('Uncorrected Area Counts'!R14=0, "NA", 'Uncorrected Area Counts'!R14*'Plate Planning'!$P$29+'Plate Planning'!$Q$29)</f>
        <v>NA</v>
      </c>
      <c r="R14" s="67" t="str">
        <f>IF('Uncorrected Area Counts'!S14=0, "NA", 'Uncorrected Area Counts'!S14*'Plate Planning'!$P$30+'Plate Planning'!$Q$30)</f>
        <v>NA</v>
      </c>
      <c r="S14" s="67" t="str">
        <f>IF('Uncorrected Area Counts'!T14=0, "NA", 'Uncorrected Area Counts'!T14*'Plate Planning'!$P$31+'Plate Planning'!$Q$31)</f>
        <v>NA</v>
      </c>
      <c r="T14" s="67" t="str">
        <f>IF('Uncorrected Area Counts'!U14=0, "NA", 'Uncorrected Area Counts'!U14*'Plate Planning'!$P$32+'Plate Planning'!$Q$32)</f>
        <v>NA</v>
      </c>
    </row>
    <row r="15" spans="1:20" x14ac:dyDescent="0.3">
      <c r="A15" s="27">
        <v>12</v>
      </c>
      <c r="B15" s="26">
        <v>12</v>
      </c>
      <c r="C15" s="26">
        <v>1</v>
      </c>
      <c r="D15" s="12" t="s">
        <v>66</v>
      </c>
      <c r="E15" s="34">
        <f>'Uncorrected Area Counts'!F15*'Plate Planning'!$P$17+'Plate Planning'!$Q$17</f>
        <v>0</v>
      </c>
      <c r="F15" s="207" t="str">
        <f>IF('Uncorrected Area Counts'!G15=0, "NA", 'Uncorrected Area Counts'!G15*'Plate Planning'!$P$18+'Plate Planning'!$Q$18)</f>
        <v>NA</v>
      </c>
      <c r="G15" s="67" t="str">
        <f>IF('Uncorrected Area Counts'!H15=0, "NA", 'Uncorrected Area Counts'!H15*'Plate Planning'!$P$19+'Plate Planning'!$Q$19)</f>
        <v>NA</v>
      </c>
      <c r="H15" s="67">
        <f>IF('Uncorrected Area Counts'!I15=0, "NA", 'Uncorrected Area Counts'!I15*'Plate Planning'!$P$20+'Plate Planning'!$Q$20)</f>
        <v>1.0523542772865122</v>
      </c>
      <c r="I15" s="67">
        <f>IF('Uncorrected Area Counts'!J15=0, "NA",EXP('Uncorrected Area Counts'!J15*'Plate Planning'!$P$21+'Plate Planning'!$Q$21))</f>
        <v>7.2591507279985618E-2</v>
      </c>
      <c r="J15" s="67">
        <f>IF('Uncorrected Area Counts'!K15=0, "NA",EXP('Uncorrected Area Counts'!K15*'Plate Planning'!$P$22+'Plate Planning'!$Q$22))</f>
        <v>3.6926086864556174E-2</v>
      </c>
      <c r="K15" s="67" t="str">
        <f>IF('Uncorrected Area Counts'!L15=0, "NA", 'Uncorrected Area Counts'!L15*'Plate Planning'!$P$23+'Plate Planning'!$Q$23)</f>
        <v>NA</v>
      </c>
      <c r="L15" s="67" t="str">
        <f>IF('Uncorrected Area Counts'!M15=0, "NA",'Uncorrected Area Counts'!M15*'Plate Planning'!$P$24+'Plate Planning'!$Q$24)</f>
        <v>NA</v>
      </c>
      <c r="M15" s="67" t="str">
        <f>IF('Uncorrected Area Counts'!N15=0, "NA", 'Uncorrected Area Counts'!N15*'Plate Planning'!$P$25+'Plate Planning'!$Q$25)</f>
        <v>NA</v>
      </c>
      <c r="N15" s="67" t="str">
        <f>IF('Uncorrected Area Counts'!O15=0, "NA", 'Uncorrected Area Counts'!O15*'Plate Planning'!$P$26+'Plate Planning'!$Q$26)</f>
        <v>NA</v>
      </c>
      <c r="O15" s="66" t="str">
        <f>IF('Uncorrected Area Counts'!P15=0, "NA",'Uncorrected Area Counts'!P15*'Plate Planning'!$P$27+'Plate Planning'!$Q$27)</f>
        <v>NA</v>
      </c>
      <c r="P15" s="66" t="str">
        <f>IF('Uncorrected Area Counts'!Q15=0, "NA", 'Uncorrected Area Counts'!Q15*'Plate Planning'!$P$28+'Plate Planning'!$Q$28)</f>
        <v>NA</v>
      </c>
      <c r="Q15" s="67" t="str">
        <f>IF('Uncorrected Area Counts'!R15=0, "NA", 'Uncorrected Area Counts'!R15*'Plate Planning'!$P$29+'Plate Planning'!$Q$29)</f>
        <v>NA</v>
      </c>
      <c r="R15" s="67" t="str">
        <f>IF('Uncorrected Area Counts'!S15=0, "NA", 'Uncorrected Area Counts'!S15*'Plate Planning'!$P$30+'Plate Planning'!$Q$30)</f>
        <v>NA</v>
      </c>
      <c r="S15" s="67" t="str">
        <f>IF('Uncorrected Area Counts'!T15=0, "NA", 'Uncorrected Area Counts'!T15*'Plate Planning'!$P$31+'Plate Planning'!$Q$31)</f>
        <v>NA</v>
      </c>
      <c r="T15" s="67" t="str">
        <f>IF('Uncorrected Area Counts'!U15=0, "NA", 'Uncorrected Area Counts'!U15*'Plate Planning'!$P$32+'Plate Planning'!$Q$32)</f>
        <v>NA</v>
      </c>
    </row>
    <row r="16" spans="1:20" x14ac:dyDescent="0.3">
      <c r="A16" s="27">
        <v>13</v>
      </c>
      <c r="B16" s="26">
        <v>1</v>
      </c>
      <c r="C16" s="26">
        <v>2</v>
      </c>
      <c r="D16" s="12" t="s">
        <v>66</v>
      </c>
      <c r="E16" s="34">
        <f>'Uncorrected Area Counts'!F16*'Plate Planning'!$P$17+'Plate Planning'!$Q$17</f>
        <v>0</v>
      </c>
      <c r="F16" s="207" t="str">
        <f>IF('Uncorrected Area Counts'!G16=0, "NA", 'Uncorrected Area Counts'!G16*'Plate Planning'!$P$18+'Plate Planning'!$Q$18)</f>
        <v>NA</v>
      </c>
      <c r="G16" s="67" t="str">
        <f>IF('Uncorrected Area Counts'!H16=0, "NA", 'Uncorrected Area Counts'!H16*'Plate Planning'!$P$19+'Plate Planning'!$Q$19)</f>
        <v>NA</v>
      </c>
      <c r="H16" s="67">
        <f>IF('Uncorrected Area Counts'!I16=0, "NA", 'Uncorrected Area Counts'!I16*'Plate Planning'!$P$20+'Plate Planning'!$Q$20)</f>
        <v>1.0085575125389514</v>
      </c>
      <c r="I16" s="67">
        <f>IF('Uncorrected Area Counts'!J16=0, "NA",EXP('Uncorrected Area Counts'!J16*'Plate Planning'!$P$21+'Plate Planning'!$Q$21))</f>
        <v>7.1739343869941116E-2</v>
      </c>
      <c r="J16" s="67">
        <f>IF('Uncorrected Area Counts'!K16=0, "NA",EXP('Uncorrected Area Counts'!K16*'Plate Planning'!$P$22+'Plate Planning'!$Q$22))</f>
        <v>3.6850003128825713E-2</v>
      </c>
      <c r="K16" s="67" t="str">
        <f>IF('Uncorrected Area Counts'!L16=0, "NA", 'Uncorrected Area Counts'!L16*'Plate Planning'!$P$23+'Plate Planning'!$Q$23)</f>
        <v>NA</v>
      </c>
      <c r="L16" s="67" t="str">
        <f>IF('Uncorrected Area Counts'!M16=0, "NA",'Uncorrected Area Counts'!M16*'Plate Planning'!$P$24+'Plate Planning'!$Q$24)</f>
        <v>NA</v>
      </c>
      <c r="M16" s="67" t="str">
        <f>IF('Uncorrected Area Counts'!N16=0, "NA", 'Uncorrected Area Counts'!N16*'Plate Planning'!$P$25+'Plate Planning'!$Q$25)</f>
        <v>NA</v>
      </c>
      <c r="N16" s="67" t="str">
        <f>IF('Uncorrected Area Counts'!O16=0, "NA", 'Uncorrected Area Counts'!O16*'Plate Planning'!$P$26+'Plate Planning'!$Q$26)</f>
        <v>NA</v>
      </c>
      <c r="O16" s="66" t="str">
        <f>IF('Uncorrected Area Counts'!P16=0, "NA",'Uncorrected Area Counts'!P16*'Plate Planning'!$P$27+'Plate Planning'!$Q$27)</f>
        <v>NA</v>
      </c>
      <c r="P16" s="66" t="str">
        <f>IF('Uncorrected Area Counts'!Q16=0, "NA", 'Uncorrected Area Counts'!Q16*'Plate Planning'!$P$28+'Plate Planning'!$Q$28)</f>
        <v>NA</v>
      </c>
      <c r="Q16" s="67" t="str">
        <f>IF('Uncorrected Area Counts'!R16=0, "NA", 'Uncorrected Area Counts'!R16*'Plate Planning'!$P$29+'Plate Planning'!$Q$29)</f>
        <v>NA</v>
      </c>
      <c r="R16" s="67" t="str">
        <f>IF('Uncorrected Area Counts'!S16=0, "NA", 'Uncorrected Area Counts'!S16*'Plate Planning'!$P$30+'Plate Planning'!$Q$30)</f>
        <v>NA</v>
      </c>
      <c r="S16" s="67" t="str">
        <f>IF('Uncorrected Area Counts'!T16=0, "NA", 'Uncorrected Area Counts'!T16*'Plate Planning'!$P$31+'Plate Planning'!$Q$31)</f>
        <v>NA</v>
      </c>
      <c r="T16" s="67" t="str">
        <f>IF('Uncorrected Area Counts'!U16=0, "NA", 'Uncorrected Area Counts'!U16*'Plate Planning'!$P$32+'Plate Planning'!$Q$32)</f>
        <v>NA</v>
      </c>
    </row>
    <row r="17" spans="1:20" x14ac:dyDescent="0.3">
      <c r="A17" s="27">
        <v>14</v>
      </c>
      <c r="B17" s="26">
        <v>2</v>
      </c>
      <c r="C17" s="26">
        <v>2</v>
      </c>
      <c r="D17" s="12" t="s">
        <v>66</v>
      </c>
      <c r="E17" s="34">
        <f>'Uncorrected Area Counts'!F17*'Plate Planning'!$P$17+'Plate Planning'!$Q$17</f>
        <v>0</v>
      </c>
      <c r="F17" s="207" t="str">
        <f>IF('Uncorrected Area Counts'!G17=0, "NA", 'Uncorrected Area Counts'!G17*'Plate Planning'!$P$18+'Plate Planning'!$Q$18)</f>
        <v>NA</v>
      </c>
      <c r="G17" s="67" t="str">
        <f>IF('Uncorrected Area Counts'!H17=0, "NA", 'Uncorrected Area Counts'!H17*'Plate Planning'!$P$19+'Plate Planning'!$Q$19)</f>
        <v>NA</v>
      </c>
      <c r="H17" s="67">
        <f>IF('Uncorrected Area Counts'!I17=0, "NA", 'Uncorrected Area Counts'!I17*'Plate Planning'!$P$20+'Plate Planning'!$Q$20)</f>
        <v>0.99898247770189774</v>
      </c>
      <c r="I17" s="67">
        <f>IF('Uncorrected Area Counts'!J17=0, "NA",EXP('Uncorrected Area Counts'!J17*'Plate Planning'!$P$21+'Plate Planning'!$Q$21))</f>
        <v>7.1856960432114508E-2</v>
      </c>
      <c r="J17" s="67">
        <f>IF('Uncorrected Area Counts'!K17=0, "NA",EXP('Uncorrected Area Counts'!K17*'Plate Planning'!$P$22+'Plate Planning'!$Q$22))</f>
        <v>3.6850529212482191E-2</v>
      </c>
      <c r="K17" s="67" t="str">
        <f>IF('Uncorrected Area Counts'!L17=0, "NA", 'Uncorrected Area Counts'!L17*'Plate Planning'!$P$23+'Plate Planning'!$Q$23)</f>
        <v>NA</v>
      </c>
      <c r="L17" s="67" t="str">
        <f>IF('Uncorrected Area Counts'!M17=0, "NA",'Uncorrected Area Counts'!M17*'Plate Planning'!$P$24+'Plate Planning'!$Q$24)</f>
        <v>NA</v>
      </c>
      <c r="M17" s="67" t="str">
        <f>IF('Uncorrected Area Counts'!N17=0, "NA", 'Uncorrected Area Counts'!N17*'Plate Planning'!$P$25+'Plate Planning'!$Q$25)</f>
        <v>NA</v>
      </c>
      <c r="N17" s="67" t="str">
        <f>IF('Uncorrected Area Counts'!O17=0, "NA", 'Uncorrected Area Counts'!O17*'Plate Planning'!$P$26+'Plate Planning'!$Q$26)</f>
        <v>NA</v>
      </c>
      <c r="O17" s="66" t="str">
        <f>IF('Uncorrected Area Counts'!P17=0, "NA",'Uncorrected Area Counts'!P17*'Plate Planning'!$P$27+'Plate Planning'!$Q$27)</f>
        <v>NA</v>
      </c>
      <c r="P17" s="66" t="str">
        <f>IF('Uncorrected Area Counts'!Q17=0, "NA", 'Uncorrected Area Counts'!Q17*'Plate Planning'!$P$28+'Plate Planning'!$Q$28)</f>
        <v>NA</v>
      </c>
      <c r="Q17" s="67" t="str">
        <f>IF('Uncorrected Area Counts'!R17=0, "NA", 'Uncorrected Area Counts'!R17*'Plate Planning'!$P$29+'Plate Planning'!$Q$29)</f>
        <v>NA</v>
      </c>
      <c r="R17" s="67" t="str">
        <f>IF('Uncorrected Area Counts'!S17=0, "NA", 'Uncorrected Area Counts'!S17*'Plate Planning'!$P$30+'Plate Planning'!$Q$30)</f>
        <v>NA</v>
      </c>
      <c r="S17" s="67" t="str">
        <f>IF('Uncorrected Area Counts'!T17=0, "NA", 'Uncorrected Area Counts'!T17*'Plate Planning'!$P$31+'Plate Planning'!$Q$31)</f>
        <v>NA</v>
      </c>
      <c r="T17" s="67" t="str">
        <f>IF('Uncorrected Area Counts'!U17=0, "NA", 'Uncorrected Area Counts'!U17*'Plate Planning'!$P$32+'Plate Planning'!$Q$32)</f>
        <v>NA</v>
      </c>
    </row>
    <row r="18" spans="1:20" x14ac:dyDescent="0.3">
      <c r="A18" s="27">
        <v>15</v>
      </c>
      <c r="B18" s="26">
        <v>3</v>
      </c>
      <c r="C18" s="26">
        <v>2</v>
      </c>
      <c r="D18" s="12" t="s">
        <v>66</v>
      </c>
      <c r="E18" s="34">
        <f>'Uncorrected Area Counts'!F18*'Plate Planning'!$P$17+'Plate Planning'!$Q$17</f>
        <v>0</v>
      </c>
      <c r="F18" s="207" t="str">
        <f>IF('Uncorrected Area Counts'!G18=0, "NA", 'Uncorrected Area Counts'!G18*'Plate Planning'!$P$18+'Plate Planning'!$Q$18)</f>
        <v>NA</v>
      </c>
      <c r="G18" s="67" t="str">
        <f>IF('Uncorrected Area Counts'!H18=0, "NA", 'Uncorrected Area Counts'!H18*'Plate Planning'!$P$19+'Plate Planning'!$Q$19)</f>
        <v>NA</v>
      </c>
      <c r="H18" s="67">
        <f>IF('Uncorrected Area Counts'!I18=0, "NA", 'Uncorrected Area Counts'!I18*'Plate Planning'!$P$20+'Plate Planning'!$Q$20)</f>
        <v>0.98688647776207505</v>
      </c>
      <c r="I18" s="67">
        <f>IF('Uncorrected Area Counts'!J18=0, "NA",EXP('Uncorrected Area Counts'!J18*'Plate Planning'!$P$21+'Plate Planning'!$Q$21))</f>
        <v>7.1845045299595969E-2</v>
      </c>
      <c r="J18" s="67">
        <f>IF('Uncorrected Area Counts'!K18=0, "NA",EXP('Uncorrected Area Counts'!K18*'Plate Planning'!$P$22+'Plate Planning'!$Q$22))</f>
        <v>3.686817818218039E-2</v>
      </c>
      <c r="K18" s="67" t="str">
        <f>IF('Uncorrected Area Counts'!L18=0, "NA", 'Uncorrected Area Counts'!L18*'Plate Planning'!$P$23+'Plate Planning'!$Q$23)</f>
        <v>NA</v>
      </c>
      <c r="L18" s="67" t="str">
        <f>IF('Uncorrected Area Counts'!M18=0, "NA",'Uncorrected Area Counts'!M18*'Plate Planning'!$P$24+'Plate Planning'!$Q$24)</f>
        <v>NA</v>
      </c>
      <c r="M18" s="67" t="str">
        <f>IF('Uncorrected Area Counts'!N18=0, "NA", 'Uncorrected Area Counts'!N18*'Plate Planning'!$P$25+'Plate Planning'!$Q$25)</f>
        <v>NA</v>
      </c>
      <c r="N18" s="67" t="str">
        <f>IF('Uncorrected Area Counts'!O18=0, "NA", 'Uncorrected Area Counts'!O18*'Plate Planning'!$P$26+'Plate Planning'!$Q$26)</f>
        <v>NA</v>
      </c>
      <c r="O18" s="66" t="str">
        <f>IF('Uncorrected Area Counts'!P18=0, "NA",'Uncorrected Area Counts'!P18*'Plate Planning'!$P$27+'Plate Planning'!$Q$27)</f>
        <v>NA</v>
      </c>
      <c r="P18" s="66" t="str">
        <f>IF('Uncorrected Area Counts'!Q18=0, "NA", 'Uncorrected Area Counts'!Q18*'Plate Planning'!$P$28+'Plate Planning'!$Q$28)</f>
        <v>NA</v>
      </c>
      <c r="Q18" s="67" t="str">
        <f>IF('Uncorrected Area Counts'!R18=0, "NA", 'Uncorrected Area Counts'!R18*'Plate Planning'!$P$29+'Plate Planning'!$Q$29)</f>
        <v>NA</v>
      </c>
      <c r="R18" s="67" t="str">
        <f>IF('Uncorrected Area Counts'!S18=0, "NA", 'Uncorrected Area Counts'!S18*'Plate Planning'!$P$30+'Plate Planning'!$Q$30)</f>
        <v>NA</v>
      </c>
      <c r="S18" s="67" t="str">
        <f>IF('Uncorrected Area Counts'!T18=0, "NA", 'Uncorrected Area Counts'!T18*'Plate Planning'!$P$31+'Plate Planning'!$Q$31)</f>
        <v>NA</v>
      </c>
      <c r="T18" s="67" t="str">
        <f>IF('Uncorrected Area Counts'!U18=0, "NA", 'Uncorrected Area Counts'!U18*'Plate Planning'!$P$32+'Plate Planning'!$Q$32)</f>
        <v>NA</v>
      </c>
    </row>
    <row r="19" spans="1:20" x14ac:dyDescent="0.3">
      <c r="A19" s="27">
        <v>16</v>
      </c>
      <c r="B19" s="26">
        <v>4</v>
      </c>
      <c r="C19" s="26">
        <v>2</v>
      </c>
      <c r="D19" s="12" t="s">
        <v>66</v>
      </c>
      <c r="E19" s="34">
        <f>'Uncorrected Area Counts'!F19*'Plate Planning'!$P$17+'Plate Planning'!$Q$17</f>
        <v>0</v>
      </c>
      <c r="F19" s="207" t="str">
        <f>IF('Uncorrected Area Counts'!G19=0, "NA", 'Uncorrected Area Counts'!G19*'Plate Planning'!$P$18+'Plate Planning'!$Q$18)</f>
        <v>NA</v>
      </c>
      <c r="G19" s="67" t="str">
        <f>IF('Uncorrected Area Counts'!H19=0, "NA", 'Uncorrected Area Counts'!H19*'Plate Planning'!$P$19+'Plate Planning'!$Q$19)</f>
        <v>NA</v>
      </c>
      <c r="H19" s="67">
        <f>IF('Uncorrected Area Counts'!I19=0, "NA", 'Uncorrected Area Counts'!I19*'Plate Planning'!$P$20+'Plate Planning'!$Q$20)</f>
        <v>0.93689971520999149</v>
      </c>
      <c r="I19" s="67">
        <f>IF('Uncorrected Area Counts'!J19=0, "NA",EXP('Uncorrected Area Counts'!J19*'Plate Planning'!$P$21+'Plate Planning'!$Q$21))</f>
        <v>8.9459356240030069E-2</v>
      </c>
      <c r="J19" s="67">
        <f>IF('Uncorrected Area Counts'!K19=0, "NA",EXP('Uncorrected Area Counts'!K19*'Plate Planning'!$P$22+'Plate Planning'!$Q$22))</f>
        <v>3.7849785692426266E-2</v>
      </c>
      <c r="K19" s="67" t="str">
        <f>IF('Uncorrected Area Counts'!L19=0, "NA", 'Uncorrected Area Counts'!L19*'Plate Planning'!$P$23+'Plate Planning'!$Q$23)</f>
        <v>NA</v>
      </c>
      <c r="L19" s="67" t="str">
        <f>IF('Uncorrected Area Counts'!M19=0, "NA",'Uncorrected Area Counts'!M19*'Plate Planning'!$P$24+'Plate Planning'!$Q$24)</f>
        <v>NA</v>
      </c>
      <c r="M19" s="67" t="str">
        <f>IF('Uncorrected Area Counts'!N19=0, "NA", 'Uncorrected Area Counts'!N19*'Plate Planning'!$P$25+'Plate Planning'!$Q$25)</f>
        <v>NA</v>
      </c>
      <c r="N19" s="67" t="str">
        <f>IF('Uncorrected Area Counts'!O19=0, "NA", 'Uncorrected Area Counts'!O19*'Plate Planning'!$P$26+'Plate Planning'!$Q$26)</f>
        <v>NA</v>
      </c>
      <c r="O19" s="66" t="str">
        <f>IF('Uncorrected Area Counts'!P19=0, "NA",'Uncorrected Area Counts'!P19*'Plate Planning'!$P$27+'Plate Planning'!$Q$27)</f>
        <v>NA</v>
      </c>
      <c r="P19" s="66" t="str">
        <f>IF('Uncorrected Area Counts'!Q19=0, "NA", 'Uncorrected Area Counts'!Q19*'Plate Planning'!$P$28+'Plate Planning'!$Q$28)</f>
        <v>NA</v>
      </c>
      <c r="Q19" s="67" t="str">
        <f>IF('Uncorrected Area Counts'!R19=0, "NA", 'Uncorrected Area Counts'!R19*'Plate Planning'!$P$29+'Plate Planning'!$Q$29)</f>
        <v>NA</v>
      </c>
      <c r="R19" s="67" t="str">
        <f>IF('Uncorrected Area Counts'!S19=0, "NA", 'Uncorrected Area Counts'!S19*'Plate Planning'!$P$30+'Plate Planning'!$Q$30)</f>
        <v>NA</v>
      </c>
      <c r="S19" s="67" t="str">
        <f>IF('Uncorrected Area Counts'!T19=0, "NA", 'Uncorrected Area Counts'!T19*'Plate Planning'!$P$31+'Plate Planning'!$Q$31)</f>
        <v>NA</v>
      </c>
      <c r="T19" s="67" t="str">
        <f>IF('Uncorrected Area Counts'!U19=0, "NA", 'Uncorrected Area Counts'!U19*'Plate Planning'!$P$32+'Plate Planning'!$Q$32)</f>
        <v>NA</v>
      </c>
    </row>
    <row r="20" spans="1:20" x14ac:dyDescent="0.3">
      <c r="A20" s="27">
        <v>17</v>
      </c>
      <c r="B20" s="26">
        <v>5</v>
      </c>
      <c r="C20" s="26">
        <v>2</v>
      </c>
      <c r="D20" s="12" t="s">
        <v>66</v>
      </c>
      <c r="E20" s="34">
        <f>'Uncorrected Area Counts'!F20*'Plate Planning'!$P$17+'Plate Planning'!$Q$17</f>
        <v>0</v>
      </c>
      <c r="F20" s="207" t="str">
        <f>IF('Uncorrected Area Counts'!G20=0, "NA", 'Uncorrected Area Counts'!G20*'Plate Planning'!$P$18+'Plate Planning'!$Q$18)</f>
        <v>NA</v>
      </c>
      <c r="G20" s="67" t="str">
        <f>IF('Uncorrected Area Counts'!H20=0, "NA", 'Uncorrected Area Counts'!H20*'Plate Planning'!$P$19+'Plate Planning'!$Q$19)</f>
        <v>NA</v>
      </c>
      <c r="H20" s="67">
        <f>IF('Uncorrected Area Counts'!I20=0, "NA", 'Uncorrected Area Counts'!I20*'Plate Planning'!$P$20+'Plate Planning'!$Q$20)</f>
        <v>0.98109553415588346</v>
      </c>
      <c r="I20" s="67">
        <f>IF('Uncorrected Area Counts'!J20=0, "NA",EXP('Uncorrected Area Counts'!J20*'Plate Planning'!$P$21+'Plate Planning'!$Q$21))</f>
        <v>7.2277649037591665E-2</v>
      </c>
      <c r="J20" s="67">
        <f>IF('Uncorrected Area Counts'!K20=0, "NA",EXP('Uncorrected Area Counts'!K20*'Plate Planning'!$P$22+'Plate Planning'!$Q$22))</f>
        <v>3.6968253868972289E-2</v>
      </c>
      <c r="K20" s="67" t="str">
        <f>IF('Uncorrected Area Counts'!L20=0, "NA", 'Uncorrected Area Counts'!L20*'Plate Planning'!$P$23+'Plate Planning'!$Q$23)</f>
        <v>NA</v>
      </c>
      <c r="L20" s="67" t="str">
        <f>IF('Uncorrected Area Counts'!M20=0, "NA",'Uncorrected Area Counts'!M20*'Plate Planning'!$P$24+'Plate Planning'!$Q$24)</f>
        <v>NA</v>
      </c>
      <c r="M20" s="67" t="str">
        <f>IF('Uncorrected Area Counts'!N20=0, "NA", 'Uncorrected Area Counts'!N20*'Plate Planning'!$P$25+'Plate Planning'!$Q$25)</f>
        <v>NA</v>
      </c>
      <c r="N20" s="67" t="str">
        <f>IF('Uncorrected Area Counts'!O20=0, "NA", 'Uncorrected Area Counts'!O20*'Plate Planning'!$P$26+'Plate Planning'!$Q$26)</f>
        <v>NA</v>
      </c>
      <c r="O20" s="66" t="str">
        <f>IF('Uncorrected Area Counts'!P20=0, "NA",'Uncorrected Area Counts'!P20*'Plate Planning'!$P$27+'Plate Planning'!$Q$27)</f>
        <v>NA</v>
      </c>
      <c r="P20" s="66" t="str">
        <f>IF('Uncorrected Area Counts'!Q20=0, "NA", 'Uncorrected Area Counts'!Q20*'Plate Planning'!$P$28+'Plate Planning'!$Q$28)</f>
        <v>NA</v>
      </c>
      <c r="Q20" s="67" t="str">
        <f>IF('Uncorrected Area Counts'!R20=0, "NA", 'Uncorrected Area Counts'!R20*'Plate Planning'!$P$29+'Plate Planning'!$Q$29)</f>
        <v>NA</v>
      </c>
      <c r="R20" s="67" t="str">
        <f>IF('Uncorrected Area Counts'!S20=0, "NA", 'Uncorrected Area Counts'!S20*'Plate Planning'!$P$30+'Plate Planning'!$Q$30)</f>
        <v>NA</v>
      </c>
      <c r="S20" s="67" t="str">
        <f>IF('Uncorrected Area Counts'!T20=0, "NA", 'Uncorrected Area Counts'!T20*'Plate Planning'!$P$31+'Plate Planning'!$Q$31)</f>
        <v>NA</v>
      </c>
      <c r="T20" s="67" t="str">
        <f>IF('Uncorrected Area Counts'!U20=0, "NA", 'Uncorrected Area Counts'!U20*'Plate Planning'!$P$32+'Plate Planning'!$Q$32)</f>
        <v>NA</v>
      </c>
    </row>
    <row r="21" spans="1:20" x14ac:dyDescent="0.3">
      <c r="A21" s="27">
        <v>18</v>
      </c>
      <c r="B21" s="26">
        <v>6</v>
      </c>
      <c r="C21" s="26">
        <v>2</v>
      </c>
      <c r="D21" s="12" t="s">
        <v>66</v>
      </c>
      <c r="E21" s="34">
        <f>'Uncorrected Area Counts'!F21*'Plate Planning'!$P$17+'Plate Planning'!$Q$17</f>
        <v>0</v>
      </c>
      <c r="F21" s="207" t="str">
        <f>IF('Uncorrected Area Counts'!G21=0, "NA", 'Uncorrected Area Counts'!G21*'Plate Planning'!$P$18+'Plate Planning'!$Q$18)</f>
        <v>NA</v>
      </c>
      <c r="G21" s="67" t="str">
        <f>IF('Uncorrected Area Counts'!H21=0, "NA", 'Uncorrected Area Counts'!H21*'Plate Planning'!$P$19+'Plate Planning'!$Q$19)</f>
        <v>NA</v>
      </c>
      <c r="H21" s="67">
        <f>IF('Uncorrected Area Counts'!I21=0, "NA", 'Uncorrected Area Counts'!I21*'Plate Planning'!$P$20+'Plate Planning'!$Q$20)</f>
        <v>0.20801551468996732</v>
      </c>
      <c r="I21" s="67">
        <f>IF('Uncorrected Area Counts'!J21=0, "NA",EXP('Uncorrected Area Counts'!J21*'Plate Planning'!$P$21+'Plate Planning'!$Q$21))</f>
        <v>7.174262937120128E-2</v>
      </c>
      <c r="J21" s="67">
        <f>IF('Uncorrected Area Counts'!K21=0, "NA",EXP('Uncorrected Area Counts'!K21*'Plate Planning'!$P$22+'Plate Planning'!$Q$22))</f>
        <v>3.699382338895147E-2</v>
      </c>
      <c r="K21" s="67" t="str">
        <f>IF('Uncorrected Area Counts'!L21=0, "NA", 'Uncorrected Area Counts'!L21*'Plate Planning'!$P$23+'Plate Planning'!$Q$23)</f>
        <v>NA</v>
      </c>
      <c r="L21" s="67" t="str">
        <f>IF('Uncorrected Area Counts'!M21=0, "NA",'Uncorrected Area Counts'!M21*'Plate Planning'!$P$24+'Plate Planning'!$Q$24)</f>
        <v>NA</v>
      </c>
      <c r="M21" s="67" t="str">
        <f>IF('Uncorrected Area Counts'!N21=0, "NA", 'Uncorrected Area Counts'!N21*'Plate Planning'!$P$25+'Plate Planning'!$Q$25)</f>
        <v>NA</v>
      </c>
      <c r="N21" s="67" t="str">
        <f>IF('Uncorrected Area Counts'!O21=0, "NA", 'Uncorrected Area Counts'!O21*'Plate Planning'!$P$26+'Plate Planning'!$Q$26)</f>
        <v>NA</v>
      </c>
      <c r="O21" s="66" t="str">
        <f>IF('Uncorrected Area Counts'!P21=0, "NA",'Uncorrected Area Counts'!P21*'Plate Planning'!$P$27+'Plate Planning'!$Q$27)</f>
        <v>NA</v>
      </c>
      <c r="P21" s="66" t="str">
        <f>IF('Uncorrected Area Counts'!Q21=0, "NA", 'Uncorrected Area Counts'!Q21*'Plate Planning'!$P$28+'Plate Planning'!$Q$28)</f>
        <v>NA</v>
      </c>
      <c r="Q21" s="67" t="str">
        <f>IF('Uncorrected Area Counts'!R21=0, "NA", 'Uncorrected Area Counts'!R21*'Plate Planning'!$P$29+'Plate Planning'!$Q$29)</f>
        <v>NA</v>
      </c>
      <c r="R21" s="67" t="str">
        <f>IF('Uncorrected Area Counts'!S21=0, "NA", 'Uncorrected Area Counts'!S21*'Plate Planning'!$P$30+'Plate Planning'!$Q$30)</f>
        <v>NA</v>
      </c>
      <c r="S21" s="67" t="str">
        <f>IF('Uncorrected Area Counts'!T21=0, "NA", 'Uncorrected Area Counts'!T21*'Plate Planning'!$P$31+'Plate Planning'!$Q$31)</f>
        <v>NA</v>
      </c>
      <c r="T21" s="67" t="str">
        <f>IF('Uncorrected Area Counts'!U21=0, "NA", 'Uncorrected Area Counts'!U21*'Plate Planning'!$P$32+'Plate Planning'!$Q$32)</f>
        <v>NA</v>
      </c>
    </row>
    <row r="22" spans="1:20" x14ac:dyDescent="0.3">
      <c r="A22" s="27">
        <v>19</v>
      </c>
      <c r="B22" s="26">
        <v>7</v>
      </c>
      <c r="C22" s="26">
        <v>2</v>
      </c>
      <c r="D22" s="12" t="s">
        <v>66</v>
      </c>
      <c r="E22" s="34">
        <f>'Uncorrected Area Counts'!F22*'Plate Planning'!$P$17+'Plate Planning'!$Q$17</f>
        <v>0</v>
      </c>
      <c r="F22" s="207" t="str">
        <f>IF('Uncorrected Area Counts'!G22=0, "NA", 'Uncorrected Area Counts'!G22*'Plate Planning'!$P$18+'Plate Planning'!$Q$18)</f>
        <v>NA</v>
      </c>
      <c r="G22" s="67" t="str">
        <f>IF('Uncorrected Area Counts'!H22=0, "NA", 'Uncorrected Area Counts'!H22*'Plate Planning'!$P$19+'Plate Planning'!$Q$19)</f>
        <v>NA</v>
      </c>
      <c r="H22" s="67">
        <f>IF('Uncorrected Area Counts'!I22=0, "NA", 'Uncorrected Area Counts'!I22*'Plate Planning'!$P$20+'Plate Planning'!$Q$20)</f>
        <v>0.96948016163853024</v>
      </c>
      <c r="I22" s="67">
        <f>IF('Uncorrected Area Counts'!J22=0, "NA",EXP('Uncorrected Area Counts'!J22*'Plate Planning'!$P$21+'Plate Planning'!$Q$21))</f>
        <v>7.183269780440521E-2</v>
      </c>
      <c r="J22" s="67">
        <f>IF('Uncorrected Area Counts'!K22=0, "NA",EXP('Uncorrected Area Counts'!K22*'Plate Planning'!$P$22+'Plate Planning'!$Q$22))</f>
        <v>3.6839331686378415E-2</v>
      </c>
      <c r="K22" s="67" t="str">
        <f>IF('Uncorrected Area Counts'!L22=0, "NA", 'Uncorrected Area Counts'!L22*'Plate Planning'!$P$23+'Plate Planning'!$Q$23)</f>
        <v>NA</v>
      </c>
      <c r="L22" s="67" t="str">
        <f>IF('Uncorrected Area Counts'!M22=0, "NA",'Uncorrected Area Counts'!M22*'Plate Planning'!$P$24+'Plate Planning'!$Q$24)</f>
        <v>NA</v>
      </c>
      <c r="M22" s="67" t="str">
        <f>IF('Uncorrected Area Counts'!N22=0, "NA", 'Uncorrected Area Counts'!N22*'Plate Planning'!$P$25+'Plate Planning'!$Q$25)</f>
        <v>NA</v>
      </c>
      <c r="N22" s="67" t="str">
        <f>IF('Uncorrected Area Counts'!O22=0, "NA", 'Uncorrected Area Counts'!O22*'Plate Planning'!$P$26+'Plate Planning'!$Q$26)</f>
        <v>NA</v>
      </c>
      <c r="O22" s="66" t="str">
        <f>IF('Uncorrected Area Counts'!P22=0, "NA",'Uncorrected Area Counts'!P22*'Plate Planning'!$P$27+'Plate Planning'!$Q$27)</f>
        <v>NA</v>
      </c>
      <c r="P22" s="66" t="str">
        <f>IF('Uncorrected Area Counts'!Q22=0, "NA", 'Uncorrected Area Counts'!Q22*'Plate Planning'!$P$28+'Plate Planning'!$Q$28)</f>
        <v>NA</v>
      </c>
      <c r="Q22" s="67" t="str">
        <f>IF('Uncorrected Area Counts'!R22=0, "NA", 'Uncorrected Area Counts'!R22*'Plate Planning'!$P$29+'Plate Planning'!$Q$29)</f>
        <v>NA</v>
      </c>
      <c r="R22" s="67" t="str">
        <f>IF('Uncorrected Area Counts'!S22=0, "NA", 'Uncorrected Area Counts'!S22*'Plate Planning'!$P$30+'Plate Planning'!$Q$30)</f>
        <v>NA</v>
      </c>
      <c r="S22" s="67" t="str">
        <f>IF('Uncorrected Area Counts'!T22=0, "NA", 'Uncorrected Area Counts'!T22*'Plate Planning'!$P$31+'Plate Planning'!$Q$31)</f>
        <v>NA</v>
      </c>
      <c r="T22" s="67" t="str">
        <f>IF('Uncorrected Area Counts'!U22=0, "NA", 'Uncorrected Area Counts'!U22*'Plate Planning'!$P$32+'Plate Planning'!$Q$32)</f>
        <v>NA</v>
      </c>
    </row>
    <row r="23" spans="1:20" x14ac:dyDescent="0.3">
      <c r="A23" s="27">
        <v>20</v>
      </c>
      <c r="B23" s="26">
        <v>8</v>
      </c>
      <c r="C23" s="26">
        <v>2</v>
      </c>
      <c r="D23" s="12" t="s">
        <v>66</v>
      </c>
      <c r="E23" s="34">
        <f>'Uncorrected Area Counts'!F23*'Plate Planning'!$P$17+'Plate Planning'!$Q$17</f>
        <v>0</v>
      </c>
      <c r="F23" s="207" t="str">
        <f>IF('Uncorrected Area Counts'!G23=0, "NA", 'Uncorrected Area Counts'!G23*'Plate Planning'!$P$18+'Plate Planning'!$Q$18)</f>
        <v>NA</v>
      </c>
      <c r="G23" s="67" t="str">
        <f>IF('Uncorrected Area Counts'!H23=0, "NA", 'Uncorrected Area Counts'!H23*'Plate Planning'!$P$19+'Plate Planning'!$Q$19)</f>
        <v>NA</v>
      </c>
      <c r="H23" s="67">
        <f>IF('Uncorrected Area Counts'!I23=0, "NA", 'Uncorrected Area Counts'!I23*'Plate Planning'!$P$20+'Plate Planning'!$Q$20)</f>
        <v>1.0336375024233373</v>
      </c>
      <c r="I23" s="67">
        <f>IF('Uncorrected Area Counts'!J23=0, "NA",EXP('Uncorrected Area Counts'!J23*'Plate Planning'!$P$21+'Plate Planning'!$Q$21))</f>
        <v>7.1781472344147015E-2</v>
      </c>
      <c r="J23" s="67">
        <f>IF('Uncorrected Area Counts'!K23=0, "NA",EXP('Uncorrected Area Counts'!K23*'Plate Planning'!$P$22+'Plate Planning'!$Q$22))</f>
        <v>3.709745576732576E-2</v>
      </c>
      <c r="K23" s="67" t="str">
        <f>IF('Uncorrected Area Counts'!L23=0, "NA", 'Uncorrected Area Counts'!L23*'Plate Planning'!$P$23+'Plate Planning'!$Q$23)</f>
        <v>NA</v>
      </c>
      <c r="L23" s="67" t="str">
        <f>IF('Uncorrected Area Counts'!M23=0, "NA",'Uncorrected Area Counts'!M23*'Plate Planning'!$P$24+'Plate Planning'!$Q$24)</f>
        <v>NA</v>
      </c>
      <c r="M23" s="67" t="str">
        <f>IF('Uncorrected Area Counts'!N23=0, "NA", 'Uncorrected Area Counts'!N23*'Plate Planning'!$P$25+'Plate Planning'!$Q$25)</f>
        <v>NA</v>
      </c>
      <c r="N23" s="67" t="str">
        <f>IF('Uncorrected Area Counts'!O23=0, "NA", 'Uncorrected Area Counts'!O23*'Plate Planning'!$P$26+'Plate Planning'!$Q$26)</f>
        <v>NA</v>
      </c>
      <c r="O23" s="66" t="str">
        <f>IF('Uncorrected Area Counts'!P23=0, "NA",'Uncorrected Area Counts'!P23*'Plate Planning'!$P$27+'Plate Planning'!$Q$27)</f>
        <v>NA</v>
      </c>
      <c r="P23" s="66" t="str">
        <f>IF('Uncorrected Area Counts'!Q23=0, "NA", 'Uncorrected Area Counts'!Q23*'Plate Planning'!$P$28+'Plate Planning'!$Q$28)</f>
        <v>NA</v>
      </c>
      <c r="Q23" s="67" t="str">
        <f>IF('Uncorrected Area Counts'!R23=0, "NA", 'Uncorrected Area Counts'!R23*'Plate Planning'!$P$29+'Plate Planning'!$Q$29)</f>
        <v>NA</v>
      </c>
      <c r="R23" s="67" t="str">
        <f>IF('Uncorrected Area Counts'!S23=0, "NA", 'Uncorrected Area Counts'!S23*'Plate Planning'!$P$30+'Plate Planning'!$Q$30)</f>
        <v>NA</v>
      </c>
      <c r="S23" s="67" t="str">
        <f>IF('Uncorrected Area Counts'!T23=0, "NA", 'Uncorrected Area Counts'!T23*'Plate Planning'!$P$31+'Plate Planning'!$Q$31)</f>
        <v>NA</v>
      </c>
      <c r="T23" s="67" t="str">
        <f>IF('Uncorrected Area Counts'!U23=0, "NA", 'Uncorrected Area Counts'!U23*'Plate Planning'!$P$32+'Plate Planning'!$Q$32)</f>
        <v>NA</v>
      </c>
    </row>
    <row r="24" spans="1:20" x14ac:dyDescent="0.3">
      <c r="A24" s="27">
        <v>21</v>
      </c>
      <c r="B24" s="26">
        <v>9</v>
      </c>
      <c r="C24" s="26">
        <v>2</v>
      </c>
      <c r="D24" s="12" t="s">
        <v>66</v>
      </c>
      <c r="E24" s="34">
        <f>'Uncorrected Area Counts'!F24*'Plate Planning'!$P$17+'Plate Planning'!$Q$17</f>
        <v>0</v>
      </c>
      <c r="F24" s="207" t="str">
        <f>IF('Uncorrected Area Counts'!G24=0, "NA", 'Uncorrected Area Counts'!G24*'Plate Planning'!$P$18+'Plate Planning'!$Q$18)</f>
        <v>NA</v>
      </c>
      <c r="G24" s="67" t="str">
        <f>IF('Uncorrected Area Counts'!H24=0, "NA", 'Uncorrected Area Counts'!H24*'Plate Planning'!$P$19+'Plate Planning'!$Q$19)</f>
        <v>NA</v>
      </c>
      <c r="H24" s="67">
        <f>IF('Uncorrected Area Counts'!I24=0, "NA", 'Uncorrected Area Counts'!I24*'Plate Planning'!$P$20+'Plate Planning'!$Q$20)</f>
        <v>0.84670692038769613</v>
      </c>
      <c r="I24" s="67">
        <f>IF('Uncorrected Area Counts'!J24=0, "NA",EXP('Uncorrected Area Counts'!J24*'Plate Planning'!$P$21+'Plate Planning'!$Q$21))</f>
        <v>0.213157605635618</v>
      </c>
      <c r="J24" s="67">
        <f>IF('Uncorrected Area Counts'!K24=0, "NA",EXP('Uncorrected Area Counts'!K24*'Plate Planning'!$P$22+'Plate Planning'!$Q$22))</f>
        <v>3.7355903624741026E-2</v>
      </c>
      <c r="K24" s="67" t="str">
        <f>IF('Uncorrected Area Counts'!L24=0, "NA", 'Uncorrected Area Counts'!L24*'Plate Planning'!$P$23+'Plate Planning'!$Q$23)</f>
        <v>NA</v>
      </c>
      <c r="L24" s="67" t="str">
        <f>IF('Uncorrected Area Counts'!M24=0, "NA",'Uncorrected Area Counts'!M24*'Plate Planning'!$P$24+'Plate Planning'!$Q$24)</f>
        <v>NA</v>
      </c>
      <c r="M24" s="67" t="str">
        <f>IF('Uncorrected Area Counts'!N24=0, "NA", 'Uncorrected Area Counts'!N24*'Plate Planning'!$P$25+'Plate Planning'!$Q$25)</f>
        <v>NA</v>
      </c>
      <c r="N24" s="67" t="str">
        <f>IF('Uncorrected Area Counts'!O24=0, "NA", 'Uncorrected Area Counts'!O24*'Plate Planning'!$P$26+'Plate Planning'!$Q$26)</f>
        <v>NA</v>
      </c>
      <c r="O24" s="66" t="str">
        <f>IF('Uncorrected Area Counts'!P24=0, "NA",'Uncorrected Area Counts'!P24*'Plate Planning'!$P$27+'Plate Planning'!$Q$27)</f>
        <v>NA</v>
      </c>
      <c r="P24" s="66" t="str">
        <f>IF('Uncorrected Area Counts'!Q24=0, "NA", 'Uncorrected Area Counts'!Q24*'Plate Planning'!$P$28+'Plate Planning'!$Q$28)</f>
        <v>NA</v>
      </c>
      <c r="Q24" s="67" t="str">
        <f>IF('Uncorrected Area Counts'!R24=0, "NA", 'Uncorrected Area Counts'!R24*'Plate Planning'!$P$29+'Plate Planning'!$Q$29)</f>
        <v>NA</v>
      </c>
      <c r="R24" s="67" t="str">
        <f>IF('Uncorrected Area Counts'!S24=0, "NA", 'Uncorrected Area Counts'!S24*'Plate Planning'!$P$30+'Plate Planning'!$Q$30)</f>
        <v>NA</v>
      </c>
      <c r="S24" s="67" t="str">
        <f>IF('Uncorrected Area Counts'!T24=0, "NA", 'Uncorrected Area Counts'!T24*'Plate Planning'!$P$31+'Plate Planning'!$Q$31)</f>
        <v>NA</v>
      </c>
      <c r="T24" s="67" t="str">
        <f>IF('Uncorrected Area Counts'!U24=0, "NA", 'Uncorrected Area Counts'!U24*'Plate Planning'!$P$32+'Plate Planning'!$Q$32)</f>
        <v>NA</v>
      </c>
    </row>
    <row r="25" spans="1:20" x14ac:dyDescent="0.3">
      <c r="A25" s="27">
        <v>22</v>
      </c>
      <c r="B25" s="26">
        <v>10</v>
      </c>
      <c r="C25" s="26">
        <v>2</v>
      </c>
      <c r="D25" s="12" t="s">
        <v>66</v>
      </c>
      <c r="E25" s="34">
        <f>'Uncorrected Area Counts'!F25*'Plate Planning'!$P$17+'Plate Planning'!$Q$17</f>
        <v>0</v>
      </c>
      <c r="F25" s="207" t="str">
        <f>IF('Uncorrected Area Counts'!G25=0, "NA", 'Uncorrected Area Counts'!G25*'Plate Planning'!$P$18+'Plate Planning'!$Q$18)</f>
        <v>NA</v>
      </c>
      <c r="G25" s="67" t="str">
        <f>IF('Uncorrected Area Counts'!H25=0, "NA", 'Uncorrected Area Counts'!H25*'Plate Planning'!$P$19+'Plate Planning'!$Q$19)</f>
        <v>NA</v>
      </c>
      <c r="H25" s="67">
        <f>IF('Uncorrected Area Counts'!I25=0, "NA", 'Uncorrected Area Counts'!I25*'Plate Planning'!$P$20+'Plate Planning'!$Q$20)</f>
        <v>1.0116504972875302</v>
      </c>
      <c r="I25" s="67">
        <f>IF('Uncorrected Area Counts'!J25=0, "NA",EXP('Uncorrected Area Counts'!J25*'Plate Planning'!$P$21+'Plate Planning'!$Q$21))</f>
        <v>7.1698131246866192E-2</v>
      </c>
      <c r="J25" s="67">
        <f>IF('Uncorrected Area Counts'!K25=0, "NA",EXP('Uncorrected Area Counts'!K25*'Plate Planning'!$P$22+'Plate Planning'!$Q$22))</f>
        <v>3.6875184084004399E-2</v>
      </c>
      <c r="K25" s="67" t="str">
        <f>IF('Uncorrected Area Counts'!L25=0, "NA", 'Uncorrected Area Counts'!L25*'Plate Planning'!$P$23+'Plate Planning'!$Q$23)</f>
        <v>NA</v>
      </c>
      <c r="L25" s="67" t="str">
        <f>IF('Uncorrected Area Counts'!M25=0, "NA",'Uncorrected Area Counts'!M25*'Plate Planning'!$P$24+'Plate Planning'!$Q$24)</f>
        <v>NA</v>
      </c>
      <c r="M25" s="67" t="str">
        <f>IF('Uncorrected Area Counts'!N25=0, "NA", 'Uncorrected Area Counts'!N25*'Plate Planning'!$P$25+'Plate Planning'!$Q$25)</f>
        <v>NA</v>
      </c>
      <c r="N25" s="67" t="str">
        <f>IF('Uncorrected Area Counts'!O25=0, "NA", 'Uncorrected Area Counts'!O25*'Plate Planning'!$P$26+'Plate Planning'!$Q$26)</f>
        <v>NA</v>
      </c>
      <c r="O25" s="66" t="str">
        <f>IF('Uncorrected Area Counts'!P25=0, "NA",'Uncorrected Area Counts'!P25*'Plate Planning'!$P$27+'Plate Planning'!$Q$27)</f>
        <v>NA</v>
      </c>
      <c r="P25" s="66" t="str">
        <f>IF('Uncorrected Area Counts'!Q25=0, "NA", 'Uncorrected Area Counts'!Q25*'Plate Planning'!$P$28+'Plate Planning'!$Q$28)</f>
        <v>NA</v>
      </c>
      <c r="Q25" s="67" t="str">
        <f>IF('Uncorrected Area Counts'!R25=0, "NA", 'Uncorrected Area Counts'!R25*'Plate Planning'!$P$29+'Plate Planning'!$Q$29)</f>
        <v>NA</v>
      </c>
      <c r="R25" s="67" t="str">
        <f>IF('Uncorrected Area Counts'!S25=0, "NA", 'Uncorrected Area Counts'!S25*'Plate Planning'!$P$30+'Plate Planning'!$Q$30)</f>
        <v>NA</v>
      </c>
      <c r="S25" s="67" t="str">
        <f>IF('Uncorrected Area Counts'!T25=0, "NA", 'Uncorrected Area Counts'!T25*'Plate Planning'!$P$31+'Plate Planning'!$Q$31)</f>
        <v>NA</v>
      </c>
      <c r="T25" s="67" t="str">
        <f>IF('Uncorrected Area Counts'!U25=0, "NA", 'Uncorrected Area Counts'!U25*'Plate Planning'!$P$32+'Plate Planning'!$Q$32)</f>
        <v>NA</v>
      </c>
    </row>
    <row r="26" spans="1:20" x14ac:dyDescent="0.3">
      <c r="A26" s="27">
        <v>23</v>
      </c>
      <c r="B26" s="26">
        <v>11</v>
      </c>
      <c r="C26" s="26">
        <v>2</v>
      </c>
      <c r="D26" s="12" t="s">
        <v>66</v>
      </c>
      <c r="E26" s="34">
        <f>'Uncorrected Area Counts'!F26*'Plate Planning'!$P$17+'Plate Planning'!$Q$17</f>
        <v>0</v>
      </c>
      <c r="F26" s="207" t="str">
        <f>IF('Uncorrected Area Counts'!G26=0, "NA", 'Uncorrected Area Counts'!G26*'Plate Planning'!$P$18+'Plate Planning'!$Q$18)</f>
        <v>NA</v>
      </c>
      <c r="G26" s="67" t="str">
        <f>IF('Uncorrected Area Counts'!H26=0, "NA", 'Uncorrected Area Counts'!H26*'Plate Planning'!$P$19+'Plate Planning'!$Q$19)</f>
        <v>NA</v>
      </c>
      <c r="H26" s="67">
        <f>IF('Uncorrected Area Counts'!I26=0, "NA", 'Uncorrected Area Counts'!I26*'Plate Planning'!$P$20+'Plate Planning'!$Q$20)</f>
        <v>0.9747720986699</v>
      </c>
      <c r="I26" s="67">
        <f>IF('Uncorrected Area Counts'!J26=0, "NA",EXP('Uncorrected Area Counts'!J26*'Plate Planning'!$P$21+'Plate Planning'!$Q$21))</f>
        <v>7.1690231921641687E-2</v>
      </c>
      <c r="J26" s="67">
        <f>IF('Uncorrected Area Counts'!K26=0, "NA",EXP('Uncorrected Area Counts'!K26*'Plate Planning'!$P$22+'Plate Planning'!$Q$22))</f>
        <v>3.6848160002892955E-2</v>
      </c>
      <c r="K26" s="67" t="str">
        <f>IF('Uncorrected Area Counts'!L26=0, "NA", 'Uncorrected Area Counts'!L26*'Plate Planning'!$P$23+'Plate Planning'!$Q$23)</f>
        <v>NA</v>
      </c>
      <c r="L26" s="67" t="str">
        <f>IF('Uncorrected Area Counts'!M26=0, "NA",'Uncorrected Area Counts'!M26*'Plate Planning'!$P$24+'Plate Planning'!$Q$24)</f>
        <v>NA</v>
      </c>
      <c r="M26" s="67" t="str">
        <f>IF('Uncorrected Area Counts'!N26=0, "NA", 'Uncorrected Area Counts'!N26*'Plate Planning'!$P$25+'Plate Planning'!$Q$25)</f>
        <v>NA</v>
      </c>
      <c r="N26" s="67" t="str">
        <f>IF('Uncorrected Area Counts'!O26=0, "NA", 'Uncorrected Area Counts'!O26*'Plate Planning'!$P$26+'Plate Planning'!$Q$26)</f>
        <v>NA</v>
      </c>
      <c r="O26" s="66" t="str">
        <f>IF('Uncorrected Area Counts'!P26=0, "NA",'Uncorrected Area Counts'!P26*'Plate Planning'!$P$27+'Plate Planning'!$Q$27)</f>
        <v>NA</v>
      </c>
      <c r="P26" s="66" t="str">
        <f>IF('Uncorrected Area Counts'!Q26=0, "NA", 'Uncorrected Area Counts'!Q26*'Plate Planning'!$P$28+'Plate Planning'!$Q$28)</f>
        <v>NA</v>
      </c>
      <c r="Q26" s="67" t="str">
        <f>IF('Uncorrected Area Counts'!R26=0, "NA", 'Uncorrected Area Counts'!R26*'Plate Planning'!$P$29+'Plate Planning'!$Q$29)</f>
        <v>NA</v>
      </c>
      <c r="R26" s="67" t="str">
        <f>IF('Uncorrected Area Counts'!S26=0, "NA", 'Uncorrected Area Counts'!S26*'Plate Planning'!$P$30+'Plate Planning'!$Q$30)</f>
        <v>NA</v>
      </c>
      <c r="S26" s="67" t="str">
        <f>IF('Uncorrected Area Counts'!T26=0, "NA", 'Uncorrected Area Counts'!T26*'Plate Planning'!$P$31+'Plate Planning'!$Q$31)</f>
        <v>NA</v>
      </c>
      <c r="T26" s="67" t="str">
        <f>IF('Uncorrected Area Counts'!U26=0, "NA", 'Uncorrected Area Counts'!U26*'Plate Planning'!$P$32+'Plate Planning'!$Q$32)</f>
        <v>NA</v>
      </c>
    </row>
    <row r="27" spans="1:20" x14ac:dyDescent="0.3">
      <c r="A27" s="27">
        <v>24</v>
      </c>
      <c r="B27" s="26">
        <v>12</v>
      </c>
      <c r="C27" s="26">
        <v>2</v>
      </c>
      <c r="D27" s="12" t="s">
        <v>66</v>
      </c>
      <c r="E27" s="34">
        <f>'Uncorrected Area Counts'!F27*'Plate Planning'!$P$17+'Plate Planning'!$Q$17</f>
        <v>0</v>
      </c>
      <c r="F27" s="207" t="str">
        <f>IF('Uncorrected Area Counts'!G27=0, "NA", 'Uncorrected Area Counts'!G27*'Plate Planning'!$P$18+'Plate Planning'!$Q$18)</f>
        <v>NA</v>
      </c>
      <c r="G27" s="67" t="str">
        <f>IF('Uncorrected Area Counts'!H27=0, "NA", 'Uncorrected Area Counts'!H27*'Plate Planning'!$P$19+'Plate Planning'!$Q$19)</f>
        <v>NA</v>
      </c>
      <c r="H27" s="67">
        <f>IF('Uncorrected Area Counts'!I27=0, "NA", 'Uncorrected Area Counts'!I27*'Plate Planning'!$P$20+'Plate Planning'!$Q$20)</f>
        <v>0.95709437533764796</v>
      </c>
      <c r="I27" s="67">
        <f>IF('Uncorrected Area Counts'!J27=0, "NA",EXP('Uncorrected Area Counts'!J27*'Plate Planning'!$P$21+'Plate Planning'!$Q$21))</f>
        <v>7.1626178400076415E-2</v>
      </c>
      <c r="J27" s="67">
        <f>IF('Uncorrected Area Counts'!K27=0, "NA",EXP('Uncorrected Area Counts'!K27*'Plate Planning'!$P$22+'Plate Planning'!$Q$22))</f>
        <v>3.6839176556995146E-2</v>
      </c>
      <c r="K27" s="67" t="str">
        <f>IF('Uncorrected Area Counts'!L27=0, "NA", 'Uncorrected Area Counts'!L27*'Plate Planning'!$P$23+'Plate Planning'!$Q$23)</f>
        <v>NA</v>
      </c>
      <c r="L27" s="67" t="str">
        <f>IF('Uncorrected Area Counts'!M27=0, "NA",'Uncorrected Area Counts'!M27*'Plate Planning'!$P$24+'Plate Planning'!$Q$24)</f>
        <v>NA</v>
      </c>
      <c r="M27" s="67" t="str">
        <f>IF('Uncorrected Area Counts'!N27=0, "NA", 'Uncorrected Area Counts'!N27*'Plate Planning'!$P$25+'Plate Planning'!$Q$25)</f>
        <v>NA</v>
      </c>
      <c r="N27" s="67" t="str">
        <f>IF('Uncorrected Area Counts'!O27=0, "NA", 'Uncorrected Area Counts'!O27*'Plate Planning'!$P$26+'Plate Planning'!$Q$26)</f>
        <v>NA</v>
      </c>
      <c r="O27" s="66" t="str">
        <f>IF('Uncorrected Area Counts'!P27=0, "NA",'Uncorrected Area Counts'!P27*'Plate Planning'!$P$27+'Plate Planning'!$Q$27)</f>
        <v>NA</v>
      </c>
      <c r="P27" s="66" t="str">
        <f>IF('Uncorrected Area Counts'!Q27=0, "NA", 'Uncorrected Area Counts'!Q27*'Plate Planning'!$P$28+'Plate Planning'!$Q$28)</f>
        <v>NA</v>
      </c>
      <c r="Q27" s="67" t="str">
        <f>IF('Uncorrected Area Counts'!R27=0, "NA", 'Uncorrected Area Counts'!R27*'Plate Planning'!$P$29+'Plate Planning'!$Q$29)</f>
        <v>NA</v>
      </c>
      <c r="R27" s="67" t="str">
        <f>IF('Uncorrected Area Counts'!S27=0, "NA", 'Uncorrected Area Counts'!S27*'Plate Planning'!$P$30+'Plate Planning'!$Q$30)</f>
        <v>NA</v>
      </c>
      <c r="S27" s="67" t="str">
        <f>IF('Uncorrected Area Counts'!T27=0, "NA", 'Uncorrected Area Counts'!T27*'Plate Planning'!$P$31+'Plate Planning'!$Q$31)</f>
        <v>NA</v>
      </c>
      <c r="T27" s="67" t="str">
        <f>IF('Uncorrected Area Counts'!U27=0, "NA", 'Uncorrected Area Counts'!U27*'Plate Planning'!$P$32+'Plate Planning'!$Q$32)</f>
        <v>NA</v>
      </c>
    </row>
    <row r="28" spans="1:20" x14ac:dyDescent="0.3">
      <c r="A28" s="27">
        <v>25</v>
      </c>
      <c r="B28" s="26">
        <v>1</v>
      </c>
      <c r="C28" s="26">
        <v>3</v>
      </c>
      <c r="D28" s="12" t="s">
        <v>66</v>
      </c>
      <c r="E28" s="34">
        <f>'Uncorrected Area Counts'!F28*'Plate Planning'!$P$17+'Plate Planning'!$Q$17</f>
        <v>0</v>
      </c>
      <c r="F28" s="207" t="str">
        <f>IF('Uncorrected Area Counts'!G28=0, "NA", 'Uncorrected Area Counts'!G28*'Plate Planning'!$P$18+'Plate Planning'!$Q$18)</f>
        <v>NA</v>
      </c>
      <c r="G28" s="67" t="str">
        <f>IF('Uncorrected Area Counts'!H28=0, "NA", 'Uncorrected Area Counts'!H28*'Plate Planning'!$P$19+'Plate Planning'!$Q$19)</f>
        <v>NA</v>
      </c>
      <c r="H28" s="67" t="str">
        <f>IF('Uncorrected Area Counts'!I28=0, "NA", 'Uncorrected Area Counts'!I28*'Plate Planning'!$P$20+'Plate Planning'!$Q$20)</f>
        <v>NA</v>
      </c>
      <c r="I28" s="67" t="str">
        <f>IF('Uncorrected Area Counts'!J28=0, "NA",'Uncorrected Area Counts'!J28*'Plate Planning'!$P$21+'Plate Planning'!$Q$21)</f>
        <v>NA</v>
      </c>
      <c r="J28" s="67" t="str">
        <f>IF('Uncorrected Area Counts'!K28=0, "NA",'Uncorrected Area Counts'!K28*'Plate Planning'!$P$22+'Plate Planning'!$Q$22)</f>
        <v>NA</v>
      </c>
      <c r="K28" s="67" t="str">
        <f>IF('Uncorrected Area Counts'!L28=0, "NA", 'Uncorrected Area Counts'!L28*'Plate Planning'!$P$23+'Plate Planning'!$Q$23)</f>
        <v>NA</v>
      </c>
      <c r="L28" s="67" t="str">
        <f>IF('Uncorrected Area Counts'!M28=0, "NA",'Uncorrected Area Counts'!M28*'Plate Planning'!$P$24+'Plate Planning'!$Q$24)</f>
        <v>NA</v>
      </c>
      <c r="M28" s="67" t="str">
        <f>IF('Uncorrected Area Counts'!N28=0, "NA", 'Uncorrected Area Counts'!N28*'Plate Planning'!$P$25+'Plate Planning'!$Q$25)</f>
        <v>NA</v>
      </c>
      <c r="N28" s="67" t="str">
        <f>IF('Uncorrected Area Counts'!O28=0, "NA", 'Uncorrected Area Counts'!O28*'Plate Planning'!$P$26+'Plate Planning'!$Q$26)</f>
        <v>NA</v>
      </c>
      <c r="O28" s="66" t="str">
        <f>IF('Uncorrected Area Counts'!P28=0, "NA",'Uncorrected Area Counts'!P28*'Plate Planning'!$P$27+'Plate Planning'!$Q$27)</f>
        <v>NA</v>
      </c>
      <c r="P28" s="66" t="str">
        <f>IF('Uncorrected Area Counts'!Q28=0, "NA", 'Uncorrected Area Counts'!Q28*'Plate Planning'!$P$28+'Plate Planning'!$Q$28)</f>
        <v>NA</v>
      </c>
      <c r="Q28" s="67" t="str">
        <f>IF('Uncorrected Area Counts'!R28=0, "NA", 'Uncorrected Area Counts'!R28*'Plate Planning'!$P$29+'Plate Planning'!$Q$29)</f>
        <v>NA</v>
      </c>
      <c r="R28" s="67" t="str">
        <f>IF('Uncorrected Area Counts'!S28=0, "NA", 'Uncorrected Area Counts'!S28*'Plate Planning'!$P$30+'Plate Planning'!$Q$30)</f>
        <v>NA</v>
      </c>
      <c r="S28" s="67" t="str">
        <f>IF('Uncorrected Area Counts'!T28=0, "NA", 'Uncorrected Area Counts'!T28*'Plate Planning'!$P$31+'Plate Planning'!$Q$31)</f>
        <v>NA</v>
      </c>
      <c r="T28" s="67" t="str">
        <f>IF('Uncorrected Area Counts'!U28=0, "NA", 'Uncorrected Area Counts'!U28*'Plate Planning'!$P$32+'Plate Planning'!$Q$32)</f>
        <v>NA</v>
      </c>
    </row>
    <row r="29" spans="1:20" x14ac:dyDescent="0.3">
      <c r="A29" s="27">
        <v>26</v>
      </c>
      <c r="B29" s="26">
        <v>2</v>
      </c>
      <c r="C29" s="26">
        <v>3</v>
      </c>
      <c r="D29" s="12" t="s">
        <v>66</v>
      </c>
      <c r="E29" s="34">
        <f>'Uncorrected Area Counts'!F29*'Plate Planning'!$P$17+'Plate Planning'!$Q$17</f>
        <v>0</v>
      </c>
      <c r="F29" s="207" t="str">
        <f>IF('Uncorrected Area Counts'!G29=0, "NA", 'Uncorrected Area Counts'!G29*'Plate Planning'!$P$18+'Plate Planning'!$Q$18)</f>
        <v>NA</v>
      </c>
      <c r="G29" s="67" t="str">
        <f>IF('Uncorrected Area Counts'!H29=0, "NA", 'Uncorrected Area Counts'!H29*'Plate Planning'!$P$19+'Plate Planning'!$Q$19)</f>
        <v>NA</v>
      </c>
      <c r="H29" s="67" t="str">
        <f>IF('Uncorrected Area Counts'!I29=0, "NA", 'Uncorrected Area Counts'!I29*'Plate Planning'!$P$20+'Plate Planning'!$Q$20)</f>
        <v>NA</v>
      </c>
      <c r="I29" s="67" t="str">
        <f>IF('Uncorrected Area Counts'!J29=0, "NA",'Uncorrected Area Counts'!J29*'Plate Planning'!$P$21+'Plate Planning'!$Q$21)</f>
        <v>NA</v>
      </c>
      <c r="J29" s="67" t="str">
        <f>IF('Uncorrected Area Counts'!K29=0, "NA",'Uncorrected Area Counts'!K29*'Plate Planning'!$P$22+'Plate Planning'!$Q$22)</f>
        <v>NA</v>
      </c>
      <c r="K29" s="67" t="str">
        <f>IF('Uncorrected Area Counts'!L29=0, "NA", 'Uncorrected Area Counts'!L29*'Plate Planning'!$P$23+'Plate Planning'!$Q$23)</f>
        <v>NA</v>
      </c>
      <c r="L29" s="67" t="str">
        <f>IF('Uncorrected Area Counts'!M29=0, "NA",'Uncorrected Area Counts'!M29*'Plate Planning'!$P$24+'Plate Planning'!$Q$24)</f>
        <v>NA</v>
      </c>
      <c r="M29" s="67" t="str">
        <f>IF('Uncorrected Area Counts'!N29=0, "NA", 'Uncorrected Area Counts'!N29*'Plate Planning'!$P$25+'Plate Planning'!$Q$25)</f>
        <v>NA</v>
      </c>
      <c r="N29" s="67" t="str">
        <f>IF('Uncorrected Area Counts'!O29=0, "NA", 'Uncorrected Area Counts'!O29*'Plate Planning'!$P$26+'Plate Planning'!$Q$26)</f>
        <v>NA</v>
      </c>
      <c r="O29" s="66" t="str">
        <f>IF('Uncorrected Area Counts'!P29=0, "NA",'Uncorrected Area Counts'!P29*'Plate Planning'!$P$27+'Plate Planning'!$Q$27)</f>
        <v>NA</v>
      </c>
      <c r="P29" s="66" t="str">
        <f>IF('Uncorrected Area Counts'!Q29=0, "NA", 'Uncorrected Area Counts'!Q29*'Plate Planning'!$P$28+'Plate Planning'!$Q$28)</f>
        <v>NA</v>
      </c>
      <c r="Q29" s="67" t="str">
        <f>IF('Uncorrected Area Counts'!R29=0, "NA", 'Uncorrected Area Counts'!R29*'Plate Planning'!$P$29+'Plate Planning'!$Q$29)</f>
        <v>NA</v>
      </c>
      <c r="R29" s="67" t="str">
        <f>IF('Uncorrected Area Counts'!S29=0, "NA", 'Uncorrected Area Counts'!S29*'Plate Planning'!$P$30+'Plate Planning'!$Q$30)</f>
        <v>NA</v>
      </c>
      <c r="S29" s="67" t="str">
        <f>IF('Uncorrected Area Counts'!T29=0, "NA", 'Uncorrected Area Counts'!T29*'Plate Planning'!$P$31+'Plate Planning'!$Q$31)</f>
        <v>NA</v>
      </c>
      <c r="T29" s="67" t="str">
        <f>IF('Uncorrected Area Counts'!U29=0, "NA", 'Uncorrected Area Counts'!U29*'Plate Planning'!$P$32+'Plate Planning'!$Q$32)</f>
        <v>NA</v>
      </c>
    </row>
    <row r="30" spans="1:20" x14ac:dyDescent="0.3">
      <c r="A30" s="27">
        <v>27</v>
      </c>
      <c r="B30" s="26">
        <v>3</v>
      </c>
      <c r="C30" s="26">
        <v>3</v>
      </c>
      <c r="D30" s="12" t="s">
        <v>66</v>
      </c>
      <c r="E30" s="34">
        <f>'Uncorrected Area Counts'!F30*'Plate Planning'!$P$17+'Plate Planning'!$Q$17</f>
        <v>0</v>
      </c>
      <c r="F30" s="207" t="str">
        <f>IF('Uncorrected Area Counts'!G30=0, "NA", 'Uncorrected Area Counts'!G30*'Plate Planning'!$P$18+'Plate Planning'!$Q$18)</f>
        <v>NA</v>
      </c>
      <c r="G30" s="67" t="str">
        <f>IF('Uncorrected Area Counts'!H30=0, "NA", 'Uncorrected Area Counts'!H30*'Plate Planning'!$P$19+'Plate Planning'!$Q$19)</f>
        <v>NA</v>
      </c>
      <c r="H30" s="67" t="str">
        <f>IF('Uncorrected Area Counts'!I30=0, "NA", 'Uncorrected Area Counts'!I30*'Plate Planning'!$P$20+'Plate Planning'!$Q$20)</f>
        <v>NA</v>
      </c>
      <c r="I30" s="67" t="str">
        <f>IF('Uncorrected Area Counts'!J30=0, "NA",'Uncorrected Area Counts'!J30*'Plate Planning'!$P$21+'Plate Planning'!$Q$21)</f>
        <v>NA</v>
      </c>
      <c r="J30" s="67" t="str">
        <f>IF('Uncorrected Area Counts'!K30=0, "NA",'Uncorrected Area Counts'!K30*'Plate Planning'!$P$22+'Plate Planning'!$Q$22)</f>
        <v>NA</v>
      </c>
      <c r="K30" s="67" t="str">
        <f>IF('Uncorrected Area Counts'!L30=0, "NA", 'Uncorrected Area Counts'!L30*'Plate Planning'!$P$23+'Plate Planning'!$Q$23)</f>
        <v>NA</v>
      </c>
      <c r="L30" s="67" t="str">
        <f>IF('Uncorrected Area Counts'!M30=0, "NA",'Uncorrected Area Counts'!M30*'Plate Planning'!$P$24+'Plate Planning'!$Q$24)</f>
        <v>NA</v>
      </c>
      <c r="M30" s="67" t="str">
        <f>IF('Uncorrected Area Counts'!N30=0, "NA", 'Uncorrected Area Counts'!N30*'Plate Planning'!$P$25+'Plate Planning'!$Q$25)</f>
        <v>NA</v>
      </c>
      <c r="N30" s="67" t="str">
        <f>IF('Uncorrected Area Counts'!O30=0, "NA", 'Uncorrected Area Counts'!O30*'Plate Planning'!$P$26+'Plate Planning'!$Q$26)</f>
        <v>NA</v>
      </c>
      <c r="O30" s="66" t="str">
        <f>IF('Uncorrected Area Counts'!P30=0, "NA",'Uncorrected Area Counts'!P30*'Plate Planning'!$P$27+'Plate Planning'!$Q$27)</f>
        <v>NA</v>
      </c>
      <c r="P30" s="66" t="str">
        <f>IF('Uncorrected Area Counts'!Q30=0, "NA", 'Uncorrected Area Counts'!Q30*'Plate Planning'!$P$28+'Plate Planning'!$Q$28)</f>
        <v>NA</v>
      </c>
      <c r="Q30" s="67" t="str">
        <f>IF('Uncorrected Area Counts'!R30=0, "NA", 'Uncorrected Area Counts'!R30*'Plate Planning'!$P$29+'Plate Planning'!$Q$29)</f>
        <v>NA</v>
      </c>
      <c r="R30" s="67" t="str">
        <f>IF('Uncorrected Area Counts'!S30=0, "NA", 'Uncorrected Area Counts'!S30*'Plate Planning'!$P$30+'Plate Planning'!$Q$30)</f>
        <v>NA</v>
      </c>
      <c r="S30" s="67" t="str">
        <f>IF('Uncorrected Area Counts'!T30=0, "NA", 'Uncorrected Area Counts'!T30*'Plate Planning'!$P$31+'Plate Planning'!$Q$31)</f>
        <v>NA</v>
      </c>
      <c r="T30" s="67" t="str">
        <f>IF('Uncorrected Area Counts'!U30=0, "NA", 'Uncorrected Area Counts'!U30*'Plate Planning'!$P$32+'Plate Planning'!$Q$32)</f>
        <v>NA</v>
      </c>
    </row>
    <row r="31" spans="1:20" x14ac:dyDescent="0.3">
      <c r="A31" s="27">
        <v>28</v>
      </c>
      <c r="B31" s="26">
        <v>4</v>
      </c>
      <c r="C31" s="26">
        <v>3</v>
      </c>
      <c r="D31" s="12" t="s">
        <v>66</v>
      </c>
      <c r="E31" s="34">
        <f>'Uncorrected Area Counts'!F31*'Plate Planning'!$P$17+'Plate Planning'!$Q$17</f>
        <v>0</v>
      </c>
      <c r="F31" s="207" t="str">
        <f>IF('Uncorrected Area Counts'!G31=0, "NA", 'Uncorrected Area Counts'!G31*'Plate Planning'!$P$18+'Plate Planning'!$Q$18)</f>
        <v>NA</v>
      </c>
      <c r="G31" s="67" t="str">
        <f>IF('Uncorrected Area Counts'!H31=0, "NA", 'Uncorrected Area Counts'!H31*'Plate Planning'!$P$19+'Plate Planning'!$Q$19)</f>
        <v>NA</v>
      </c>
      <c r="H31" s="67" t="str">
        <f>IF('Uncorrected Area Counts'!I31=0, "NA", 'Uncorrected Area Counts'!I31*'Plate Planning'!$P$20+'Plate Planning'!$Q$20)</f>
        <v>NA</v>
      </c>
      <c r="I31" s="67" t="str">
        <f>IF('Uncorrected Area Counts'!J31=0, "NA",'Uncorrected Area Counts'!J31*'Plate Planning'!$P$21+'Plate Planning'!$Q$21)</f>
        <v>NA</v>
      </c>
      <c r="J31" s="67" t="str">
        <f>IF('Uncorrected Area Counts'!K31=0, "NA",'Uncorrected Area Counts'!K31*'Plate Planning'!$P$22+'Plate Planning'!$Q$22)</f>
        <v>NA</v>
      </c>
      <c r="K31" s="67" t="str">
        <f>IF('Uncorrected Area Counts'!L31=0, "NA", 'Uncorrected Area Counts'!L31*'Plate Planning'!$P$23+'Plate Planning'!$Q$23)</f>
        <v>NA</v>
      </c>
      <c r="L31" s="67" t="str">
        <f>IF('Uncorrected Area Counts'!M31=0, "NA",'Uncorrected Area Counts'!M31*'Plate Planning'!$P$24+'Plate Planning'!$Q$24)</f>
        <v>NA</v>
      </c>
      <c r="M31" s="67" t="str">
        <f>IF('Uncorrected Area Counts'!N31=0, "NA", 'Uncorrected Area Counts'!N31*'Plate Planning'!$P$25+'Plate Planning'!$Q$25)</f>
        <v>NA</v>
      </c>
      <c r="N31" s="67" t="str">
        <f>IF('Uncorrected Area Counts'!O31=0, "NA", 'Uncorrected Area Counts'!O31*'Plate Planning'!$P$26+'Plate Planning'!$Q$26)</f>
        <v>NA</v>
      </c>
      <c r="O31" s="66" t="str">
        <f>IF('Uncorrected Area Counts'!P31=0, "NA",'Uncorrected Area Counts'!P31*'Plate Planning'!$P$27+'Plate Planning'!$Q$27)</f>
        <v>NA</v>
      </c>
      <c r="P31" s="66" t="str">
        <f>IF('Uncorrected Area Counts'!Q31=0, "NA", 'Uncorrected Area Counts'!Q31*'Plate Planning'!$P$28+'Plate Planning'!$Q$28)</f>
        <v>NA</v>
      </c>
      <c r="Q31" s="67" t="str">
        <f>IF('Uncorrected Area Counts'!R31=0, "NA", 'Uncorrected Area Counts'!R31*'Plate Planning'!$P$29+'Plate Planning'!$Q$29)</f>
        <v>NA</v>
      </c>
      <c r="R31" s="67" t="str">
        <f>IF('Uncorrected Area Counts'!S31=0, "NA", 'Uncorrected Area Counts'!S31*'Plate Planning'!$P$30+'Plate Planning'!$Q$30)</f>
        <v>NA</v>
      </c>
      <c r="S31" s="67" t="str">
        <f>IF('Uncorrected Area Counts'!T31=0, "NA", 'Uncorrected Area Counts'!T31*'Plate Planning'!$P$31+'Plate Planning'!$Q$31)</f>
        <v>NA</v>
      </c>
      <c r="T31" s="67" t="str">
        <f>IF('Uncorrected Area Counts'!U31=0, "NA", 'Uncorrected Area Counts'!U31*'Plate Planning'!$P$32+'Plate Planning'!$Q$32)</f>
        <v>NA</v>
      </c>
    </row>
    <row r="32" spans="1:20" x14ac:dyDescent="0.3">
      <c r="A32" s="27">
        <v>29</v>
      </c>
      <c r="B32" s="26">
        <v>5</v>
      </c>
      <c r="C32" s="26">
        <v>3</v>
      </c>
      <c r="D32" s="12" t="s">
        <v>66</v>
      </c>
      <c r="E32" s="34">
        <f>'Uncorrected Area Counts'!F32*'Plate Planning'!$P$17+'Plate Planning'!$Q$17</f>
        <v>0</v>
      </c>
      <c r="F32" s="207" t="str">
        <f>IF('Uncorrected Area Counts'!G32=0, "NA", 'Uncorrected Area Counts'!G32*'Plate Planning'!$P$18+'Plate Planning'!$Q$18)</f>
        <v>NA</v>
      </c>
      <c r="G32" s="67" t="str">
        <f>IF('Uncorrected Area Counts'!H32=0, "NA", 'Uncorrected Area Counts'!H32*'Plate Planning'!$P$19+'Plate Planning'!$Q$19)</f>
        <v>NA</v>
      </c>
      <c r="H32" s="67" t="str">
        <f>IF('Uncorrected Area Counts'!I32=0, "NA", 'Uncorrected Area Counts'!I32*'Plate Planning'!$P$20+'Plate Planning'!$Q$20)</f>
        <v>NA</v>
      </c>
      <c r="I32" s="67" t="str">
        <f>IF('Uncorrected Area Counts'!J32=0, "NA",'Uncorrected Area Counts'!J32*'Plate Planning'!$P$21+'Plate Planning'!$Q$21)</f>
        <v>NA</v>
      </c>
      <c r="J32" s="67" t="str">
        <f>IF('Uncorrected Area Counts'!K32=0, "NA",'Uncorrected Area Counts'!K32*'Plate Planning'!$P$22+'Plate Planning'!$Q$22)</f>
        <v>NA</v>
      </c>
      <c r="K32" s="67" t="str">
        <f>IF('Uncorrected Area Counts'!L32=0, "NA", 'Uncorrected Area Counts'!L32*'Plate Planning'!$P$23+'Plate Planning'!$Q$23)</f>
        <v>NA</v>
      </c>
      <c r="L32" s="67" t="str">
        <f>IF('Uncorrected Area Counts'!M32=0, "NA",'Uncorrected Area Counts'!M32*'Plate Planning'!$P$24+'Plate Planning'!$Q$24)</f>
        <v>NA</v>
      </c>
      <c r="M32" s="67" t="str">
        <f>IF('Uncorrected Area Counts'!N32=0, "NA", 'Uncorrected Area Counts'!N32*'Plate Planning'!$P$25+'Plate Planning'!$Q$25)</f>
        <v>NA</v>
      </c>
      <c r="N32" s="67" t="str">
        <f>IF('Uncorrected Area Counts'!O32=0, "NA", 'Uncorrected Area Counts'!O32*'Plate Planning'!$P$26+'Plate Planning'!$Q$26)</f>
        <v>NA</v>
      </c>
      <c r="O32" s="66" t="str">
        <f>IF('Uncorrected Area Counts'!P32=0, "NA",'Uncorrected Area Counts'!P32*'Plate Planning'!$P$27+'Plate Planning'!$Q$27)</f>
        <v>NA</v>
      </c>
      <c r="P32" s="66" t="str">
        <f>IF('Uncorrected Area Counts'!Q32=0, "NA", 'Uncorrected Area Counts'!Q32*'Plate Planning'!$P$28+'Plate Planning'!$Q$28)</f>
        <v>NA</v>
      </c>
      <c r="Q32" s="67" t="str">
        <f>IF('Uncorrected Area Counts'!R32=0, "NA", 'Uncorrected Area Counts'!R32*'Plate Planning'!$P$29+'Plate Planning'!$Q$29)</f>
        <v>NA</v>
      </c>
      <c r="R32" s="67" t="str">
        <f>IF('Uncorrected Area Counts'!S32=0, "NA", 'Uncorrected Area Counts'!S32*'Plate Planning'!$P$30+'Plate Planning'!$Q$30)</f>
        <v>NA</v>
      </c>
      <c r="S32" s="67" t="str">
        <f>IF('Uncorrected Area Counts'!T32=0, "NA", 'Uncorrected Area Counts'!T32*'Plate Planning'!$P$31+'Plate Planning'!$Q$31)</f>
        <v>NA</v>
      </c>
      <c r="T32" s="67" t="str">
        <f>IF('Uncorrected Area Counts'!U32=0, "NA", 'Uncorrected Area Counts'!U32*'Plate Planning'!$P$32+'Plate Planning'!$Q$32)</f>
        <v>NA</v>
      </c>
    </row>
    <row r="33" spans="1:20" x14ac:dyDescent="0.3">
      <c r="A33" s="27">
        <v>30</v>
      </c>
      <c r="B33" s="26">
        <v>6</v>
      </c>
      <c r="C33" s="26">
        <v>3</v>
      </c>
      <c r="D33" s="12" t="s">
        <v>66</v>
      </c>
      <c r="E33" s="34">
        <f>'Uncorrected Area Counts'!F33*'Plate Planning'!$P$17+'Plate Planning'!$Q$17</f>
        <v>0</v>
      </c>
      <c r="F33" s="207" t="str">
        <f>IF('Uncorrected Area Counts'!G33=0, "NA", 'Uncorrected Area Counts'!G33*'Plate Planning'!$P$18+'Plate Planning'!$Q$18)</f>
        <v>NA</v>
      </c>
      <c r="G33" s="67" t="str">
        <f>IF('Uncorrected Area Counts'!H33=0, "NA", 'Uncorrected Area Counts'!H33*'Plate Planning'!$P$19+'Plate Planning'!$Q$19)</f>
        <v>NA</v>
      </c>
      <c r="H33" s="67" t="str">
        <f>IF('Uncorrected Area Counts'!I33=0, "NA", 'Uncorrected Area Counts'!I33*'Plate Planning'!$P$20+'Plate Planning'!$Q$20)</f>
        <v>NA</v>
      </c>
      <c r="I33" s="67" t="str">
        <f>IF('Uncorrected Area Counts'!J33=0, "NA",'Uncorrected Area Counts'!J33*'Plate Planning'!$P$21+'Plate Planning'!$Q$21)</f>
        <v>NA</v>
      </c>
      <c r="J33" s="67" t="str">
        <f>IF('Uncorrected Area Counts'!K33=0, "NA",'Uncorrected Area Counts'!K33*'Plate Planning'!$P$22+'Plate Planning'!$Q$22)</f>
        <v>NA</v>
      </c>
      <c r="K33" s="67" t="str">
        <f>IF('Uncorrected Area Counts'!L33=0, "NA", 'Uncorrected Area Counts'!L33*'Plate Planning'!$P$23+'Plate Planning'!$Q$23)</f>
        <v>NA</v>
      </c>
      <c r="L33" s="67" t="str">
        <f>IF('Uncorrected Area Counts'!M33=0, "NA",'Uncorrected Area Counts'!M33*'Plate Planning'!$P$24+'Plate Planning'!$Q$24)</f>
        <v>NA</v>
      </c>
      <c r="M33" s="67" t="str">
        <f>IF('Uncorrected Area Counts'!N33=0, "NA", 'Uncorrected Area Counts'!N33*'Plate Planning'!$P$25+'Plate Planning'!$Q$25)</f>
        <v>NA</v>
      </c>
      <c r="N33" s="67" t="str">
        <f>IF('Uncorrected Area Counts'!O33=0, "NA", 'Uncorrected Area Counts'!O33*'Plate Planning'!$P$26+'Plate Planning'!$Q$26)</f>
        <v>NA</v>
      </c>
      <c r="O33" s="66" t="str">
        <f>IF('Uncorrected Area Counts'!P33=0, "NA",'Uncorrected Area Counts'!P33*'Plate Planning'!$P$27+'Plate Planning'!$Q$27)</f>
        <v>NA</v>
      </c>
      <c r="P33" s="66" t="str">
        <f>IF('Uncorrected Area Counts'!Q33=0, "NA", 'Uncorrected Area Counts'!Q33*'Plate Planning'!$P$28+'Plate Planning'!$Q$28)</f>
        <v>NA</v>
      </c>
      <c r="Q33" s="67" t="str">
        <f>IF('Uncorrected Area Counts'!R33=0, "NA", 'Uncorrected Area Counts'!R33*'Plate Planning'!$P$29+'Plate Planning'!$Q$29)</f>
        <v>NA</v>
      </c>
      <c r="R33" s="67" t="str">
        <f>IF('Uncorrected Area Counts'!S33=0, "NA", 'Uncorrected Area Counts'!S33*'Plate Planning'!$P$30+'Plate Planning'!$Q$30)</f>
        <v>NA</v>
      </c>
      <c r="S33" s="67" t="str">
        <f>IF('Uncorrected Area Counts'!T33=0, "NA", 'Uncorrected Area Counts'!T33*'Plate Planning'!$P$31+'Plate Planning'!$Q$31)</f>
        <v>NA</v>
      </c>
      <c r="T33" s="67" t="str">
        <f>IF('Uncorrected Area Counts'!U33=0, "NA", 'Uncorrected Area Counts'!U33*'Plate Planning'!$P$32+'Plate Planning'!$Q$32)</f>
        <v>NA</v>
      </c>
    </row>
    <row r="34" spans="1:20" x14ac:dyDescent="0.3">
      <c r="A34" s="27">
        <v>31</v>
      </c>
      <c r="B34" s="26">
        <v>7</v>
      </c>
      <c r="C34" s="26">
        <v>3</v>
      </c>
      <c r="D34" s="12" t="s">
        <v>66</v>
      </c>
      <c r="E34" s="34">
        <f>'Uncorrected Area Counts'!F34*'Plate Planning'!$P$17+'Plate Planning'!$Q$17</f>
        <v>0</v>
      </c>
      <c r="F34" s="207" t="str">
        <f>IF('Uncorrected Area Counts'!G34=0, "NA", 'Uncorrected Area Counts'!G34*'Plate Planning'!$P$18+'Plate Planning'!$Q$18)</f>
        <v>NA</v>
      </c>
      <c r="G34" s="67" t="str">
        <f>IF('Uncorrected Area Counts'!H34=0, "NA", 'Uncorrected Area Counts'!H34*'Plate Planning'!$P$19+'Plate Planning'!$Q$19)</f>
        <v>NA</v>
      </c>
      <c r="H34" s="67" t="str">
        <f>IF('Uncorrected Area Counts'!I34=0, "NA", 'Uncorrected Area Counts'!I34*'Plate Planning'!$P$20+'Plate Planning'!$Q$20)</f>
        <v>NA</v>
      </c>
      <c r="I34" s="67" t="str">
        <f>IF('Uncorrected Area Counts'!J34=0, "NA",'Uncorrected Area Counts'!J34*'Plate Planning'!$P$21+'Plate Planning'!$Q$21)</f>
        <v>NA</v>
      </c>
      <c r="J34" s="67" t="str">
        <f>IF('Uncorrected Area Counts'!K34=0, "NA",'Uncorrected Area Counts'!K34*'Plate Planning'!$P$22+'Plate Planning'!$Q$22)</f>
        <v>NA</v>
      </c>
      <c r="K34" s="67" t="str">
        <f>IF('Uncorrected Area Counts'!L34=0, "NA", 'Uncorrected Area Counts'!L34*'Plate Planning'!$P$23+'Plate Planning'!$Q$23)</f>
        <v>NA</v>
      </c>
      <c r="L34" s="67" t="str">
        <f>IF('Uncorrected Area Counts'!M34=0, "NA",'Uncorrected Area Counts'!M34*'Plate Planning'!$P$24+'Plate Planning'!$Q$24)</f>
        <v>NA</v>
      </c>
      <c r="M34" s="67" t="str">
        <f>IF('Uncorrected Area Counts'!N34=0, "NA", 'Uncorrected Area Counts'!N34*'Plate Planning'!$P$25+'Plate Planning'!$Q$25)</f>
        <v>NA</v>
      </c>
      <c r="N34" s="67" t="str">
        <f>IF('Uncorrected Area Counts'!O34=0, "NA", 'Uncorrected Area Counts'!O34*'Plate Planning'!$P$26+'Plate Planning'!$Q$26)</f>
        <v>NA</v>
      </c>
      <c r="O34" s="66" t="str">
        <f>IF('Uncorrected Area Counts'!P34=0, "NA",'Uncorrected Area Counts'!P34*'Plate Planning'!$P$27+'Plate Planning'!$Q$27)</f>
        <v>NA</v>
      </c>
      <c r="P34" s="66" t="str">
        <f>IF('Uncorrected Area Counts'!Q34=0, "NA", 'Uncorrected Area Counts'!Q34*'Plate Planning'!$P$28+'Plate Planning'!$Q$28)</f>
        <v>NA</v>
      </c>
      <c r="Q34" s="67" t="str">
        <f>IF('Uncorrected Area Counts'!R34=0, "NA", 'Uncorrected Area Counts'!R34*'Plate Planning'!$P$29+'Plate Planning'!$Q$29)</f>
        <v>NA</v>
      </c>
      <c r="R34" s="67" t="str">
        <f>IF('Uncorrected Area Counts'!S34=0, "NA", 'Uncorrected Area Counts'!S34*'Plate Planning'!$P$30+'Plate Planning'!$Q$30)</f>
        <v>NA</v>
      </c>
      <c r="S34" s="67" t="str">
        <f>IF('Uncorrected Area Counts'!T34=0, "NA", 'Uncorrected Area Counts'!T34*'Plate Planning'!$P$31+'Plate Planning'!$Q$31)</f>
        <v>NA</v>
      </c>
      <c r="T34" s="67" t="str">
        <f>IF('Uncorrected Area Counts'!U34=0, "NA", 'Uncorrected Area Counts'!U34*'Plate Planning'!$P$32+'Plate Planning'!$Q$32)</f>
        <v>NA</v>
      </c>
    </row>
    <row r="35" spans="1:20" x14ac:dyDescent="0.3">
      <c r="A35" s="27">
        <v>32</v>
      </c>
      <c r="B35" s="26">
        <v>8</v>
      </c>
      <c r="C35" s="26">
        <v>3</v>
      </c>
      <c r="D35" s="12" t="s">
        <v>66</v>
      </c>
      <c r="E35" s="34">
        <f>'Uncorrected Area Counts'!F35*'Plate Planning'!$P$17+'Plate Planning'!$Q$17</f>
        <v>0</v>
      </c>
      <c r="F35" s="207" t="str">
        <f>IF('Uncorrected Area Counts'!G35=0, "NA", 'Uncorrected Area Counts'!G35*'Plate Planning'!$P$18+'Plate Planning'!$Q$18)</f>
        <v>NA</v>
      </c>
      <c r="G35" s="67" t="str">
        <f>IF('Uncorrected Area Counts'!H35=0, "NA", 'Uncorrected Area Counts'!H35*'Plate Planning'!$P$19+'Plate Planning'!$Q$19)</f>
        <v>NA</v>
      </c>
      <c r="H35" s="67" t="str">
        <f>IF('Uncorrected Area Counts'!I35=0, "NA", 'Uncorrected Area Counts'!I35*'Plate Planning'!$P$20+'Plate Planning'!$Q$20)</f>
        <v>NA</v>
      </c>
      <c r="I35" s="67" t="str">
        <f>IF('Uncorrected Area Counts'!J35=0, "NA",'Uncorrected Area Counts'!J35*'Plate Planning'!$P$21+'Plate Planning'!$Q$21)</f>
        <v>NA</v>
      </c>
      <c r="J35" s="67" t="str">
        <f>IF('Uncorrected Area Counts'!K35=0, "NA",'Uncorrected Area Counts'!K35*'Plate Planning'!$P$22+'Plate Planning'!$Q$22)</f>
        <v>NA</v>
      </c>
      <c r="K35" s="67" t="str">
        <f>IF('Uncorrected Area Counts'!L35=0, "NA", 'Uncorrected Area Counts'!L35*'Plate Planning'!$P$23+'Plate Planning'!$Q$23)</f>
        <v>NA</v>
      </c>
      <c r="L35" s="67" t="str">
        <f>IF('Uncorrected Area Counts'!M35=0, "NA",'Uncorrected Area Counts'!M35*'Plate Planning'!$P$24+'Plate Planning'!$Q$24)</f>
        <v>NA</v>
      </c>
      <c r="M35" s="67" t="str">
        <f>IF('Uncorrected Area Counts'!N35=0, "NA", 'Uncorrected Area Counts'!N35*'Plate Planning'!$P$25+'Plate Planning'!$Q$25)</f>
        <v>NA</v>
      </c>
      <c r="N35" s="67" t="str">
        <f>IF('Uncorrected Area Counts'!O35=0, "NA", 'Uncorrected Area Counts'!O35*'Plate Planning'!$P$26+'Plate Planning'!$Q$26)</f>
        <v>NA</v>
      </c>
      <c r="O35" s="66" t="str">
        <f>IF('Uncorrected Area Counts'!P35=0, "NA",'Uncorrected Area Counts'!P35*'Plate Planning'!$P$27+'Plate Planning'!$Q$27)</f>
        <v>NA</v>
      </c>
      <c r="P35" s="66" t="str">
        <f>IF('Uncorrected Area Counts'!Q35=0, "NA", 'Uncorrected Area Counts'!Q35*'Plate Planning'!$P$28+'Plate Planning'!$Q$28)</f>
        <v>NA</v>
      </c>
      <c r="Q35" s="67" t="str">
        <f>IF('Uncorrected Area Counts'!R35=0, "NA", 'Uncorrected Area Counts'!R35*'Plate Planning'!$P$29+'Plate Planning'!$Q$29)</f>
        <v>NA</v>
      </c>
      <c r="R35" s="67" t="str">
        <f>IF('Uncorrected Area Counts'!S35=0, "NA", 'Uncorrected Area Counts'!S35*'Plate Planning'!$P$30+'Plate Planning'!$Q$30)</f>
        <v>NA</v>
      </c>
      <c r="S35" s="67" t="str">
        <f>IF('Uncorrected Area Counts'!T35=0, "NA", 'Uncorrected Area Counts'!T35*'Plate Planning'!$P$31+'Plate Planning'!$Q$31)</f>
        <v>NA</v>
      </c>
      <c r="T35" s="67" t="str">
        <f>IF('Uncorrected Area Counts'!U35=0, "NA", 'Uncorrected Area Counts'!U35*'Plate Planning'!$P$32+'Plate Planning'!$Q$32)</f>
        <v>NA</v>
      </c>
    </row>
    <row r="36" spans="1:20" x14ac:dyDescent="0.3">
      <c r="A36" s="27">
        <v>33</v>
      </c>
      <c r="B36" s="26">
        <v>9</v>
      </c>
      <c r="C36" s="26">
        <v>3</v>
      </c>
      <c r="D36" s="12" t="s">
        <v>66</v>
      </c>
      <c r="E36" s="34">
        <f>'Uncorrected Area Counts'!F36*'Plate Planning'!$P$17+'Plate Planning'!$Q$17</f>
        <v>0</v>
      </c>
      <c r="F36" s="207" t="str">
        <f>IF('Uncorrected Area Counts'!G36=0, "NA", 'Uncorrected Area Counts'!G36*'Plate Planning'!$P$18+'Plate Planning'!$Q$18)</f>
        <v>NA</v>
      </c>
      <c r="G36" s="67" t="str">
        <f>IF('Uncorrected Area Counts'!H36=0, "NA", 'Uncorrected Area Counts'!H36*'Plate Planning'!$P$19+'Plate Planning'!$Q$19)</f>
        <v>NA</v>
      </c>
      <c r="H36" s="67" t="str">
        <f>IF('Uncorrected Area Counts'!I36=0, "NA", 'Uncorrected Area Counts'!I36*'Plate Planning'!$P$20+'Plate Planning'!$Q$20)</f>
        <v>NA</v>
      </c>
      <c r="I36" s="67" t="str">
        <f>IF('Uncorrected Area Counts'!J36=0, "NA",'Uncorrected Area Counts'!J36*'Plate Planning'!$P$21+'Plate Planning'!$Q$21)</f>
        <v>NA</v>
      </c>
      <c r="J36" s="67" t="str">
        <f>IF('Uncorrected Area Counts'!K36=0, "NA",'Uncorrected Area Counts'!K36*'Plate Planning'!$P$22+'Plate Planning'!$Q$22)</f>
        <v>NA</v>
      </c>
      <c r="K36" s="67" t="str">
        <f>IF('Uncorrected Area Counts'!L36=0, "NA", 'Uncorrected Area Counts'!L36*'Plate Planning'!$P$23+'Plate Planning'!$Q$23)</f>
        <v>NA</v>
      </c>
      <c r="L36" s="67" t="str">
        <f>IF('Uncorrected Area Counts'!M36=0, "NA",'Uncorrected Area Counts'!M36*'Plate Planning'!$P$24+'Plate Planning'!$Q$24)</f>
        <v>NA</v>
      </c>
      <c r="M36" s="67" t="str">
        <f>IF('Uncorrected Area Counts'!N36=0, "NA", 'Uncorrected Area Counts'!N36*'Plate Planning'!$P$25+'Plate Planning'!$Q$25)</f>
        <v>NA</v>
      </c>
      <c r="N36" s="67" t="str">
        <f>IF('Uncorrected Area Counts'!O36=0, "NA", 'Uncorrected Area Counts'!O36*'Plate Planning'!$P$26+'Plate Planning'!$Q$26)</f>
        <v>NA</v>
      </c>
      <c r="O36" s="66" t="str">
        <f>IF('Uncorrected Area Counts'!P36=0, "NA",'Uncorrected Area Counts'!P36*'Plate Planning'!$P$27+'Plate Planning'!$Q$27)</f>
        <v>NA</v>
      </c>
      <c r="P36" s="66" t="str">
        <f>IF('Uncorrected Area Counts'!Q36=0, "NA", 'Uncorrected Area Counts'!Q36*'Plate Planning'!$P$28+'Plate Planning'!$Q$28)</f>
        <v>NA</v>
      </c>
      <c r="Q36" s="67" t="str">
        <f>IF('Uncorrected Area Counts'!R36=0, "NA", 'Uncorrected Area Counts'!R36*'Plate Planning'!$P$29+'Plate Planning'!$Q$29)</f>
        <v>NA</v>
      </c>
      <c r="R36" s="67" t="str">
        <f>IF('Uncorrected Area Counts'!S36=0, "NA", 'Uncorrected Area Counts'!S36*'Plate Planning'!$P$30+'Plate Planning'!$Q$30)</f>
        <v>NA</v>
      </c>
      <c r="S36" s="67" t="str">
        <f>IF('Uncorrected Area Counts'!T36=0, "NA", 'Uncorrected Area Counts'!T36*'Plate Planning'!$P$31+'Plate Planning'!$Q$31)</f>
        <v>NA</v>
      </c>
      <c r="T36" s="67" t="str">
        <f>IF('Uncorrected Area Counts'!U36=0, "NA", 'Uncorrected Area Counts'!U36*'Plate Planning'!$P$32+'Plate Planning'!$Q$32)</f>
        <v>NA</v>
      </c>
    </row>
    <row r="37" spans="1:20" x14ac:dyDescent="0.3">
      <c r="A37" s="27">
        <v>34</v>
      </c>
      <c r="B37" s="26">
        <v>10</v>
      </c>
      <c r="C37" s="26">
        <v>3</v>
      </c>
      <c r="D37" s="12" t="s">
        <v>66</v>
      </c>
      <c r="E37" s="34">
        <f>'Uncorrected Area Counts'!F37*'Plate Planning'!$P$17+'Plate Planning'!$Q$17</f>
        <v>0</v>
      </c>
      <c r="F37" s="207" t="str">
        <f>IF('Uncorrected Area Counts'!G37=0, "NA", 'Uncorrected Area Counts'!G37*'Plate Planning'!$P$18+'Plate Planning'!$Q$18)</f>
        <v>NA</v>
      </c>
      <c r="G37" s="67" t="str">
        <f>IF('Uncorrected Area Counts'!H37=0, "NA", 'Uncorrected Area Counts'!H37*'Plate Planning'!$P$19+'Plate Planning'!$Q$19)</f>
        <v>NA</v>
      </c>
      <c r="H37" s="67" t="str">
        <f>IF('Uncorrected Area Counts'!I37=0, "NA", 'Uncorrected Area Counts'!I37*'Plate Planning'!$P$20+'Plate Planning'!$Q$20)</f>
        <v>NA</v>
      </c>
      <c r="I37" s="67" t="str">
        <f>IF('Uncorrected Area Counts'!J37=0, "NA",'Uncorrected Area Counts'!J37*'Plate Planning'!$P$21+'Plate Planning'!$Q$21)</f>
        <v>NA</v>
      </c>
      <c r="J37" s="67" t="str">
        <f>IF('Uncorrected Area Counts'!K37=0, "NA",'Uncorrected Area Counts'!K37*'Plate Planning'!$P$22+'Plate Planning'!$Q$22)</f>
        <v>NA</v>
      </c>
      <c r="K37" s="67" t="str">
        <f>IF('Uncorrected Area Counts'!L37=0, "NA", 'Uncorrected Area Counts'!L37*'Plate Planning'!$P$23+'Plate Planning'!$Q$23)</f>
        <v>NA</v>
      </c>
      <c r="L37" s="67" t="str">
        <f>IF('Uncorrected Area Counts'!M37=0, "NA",'Uncorrected Area Counts'!M37*'Plate Planning'!$P$24+'Plate Planning'!$Q$24)</f>
        <v>NA</v>
      </c>
      <c r="M37" s="67" t="str">
        <f>IF('Uncorrected Area Counts'!N37=0, "NA", 'Uncorrected Area Counts'!N37*'Plate Planning'!$P$25+'Plate Planning'!$Q$25)</f>
        <v>NA</v>
      </c>
      <c r="N37" s="67" t="str">
        <f>IF('Uncorrected Area Counts'!O37=0, "NA", 'Uncorrected Area Counts'!O37*'Plate Planning'!$P$26+'Plate Planning'!$Q$26)</f>
        <v>NA</v>
      </c>
      <c r="O37" s="66" t="str">
        <f>IF('Uncorrected Area Counts'!P37=0, "NA",'Uncorrected Area Counts'!P37*'Plate Planning'!$P$27+'Plate Planning'!$Q$27)</f>
        <v>NA</v>
      </c>
      <c r="P37" s="66" t="str">
        <f>IF('Uncorrected Area Counts'!Q37=0, "NA", 'Uncorrected Area Counts'!Q37*'Plate Planning'!$P$28+'Plate Planning'!$Q$28)</f>
        <v>NA</v>
      </c>
      <c r="Q37" s="67" t="str">
        <f>IF('Uncorrected Area Counts'!R37=0, "NA", 'Uncorrected Area Counts'!R37*'Plate Planning'!$P$29+'Plate Planning'!$Q$29)</f>
        <v>NA</v>
      </c>
      <c r="R37" s="67" t="str">
        <f>IF('Uncorrected Area Counts'!S37=0, "NA", 'Uncorrected Area Counts'!S37*'Plate Planning'!$P$30+'Plate Planning'!$Q$30)</f>
        <v>NA</v>
      </c>
      <c r="S37" s="67" t="str">
        <f>IF('Uncorrected Area Counts'!T37=0, "NA", 'Uncorrected Area Counts'!T37*'Plate Planning'!$P$31+'Plate Planning'!$Q$31)</f>
        <v>NA</v>
      </c>
      <c r="T37" s="67" t="str">
        <f>IF('Uncorrected Area Counts'!U37=0, "NA", 'Uncorrected Area Counts'!U37*'Plate Planning'!$P$32+'Plate Planning'!$Q$32)</f>
        <v>NA</v>
      </c>
    </row>
    <row r="38" spans="1:20" x14ac:dyDescent="0.3">
      <c r="A38" s="27">
        <v>35</v>
      </c>
      <c r="B38" s="26">
        <v>11</v>
      </c>
      <c r="C38" s="26">
        <v>3</v>
      </c>
      <c r="D38" s="12" t="s">
        <v>66</v>
      </c>
      <c r="E38" s="34">
        <f>'Uncorrected Area Counts'!F38*'Plate Planning'!$P$17+'Plate Planning'!$Q$17</f>
        <v>0</v>
      </c>
      <c r="F38" s="207" t="str">
        <f>IF('Uncorrected Area Counts'!G38=0, "NA", 'Uncorrected Area Counts'!G38*'Plate Planning'!$P$18+'Plate Planning'!$Q$18)</f>
        <v>NA</v>
      </c>
      <c r="G38" s="67" t="str">
        <f>IF('Uncorrected Area Counts'!H38=0, "NA", 'Uncorrected Area Counts'!H38*'Plate Planning'!$P$19+'Plate Planning'!$Q$19)</f>
        <v>NA</v>
      </c>
      <c r="H38" s="67" t="str">
        <f>IF('Uncorrected Area Counts'!I38=0, "NA", 'Uncorrected Area Counts'!I38*'Plate Planning'!$P$20+'Plate Planning'!$Q$20)</f>
        <v>NA</v>
      </c>
      <c r="I38" s="67" t="str">
        <f>IF('Uncorrected Area Counts'!J38=0, "NA",'Uncorrected Area Counts'!J38*'Plate Planning'!$P$21+'Plate Planning'!$Q$21)</f>
        <v>NA</v>
      </c>
      <c r="J38" s="67" t="str">
        <f>IF('Uncorrected Area Counts'!K38=0, "NA",'Uncorrected Area Counts'!K38*'Plate Planning'!$P$22+'Plate Planning'!$Q$22)</f>
        <v>NA</v>
      </c>
      <c r="K38" s="67" t="str">
        <f>IF('Uncorrected Area Counts'!L38=0, "NA", 'Uncorrected Area Counts'!L38*'Plate Planning'!$P$23+'Plate Planning'!$Q$23)</f>
        <v>NA</v>
      </c>
      <c r="L38" s="67" t="str">
        <f>IF('Uncorrected Area Counts'!M38=0, "NA",'Uncorrected Area Counts'!M38*'Plate Planning'!$P$24+'Plate Planning'!$Q$24)</f>
        <v>NA</v>
      </c>
      <c r="M38" s="67" t="str">
        <f>IF('Uncorrected Area Counts'!N38=0, "NA", 'Uncorrected Area Counts'!N38*'Plate Planning'!$P$25+'Plate Planning'!$Q$25)</f>
        <v>NA</v>
      </c>
      <c r="N38" s="67" t="str">
        <f>IF('Uncorrected Area Counts'!O38=0, "NA", 'Uncorrected Area Counts'!O38*'Plate Planning'!$P$26+'Plate Planning'!$Q$26)</f>
        <v>NA</v>
      </c>
      <c r="O38" s="66" t="str">
        <f>IF('Uncorrected Area Counts'!P38=0, "NA",'Uncorrected Area Counts'!P38*'Plate Planning'!$P$27+'Plate Planning'!$Q$27)</f>
        <v>NA</v>
      </c>
      <c r="P38" s="66" t="str">
        <f>IF('Uncorrected Area Counts'!Q38=0, "NA", 'Uncorrected Area Counts'!Q38*'Plate Planning'!$P$28+'Plate Planning'!$Q$28)</f>
        <v>NA</v>
      </c>
      <c r="Q38" s="67" t="str">
        <f>IF('Uncorrected Area Counts'!R38=0, "NA", 'Uncorrected Area Counts'!R38*'Plate Planning'!$P$29+'Plate Planning'!$Q$29)</f>
        <v>NA</v>
      </c>
      <c r="R38" s="67" t="str">
        <f>IF('Uncorrected Area Counts'!S38=0, "NA", 'Uncorrected Area Counts'!S38*'Plate Planning'!$P$30+'Plate Planning'!$Q$30)</f>
        <v>NA</v>
      </c>
      <c r="S38" s="67" t="str">
        <f>IF('Uncorrected Area Counts'!T38=0, "NA", 'Uncorrected Area Counts'!T38*'Plate Planning'!$P$31+'Plate Planning'!$Q$31)</f>
        <v>NA</v>
      </c>
      <c r="T38" s="67" t="str">
        <f>IF('Uncorrected Area Counts'!U38=0, "NA", 'Uncorrected Area Counts'!U38*'Plate Planning'!$P$32+'Plate Planning'!$Q$32)</f>
        <v>NA</v>
      </c>
    </row>
    <row r="39" spans="1:20" x14ac:dyDescent="0.3">
      <c r="A39" s="27">
        <v>36</v>
      </c>
      <c r="B39" s="26">
        <v>12</v>
      </c>
      <c r="C39" s="26">
        <v>3</v>
      </c>
      <c r="D39" s="12" t="s">
        <v>66</v>
      </c>
      <c r="E39" s="34">
        <f>'Uncorrected Area Counts'!F39*'Plate Planning'!$P$17+'Plate Planning'!$Q$17</f>
        <v>0</v>
      </c>
      <c r="F39" s="207" t="str">
        <f>IF('Uncorrected Area Counts'!G39=0, "NA", 'Uncorrected Area Counts'!G39*'Plate Planning'!$P$18+'Plate Planning'!$Q$18)</f>
        <v>NA</v>
      </c>
      <c r="G39" s="67" t="str">
        <f>IF('Uncorrected Area Counts'!H39=0, "NA", 'Uncorrected Area Counts'!H39*'Plate Planning'!$P$19+'Plate Planning'!$Q$19)</f>
        <v>NA</v>
      </c>
      <c r="H39" s="67" t="str">
        <f>IF('Uncorrected Area Counts'!I39=0, "NA", 'Uncorrected Area Counts'!I39*'Plate Planning'!$P$20+'Plate Planning'!$Q$20)</f>
        <v>NA</v>
      </c>
      <c r="I39" s="67" t="str">
        <f>IF('Uncorrected Area Counts'!J39=0, "NA",'Uncorrected Area Counts'!J39*'Plate Planning'!$P$21+'Plate Planning'!$Q$21)</f>
        <v>NA</v>
      </c>
      <c r="J39" s="67" t="str">
        <f>IF('Uncorrected Area Counts'!K39=0, "NA",'Uncorrected Area Counts'!K39*'Plate Planning'!$P$22+'Plate Planning'!$Q$22)</f>
        <v>NA</v>
      </c>
      <c r="K39" s="67" t="str">
        <f>IF('Uncorrected Area Counts'!L39=0, "NA", 'Uncorrected Area Counts'!L39*'Plate Planning'!$P$23+'Plate Planning'!$Q$23)</f>
        <v>NA</v>
      </c>
      <c r="L39" s="67" t="str">
        <f>IF('Uncorrected Area Counts'!M39=0, "NA",'Uncorrected Area Counts'!M39*'Plate Planning'!$P$24+'Plate Planning'!$Q$24)</f>
        <v>NA</v>
      </c>
      <c r="M39" s="67" t="str">
        <f>IF('Uncorrected Area Counts'!N39=0, "NA", 'Uncorrected Area Counts'!N39*'Plate Planning'!$P$25+'Plate Planning'!$Q$25)</f>
        <v>NA</v>
      </c>
      <c r="N39" s="67" t="str">
        <f>IF('Uncorrected Area Counts'!O39=0, "NA", 'Uncorrected Area Counts'!O39*'Plate Planning'!$P$26+'Plate Planning'!$Q$26)</f>
        <v>NA</v>
      </c>
      <c r="O39" s="66" t="str">
        <f>IF('Uncorrected Area Counts'!P39=0, "NA",'Uncorrected Area Counts'!P39*'Plate Planning'!$P$27+'Plate Planning'!$Q$27)</f>
        <v>NA</v>
      </c>
      <c r="P39" s="66" t="str">
        <f>IF('Uncorrected Area Counts'!Q39=0, "NA", 'Uncorrected Area Counts'!Q39*'Plate Planning'!$P$28+'Plate Planning'!$Q$28)</f>
        <v>NA</v>
      </c>
      <c r="Q39" s="67" t="str">
        <f>IF('Uncorrected Area Counts'!R39=0, "NA", 'Uncorrected Area Counts'!R39*'Plate Planning'!$P$29+'Plate Planning'!$Q$29)</f>
        <v>NA</v>
      </c>
      <c r="R39" s="67" t="str">
        <f>IF('Uncorrected Area Counts'!S39=0, "NA", 'Uncorrected Area Counts'!S39*'Plate Planning'!$P$30+'Plate Planning'!$Q$30)</f>
        <v>NA</v>
      </c>
      <c r="S39" s="67" t="str">
        <f>IF('Uncorrected Area Counts'!T39=0, "NA", 'Uncorrected Area Counts'!T39*'Plate Planning'!$P$31+'Plate Planning'!$Q$31)</f>
        <v>NA</v>
      </c>
      <c r="T39" s="67" t="str">
        <f>IF('Uncorrected Area Counts'!U39=0, "NA", 'Uncorrected Area Counts'!U39*'Plate Planning'!$P$32+'Plate Planning'!$Q$32)</f>
        <v>NA</v>
      </c>
    </row>
    <row r="40" spans="1:20" x14ac:dyDescent="0.3">
      <c r="A40" s="27">
        <v>37</v>
      </c>
      <c r="B40" s="26">
        <v>1</v>
      </c>
      <c r="C40" s="26">
        <v>4</v>
      </c>
      <c r="D40" s="12" t="s">
        <v>66</v>
      </c>
      <c r="E40" s="34">
        <f>'Uncorrected Area Counts'!F40*'Plate Planning'!$P$17+'Plate Planning'!$Q$17</f>
        <v>0</v>
      </c>
      <c r="F40" s="207" t="str">
        <f>IF('Uncorrected Area Counts'!G40=0, "NA", 'Uncorrected Area Counts'!G40*'Plate Planning'!$P$18+'Plate Planning'!$Q$18)</f>
        <v>NA</v>
      </c>
      <c r="G40" s="67" t="str">
        <f>IF('Uncorrected Area Counts'!H40=0, "NA", 'Uncorrected Area Counts'!H40*'Plate Planning'!$P$19+'Plate Planning'!$Q$19)</f>
        <v>NA</v>
      </c>
      <c r="H40" s="67" t="str">
        <f>IF('Uncorrected Area Counts'!I40=0, "NA", 'Uncorrected Area Counts'!I40*'Plate Planning'!$P$20+'Plate Planning'!$Q$20)</f>
        <v>NA</v>
      </c>
      <c r="I40" s="67" t="str">
        <f>IF('Uncorrected Area Counts'!J40=0, "NA",'Uncorrected Area Counts'!J40*'Plate Planning'!$P$21+'Plate Planning'!$Q$21)</f>
        <v>NA</v>
      </c>
      <c r="J40" s="67" t="str">
        <f>IF('Uncorrected Area Counts'!K40=0, "NA",'Uncorrected Area Counts'!K40*'Plate Planning'!$P$22+'Plate Planning'!$Q$22)</f>
        <v>NA</v>
      </c>
      <c r="K40" s="67" t="str">
        <f>IF('Uncorrected Area Counts'!L40=0, "NA", 'Uncorrected Area Counts'!L40*'Plate Planning'!$P$23+'Plate Planning'!$Q$23)</f>
        <v>NA</v>
      </c>
      <c r="L40" s="67" t="str">
        <f>IF('Uncorrected Area Counts'!M40=0, "NA",'Uncorrected Area Counts'!M40*'Plate Planning'!$P$24+'Plate Planning'!$Q$24)</f>
        <v>NA</v>
      </c>
      <c r="M40" s="67" t="str">
        <f>IF('Uncorrected Area Counts'!N40=0, "NA", 'Uncorrected Area Counts'!N40*'Plate Planning'!$P$25+'Plate Planning'!$Q$25)</f>
        <v>NA</v>
      </c>
      <c r="N40" s="67" t="str">
        <f>IF('Uncorrected Area Counts'!O40=0, "NA", 'Uncorrected Area Counts'!O40*'Plate Planning'!$P$26+'Plate Planning'!$Q$26)</f>
        <v>NA</v>
      </c>
      <c r="O40" s="66" t="str">
        <f>IF('Uncorrected Area Counts'!P40=0, "NA",'Uncorrected Area Counts'!P40*'Plate Planning'!$P$27+'Plate Planning'!$Q$27)</f>
        <v>NA</v>
      </c>
      <c r="P40" s="66" t="str">
        <f>IF('Uncorrected Area Counts'!Q40=0, "NA", 'Uncorrected Area Counts'!Q40*'Plate Planning'!$P$28+'Plate Planning'!$Q$28)</f>
        <v>NA</v>
      </c>
      <c r="Q40" s="67" t="str">
        <f>IF('Uncorrected Area Counts'!R40=0, "NA", 'Uncorrected Area Counts'!R40*'Plate Planning'!$P$29+'Plate Planning'!$Q$29)</f>
        <v>NA</v>
      </c>
      <c r="R40" s="67" t="str">
        <f>IF('Uncorrected Area Counts'!S40=0, "NA", 'Uncorrected Area Counts'!S40*'Plate Planning'!$P$30+'Plate Planning'!$Q$30)</f>
        <v>NA</v>
      </c>
      <c r="S40" s="67" t="str">
        <f>IF('Uncorrected Area Counts'!T40=0, "NA", 'Uncorrected Area Counts'!T40*'Plate Planning'!$P$31+'Plate Planning'!$Q$31)</f>
        <v>NA</v>
      </c>
      <c r="T40" s="67" t="str">
        <f>IF('Uncorrected Area Counts'!U40=0, "NA", 'Uncorrected Area Counts'!U40*'Plate Planning'!$P$32+'Plate Planning'!$Q$32)</f>
        <v>NA</v>
      </c>
    </row>
    <row r="41" spans="1:20" x14ac:dyDescent="0.3">
      <c r="A41" s="27">
        <v>38</v>
      </c>
      <c r="B41" s="26">
        <v>2</v>
      </c>
      <c r="C41" s="26">
        <v>4</v>
      </c>
      <c r="D41" s="12" t="s">
        <v>66</v>
      </c>
      <c r="E41" s="34">
        <f>'Uncorrected Area Counts'!F41*'Plate Planning'!$P$17+'Plate Planning'!$Q$17</f>
        <v>0</v>
      </c>
      <c r="F41" s="207" t="str">
        <f>IF('Uncorrected Area Counts'!G41=0, "NA", 'Uncorrected Area Counts'!G41*'Plate Planning'!$P$18+'Plate Planning'!$Q$18)</f>
        <v>NA</v>
      </c>
      <c r="G41" s="67" t="str">
        <f>IF('Uncorrected Area Counts'!H41=0, "NA", 'Uncorrected Area Counts'!H41*'Plate Planning'!$P$19+'Plate Planning'!$Q$19)</f>
        <v>NA</v>
      </c>
      <c r="H41" s="67" t="str">
        <f>IF('Uncorrected Area Counts'!I41=0, "NA", 'Uncorrected Area Counts'!I41*'Plate Planning'!$P$20+'Plate Planning'!$Q$20)</f>
        <v>NA</v>
      </c>
      <c r="I41" s="67" t="str">
        <f>IF('Uncorrected Area Counts'!J41=0, "NA",'Uncorrected Area Counts'!J41*'Plate Planning'!$P$21+'Plate Planning'!$Q$21)</f>
        <v>NA</v>
      </c>
      <c r="J41" s="67" t="str">
        <f>IF('Uncorrected Area Counts'!K41=0, "NA",'Uncorrected Area Counts'!K41*'Plate Planning'!$P$22+'Plate Planning'!$Q$22)</f>
        <v>NA</v>
      </c>
      <c r="K41" s="67" t="str">
        <f>IF('Uncorrected Area Counts'!L41=0, "NA", 'Uncorrected Area Counts'!L41*'Plate Planning'!$P$23+'Plate Planning'!$Q$23)</f>
        <v>NA</v>
      </c>
      <c r="L41" s="67" t="str">
        <f>IF('Uncorrected Area Counts'!M41=0, "NA",'Uncorrected Area Counts'!M41*'Plate Planning'!$P$24+'Plate Planning'!$Q$24)</f>
        <v>NA</v>
      </c>
      <c r="M41" s="67" t="str">
        <f>IF('Uncorrected Area Counts'!N41=0, "NA", 'Uncorrected Area Counts'!N41*'Plate Planning'!$P$25+'Plate Planning'!$Q$25)</f>
        <v>NA</v>
      </c>
      <c r="N41" s="67" t="str">
        <f>IF('Uncorrected Area Counts'!O41=0, "NA", 'Uncorrected Area Counts'!O41*'Plate Planning'!$P$26+'Plate Planning'!$Q$26)</f>
        <v>NA</v>
      </c>
      <c r="O41" s="66" t="str">
        <f>IF('Uncorrected Area Counts'!P41=0, "NA",'Uncorrected Area Counts'!P41*'Plate Planning'!$P$27+'Plate Planning'!$Q$27)</f>
        <v>NA</v>
      </c>
      <c r="P41" s="66" t="str">
        <f>IF('Uncorrected Area Counts'!Q41=0, "NA", 'Uncorrected Area Counts'!Q41*'Plate Planning'!$P$28+'Plate Planning'!$Q$28)</f>
        <v>NA</v>
      </c>
      <c r="Q41" s="67" t="str">
        <f>IF('Uncorrected Area Counts'!R41=0, "NA", 'Uncorrected Area Counts'!R41*'Plate Planning'!$P$29+'Plate Planning'!$Q$29)</f>
        <v>NA</v>
      </c>
      <c r="R41" s="67" t="str">
        <f>IF('Uncorrected Area Counts'!S41=0, "NA", 'Uncorrected Area Counts'!S41*'Plate Planning'!$P$30+'Plate Planning'!$Q$30)</f>
        <v>NA</v>
      </c>
      <c r="S41" s="67" t="str">
        <f>IF('Uncorrected Area Counts'!T41=0, "NA", 'Uncorrected Area Counts'!T41*'Plate Planning'!$P$31+'Plate Planning'!$Q$31)</f>
        <v>NA</v>
      </c>
      <c r="T41" s="67" t="str">
        <f>IF('Uncorrected Area Counts'!U41=0, "NA", 'Uncorrected Area Counts'!U41*'Plate Planning'!$P$32+'Plate Planning'!$Q$32)</f>
        <v>NA</v>
      </c>
    </row>
    <row r="42" spans="1:20" x14ac:dyDescent="0.3">
      <c r="A42" s="27">
        <v>39</v>
      </c>
      <c r="B42" s="26">
        <v>3</v>
      </c>
      <c r="C42" s="26">
        <v>4</v>
      </c>
      <c r="D42" s="12" t="s">
        <v>66</v>
      </c>
      <c r="E42" s="34">
        <f>'Uncorrected Area Counts'!F42*'Plate Planning'!$P$17+'Plate Planning'!$Q$17</f>
        <v>0</v>
      </c>
      <c r="F42" s="207" t="str">
        <f>IF('Uncorrected Area Counts'!G42=0, "NA", 'Uncorrected Area Counts'!G42*'Plate Planning'!$P$18+'Plate Planning'!$Q$18)</f>
        <v>NA</v>
      </c>
      <c r="G42" s="67" t="str">
        <f>IF('Uncorrected Area Counts'!H42=0, "NA", 'Uncorrected Area Counts'!H42*'Plate Planning'!$P$19+'Plate Planning'!$Q$19)</f>
        <v>NA</v>
      </c>
      <c r="H42" s="67" t="str">
        <f>IF('Uncorrected Area Counts'!I42=0, "NA", 'Uncorrected Area Counts'!I42*'Plate Planning'!$P$20+'Plate Planning'!$Q$20)</f>
        <v>NA</v>
      </c>
      <c r="I42" s="67" t="str">
        <f>IF('Uncorrected Area Counts'!J42=0, "NA",'Uncorrected Area Counts'!J42*'Plate Planning'!$P$21+'Plate Planning'!$Q$21)</f>
        <v>NA</v>
      </c>
      <c r="J42" s="67" t="str">
        <f>IF('Uncorrected Area Counts'!K42=0, "NA",'Uncorrected Area Counts'!K42*'Plate Planning'!$P$22+'Plate Planning'!$Q$22)</f>
        <v>NA</v>
      </c>
      <c r="K42" s="67" t="str">
        <f>IF('Uncorrected Area Counts'!L42=0, "NA", 'Uncorrected Area Counts'!L42*'Plate Planning'!$P$23+'Plate Planning'!$Q$23)</f>
        <v>NA</v>
      </c>
      <c r="L42" s="67" t="str">
        <f>IF('Uncorrected Area Counts'!M42=0, "NA",'Uncorrected Area Counts'!M42*'Plate Planning'!$P$24+'Plate Planning'!$Q$24)</f>
        <v>NA</v>
      </c>
      <c r="M42" s="67" t="str">
        <f>IF('Uncorrected Area Counts'!N42=0, "NA", 'Uncorrected Area Counts'!N42*'Plate Planning'!$P$25+'Plate Planning'!$Q$25)</f>
        <v>NA</v>
      </c>
      <c r="N42" s="67" t="str">
        <f>IF('Uncorrected Area Counts'!O42=0, "NA", 'Uncorrected Area Counts'!O42*'Plate Planning'!$P$26+'Plate Planning'!$Q$26)</f>
        <v>NA</v>
      </c>
      <c r="O42" s="66" t="str">
        <f>IF('Uncorrected Area Counts'!P42=0, "NA",'Uncorrected Area Counts'!P42*'Plate Planning'!$P$27+'Plate Planning'!$Q$27)</f>
        <v>NA</v>
      </c>
      <c r="P42" s="66" t="str">
        <f>IF('Uncorrected Area Counts'!Q42=0, "NA", 'Uncorrected Area Counts'!Q42*'Plate Planning'!$P$28+'Plate Planning'!$Q$28)</f>
        <v>NA</v>
      </c>
      <c r="Q42" s="67" t="str">
        <f>IF('Uncorrected Area Counts'!R42=0, "NA", 'Uncorrected Area Counts'!R42*'Plate Planning'!$P$29+'Plate Planning'!$Q$29)</f>
        <v>NA</v>
      </c>
      <c r="R42" s="67" t="str">
        <f>IF('Uncorrected Area Counts'!S42=0, "NA", 'Uncorrected Area Counts'!S42*'Plate Planning'!$P$30+'Plate Planning'!$Q$30)</f>
        <v>NA</v>
      </c>
      <c r="S42" s="67" t="str">
        <f>IF('Uncorrected Area Counts'!T42=0, "NA", 'Uncorrected Area Counts'!T42*'Plate Planning'!$P$31+'Plate Planning'!$Q$31)</f>
        <v>NA</v>
      </c>
      <c r="T42" s="67" t="str">
        <f>IF('Uncorrected Area Counts'!U42=0, "NA", 'Uncorrected Area Counts'!U42*'Plate Planning'!$P$32+'Plate Planning'!$Q$32)</f>
        <v>NA</v>
      </c>
    </row>
    <row r="43" spans="1:20" x14ac:dyDescent="0.3">
      <c r="A43" s="27">
        <v>40</v>
      </c>
      <c r="B43" s="26">
        <v>4</v>
      </c>
      <c r="C43" s="26">
        <v>4</v>
      </c>
      <c r="D43" s="12" t="s">
        <v>66</v>
      </c>
      <c r="E43" s="34">
        <f>'Uncorrected Area Counts'!F43*'Plate Planning'!$P$17+'Plate Planning'!$Q$17</f>
        <v>0</v>
      </c>
      <c r="F43" s="207" t="str">
        <f>IF('Uncorrected Area Counts'!G43=0, "NA", 'Uncorrected Area Counts'!G43*'Plate Planning'!$P$18+'Plate Planning'!$Q$18)</f>
        <v>NA</v>
      </c>
      <c r="G43" s="67" t="str">
        <f>IF('Uncorrected Area Counts'!H43=0, "NA", 'Uncorrected Area Counts'!H43*'Plate Planning'!$P$19+'Plate Planning'!$Q$19)</f>
        <v>NA</v>
      </c>
      <c r="H43" s="67" t="str">
        <f>IF('Uncorrected Area Counts'!I43=0, "NA", 'Uncorrected Area Counts'!I43*'Plate Planning'!$P$20+'Plate Planning'!$Q$20)</f>
        <v>NA</v>
      </c>
      <c r="I43" s="67" t="str">
        <f>IF('Uncorrected Area Counts'!J43=0, "NA",'Uncorrected Area Counts'!J43*'Plate Planning'!$P$21+'Plate Planning'!$Q$21)</f>
        <v>NA</v>
      </c>
      <c r="J43" s="67" t="str">
        <f>IF('Uncorrected Area Counts'!K43=0, "NA",'Uncorrected Area Counts'!K43*'Plate Planning'!$P$22+'Plate Planning'!$Q$22)</f>
        <v>NA</v>
      </c>
      <c r="K43" s="67" t="str">
        <f>IF('Uncorrected Area Counts'!L43=0, "NA", 'Uncorrected Area Counts'!L43*'Plate Planning'!$P$23+'Plate Planning'!$Q$23)</f>
        <v>NA</v>
      </c>
      <c r="L43" s="67" t="str">
        <f>IF('Uncorrected Area Counts'!M43=0, "NA",'Uncorrected Area Counts'!M43*'Plate Planning'!$P$24+'Plate Planning'!$Q$24)</f>
        <v>NA</v>
      </c>
      <c r="M43" s="67" t="str">
        <f>IF('Uncorrected Area Counts'!N43=0, "NA", 'Uncorrected Area Counts'!N43*'Plate Planning'!$P$25+'Plate Planning'!$Q$25)</f>
        <v>NA</v>
      </c>
      <c r="N43" s="67" t="str">
        <f>IF('Uncorrected Area Counts'!O43=0, "NA", 'Uncorrected Area Counts'!O43*'Plate Planning'!$P$26+'Plate Planning'!$Q$26)</f>
        <v>NA</v>
      </c>
      <c r="O43" s="66" t="str">
        <f>IF('Uncorrected Area Counts'!P43=0, "NA",'Uncorrected Area Counts'!P43*'Plate Planning'!$P$27+'Plate Planning'!$Q$27)</f>
        <v>NA</v>
      </c>
      <c r="P43" s="66" t="str">
        <f>IF('Uncorrected Area Counts'!Q43=0, "NA", 'Uncorrected Area Counts'!Q43*'Plate Planning'!$P$28+'Plate Planning'!$Q$28)</f>
        <v>NA</v>
      </c>
      <c r="Q43" s="67" t="str">
        <f>IF('Uncorrected Area Counts'!R43=0, "NA", 'Uncorrected Area Counts'!R43*'Plate Planning'!$P$29+'Plate Planning'!$Q$29)</f>
        <v>NA</v>
      </c>
      <c r="R43" s="67" t="str">
        <f>IF('Uncorrected Area Counts'!S43=0, "NA", 'Uncorrected Area Counts'!S43*'Plate Planning'!$P$30+'Plate Planning'!$Q$30)</f>
        <v>NA</v>
      </c>
      <c r="S43" s="67" t="str">
        <f>IF('Uncorrected Area Counts'!T43=0, "NA", 'Uncorrected Area Counts'!T43*'Plate Planning'!$P$31+'Plate Planning'!$Q$31)</f>
        <v>NA</v>
      </c>
      <c r="T43" s="67" t="str">
        <f>IF('Uncorrected Area Counts'!U43=0, "NA", 'Uncorrected Area Counts'!U43*'Plate Planning'!$P$32+'Plate Planning'!$Q$32)</f>
        <v>NA</v>
      </c>
    </row>
    <row r="44" spans="1:20" x14ac:dyDescent="0.3">
      <c r="A44" s="27">
        <v>41</v>
      </c>
      <c r="B44" s="26">
        <v>5</v>
      </c>
      <c r="C44" s="26">
        <v>4</v>
      </c>
      <c r="D44" s="12" t="s">
        <v>66</v>
      </c>
      <c r="E44" s="34">
        <f>'Uncorrected Area Counts'!F44*'Plate Planning'!$P$17+'Plate Planning'!$Q$17</f>
        <v>0</v>
      </c>
      <c r="F44" s="207" t="str">
        <f>IF('Uncorrected Area Counts'!G44=0, "NA", 'Uncorrected Area Counts'!G44*'Plate Planning'!$P$18+'Plate Planning'!$Q$18)</f>
        <v>NA</v>
      </c>
      <c r="G44" s="67" t="str">
        <f>IF('Uncorrected Area Counts'!H44=0, "NA", 'Uncorrected Area Counts'!H44*'Plate Planning'!$P$19+'Plate Planning'!$Q$19)</f>
        <v>NA</v>
      </c>
      <c r="H44" s="67" t="str">
        <f>IF('Uncorrected Area Counts'!I44=0, "NA", 'Uncorrected Area Counts'!I44*'Plate Planning'!$P$20+'Plate Planning'!$Q$20)</f>
        <v>NA</v>
      </c>
      <c r="I44" s="67" t="str">
        <f>IF('Uncorrected Area Counts'!J44=0, "NA",'Uncorrected Area Counts'!J44*'Plate Planning'!$P$21+'Plate Planning'!$Q$21)</f>
        <v>NA</v>
      </c>
      <c r="J44" s="67" t="str">
        <f>IF('Uncorrected Area Counts'!K44=0, "NA",'Uncorrected Area Counts'!K44*'Plate Planning'!$P$22+'Plate Planning'!$Q$22)</f>
        <v>NA</v>
      </c>
      <c r="K44" s="67" t="str">
        <f>IF('Uncorrected Area Counts'!L44=0, "NA", 'Uncorrected Area Counts'!L44*'Plate Planning'!$P$23+'Plate Planning'!$Q$23)</f>
        <v>NA</v>
      </c>
      <c r="L44" s="67" t="str">
        <f>IF('Uncorrected Area Counts'!M44=0, "NA",'Uncorrected Area Counts'!M44*'Plate Planning'!$P$24+'Plate Planning'!$Q$24)</f>
        <v>NA</v>
      </c>
      <c r="M44" s="67" t="str">
        <f>IF('Uncorrected Area Counts'!N44=0, "NA", 'Uncorrected Area Counts'!N44*'Plate Planning'!$P$25+'Plate Planning'!$Q$25)</f>
        <v>NA</v>
      </c>
      <c r="N44" s="67" t="str">
        <f>IF('Uncorrected Area Counts'!O44=0, "NA", 'Uncorrected Area Counts'!O44*'Plate Planning'!$P$26+'Plate Planning'!$Q$26)</f>
        <v>NA</v>
      </c>
      <c r="O44" s="66" t="str">
        <f>IF('Uncorrected Area Counts'!P44=0, "NA",'Uncorrected Area Counts'!P44*'Plate Planning'!$P$27+'Plate Planning'!$Q$27)</f>
        <v>NA</v>
      </c>
      <c r="P44" s="66" t="str">
        <f>IF('Uncorrected Area Counts'!Q44=0, "NA", 'Uncorrected Area Counts'!Q44*'Plate Planning'!$P$28+'Plate Planning'!$Q$28)</f>
        <v>NA</v>
      </c>
      <c r="Q44" s="67" t="str">
        <f>IF('Uncorrected Area Counts'!R44=0, "NA", 'Uncorrected Area Counts'!R44*'Plate Planning'!$P$29+'Plate Planning'!$Q$29)</f>
        <v>NA</v>
      </c>
      <c r="R44" s="67" t="str">
        <f>IF('Uncorrected Area Counts'!S44=0, "NA", 'Uncorrected Area Counts'!S44*'Plate Planning'!$P$30+'Plate Planning'!$Q$30)</f>
        <v>NA</v>
      </c>
      <c r="S44" s="67" t="str">
        <f>IF('Uncorrected Area Counts'!T44=0, "NA", 'Uncorrected Area Counts'!T44*'Plate Planning'!$P$31+'Plate Planning'!$Q$31)</f>
        <v>NA</v>
      </c>
      <c r="T44" s="67" t="str">
        <f>IF('Uncorrected Area Counts'!U44=0, "NA", 'Uncorrected Area Counts'!U44*'Plate Planning'!$P$32+'Plate Planning'!$Q$32)</f>
        <v>NA</v>
      </c>
    </row>
    <row r="45" spans="1:20" x14ac:dyDescent="0.3">
      <c r="A45" s="27">
        <v>42</v>
      </c>
      <c r="B45" s="26">
        <v>6</v>
      </c>
      <c r="C45" s="26">
        <v>4</v>
      </c>
      <c r="D45" s="12" t="s">
        <v>66</v>
      </c>
      <c r="E45" s="34">
        <f>'Uncorrected Area Counts'!F45*'Plate Planning'!$P$17+'Plate Planning'!$Q$17</f>
        <v>0</v>
      </c>
      <c r="F45" s="207" t="str">
        <f>IF('Uncorrected Area Counts'!G45=0, "NA", 'Uncorrected Area Counts'!G45*'Plate Planning'!$P$18+'Plate Planning'!$Q$18)</f>
        <v>NA</v>
      </c>
      <c r="G45" s="67" t="str">
        <f>IF('Uncorrected Area Counts'!H45=0, "NA", 'Uncorrected Area Counts'!H45*'Plate Planning'!$P$19+'Plate Planning'!$Q$19)</f>
        <v>NA</v>
      </c>
      <c r="H45" s="67" t="str">
        <f>IF('Uncorrected Area Counts'!I45=0, "NA", 'Uncorrected Area Counts'!I45*'Plate Planning'!$P$20+'Plate Planning'!$Q$20)</f>
        <v>NA</v>
      </c>
      <c r="I45" s="67" t="str">
        <f>IF('Uncorrected Area Counts'!J45=0, "NA",'Uncorrected Area Counts'!J45*'Plate Planning'!$P$21+'Plate Planning'!$Q$21)</f>
        <v>NA</v>
      </c>
      <c r="J45" s="67" t="str">
        <f>IF('Uncorrected Area Counts'!K45=0, "NA",'Uncorrected Area Counts'!K45*'Plate Planning'!$P$22+'Plate Planning'!$Q$22)</f>
        <v>NA</v>
      </c>
      <c r="K45" s="67" t="str">
        <f>IF('Uncorrected Area Counts'!L45=0, "NA", 'Uncorrected Area Counts'!L45*'Plate Planning'!$P$23+'Plate Planning'!$Q$23)</f>
        <v>NA</v>
      </c>
      <c r="L45" s="67" t="str">
        <f>IF('Uncorrected Area Counts'!M45=0, "NA",'Uncorrected Area Counts'!M45*'Plate Planning'!$P$24+'Plate Planning'!$Q$24)</f>
        <v>NA</v>
      </c>
      <c r="M45" s="67" t="str">
        <f>IF('Uncorrected Area Counts'!N45=0, "NA", 'Uncorrected Area Counts'!N45*'Plate Planning'!$P$25+'Plate Planning'!$Q$25)</f>
        <v>NA</v>
      </c>
      <c r="N45" s="67" t="str">
        <f>IF('Uncorrected Area Counts'!O45=0, "NA", 'Uncorrected Area Counts'!O45*'Plate Planning'!$P$26+'Plate Planning'!$Q$26)</f>
        <v>NA</v>
      </c>
      <c r="O45" s="66" t="str">
        <f>IF('Uncorrected Area Counts'!P45=0, "NA",'Uncorrected Area Counts'!P45*'Plate Planning'!$P$27+'Plate Planning'!$Q$27)</f>
        <v>NA</v>
      </c>
      <c r="P45" s="66" t="str">
        <f>IF('Uncorrected Area Counts'!Q45=0, "NA", 'Uncorrected Area Counts'!Q45*'Plate Planning'!$P$28+'Plate Planning'!$Q$28)</f>
        <v>NA</v>
      </c>
      <c r="Q45" s="67" t="str">
        <f>IF('Uncorrected Area Counts'!R45=0, "NA", 'Uncorrected Area Counts'!R45*'Plate Planning'!$P$29+'Plate Planning'!$Q$29)</f>
        <v>NA</v>
      </c>
      <c r="R45" s="67" t="str">
        <f>IF('Uncorrected Area Counts'!S45=0, "NA", 'Uncorrected Area Counts'!S45*'Plate Planning'!$P$30+'Plate Planning'!$Q$30)</f>
        <v>NA</v>
      </c>
      <c r="S45" s="67" t="str">
        <f>IF('Uncorrected Area Counts'!T45=0, "NA", 'Uncorrected Area Counts'!T45*'Plate Planning'!$P$31+'Plate Planning'!$Q$31)</f>
        <v>NA</v>
      </c>
      <c r="T45" s="67" t="str">
        <f>IF('Uncorrected Area Counts'!U45=0, "NA", 'Uncorrected Area Counts'!U45*'Plate Planning'!$P$32+'Plate Planning'!$Q$32)</f>
        <v>NA</v>
      </c>
    </row>
    <row r="46" spans="1:20" x14ac:dyDescent="0.3">
      <c r="A46" s="27">
        <v>43</v>
      </c>
      <c r="B46" s="26">
        <v>7</v>
      </c>
      <c r="C46" s="26">
        <v>4</v>
      </c>
      <c r="D46" s="12" t="s">
        <v>66</v>
      </c>
      <c r="E46" s="34">
        <f>'Uncorrected Area Counts'!F46*'Plate Planning'!$P$17+'Plate Planning'!$Q$17</f>
        <v>0</v>
      </c>
      <c r="F46" s="207" t="str">
        <f>IF('Uncorrected Area Counts'!G46=0, "NA", 'Uncorrected Area Counts'!G46*'Plate Planning'!$P$18+'Plate Planning'!$Q$18)</f>
        <v>NA</v>
      </c>
      <c r="G46" s="67" t="str">
        <f>IF('Uncorrected Area Counts'!H46=0, "NA", 'Uncorrected Area Counts'!H46*'Plate Planning'!$P$19+'Plate Planning'!$Q$19)</f>
        <v>NA</v>
      </c>
      <c r="H46" s="67" t="str">
        <f>IF('Uncorrected Area Counts'!I46=0, "NA", 'Uncorrected Area Counts'!I46*'Plate Planning'!$P$20+'Plate Planning'!$Q$20)</f>
        <v>NA</v>
      </c>
      <c r="I46" s="67" t="str">
        <f>IF('Uncorrected Area Counts'!J46=0, "NA",'Uncorrected Area Counts'!J46*'Plate Planning'!$P$21+'Plate Planning'!$Q$21)</f>
        <v>NA</v>
      </c>
      <c r="J46" s="67" t="str">
        <f>IF('Uncorrected Area Counts'!K46=0, "NA",'Uncorrected Area Counts'!K46*'Plate Planning'!$P$22+'Plate Planning'!$Q$22)</f>
        <v>NA</v>
      </c>
      <c r="K46" s="67" t="str">
        <f>IF('Uncorrected Area Counts'!L46=0, "NA", 'Uncorrected Area Counts'!L46*'Plate Planning'!$P$23+'Plate Planning'!$Q$23)</f>
        <v>NA</v>
      </c>
      <c r="L46" s="67" t="str">
        <f>IF('Uncorrected Area Counts'!M46=0, "NA",'Uncorrected Area Counts'!M46*'Plate Planning'!$P$24+'Plate Planning'!$Q$24)</f>
        <v>NA</v>
      </c>
      <c r="M46" s="67" t="str">
        <f>IF('Uncorrected Area Counts'!N46=0, "NA", 'Uncorrected Area Counts'!N46*'Plate Planning'!$P$25+'Plate Planning'!$Q$25)</f>
        <v>NA</v>
      </c>
      <c r="N46" s="67" t="str">
        <f>IF('Uncorrected Area Counts'!O46=0, "NA", 'Uncorrected Area Counts'!O46*'Plate Planning'!$P$26+'Plate Planning'!$Q$26)</f>
        <v>NA</v>
      </c>
      <c r="O46" s="66" t="str">
        <f>IF('Uncorrected Area Counts'!P46=0, "NA",'Uncorrected Area Counts'!P46*'Plate Planning'!$P$27+'Plate Planning'!$Q$27)</f>
        <v>NA</v>
      </c>
      <c r="P46" s="66" t="str">
        <f>IF('Uncorrected Area Counts'!Q46=0, "NA", 'Uncorrected Area Counts'!Q46*'Plate Planning'!$P$28+'Plate Planning'!$Q$28)</f>
        <v>NA</v>
      </c>
      <c r="Q46" s="67" t="str">
        <f>IF('Uncorrected Area Counts'!R46=0, "NA", 'Uncorrected Area Counts'!R46*'Plate Planning'!$P$29+'Plate Planning'!$Q$29)</f>
        <v>NA</v>
      </c>
      <c r="R46" s="67" t="str">
        <f>IF('Uncorrected Area Counts'!S46=0, "NA", 'Uncorrected Area Counts'!S46*'Plate Planning'!$P$30+'Plate Planning'!$Q$30)</f>
        <v>NA</v>
      </c>
      <c r="S46" s="67" t="str">
        <f>IF('Uncorrected Area Counts'!T46=0, "NA", 'Uncorrected Area Counts'!T46*'Plate Planning'!$P$31+'Plate Planning'!$Q$31)</f>
        <v>NA</v>
      </c>
      <c r="T46" s="67" t="str">
        <f>IF('Uncorrected Area Counts'!U46=0, "NA", 'Uncorrected Area Counts'!U46*'Plate Planning'!$P$32+'Plate Planning'!$Q$32)</f>
        <v>NA</v>
      </c>
    </row>
    <row r="47" spans="1:20" x14ac:dyDescent="0.3">
      <c r="A47" s="27">
        <v>44</v>
      </c>
      <c r="B47" s="26">
        <v>8</v>
      </c>
      <c r="C47" s="26">
        <v>4</v>
      </c>
      <c r="D47" s="12" t="s">
        <v>66</v>
      </c>
      <c r="E47" s="34">
        <f>'Uncorrected Area Counts'!F47*'Plate Planning'!$P$17+'Plate Planning'!$Q$17</f>
        <v>0</v>
      </c>
      <c r="F47" s="207" t="str">
        <f>IF('Uncorrected Area Counts'!G47=0, "NA", 'Uncorrected Area Counts'!G47*'Plate Planning'!$P$18+'Plate Planning'!$Q$18)</f>
        <v>NA</v>
      </c>
      <c r="G47" s="67" t="str">
        <f>IF('Uncorrected Area Counts'!H47=0, "NA", 'Uncorrected Area Counts'!H47*'Plate Planning'!$P$19+'Plate Planning'!$Q$19)</f>
        <v>NA</v>
      </c>
      <c r="H47" s="67" t="str">
        <f>IF('Uncorrected Area Counts'!I47=0, "NA", 'Uncorrected Area Counts'!I47*'Plate Planning'!$P$20+'Plate Planning'!$Q$20)</f>
        <v>NA</v>
      </c>
      <c r="I47" s="67" t="str">
        <f>IF('Uncorrected Area Counts'!J47=0, "NA",'Uncorrected Area Counts'!J47*'Plate Planning'!$P$21+'Plate Planning'!$Q$21)</f>
        <v>NA</v>
      </c>
      <c r="J47" s="67" t="str">
        <f>IF('Uncorrected Area Counts'!K47=0, "NA",'Uncorrected Area Counts'!K47*'Plate Planning'!$P$22+'Plate Planning'!$Q$22)</f>
        <v>NA</v>
      </c>
      <c r="K47" s="67" t="str">
        <f>IF('Uncorrected Area Counts'!L47=0, "NA", 'Uncorrected Area Counts'!L47*'Plate Planning'!$P$23+'Plate Planning'!$Q$23)</f>
        <v>NA</v>
      </c>
      <c r="L47" s="67" t="str">
        <f>IF('Uncorrected Area Counts'!M47=0, "NA",'Uncorrected Area Counts'!M47*'Plate Planning'!$P$24+'Plate Planning'!$Q$24)</f>
        <v>NA</v>
      </c>
      <c r="M47" s="67" t="str">
        <f>IF('Uncorrected Area Counts'!N47=0, "NA", 'Uncorrected Area Counts'!N47*'Plate Planning'!$P$25+'Plate Planning'!$Q$25)</f>
        <v>NA</v>
      </c>
      <c r="N47" s="67" t="str">
        <f>IF('Uncorrected Area Counts'!O47=0, "NA", 'Uncorrected Area Counts'!O47*'Plate Planning'!$P$26+'Plate Planning'!$Q$26)</f>
        <v>NA</v>
      </c>
      <c r="O47" s="66" t="str">
        <f>IF('Uncorrected Area Counts'!P47=0, "NA",'Uncorrected Area Counts'!P47*'Plate Planning'!$P$27+'Plate Planning'!$Q$27)</f>
        <v>NA</v>
      </c>
      <c r="P47" s="66" t="str">
        <f>IF('Uncorrected Area Counts'!Q47=0, "NA", 'Uncorrected Area Counts'!Q47*'Plate Planning'!$P$28+'Plate Planning'!$Q$28)</f>
        <v>NA</v>
      </c>
      <c r="Q47" s="67" t="str">
        <f>IF('Uncorrected Area Counts'!R47=0, "NA", 'Uncorrected Area Counts'!R47*'Plate Planning'!$P$29+'Plate Planning'!$Q$29)</f>
        <v>NA</v>
      </c>
      <c r="R47" s="67" t="str">
        <f>IF('Uncorrected Area Counts'!S47=0, "NA", 'Uncorrected Area Counts'!S47*'Plate Planning'!$P$30+'Plate Planning'!$Q$30)</f>
        <v>NA</v>
      </c>
      <c r="S47" s="67" t="str">
        <f>IF('Uncorrected Area Counts'!T47=0, "NA", 'Uncorrected Area Counts'!T47*'Plate Planning'!$P$31+'Plate Planning'!$Q$31)</f>
        <v>NA</v>
      </c>
      <c r="T47" s="67" t="str">
        <f>IF('Uncorrected Area Counts'!U47=0, "NA", 'Uncorrected Area Counts'!U47*'Plate Planning'!$P$32+'Plate Planning'!$Q$32)</f>
        <v>NA</v>
      </c>
    </row>
    <row r="48" spans="1:20" x14ac:dyDescent="0.3">
      <c r="A48" s="27">
        <v>45</v>
      </c>
      <c r="B48" s="26">
        <v>9</v>
      </c>
      <c r="C48" s="26">
        <v>4</v>
      </c>
      <c r="D48" s="12" t="s">
        <v>66</v>
      </c>
      <c r="E48" s="34">
        <f>'Uncorrected Area Counts'!F48*'Plate Planning'!$P$17+'Plate Planning'!$Q$17</f>
        <v>0</v>
      </c>
      <c r="F48" s="207" t="str">
        <f>IF('Uncorrected Area Counts'!G48=0, "NA", 'Uncorrected Area Counts'!G48*'Plate Planning'!$P$18+'Plate Planning'!$Q$18)</f>
        <v>NA</v>
      </c>
      <c r="G48" s="67" t="str">
        <f>IF('Uncorrected Area Counts'!H48=0, "NA", 'Uncorrected Area Counts'!H48*'Plate Planning'!$P$19+'Plate Planning'!$Q$19)</f>
        <v>NA</v>
      </c>
      <c r="H48" s="67" t="str">
        <f>IF('Uncorrected Area Counts'!I48=0, "NA", 'Uncorrected Area Counts'!I48*'Plate Planning'!$P$20+'Plate Planning'!$Q$20)</f>
        <v>NA</v>
      </c>
      <c r="I48" s="67" t="str">
        <f>IF('Uncorrected Area Counts'!J48=0, "NA",'Uncorrected Area Counts'!J48*'Plate Planning'!$P$21+'Plate Planning'!$Q$21)</f>
        <v>NA</v>
      </c>
      <c r="J48" s="67" t="str">
        <f>IF('Uncorrected Area Counts'!K48=0, "NA",'Uncorrected Area Counts'!K48*'Plate Planning'!$P$22+'Plate Planning'!$Q$22)</f>
        <v>NA</v>
      </c>
      <c r="K48" s="67" t="str">
        <f>IF('Uncorrected Area Counts'!L48=0, "NA", 'Uncorrected Area Counts'!L48*'Plate Planning'!$P$23+'Plate Planning'!$Q$23)</f>
        <v>NA</v>
      </c>
      <c r="L48" s="67" t="str">
        <f>IF('Uncorrected Area Counts'!M48=0, "NA",'Uncorrected Area Counts'!M48*'Plate Planning'!$P$24+'Plate Planning'!$Q$24)</f>
        <v>NA</v>
      </c>
      <c r="M48" s="67" t="str">
        <f>IF('Uncorrected Area Counts'!N48=0, "NA", 'Uncorrected Area Counts'!N48*'Plate Planning'!$P$25+'Plate Planning'!$Q$25)</f>
        <v>NA</v>
      </c>
      <c r="N48" s="67" t="str">
        <f>IF('Uncorrected Area Counts'!O48=0, "NA", 'Uncorrected Area Counts'!O48*'Plate Planning'!$P$26+'Plate Planning'!$Q$26)</f>
        <v>NA</v>
      </c>
      <c r="O48" s="66" t="str">
        <f>IF('Uncorrected Area Counts'!P48=0, "NA",'Uncorrected Area Counts'!P48*'Plate Planning'!$P$27+'Plate Planning'!$Q$27)</f>
        <v>NA</v>
      </c>
      <c r="P48" s="66" t="str">
        <f>IF('Uncorrected Area Counts'!Q48=0, "NA", 'Uncorrected Area Counts'!Q48*'Plate Planning'!$P$28+'Plate Planning'!$Q$28)</f>
        <v>NA</v>
      </c>
      <c r="Q48" s="67" t="str">
        <f>IF('Uncorrected Area Counts'!R48=0, "NA", 'Uncorrected Area Counts'!R48*'Plate Planning'!$P$29+'Plate Planning'!$Q$29)</f>
        <v>NA</v>
      </c>
      <c r="R48" s="67" t="str">
        <f>IF('Uncorrected Area Counts'!S48=0, "NA", 'Uncorrected Area Counts'!S48*'Plate Planning'!$P$30+'Plate Planning'!$Q$30)</f>
        <v>NA</v>
      </c>
      <c r="S48" s="67" t="str">
        <f>IF('Uncorrected Area Counts'!T48=0, "NA", 'Uncorrected Area Counts'!T48*'Plate Planning'!$P$31+'Plate Planning'!$Q$31)</f>
        <v>NA</v>
      </c>
      <c r="T48" s="67" t="str">
        <f>IF('Uncorrected Area Counts'!U48=0, "NA", 'Uncorrected Area Counts'!U48*'Plate Planning'!$P$32+'Plate Planning'!$Q$32)</f>
        <v>NA</v>
      </c>
    </row>
    <row r="49" spans="1:20" x14ac:dyDescent="0.3">
      <c r="A49" s="27">
        <v>46</v>
      </c>
      <c r="B49" s="26">
        <v>10</v>
      </c>
      <c r="C49" s="26">
        <v>4</v>
      </c>
      <c r="D49" s="12" t="s">
        <v>66</v>
      </c>
      <c r="E49" s="34">
        <f>'Uncorrected Area Counts'!F49*'Plate Planning'!$P$17+'Plate Planning'!$Q$17</f>
        <v>0</v>
      </c>
      <c r="F49" s="207" t="str">
        <f>IF('Uncorrected Area Counts'!G49=0, "NA", 'Uncorrected Area Counts'!G49*'Plate Planning'!$P$18+'Plate Planning'!$Q$18)</f>
        <v>NA</v>
      </c>
      <c r="G49" s="67" t="str">
        <f>IF('Uncorrected Area Counts'!H49=0, "NA", 'Uncorrected Area Counts'!H49*'Plate Planning'!$P$19+'Plate Planning'!$Q$19)</f>
        <v>NA</v>
      </c>
      <c r="H49" s="67" t="str">
        <f>IF('Uncorrected Area Counts'!I49=0, "NA", 'Uncorrected Area Counts'!I49*'Plate Planning'!$P$20+'Plate Planning'!$Q$20)</f>
        <v>NA</v>
      </c>
      <c r="I49" s="67" t="str">
        <f>IF('Uncorrected Area Counts'!J49=0, "NA",'Uncorrected Area Counts'!J49*'Plate Planning'!$P$21+'Plate Planning'!$Q$21)</f>
        <v>NA</v>
      </c>
      <c r="J49" s="67" t="str">
        <f>IF('Uncorrected Area Counts'!K49=0, "NA",'Uncorrected Area Counts'!K49*'Plate Planning'!$P$22+'Plate Planning'!$Q$22)</f>
        <v>NA</v>
      </c>
      <c r="K49" s="67" t="str">
        <f>IF('Uncorrected Area Counts'!L49=0, "NA", 'Uncorrected Area Counts'!L49*'Plate Planning'!$P$23+'Plate Planning'!$Q$23)</f>
        <v>NA</v>
      </c>
      <c r="L49" s="67" t="str">
        <f>IF('Uncorrected Area Counts'!M49=0, "NA",'Uncorrected Area Counts'!M49*'Plate Planning'!$P$24+'Plate Planning'!$Q$24)</f>
        <v>NA</v>
      </c>
      <c r="M49" s="67" t="str">
        <f>IF('Uncorrected Area Counts'!N49=0, "NA", 'Uncorrected Area Counts'!N49*'Plate Planning'!$P$25+'Plate Planning'!$Q$25)</f>
        <v>NA</v>
      </c>
      <c r="N49" s="67" t="str">
        <f>IF('Uncorrected Area Counts'!O49=0, "NA", 'Uncorrected Area Counts'!O49*'Plate Planning'!$P$26+'Plate Planning'!$Q$26)</f>
        <v>NA</v>
      </c>
      <c r="O49" s="66" t="str">
        <f>IF('Uncorrected Area Counts'!P49=0, "NA",'Uncorrected Area Counts'!P49*'Plate Planning'!$P$27+'Plate Planning'!$Q$27)</f>
        <v>NA</v>
      </c>
      <c r="P49" s="66" t="str">
        <f>IF('Uncorrected Area Counts'!Q49=0, "NA", 'Uncorrected Area Counts'!Q49*'Plate Planning'!$P$28+'Plate Planning'!$Q$28)</f>
        <v>NA</v>
      </c>
      <c r="Q49" s="67" t="str">
        <f>IF('Uncorrected Area Counts'!R49=0, "NA", 'Uncorrected Area Counts'!R49*'Plate Planning'!$P$29+'Plate Planning'!$Q$29)</f>
        <v>NA</v>
      </c>
      <c r="R49" s="67" t="str">
        <f>IF('Uncorrected Area Counts'!S49=0, "NA", 'Uncorrected Area Counts'!S49*'Plate Planning'!$P$30+'Plate Planning'!$Q$30)</f>
        <v>NA</v>
      </c>
      <c r="S49" s="67" t="str">
        <f>IF('Uncorrected Area Counts'!T49=0, "NA", 'Uncorrected Area Counts'!T49*'Plate Planning'!$P$31+'Plate Planning'!$Q$31)</f>
        <v>NA</v>
      </c>
      <c r="T49" s="67" t="str">
        <f>IF('Uncorrected Area Counts'!U49=0, "NA", 'Uncorrected Area Counts'!U49*'Plate Planning'!$P$32+'Plate Planning'!$Q$32)</f>
        <v>NA</v>
      </c>
    </row>
    <row r="50" spans="1:20" x14ac:dyDescent="0.3">
      <c r="A50" s="27">
        <v>47</v>
      </c>
      <c r="B50" s="26">
        <v>11</v>
      </c>
      <c r="C50" s="26">
        <v>4</v>
      </c>
      <c r="D50" s="12" t="s">
        <v>66</v>
      </c>
      <c r="E50" s="34">
        <f>'Uncorrected Area Counts'!F50*'Plate Planning'!$P$17+'Plate Planning'!$Q$17</f>
        <v>0</v>
      </c>
      <c r="F50" s="207" t="str">
        <f>IF('Uncorrected Area Counts'!G50=0, "NA", 'Uncorrected Area Counts'!G50*'Plate Planning'!$P$18+'Plate Planning'!$Q$18)</f>
        <v>NA</v>
      </c>
      <c r="G50" s="67" t="str">
        <f>IF('Uncorrected Area Counts'!H50=0, "NA", 'Uncorrected Area Counts'!H50*'Plate Planning'!$P$19+'Plate Planning'!$Q$19)</f>
        <v>NA</v>
      </c>
      <c r="H50" s="67" t="str">
        <f>IF('Uncorrected Area Counts'!I50=0, "NA", 'Uncorrected Area Counts'!I50*'Plate Planning'!$P$20+'Plate Planning'!$Q$20)</f>
        <v>NA</v>
      </c>
      <c r="I50" s="67" t="str">
        <f>IF('Uncorrected Area Counts'!J50=0, "NA",'Uncorrected Area Counts'!J50*'Plate Planning'!$P$21+'Plate Planning'!$Q$21)</f>
        <v>NA</v>
      </c>
      <c r="J50" s="67" t="str">
        <f>IF('Uncorrected Area Counts'!K50=0, "NA",'Uncorrected Area Counts'!K50*'Plate Planning'!$P$22+'Plate Planning'!$Q$22)</f>
        <v>NA</v>
      </c>
      <c r="K50" s="67" t="str">
        <f>IF('Uncorrected Area Counts'!L50=0, "NA", 'Uncorrected Area Counts'!L50*'Plate Planning'!$P$23+'Plate Planning'!$Q$23)</f>
        <v>NA</v>
      </c>
      <c r="L50" s="67" t="str">
        <f>IF('Uncorrected Area Counts'!M50=0, "NA",'Uncorrected Area Counts'!M50*'Plate Planning'!$P$24+'Plate Planning'!$Q$24)</f>
        <v>NA</v>
      </c>
      <c r="M50" s="67" t="str">
        <f>IF('Uncorrected Area Counts'!N50=0, "NA", 'Uncorrected Area Counts'!N50*'Plate Planning'!$P$25+'Plate Planning'!$Q$25)</f>
        <v>NA</v>
      </c>
      <c r="N50" s="67" t="str">
        <f>IF('Uncorrected Area Counts'!O50=0, "NA", 'Uncorrected Area Counts'!O50*'Plate Planning'!$P$26+'Plate Planning'!$Q$26)</f>
        <v>NA</v>
      </c>
      <c r="O50" s="66" t="str">
        <f>IF('Uncorrected Area Counts'!P50=0, "NA",'Uncorrected Area Counts'!P50*'Plate Planning'!$P$27+'Plate Planning'!$Q$27)</f>
        <v>NA</v>
      </c>
      <c r="P50" s="66" t="str">
        <f>IF('Uncorrected Area Counts'!Q50=0, "NA", 'Uncorrected Area Counts'!Q50*'Plate Planning'!$P$28+'Plate Planning'!$Q$28)</f>
        <v>NA</v>
      </c>
      <c r="Q50" s="67" t="str">
        <f>IF('Uncorrected Area Counts'!R50=0, "NA", 'Uncorrected Area Counts'!R50*'Plate Planning'!$P$29+'Plate Planning'!$Q$29)</f>
        <v>NA</v>
      </c>
      <c r="R50" s="67" t="str">
        <f>IF('Uncorrected Area Counts'!S50=0, "NA", 'Uncorrected Area Counts'!S50*'Plate Planning'!$P$30+'Plate Planning'!$Q$30)</f>
        <v>NA</v>
      </c>
      <c r="S50" s="67" t="str">
        <f>IF('Uncorrected Area Counts'!T50=0, "NA", 'Uncorrected Area Counts'!T50*'Plate Planning'!$P$31+'Plate Planning'!$Q$31)</f>
        <v>NA</v>
      </c>
      <c r="T50" s="67" t="str">
        <f>IF('Uncorrected Area Counts'!U50=0, "NA", 'Uncorrected Area Counts'!U50*'Plate Planning'!$P$32+'Plate Planning'!$Q$32)</f>
        <v>NA</v>
      </c>
    </row>
    <row r="51" spans="1:20" x14ac:dyDescent="0.3">
      <c r="A51" s="27">
        <v>48</v>
      </c>
      <c r="B51" s="26">
        <v>12</v>
      </c>
      <c r="C51" s="26">
        <v>4</v>
      </c>
      <c r="D51" s="12" t="s">
        <v>66</v>
      </c>
      <c r="E51" s="34">
        <f>'Uncorrected Area Counts'!F51*'Plate Planning'!$P$17+'Plate Planning'!$Q$17</f>
        <v>0</v>
      </c>
      <c r="F51" s="207" t="str">
        <f>IF('Uncorrected Area Counts'!G51=0, "NA", 'Uncorrected Area Counts'!G51*'Plate Planning'!$P$18+'Plate Planning'!$Q$18)</f>
        <v>NA</v>
      </c>
      <c r="G51" s="67" t="str">
        <f>IF('Uncorrected Area Counts'!H51=0, "NA", 'Uncorrected Area Counts'!H51*'Plate Planning'!$P$19+'Plate Planning'!$Q$19)</f>
        <v>NA</v>
      </c>
      <c r="H51" s="67" t="str">
        <f>IF('Uncorrected Area Counts'!I51=0, "NA", 'Uncorrected Area Counts'!I51*'Plate Planning'!$P$20+'Plate Planning'!$Q$20)</f>
        <v>NA</v>
      </c>
      <c r="I51" s="67" t="str">
        <f>IF('Uncorrected Area Counts'!J51=0, "NA",'Uncorrected Area Counts'!J51*'Plate Planning'!$P$21+'Plate Planning'!$Q$21)</f>
        <v>NA</v>
      </c>
      <c r="J51" s="67" t="str">
        <f>IF('Uncorrected Area Counts'!K51=0, "NA",'Uncorrected Area Counts'!K51*'Plate Planning'!$P$22+'Plate Planning'!$Q$22)</f>
        <v>NA</v>
      </c>
      <c r="K51" s="67" t="str">
        <f>IF('Uncorrected Area Counts'!L51=0, "NA", 'Uncorrected Area Counts'!L51*'Plate Planning'!$P$23+'Plate Planning'!$Q$23)</f>
        <v>NA</v>
      </c>
      <c r="L51" s="67" t="str">
        <f>IF('Uncorrected Area Counts'!M51=0, "NA",'Uncorrected Area Counts'!M51*'Plate Planning'!$P$24+'Plate Planning'!$Q$24)</f>
        <v>NA</v>
      </c>
      <c r="M51" s="67" t="str">
        <f>IF('Uncorrected Area Counts'!N51=0, "NA", 'Uncorrected Area Counts'!N51*'Plate Planning'!$P$25+'Plate Planning'!$Q$25)</f>
        <v>NA</v>
      </c>
      <c r="N51" s="67" t="str">
        <f>IF('Uncorrected Area Counts'!O51=0, "NA", 'Uncorrected Area Counts'!O51*'Plate Planning'!$P$26+'Plate Planning'!$Q$26)</f>
        <v>NA</v>
      </c>
      <c r="O51" s="66" t="str">
        <f>IF('Uncorrected Area Counts'!P51=0, "NA",'Uncorrected Area Counts'!P51*'Plate Planning'!$P$27+'Plate Planning'!$Q$27)</f>
        <v>NA</v>
      </c>
      <c r="P51" s="66" t="str">
        <f>IF('Uncorrected Area Counts'!Q51=0, "NA", 'Uncorrected Area Counts'!Q51*'Plate Planning'!$P$28+'Plate Planning'!$Q$28)</f>
        <v>NA</v>
      </c>
      <c r="Q51" s="67" t="str">
        <f>IF('Uncorrected Area Counts'!R51=0, "NA", 'Uncorrected Area Counts'!R51*'Plate Planning'!$P$29+'Plate Planning'!$Q$29)</f>
        <v>NA</v>
      </c>
      <c r="R51" s="67" t="str">
        <f>IF('Uncorrected Area Counts'!S51=0, "NA", 'Uncorrected Area Counts'!S51*'Plate Planning'!$P$30+'Plate Planning'!$Q$30)</f>
        <v>NA</v>
      </c>
      <c r="S51" s="67" t="str">
        <f>IF('Uncorrected Area Counts'!T51=0, "NA", 'Uncorrected Area Counts'!T51*'Plate Planning'!$P$31+'Plate Planning'!$Q$31)</f>
        <v>NA</v>
      </c>
      <c r="T51" s="67" t="str">
        <f>IF('Uncorrected Area Counts'!U51=0, "NA", 'Uncorrected Area Counts'!U51*'Plate Planning'!$P$32+'Plate Planning'!$Q$32)</f>
        <v>NA</v>
      </c>
    </row>
    <row r="52" spans="1:20" x14ac:dyDescent="0.3">
      <c r="A52" s="27">
        <v>49</v>
      </c>
      <c r="B52" s="26">
        <v>1</v>
      </c>
      <c r="C52" s="26">
        <v>5</v>
      </c>
      <c r="D52" s="12" t="s">
        <v>66</v>
      </c>
      <c r="E52" s="34">
        <f>'Uncorrected Area Counts'!F52*'Plate Planning'!$P$17+'Plate Planning'!$Q$17</f>
        <v>0</v>
      </c>
      <c r="F52" s="207" t="str">
        <f>IF('Uncorrected Area Counts'!G52=0, "NA", 'Uncorrected Area Counts'!G52*'Plate Planning'!$P$18+'Plate Planning'!$Q$18)</f>
        <v>NA</v>
      </c>
      <c r="G52" s="67" t="str">
        <f>IF('Uncorrected Area Counts'!H52=0, "NA", 'Uncorrected Area Counts'!H52*'Plate Planning'!$P$19+'Plate Planning'!$Q$19)</f>
        <v>NA</v>
      </c>
      <c r="H52" s="67" t="str">
        <f>IF('Uncorrected Area Counts'!I52=0, "NA", 'Uncorrected Area Counts'!I52*'Plate Planning'!$P$20+'Plate Planning'!$Q$20)</f>
        <v>NA</v>
      </c>
      <c r="I52" s="67" t="str">
        <f>IF('Uncorrected Area Counts'!J52=0, "NA",'Uncorrected Area Counts'!J52*'Plate Planning'!$P$21+'Plate Planning'!$Q$21)</f>
        <v>NA</v>
      </c>
      <c r="J52" s="67" t="str">
        <f>IF('Uncorrected Area Counts'!K52=0, "NA",'Uncorrected Area Counts'!K52*'Plate Planning'!$P$22+'Plate Planning'!$Q$22)</f>
        <v>NA</v>
      </c>
      <c r="K52" s="67" t="str">
        <f>IF('Uncorrected Area Counts'!L52=0, "NA", 'Uncorrected Area Counts'!L52*'Plate Planning'!$P$23+'Plate Planning'!$Q$23)</f>
        <v>NA</v>
      </c>
      <c r="L52" s="67" t="str">
        <f>IF('Uncorrected Area Counts'!M52=0, "NA",'Uncorrected Area Counts'!M52*'Plate Planning'!$P$24+'Plate Planning'!$Q$24)</f>
        <v>NA</v>
      </c>
      <c r="M52" s="67" t="str">
        <f>IF('Uncorrected Area Counts'!N52=0, "NA", 'Uncorrected Area Counts'!N52*'Plate Planning'!$P$25+'Plate Planning'!$Q$25)</f>
        <v>NA</v>
      </c>
      <c r="N52" s="67" t="str">
        <f>IF('Uncorrected Area Counts'!O52=0, "NA", 'Uncorrected Area Counts'!O52*'Plate Planning'!$P$26+'Plate Planning'!$Q$26)</f>
        <v>NA</v>
      </c>
      <c r="O52" s="66" t="str">
        <f>IF('Uncorrected Area Counts'!P52=0, "NA",'Uncorrected Area Counts'!P52*'Plate Planning'!$P$27+'Plate Planning'!$Q$27)</f>
        <v>NA</v>
      </c>
      <c r="P52" s="66" t="str">
        <f>IF('Uncorrected Area Counts'!Q52=0, "NA", 'Uncorrected Area Counts'!Q52*'Plate Planning'!$P$28+'Plate Planning'!$Q$28)</f>
        <v>NA</v>
      </c>
      <c r="Q52" s="67" t="str">
        <f>IF('Uncorrected Area Counts'!R52=0, "NA", 'Uncorrected Area Counts'!R52*'Plate Planning'!$P$29+'Plate Planning'!$Q$29)</f>
        <v>NA</v>
      </c>
      <c r="R52" s="67" t="str">
        <f>IF('Uncorrected Area Counts'!S52=0, "NA", 'Uncorrected Area Counts'!S52*'Plate Planning'!$P$30+'Plate Planning'!$Q$30)</f>
        <v>NA</v>
      </c>
      <c r="S52" s="67" t="str">
        <f>IF('Uncorrected Area Counts'!T52=0, "NA", 'Uncorrected Area Counts'!T52*'Plate Planning'!$P$31+'Plate Planning'!$Q$31)</f>
        <v>NA</v>
      </c>
      <c r="T52" s="67" t="str">
        <f>IF('Uncorrected Area Counts'!U52=0, "NA", 'Uncorrected Area Counts'!U52*'Plate Planning'!$P$32+'Plate Planning'!$Q$32)</f>
        <v>NA</v>
      </c>
    </row>
    <row r="53" spans="1:20" x14ac:dyDescent="0.3">
      <c r="A53" s="27">
        <v>50</v>
      </c>
      <c r="B53" s="26">
        <v>2</v>
      </c>
      <c r="C53" s="26">
        <v>5</v>
      </c>
      <c r="D53" s="12" t="s">
        <v>66</v>
      </c>
      <c r="E53" s="34">
        <f>'Uncorrected Area Counts'!F53*'Plate Planning'!$P$17+'Plate Planning'!$Q$17</f>
        <v>0</v>
      </c>
      <c r="F53" s="207" t="str">
        <f>IF('Uncorrected Area Counts'!G53=0, "NA", 'Uncorrected Area Counts'!G53*'Plate Planning'!$P$18+'Plate Planning'!$Q$18)</f>
        <v>NA</v>
      </c>
      <c r="G53" s="67" t="str">
        <f>IF('Uncorrected Area Counts'!H53=0, "NA", 'Uncorrected Area Counts'!H53*'Plate Planning'!$P$19+'Plate Planning'!$Q$19)</f>
        <v>NA</v>
      </c>
      <c r="H53" s="67" t="str">
        <f>IF('Uncorrected Area Counts'!I53=0, "NA", 'Uncorrected Area Counts'!I53*'Plate Planning'!$P$20+'Plate Planning'!$Q$20)</f>
        <v>NA</v>
      </c>
      <c r="I53" s="67" t="str">
        <f>IF('Uncorrected Area Counts'!J53=0, "NA",'Uncorrected Area Counts'!J53*'Plate Planning'!$P$21+'Plate Planning'!$Q$21)</f>
        <v>NA</v>
      </c>
      <c r="J53" s="67" t="str">
        <f>IF('Uncorrected Area Counts'!K53=0, "NA",'Uncorrected Area Counts'!K53*'Plate Planning'!$P$22+'Plate Planning'!$Q$22)</f>
        <v>NA</v>
      </c>
      <c r="K53" s="67" t="str">
        <f>IF('Uncorrected Area Counts'!L53=0, "NA", 'Uncorrected Area Counts'!L53*'Plate Planning'!$P$23+'Plate Planning'!$Q$23)</f>
        <v>NA</v>
      </c>
      <c r="L53" s="67" t="str">
        <f>IF('Uncorrected Area Counts'!M53=0, "NA",'Uncorrected Area Counts'!M53*'Plate Planning'!$P$24+'Plate Planning'!$Q$24)</f>
        <v>NA</v>
      </c>
      <c r="M53" s="67" t="str">
        <f>IF('Uncorrected Area Counts'!N53=0, "NA", 'Uncorrected Area Counts'!N53*'Plate Planning'!$P$25+'Plate Planning'!$Q$25)</f>
        <v>NA</v>
      </c>
      <c r="N53" s="67" t="str">
        <f>IF('Uncorrected Area Counts'!O53=0, "NA", 'Uncorrected Area Counts'!O53*'Plate Planning'!$P$26+'Plate Planning'!$Q$26)</f>
        <v>NA</v>
      </c>
      <c r="O53" s="66" t="str">
        <f>IF('Uncorrected Area Counts'!P53=0, "NA",'Uncorrected Area Counts'!P53*'Plate Planning'!$P$27+'Plate Planning'!$Q$27)</f>
        <v>NA</v>
      </c>
      <c r="P53" s="66" t="str">
        <f>IF('Uncorrected Area Counts'!Q53=0, "NA", 'Uncorrected Area Counts'!Q53*'Plate Planning'!$P$28+'Plate Planning'!$Q$28)</f>
        <v>NA</v>
      </c>
      <c r="Q53" s="67" t="str">
        <f>IF('Uncorrected Area Counts'!R53=0, "NA", 'Uncorrected Area Counts'!R53*'Plate Planning'!$P$29+'Plate Planning'!$Q$29)</f>
        <v>NA</v>
      </c>
      <c r="R53" s="67" t="str">
        <f>IF('Uncorrected Area Counts'!S53=0, "NA", 'Uncorrected Area Counts'!S53*'Plate Planning'!$P$30+'Plate Planning'!$Q$30)</f>
        <v>NA</v>
      </c>
      <c r="S53" s="67" t="str">
        <f>IF('Uncorrected Area Counts'!T53=0, "NA", 'Uncorrected Area Counts'!T53*'Plate Planning'!$P$31+'Plate Planning'!$Q$31)</f>
        <v>NA</v>
      </c>
      <c r="T53" s="67" t="str">
        <f>IF('Uncorrected Area Counts'!U53=0, "NA", 'Uncorrected Area Counts'!U53*'Plate Planning'!$P$32+'Plate Planning'!$Q$32)</f>
        <v>NA</v>
      </c>
    </row>
    <row r="54" spans="1:20" x14ac:dyDescent="0.3">
      <c r="A54" s="27">
        <v>51</v>
      </c>
      <c r="B54" s="26">
        <v>3</v>
      </c>
      <c r="C54" s="26">
        <v>5</v>
      </c>
      <c r="D54" s="12" t="s">
        <v>66</v>
      </c>
      <c r="E54" s="34">
        <f>'Uncorrected Area Counts'!F54*'Plate Planning'!$P$17+'Plate Planning'!$Q$17</f>
        <v>0</v>
      </c>
      <c r="F54" s="207" t="str">
        <f>IF('Uncorrected Area Counts'!G54=0, "NA", 'Uncorrected Area Counts'!G54*'Plate Planning'!$P$18+'Plate Planning'!$Q$18)</f>
        <v>NA</v>
      </c>
      <c r="G54" s="67" t="str">
        <f>IF('Uncorrected Area Counts'!H54=0, "NA", 'Uncorrected Area Counts'!H54*'Plate Planning'!$P$19+'Plate Planning'!$Q$19)</f>
        <v>NA</v>
      </c>
      <c r="H54" s="67" t="str">
        <f>IF('Uncorrected Area Counts'!I54=0, "NA", 'Uncorrected Area Counts'!I54*'Plate Planning'!$P$20+'Plate Planning'!$Q$20)</f>
        <v>NA</v>
      </c>
      <c r="I54" s="67" t="str">
        <f>IF('Uncorrected Area Counts'!J54=0, "NA",'Uncorrected Area Counts'!J54*'Plate Planning'!$P$21+'Plate Planning'!$Q$21)</f>
        <v>NA</v>
      </c>
      <c r="J54" s="67" t="str">
        <f>IF('Uncorrected Area Counts'!K54=0, "NA",'Uncorrected Area Counts'!K54*'Plate Planning'!$P$22+'Plate Planning'!$Q$22)</f>
        <v>NA</v>
      </c>
      <c r="K54" s="67" t="str">
        <f>IF('Uncorrected Area Counts'!L54=0, "NA", 'Uncorrected Area Counts'!L54*'Plate Planning'!$P$23+'Plate Planning'!$Q$23)</f>
        <v>NA</v>
      </c>
      <c r="L54" s="67" t="str">
        <f>IF('Uncorrected Area Counts'!M54=0, "NA",'Uncorrected Area Counts'!M54*'Plate Planning'!$P$24+'Plate Planning'!$Q$24)</f>
        <v>NA</v>
      </c>
      <c r="M54" s="67" t="str">
        <f>IF('Uncorrected Area Counts'!N54=0, "NA", 'Uncorrected Area Counts'!N54*'Plate Planning'!$P$25+'Plate Planning'!$Q$25)</f>
        <v>NA</v>
      </c>
      <c r="N54" s="67" t="str">
        <f>IF('Uncorrected Area Counts'!O54=0, "NA", 'Uncorrected Area Counts'!O54*'Plate Planning'!$P$26+'Plate Planning'!$Q$26)</f>
        <v>NA</v>
      </c>
      <c r="O54" s="66" t="str">
        <f>IF('Uncorrected Area Counts'!P54=0, "NA",'Uncorrected Area Counts'!P54*'Plate Planning'!$P$27+'Plate Planning'!$Q$27)</f>
        <v>NA</v>
      </c>
      <c r="P54" s="66" t="str">
        <f>IF('Uncorrected Area Counts'!Q54=0, "NA", 'Uncorrected Area Counts'!Q54*'Plate Planning'!$P$28+'Plate Planning'!$Q$28)</f>
        <v>NA</v>
      </c>
      <c r="Q54" s="67" t="str">
        <f>IF('Uncorrected Area Counts'!R54=0, "NA", 'Uncorrected Area Counts'!R54*'Plate Planning'!$P$29+'Plate Planning'!$Q$29)</f>
        <v>NA</v>
      </c>
      <c r="R54" s="67" t="str">
        <f>IF('Uncorrected Area Counts'!S54=0, "NA", 'Uncorrected Area Counts'!S54*'Plate Planning'!$P$30+'Plate Planning'!$Q$30)</f>
        <v>NA</v>
      </c>
      <c r="S54" s="67" t="str">
        <f>IF('Uncorrected Area Counts'!T54=0, "NA", 'Uncorrected Area Counts'!T54*'Plate Planning'!$P$31+'Plate Planning'!$Q$31)</f>
        <v>NA</v>
      </c>
      <c r="T54" s="67" t="str">
        <f>IF('Uncorrected Area Counts'!U54=0, "NA", 'Uncorrected Area Counts'!U54*'Plate Planning'!$P$32+'Plate Planning'!$Q$32)</f>
        <v>NA</v>
      </c>
    </row>
    <row r="55" spans="1:20" x14ac:dyDescent="0.3">
      <c r="A55" s="27">
        <v>52</v>
      </c>
      <c r="B55" s="26">
        <v>4</v>
      </c>
      <c r="C55" s="26">
        <v>5</v>
      </c>
      <c r="D55" s="12" t="s">
        <v>66</v>
      </c>
      <c r="E55" s="34">
        <f>'Uncorrected Area Counts'!F55*'Plate Planning'!$P$17+'Plate Planning'!$Q$17</f>
        <v>0</v>
      </c>
      <c r="F55" s="207" t="str">
        <f>IF('Uncorrected Area Counts'!G55=0, "NA", 'Uncorrected Area Counts'!G55*'Plate Planning'!$P$18+'Plate Planning'!$Q$18)</f>
        <v>NA</v>
      </c>
      <c r="G55" s="67" t="str">
        <f>IF('Uncorrected Area Counts'!H55=0, "NA", 'Uncorrected Area Counts'!H55*'Plate Planning'!$P$19+'Plate Planning'!$Q$19)</f>
        <v>NA</v>
      </c>
      <c r="H55" s="67" t="str">
        <f>IF('Uncorrected Area Counts'!I55=0, "NA", 'Uncorrected Area Counts'!I55*'Plate Planning'!$P$20+'Plate Planning'!$Q$20)</f>
        <v>NA</v>
      </c>
      <c r="I55" s="67" t="str">
        <f>IF('Uncorrected Area Counts'!J55=0, "NA",'Uncorrected Area Counts'!J55*'Plate Planning'!$P$21+'Plate Planning'!$Q$21)</f>
        <v>NA</v>
      </c>
      <c r="J55" s="67" t="str">
        <f>IF('Uncorrected Area Counts'!K55=0, "NA",'Uncorrected Area Counts'!K55*'Plate Planning'!$P$22+'Plate Planning'!$Q$22)</f>
        <v>NA</v>
      </c>
      <c r="K55" s="67" t="str">
        <f>IF('Uncorrected Area Counts'!L55=0, "NA", 'Uncorrected Area Counts'!L55*'Plate Planning'!$P$23+'Plate Planning'!$Q$23)</f>
        <v>NA</v>
      </c>
      <c r="L55" s="67" t="str">
        <f>IF('Uncorrected Area Counts'!M55=0, "NA",'Uncorrected Area Counts'!M55*'Plate Planning'!$P$24+'Plate Planning'!$Q$24)</f>
        <v>NA</v>
      </c>
      <c r="M55" s="67" t="str">
        <f>IF('Uncorrected Area Counts'!N55=0, "NA", 'Uncorrected Area Counts'!N55*'Plate Planning'!$P$25+'Plate Planning'!$Q$25)</f>
        <v>NA</v>
      </c>
      <c r="N55" s="67" t="str">
        <f>IF('Uncorrected Area Counts'!O55=0, "NA", 'Uncorrected Area Counts'!O55*'Plate Planning'!$P$26+'Plate Planning'!$Q$26)</f>
        <v>NA</v>
      </c>
      <c r="O55" s="66" t="str">
        <f>IF('Uncorrected Area Counts'!P55=0, "NA",'Uncorrected Area Counts'!P55*'Plate Planning'!$P$27+'Plate Planning'!$Q$27)</f>
        <v>NA</v>
      </c>
      <c r="P55" s="66" t="str">
        <f>IF('Uncorrected Area Counts'!Q55=0, "NA", 'Uncorrected Area Counts'!Q55*'Plate Planning'!$P$28+'Plate Planning'!$Q$28)</f>
        <v>NA</v>
      </c>
      <c r="Q55" s="67" t="str">
        <f>IF('Uncorrected Area Counts'!R55=0, "NA", 'Uncorrected Area Counts'!R55*'Plate Planning'!$P$29+'Plate Planning'!$Q$29)</f>
        <v>NA</v>
      </c>
      <c r="R55" s="67" t="str">
        <f>IF('Uncorrected Area Counts'!S55=0, "NA", 'Uncorrected Area Counts'!S55*'Plate Planning'!$P$30+'Plate Planning'!$Q$30)</f>
        <v>NA</v>
      </c>
      <c r="S55" s="67" t="str">
        <f>IF('Uncorrected Area Counts'!T55=0, "NA", 'Uncorrected Area Counts'!T55*'Plate Planning'!$P$31+'Plate Planning'!$Q$31)</f>
        <v>NA</v>
      </c>
      <c r="T55" s="67" t="str">
        <f>IF('Uncorrected Area Counts'!U55=0, "NA", 'Uncorrected Area Counts'!U55*'Plate Planning'!$P$32+'Plate Planning'!$Q$32)</f>
        <v>NA</v>
      </c>
    </row>
    <row r="56" spans="1:20" x14ac:dyDescent="0.3">
      <c r="A56" s="27">
        <v>53</v>
      </c>
      <c r="B56" s="26">
        <v>5</v>
      </c>
      <c r="C56" s="26">
        <v>5</v>
      </c>
      <c r="D56" s="12" t="s">
        <v>66</v>
      </c>
      <c r="E56" s="34">
        <f>'Uncorrected Area Counts'!F56*'Plate Planning'!$P$17+'Plate Planning'!$Q$17</f>
        <v>0</v>
      </c>
      <c r="F56" s="207" t="str">
        <f>IF('Uncorrected Area Counts'!G56=0, "NA", 'Uncorrected Area Counts'!G56*'Plate Planning'!$P$18+'Plate Planning'!$Q$18)</f>
        <v>NA</v>
      </c>
      <c r="G56" s="67" t="str">
        <f>IF('Uncorrected Area Counts'!H56=0, "NA", 'Uncorrected Area Counts'!H56*'Plate Planning'!$P$19+'Plate Planning'!$Q$19)</f>
        <v>NA</v>
      </c>
      <c r="H56" s="67" t="str">
        <f>IF('Uncorrected Area Counts'!I56=0, "NA", 'Uncorrected Area Counts'!I56*'Plate Planning'!$P$20+'Plate Planning'!$Q$20)</f>
        <v>NA</v>
      </c>
      <c r="I56" s="67" t="str">
        <f>IF('Uncorrected Area Counts'!J56=0, "NA",'Uncorrected Area Counts'!J56*'Plate Planning'!$P$21+'Plate Planning'!$Q$21)</f>
        <v>NA</v>
      </c>
      <c r="J56" s="67" t="str">
        <f>IF('Uncorrected Area Counts'!K56=0, "NA",'Uncorrected Area Counts'!K56*'Plate Planning'!$P$22+'Plate Planning'!$Q$22)</f>
        <v>NA</v>
      </c>
      <c r="K56" s="67" t="str">
        <f>IF('Uncorrected Area Counts'!L56=0, "NA", 'Uncorrected Area Counts'!L56*'Plate Planning'!$P$23+'Plate Planning'!$Q$23)</f>
        <v>NA</v>
      </c>
      <c r="L56" s="67" t="str">
        <f>IF('Uncorrected Area Counts'!M56=0, "NA",'Uncorrected Area Counts'!M56*'Plate Planning'!$P$24+'Plate Planning'!$Q$24)</f>
        <v>NA</v>
      </c>
      <c r="M56" s="67" t="str">
        <f>IF('Uncorrected Area Counts'!N56=0, "NA", 'Uncorrected Area Counts'!N56*'Plate Planning'!$P$25+'Plate Planning'!$Q$25)</f>
        <v>NA</v>
      </c>
      <c r="N56" s="67" t="str">
        <f>IF('Uncorrected Area Counts'!O56=0, "NA", 'Uncorrected Area Counts'!O56*'Plate Planning'!$P$26+'Plate Planning'!$Q$26)</f>
        <v>NA</v>
      </c>
      <c r="O56" s="66" t="str">
        <f>IF('Uncorrected Area Counts'!P56=0, "NA",'Uncorrected Area Counts'!P56*'Plate Planning'!$P$27+'Plate Planning'!$Q$27)</f>
        <v>NA</v>
      </c>
      <c r="P56" s="66" t="str">
        <f>IF('Uncorrected Area Counts'!Q56=0, "NA", 'Uncorrected Area Counts'!Q56*'Plate Planning'!$P$28+'Plate Planning'!$Q$28)</f>
        <v>NA</v>
      </c>
      <c r="Q56" s="67" t="str">
        <f>IF('Uncorrected Area Counts'!R56=0, "NA", 'Uncorrected Area Counts'!R56*'Plate Planning'!$P$29+'Plate Planning'!$Q$29)</f>
        <v>NA</v>
      </c>
      <c r="R56" s="67" t="str">
        <f>IF('Uncorrected Area Counts'!S56=0, "NA", 'Uncorrected Area Counts'!S56*'Plate Planning'!$P$30+'Plate Planning'!$Q$30)</f>
        <v>NA</v>
      </c>
      <c r="S56" s="67" t="str">
        <f>IF('Uncorrected Area Counts'!T56=0, "NA", 'Uncorrected Area Counts'!T56*'Plate Planning'!$P$31+'Plate Planning'!$Q$31)</f>
        <v>NA</v>
      </c>
      <c r="T56" s="67" t="str">
        <f>IF('Uncorrected Area Counts'!U56=0, "NA", 'Uncorrected Area Counts'!U56*'Plate Planning'!$P$32+'Plate Planning'!$Q$32)</f>
        <v>NA</v>
      </c>
    </row>
    <row r="57" spans="1:20" x14ac:dyDescent="0.3">
      <c r="A57" s="27">
        <v>54</v>
      </c>
      <c r="B57" s="26">
        <v>6</v>
      </c>
      <c r="C57" s="26">
        <v>5</v>
      </c>
      <c r="D57" s="12" t="s">
        <v>66</v>
      </c>
      <c r="E57" s="34">
        <f>'Uncorrected Area Counts'!F57*'Plate Planning'!$P$17+'Plate Planning'!$Q$17</f>
        <v>0</v>
      </c>
      <c r="F57" s="207" t="str">
        <f>IF('Uncorrected Area Counts'!G57=0, "NA", 'Uncorrected Area Counts'!G57*'Plate Planning'!$P$18+'Plate Planning'!$Q$18)</f>
        <v>NA</v>
      </c>
      <c r="G57" s="67" t="str">
        <f>IF('Uncorrected Area Counts'!H57=0, "NA", 'Uncorrected Area Counts'!H57*'Plate Planning'!$P$19+'Plate Planning'!$Q$19)</f>
        <v>NA</v>
      </c>
      <c r="H57" s="67" t="str">
        <f>IF('Uncorrected Area Counts'!I57=0, "NA", 'Uncorrected Area Counts'!I57*'Plate Planning'!$P$20+'Plate Planning'!$Q$20)</f>
        <v>NA</v>
      </c>
      <c r="I57" s="67" t="str">
        <f>IF('Uncorrected Area Counts'!J57=0, "NA",'Uncorrected Area Counts'!J57*'Plate Planning'!$P$21+'Plate Planning'!$Q$21)</f>
        <v>NA</v>
      </c>
      <c r="J57" s="67" t="str">
        <f>IF('Uncorrected Area Counts'!K57=0, "NA",'Uncorrected Area Counts'!K57*'Plate Planning'!$P$22+'Plate Planning'!$Q$22)</f>
        <v>NA</v>
      </c>
      <c r="K57" s="67" t="str">
        <f>IF('Uncorrected Area Counts'!L57=0, "NA", 'Uncorrected Area Counts'!L57*'Plate Planning'!$P$23+'Plate Planning'!$Q$23)</f>
        <v>NA</v>
      </c>
      <c r="L57" s="67" t="str">
        <f>IF('Uncorrected Area Counts'!M57=0, "NA",'Uncorrected Area Counts'!M57*'Plate Planning'!$P$24+'Plate Planning'!$Q$24)</f>
        <v>NA</v>
      </c>
      <c r="M57" s="67" t="str">
        <f>IF('Uncorrected Area Counts'!N57=0, "NA", 'Uncorrected Area Counts'!N57*'Plate Planning'!$P$25+'Plate Planning'!$Q$25)</f>
        <v>NA</v>
      </c>
      <c r="N57" s="67" t="str">
        <f>IF('Uncorrected Area Counts'!O57=0, "NA", 'Uncorrected Area Counts'!O57*'Plate Planning'!$P$26+'Plate Planning'!$Q$26)</f>
        <v>NA</v>
      </c>
      <c r="O57" s="66" t="str">
        <f>IF('Uncorrected Area Counts'!P57=0, "NA",'Uncorrected Area Counts'!P57*'Plate Planning'!$P$27+'Plate Planning'!$Q$27)</f>
        <v>NA</v>
      </c>
      <c r="P57" s="66" t="str">
        <f>IF('Uncorrected Area Counts'!Q57=0, "NA", 'Uncorrected Area Counts'!Q57*'Plate Planning'!$P$28+'Plate Planning'!$Q$28)</f>
        <v>NA</v>
      </c>
      <c r="Q57" s="67" t="str">
        <f>IF('Uncorrected Area Counts'!R57=0, "NA", 'Uncorrected Area Counts'!R57*'Plate Planning'!$P$29+'Plate Planning'!$Q$29)</f>
        <v>NA</v>
      </c>
      <c r="R57" s="67" t="str">
        <f>IF('Uncorrected Area Counts'!S57=0, "NA", 'Uncorrected Area Counts'!S57*'Plate Planning'!$P$30+'Plate Planning'!$Q$30)</f>
        <v>NA</v>
      </c>
      <c r="S57" s="67" t="str">
        <f>IF('Uncorrected Area Counts'!T57=0, "NA", 'Uncorrected Area Counts'!T57*'Plate Planning'!$P$31+'Plate Planning'!$Q$31)</f>
        <v>NA</v>
      </c>
      <c r="T57" s="67" t="str">
        <f>IF('Uncorrected Area Counts'!U57=0, "NA", 'Uncorrected Area Counts'!U57*'Plate Planning'!$P$32+'Plate Planning'!$Q$32)</f>
        <v>NA</v>
      </c>
    </row>
    <row r="58" spans="1:20" x14ac:dyDescent="0.3">
      <c r="A58" s="27">
        <v>55</v>
      </c>
      <c r="B58" s="26">
        <v>7</v>
      </c>
      <c r="C58" s="26">
        <v>5</v>
      </c>
      <c r="D58" s="12" t="s">
        <v>66</v>
      </c>
      <c r="E58" s="34">
        <f>'Uncorrected Area Counts'!F58*'Plate Planning'!$P$17+'Plate Planning'!$Q$17</f>
        <v>0</v>
      </c>
      <c r="F58" s="207" t="str">
        <f>IF('Uncorrected Area Counts'!G58=0, "NA", 'Uncorrected Area Counts'!G58*'Plate Planning'!$P$18+'Plate Planning'!$Q$18)</f>
        <v>NA</v>
      </c>
      <c r="G58" s="67" t="str">
        <f>IF('Uncorrected Area Counts'!H58=0, "NA", 'Uncorrected Area Counts'!H58*'Plate Planning'!$P$19+'Plate Planning'!$Q$19)</f>
        <v>NA</v>
      </c>
      <c r="H58" s="67" t="str">
        <f>IF('Uncorrected Area Counts'!I58=0, "NA", 'Uncorrected Area Counts'!I58*'Plate Planning'!$P$20+'Plate Planning'!$Q$20)</f>
        <v>NA</v>
      </c>
      <c r="I58" s="67" t="str">
        <f>IF('Uncorrected Area Counts'!J58=0, "NA",'Uncorrected Area Counts'!J58*'Plate Planning'!$P$21+'Plate Planning'!$Q$21)</f>
        <v>NA</v>
      </c>
      <c r="J58" s="67" t="str">
        <f>IF('Uncorrected Area Counts'!K58=0, "NA",'Uncorrected Area Counts'!K58*'Plate Planning'!$P$22+'Plate Planning'!$Q$22)</f>
        <v>NA</v>
      </c>
      <c r="K58" s="67" t="str">
        <f>IF('Uncorrected Area Counts'!L58=0, "NA", 'Uncorrected Area Counts'!L58*'Plate Planning'!$P$23+'Plate Planning'!$Q$23)</f>
        <v>NA</v>
      </c>
      <c r="L58" s="67" t="str">
        <f>IF('Uncorrected Area Counts'!M58=0, "NA",'Uncorrected Area Counts'!M58*'Plate Planning'!$P$24+'Plate Planning'!$Q$24)</f>
        <v>NA</v>
      </c>
      <c r="M58" s="67" t="str">
        <f>IF('Uncorrected Area Counts'!N58=0, "NA", 'Uncorrected Area Counts'!N58*'Plate Planning'!$P$25+'Plate Planning'!$Q$25)</f>
        <v>NA</v>
      </c>
      <c r="N58" s="67" t="str">
        <f>IF('Uncorrected Area Counts'!O58=0, "NA", 'Uncorrected Area Counts'!O58*'Plate Planning'!$P$26+'Plate Planning'!$Q$26)</f>
        <v>NA</v>
      </c>
      <c r="O58" s="66" t="str">
        <f>IF('Uncorrected Area Counts'!P58=0, "NA",'Uncorrected Area Counts'!P58*'Plate Planning'!$P$27+'Plate Planning'!$Q$27)</f>
        <v>NA</v>
      </c>
      <c r="P58" s="66" t="str">
        <f>IF('Uncorrected Area Counts'!Q58=0, "NA", 'Uncorrected Area Counts'!Q58*'Plate Planning'!$P$28+'Plate Planning'!$Q$28)</f>
        <v>NA</v>
      </c>
      <c r="Q58" s="67" t="str">
        <f>IF('Uncorrected Area Counts'!R58=0, "NA", 'Uncorrected Area Counts'!R58*'Plate Planning'!$P$29+'Plate Planning'!$Q$29)</f>
        <v>NA</v>
      </c>
      <c r="R58" s="67" t="str">
        <f>IF('Uncorrected Area Counts'!S58=0, "NA", 'Uncorrected Area Counts'!S58*'Plate Planning'!$P$30+'Plate Planning'!$Q$30)</f>
        <v>NA</v>
      </c>
      <c r="S58" s="67" t="str">
        <f>IF('Uncorrected Area Counts'!T58=0, "NA", 'Uncorrected Area Counts'!T58*'Plate Planning'!$P$31+'Plate Planning'!$Q$31)</f>
        <v>NA</v>
      </c>
      <c r="T58" s="67" t="str">
        <f>IF('Uncorrected Area Counts'!U58=0, "NA", 'Uncorrected Area Counts'!U58*'Plate Planning'!$P$32+'Plate Planning'!$Q$32)</f>
        <v>NA</v>
      </c>
    </row>
    <row r="59" spans="1:20" x14ac:dyDescent="0.3">
      <c r="A59" s="27">
        <v>56</v>
      </c>
      <c r="B59" s="26">
        <v>8</v>
      </c>
      <c r="C59" s="26">
        <v>5</v>
      </c>
      <c r="D59" s="12" t="s">
        <v>66</v>
      </c>
      <c r="E59" s="34">
        <f>'Uncorrected Area Counts'!F59*'Plate Planning'!$P$17+'Plate Planning'!$Q$17</f>
        <v>0</v>
      </c>
      <c r="F59" s="207" t="str">
        <f>IF('Uncorrected Area Counts'!G59=0, "NA", 'Uncorrected Area Counts'!G59*'Plate Planning'!$P$18+'Plate Planning'!$Q$18)</f>
        <v>NA</v>
      </c>
      <c r="G59" s="67" t="str">
        <f>IF('Uncorrected Area Counts'!H59=0, "NA", 'Uncorrected Area Counts'!H59*'Plate Planning'!$P$19+'Plate Planning'!$Q$19)</f>
        <v>NA</v>
      </c>
      <c r="H59" s="67" t="str">
        <f>IF('Uncorrected Area Counts'!I59=0, "NA", 'Uncorrected Area Counts'!I59*'Plate Planning'!$P$20+'Plate Planning'!$Q$20)</f>
        <v>NA</v>
      </c>
      <c r="I59" s="67" t="str">
        <f>IF('Uncorrected Area Counts'!J59=0, "NA",'Uncorrected Area Counts'!J59*'Plate Planning'!$P$21+'Plate Planning'!$Q$21)</f>
        <v>NA</v>
      </c>
      <c r="J59" s="67" t="str">
        <f>IF('Uncorrected Area Counts'!K59=0, "NA",'Uncorrected Area Counts'!K59*'Plate Planning'!$P$22+'Plate Planning'!$Q$22)</f>
        <v>NA</v>
      </c>
      <c r="K59" s="67" t="str">
        <f>IF('Uncorrected Area Counts'!L59=0, "NA", 'Uncorrected Area Counts'!L59*'Plate Planning'!$P$23+'Plate Planning'!$Q$23)</f>
        <v>NA</v>
      </c>
      <c r="L59" s="67" t="str">
        <f>IF('Uncorrected Area Counts'!M59=0, "NA",'Uncorrected Area Counts'!M59*'Plate Planning'!$P$24+'Plate Planning'!$Q$24)</f>
        <v>NA</v>
      </c>
      <c r="M59" s="67" t="str">
        <f>IF('Uncorrected Area Counts'!N59=0, "NA", 'Uncorrected Area Counts'!N59*'Plate Planning'!$P$25+'Plate Planning'!$Q$25)</f>
        <v>NA</v>
      </c>
      <c r="N59" s="67" t="str">
        <f>IF('Uncorrected Area Counts'!O59=0, "NA", 'Uncorrected Area Counts'!O59*'Plate Planning'!$P$26+'Plate Planning'!$Q$26)</f>
        <v>NA</v>
      </c>
      <c r="O59" s="66" t="str">
        <f>IF('Uncorrected Area Counts'!P59=0, "NA",'Uncorrected Area Counts'!P59*'Plate Planning'!$P$27+'Plate Planning'!$Q$27)</f>
        <v>NA</v>
      </c>
      <c r="P59" s="66" t="str">
        <f>IF('Uncorrected Area Counts'!Q59=0, "NA", 'Uncorrected Area Counts'!Q59*'Plate Planning'!$P$28+'Plate Planning'!$Q$28)</f>
        <v>NA</v>
      </c>
      <c r="Q59" s="67" t="str">
        <f>IF('Uncorrected Area Counts'!R59=0, "NA", 'Uncorrected Area Counts'!R59*'Plate Planning'!$P$29+'Plate Planning'!$Q$29)</f>
        <v>NA</v>
      </c>
      <c r="R59" s="67" t="str">
        <f>IF('Uncorrected Area Counts'!S59=0, "NA", 'Uncorrected Area Counts'!S59*'Plate Planning'!$P$30+'Plate Planning'!$Q$30)</f>
        <v>NA</v>
      </c>
      <c r="S59" s="67" t="str">
        <f>IF('Uncorrected Area Counts'!T59=0, "NA", 'Uncorrected Area Counts'!T59*'Plate Planning'!$P$31+'Plate Planning'!$Q$31)</f>
        <v>NA</v>
      </c>
      <c r="T59" s="67" t="str">
        <f>IF('Uncorrected Area Counts'!U59=0, "NA", 'Uncorrected Area Counts'!U59*'Plate Planning'!$P$32+'Plate Planning'!$Q$32)</f>
        <v>NA</v>
      </c>
    </row>
    <row r="60" spans="1:20" x14ac:dyDescent="0.3">
      <c r="A60" s="27">
        <v>57</v>
      </c>
      <c r="B60" s="26">
        <v>9</v>
      </c>
      <c r="C60" s="26">
        <v>5</v>
      </c>
      <c r="D60" s="12" t="s">
        <v>66</v>
      </c>
      <c r="E60" s="34">
        <f>'Uncorrected Area Counts'!F60*'Plate Planning'!$P$17+'Plate Planning'!$Q$17</f>
        <v>0</v>
      </c>
      <c r="F60" s="207" t="str">
        <f>IF('Uncorrected Area Counts'!G60=0, "NA", 'Uncorrected Area Counts'!G60*'Plate Planning'!$P$18+'Plate Planning'!$Q$18)</f>
        <v>NA</v>
      </c>
      <c r="G60" s="67" t="str">
        <f>IF('Uncorrected Area Counts'!H60=0, "NA", 'Uncorrected Area Counts'!H60*'Plate Planning'!$P$19+'Plate Planning'!$Q$19)</f>
        <v>NA</v>
      </c>
      <c r="H60" s="67" t="str">
        <f>IF('Uncorrected Area Counts'!I60=0, "NA", 'Uncorrected Area Counts'!I60*'Plate Planning'!$P$20+'Plate Planning'!$Q$20)</f>
        <v>NA</v>
      </c>
      <c r="I60" s="67" t="str">
        <f>IF('Uncorrected Area Counts'!J60=0, "NA",'Uncorrected Area Counts'!J60*'Plate Planning'!$P$21+'Plate Planning'!$Q$21)</f>
        <v>NA</v>
      </c>
      <c r="J60" s="67" t="str">
        <f>IF('Uncorrected Area Counts'!K60=0, "NA",'Uncorrected Area Counts'!K60*'Plate Planning'!$P$22+'Plate Planning'!$Q$22)</f>
        <v>NA</v>
      </c>
      <c r="K60" s="67" t="str">
        <f>IF('Uncorrected Area Counts'!L60=0, "NA", 'Uncorrected Area Counts'!L60*'Plate Planning'!$P$23+'Plate Planning'!$Q$23)</f>
        <v>NA</v>
      </c>
      <c r="L60" s="67" t="str">
        <f>IF('Uncorrected Area Counts'!M60=0, "NA",'Uncorrected Area Counts'!M60*'Plate Planning'!$P$24+'Plate Planning'!$Q$24)</f>
        <v>NA</v>
      </c>
      <c r="M60" s="67" t="str">
        <f>IF('Uncorrected Area Counts'!N60=0, "NA", 'Uncorrected Area Counts'!N60*'Plate Planning'!$P$25+'Plate Planning'!$Q$25)</f>
        <v>NA</v>
      </c>
      <c r="N60" s="67" t="str">
        <f>IF('Uncorrected Area Counts'!O60=0, "NA", 'Uncorrected Area Counts'!O60*'Plate Planning'!$P$26+'Plate Planning'!$Q$26)</f>
        <v>NA</v>
      </c>
      <c r="O60" s="66" t="str">
        <f>IF('Uncorrected Area Counts'!P60=0, "NA",'Uncorrected Area Counts'!P60*'Plate Planning'!$P$27+'Plate Planning'!$Q$27)</f>
        <v>NA</v>
      </c>
      <c r="P60" s="66" t="str">
        <f>IF('Uncorrected Area Counts'!Q60=0, "NA", 'Uncorrected Area Counts'!Q60*'Plate Planning'!$P$28+'Plate Planning'!$Q$28)</f>
        <v>NA</v>
      </c>
      <c r="Q60" s="67" t="str">
        <f>IF('Uncorrected Area Counts'!R60=0, "NA", 'Uncorrected Area Counts'!R60*'Plate Planning'!$P$29+'Plate Planning'!$Q$29)</f>
        <v>NA</v>
      </c>
      <c r="R60" s="67" t="str">
        <f>IF('Uncorrected Area Counts'!S60=0, "NA", 'Uncorrected Area Counts'!S60*'Plate Planning'!$P$30+'Plate Planning'!$Q$30)</f>
        <v>NA</v>
      </c>
      <c r="S60" s="67" t="str">
        <f>IF('Uncorrected Area Counts'!T60=0, "NA", 'Uncorrected Area Counts'!T60*'Plate Planning'!$P$31+'Plate Planning'!$Q$31)</f>
        <v>NA</v>
      </c>
      <c r="T60" s="67" t="str">
        <f>IF('Uncorrected Area Counts'!U60=0, "NA", 'Uncorrected Area Counts'!U60*'Plate Planning'!$P$32+'Plate Planning'!$Q$32)</f>
        <v>NA</v>
      </c>
    </row>
    <row r="61" spans="1:20" x14ac:dyDescent="0.3">
      <c r="A61" s="27">
        <v>58</v>
      </c>
      <c r="B61" s="26">
        <v>10</v>
      </c>
      <c r="C61" s="26">
        <v>5</v>
      </c>
      <c r="D61" s="12" t="s">
        <v>66</v>
      </c>
      <c r="E61" s="34">
        <f>'Uncorrected Area Counts'!F61*'Plate Planning'!$P$17+'Plate Planning'!$Q$17</f>
        <v>0</v>
      </c>
      <c r="F61" s="207" t="str">
        <f>IF('Uncorrected Area Counts'!G61=0, "NA", 'Uncorrected Area Counts'!G61*'Plate Planning'!$P$18+'Plate Planning'!$Q$18)</f>
        <v>NA</v>
      </c>
      <c r="G61" s="67" t="str">
        <f>IF('Uncorrected Area Counts'!H61=0, "NA", 'Uncorrected Area Counts'!H61*'Plate Planning'!$P$19+'Plate Planning'!$Q$19)</f>
        <v>NA</v>
      </c>
      <c r="H61" s="67" t="str">
        <f>IF('Uncorrected Area Counts'!I61=0, "NA", 'Uncorrected Area Counts'!I61*'Plate Planning'!$P$20+'Plate Planning'!$Q$20)</f>
        <v>NA</v>
      </c>
      <c r="I61" s="67" t="str">
        <f>IF('Uncorrected Area Counts'!J61=0, "NA",'Uncorrected Area Counts'!J61*'Plate Planning'!$P$21+'Plate Planning'!$Q$21)</f>
        <v>NA</v>
      </c>
      <c r="J61" s="67" t="str">
        <f>IF('Uncorrected Area Counts'!K61=0, "NA",'Uncorrected Area Counts'!K61*'Plate Planning'!$P$22+'Plate Planning'!$Q$22)</f>
        <v>NA</v>
      </c>
      <c r="K61" s="67" t="str">
        <f>IF('Uncorrected Area Counts'!L61=0, "NA", 'Uncorrected Area Counts'!L61*'Plate Planning'!$P$23+'Plate Planning'!$Q$23)</f>
        <v>NA</v>
      </c>
      <c r="L61" s="67" t="str">
        <f>IF('Uncorrected Area Counts'!M61=0, "NA",'Uncorrected Area Counts'!M61*'Plate Planning'!$P$24+'Plate Planning'!$Q$24)</f>
        <v>NA</v>
      </c>
      <c r="M61" s="67" t="str">
        <f>IF('Uncorrected Area Counts'!N61=0, "NA", 'Uncorrected Area Counts'!N61*'Plate Planning'!$P$25+'Plate Planning'!$Q$25)</f>
        <v>NA</v>
      </c>
      <c r="N61" s="67" t="str">
        <f>IF('Uncorrected Area Counts'!O61=0, "NA", 'Uncorrected Area Counts'!O61*'Plate Planning'!$P$26+'Plate Planning'!$Q$26)</f>
        <v>NA</v>
      </c>
      <c r="O61" s="66" t="str">
        <f>IF('Uncorrected Area Counts'!P61=0, "NA",'Uncorrected Area Counts'!P61*'Plate Planning'!$P$27+'Plate Planning'!$Q$27)</f>
        <v>NA</v>
      </c>
      <c r="P61" s="66" t="str">
        <f>IF('Uncorrected Area Counts'!Q61=0, "NA", 'Uncorrected Area Counts'!Q61*'Plate Planning'!$P$28+'Plate Planning'!$Q$28)</f>
        <v>NA</v>
      </c>
      <c r="Q61" s="67" t="str">
        <f>IF('Uncorrected Area Counts'!R61=0, "NA", 'Uncorrected Area Counts'!R61*'Plate Planning'!$P$29+'Plate Planning'!$Q$29)</f>
        <v>NA</v>
      </c>
      <c r="R61" s="67" t="str">
        <f>IF('Uncorrected Area Counts'!S61=0, "NA", 'Uncorrected Area Counts'!S61*'Plate Planning'!$P$30+'Plate Planning'!$Q$30)</f>
        <v>NA</v>
      </c>
      <c r="S61" s="67" t="str">
        <f>IF('Uncorrected Area Counts'!T61=0, "NA", 'Uncorrected Area Counts'!T61*'Plate Planning'!$P$31+'Plate Planning'!$Q$31)</f>
        <v>NA</v>
      </c>
      <c r="T61" s="67" t="str">
        <f>IF('Uncorrected Area Counts'!U61=0, "NA", 'Uncorrected Area Counts'!U61*'Plate Planning'!$P$32+'Plate Planning'!$Q$32)</f>
        <v>NA</v>
      </c>
    </row>
    <row r="62" spans="1:20" x14ac:dyDescent="0.3">
      <c r="A62" s="27">
        <v>59</v>
      </c>
      <c r="B62" s="26">
        <v>11</v>
      </c>
      <c r="C62" s="26">
        <v>5</v>
      </c>
      <c r="D62" s="12" t="s">
        <v>66</v>
      </c>
      <c r="E62" s="34">
        <f>'Uncorrected Area Counts'!F62*'Plate Planning'!$P$17+'Plate Planning'!$Q$17</f>
        <v>0</v>
      </c>
      <c r="F62" s="207" t="str">
        <f>IF('Uncorrected Area Counts'!G62=0, "NA", 'Uncorrected Area Counts'!G62*'Plate Planning'!$P$18+'Plate Planning'!$Q$18)</f>
        <v>NA</v>
      </c>
      <c r="G62" s="67" t="str">
        <f>IF('Uncorrected Area Counts'!H62=0, "NA", 'Uncorrected Area Counts'!H62*'Plate Planning'!$P$19+'Plate Planning'!$Q$19)</f>
        <v>NA</v>
      </c>
      <c r="H62" s="67" t="str">
        <f>IF('Uncorrected Area Counts'!I62=0, "NA", 'Uncorrected Area Counts'!I62*'Plate Planning'!$P$20+'Plate Planning'!$Q$20)</f>
        <v>NA</v>
      </c>
      <c r="I62" s="67" t="str">
        <f>IF('Uncorrected Area Counts'!J62=0, "NA",'Uncorrected Area Counts'!J62*'Plate Planning'!$P$21+'Plate Planning'!$Q$21)</f>
        <v>NA</v>
      </c>
      <c r="J62" s="67" t="str">
        <f>IF('Uncorrected Area Counts'!K62=0, "NA",'Uncorrected Area Counts'!K62*'Plate Planning'!$P$22+'Plate Planning'!$Q$22)</f>
        <v>NA</v>
      </c>
      <c r="K62" s="67" t="str">
        <f>IF('Uncorrected Area Counts'!L62=0, "NA", 'Uncorrected Area Counts'!L62*'Plate Planning'!$P$23+'Plate Planning'!$Q$23)</f>
        <v>NA</v>
      </c>
      <c r="L62" s="67" t="str">
        <f>IF('Uncorrected Area Counts'!M62=0, "NA",'Uncorrected Area Counts'!M62*'Plate Planning'!$P$24+'Plate Planning'!$Q$24)</f>
        <v>NA</v>
      </c>
      <c r="M62" s="67" t="str">
        <f>IF('Uncorrected Area Counts'!N62=0, "NA", 'Uncorrected Area Counts'!N62*'Plate Planning'!$P$25+'Plate Planning'!$Q$25)</f>
        <v>NA</v>
      </c>
      <c r="N62" s="67" t="str">
        <f>IF('Uncorrected Area Counts'!O62=0, "NA", 'Uncorrected Area Counts'!O62*'Plate Planning'!$P$26+'Plate Planning'!$Q$26)</f>
        <v>NA</v>
      </c>
      <c r="O62" s="66" t="str">
        <f>IF('Uncorrected Area Counts'!P62=0, "NA",'Uncorrected Area Counts'!P62*'Plate Planning'!$P$27+'Plate Planning'!$Q$27)</f>
        <v>NA</v>
      </c>
      <c r="P62" s="66" t="str">
        <f>IF('Uncorrected Area Counts'!Q62=0, "NA", 'Uncorrected Area Counts'!Q62*'Plate Planning'!$P$28+'Plate Planning'!$Q$28)</f>
        <v>NA</v>
      </c>
      <c r="Q62" s="67" t="str">
        <f>IF('Uncorrected Area Counts'!R62=0, "NA", 'Uncorrected Area Counts'!R62*'Plate Planning'!$P$29+'Plate Planning'!$Q$29)</f>
        <v>NA</v>
      </c>
      <c r="R62" s="67" t="str">
        <f>IF('Uncorrected Area Counts'!S62=0, "NA", 'Uncorrected Area Counts'!S62*'Plate Planning'!$P$30+'Plate Planning'!$Q$30)</f>
        <v>NA</v>
      </c>
      <c r="S62" s="67" t="str">
        <f>IF('Uncorrected Area Counts'!T62=0, "NA", 'Uncorrected Area Counts'!T62*'Plate Planning'!$P$31+'Plate Planning'!$Q$31)</f>
        <v>NA</v>
      </c>
      <c r="T62" s="67" t="str">
        <f>IF('Uncorrected Area Counts'!U62=0, "NA", 'Uncorrected Area Counts'!U62*'Plate Planning'!$P$32+'Plate Planning'!$Q$32)</f>
        <v>NA</v>
      </c>
    </row>
    <row r="63" spans="1:20" x14ac:dyDescent="0.3">
      <c r="A63" s="27">
        <v>60</v>
      </c>
      <c r="B63" s="26">
        <v>12</v>
      </c>
      <c r="C63" s="26">
        <v>5</v>
      </c>
      <c r="D63" s="12" t="s">
        <v>66</v>
      </c>
      <c r="E63" s="34">
        <f>'Uncorrected Area Counts'!F63*'Plate Planning'!$P$17+'Plate Planning'!$Q$17</f>
        <v>0</v>
      </c>
      <c r="F63" s="207" t="str">
        <f>IF('Uncorrected Area Counts'!G63=0, "NA", 'Uncorrected Area Counts'!G63*'Plate Planning'!$P$18+'Plate Planning'!$Q$18)</f>
        <v>NA</v>
      </c>
      <c r="G63" s="67" t="str">
        <f>IF('Uncorrected Area Counts'!H63=0, "NA", 'Uncorrected Area Counts'!H63*'Plate Planning'!$P$19+'Plate Planning'!$Q$19)</f>
        <v>NA</v>
      </c>
      <c r="H63" s="67" t="str">
        <f>IF('Uncorrected Area Counts'!I63=0, "NA", 'Uncorrected Area Counts'!I63*'Plate Planning'!$P$20+'Plate Planning'!$Q$20)</f>
        <v>NA</v>
      </c>
      <c r="I63" s="67" t="str">
        <f>IF('Uncorrected Area Counts'!J63=0, "NA",'Uncorrected Area Counts'!J63*'Plate Planning'!$P$21+'Plate Planning'!$Q$21)</f>
        <v>NA</v>
      </c>
      <c r="J63" s="67" t="str">
        <f>IF('Uncorrected Area Counts'!K63=0, "NA",'Uncorrected Area Counts'!K63*'Plate Planning'!$P$22+'Plate Planning'!$Q$22)</f>
        <v>NA</v>
      </c>
      <c r="K63" s="67" t="str">
        <f>IF('Uncorrected Area Counts'!L63=0, "NA", 'Uncorrected Area Counts'!L63*'Plate Planning'!$P$23+'Plate Planning'!$Q$23)</f>
        <v>NA</v>
      </c>
      <c r="L63" s="67" t="str">
        <f>IF('Uncorrected Area Counts'!M63=0, "NA",'Uncorrected Area Counts'!M63*'Plate Planning'!$P$24+'Plate Planning'!$Q$24)</f>
        <v>NA</v>
      </c>
      <c r="M63" s="67" t="str">
        <f>IF('Uncorrected Area Counts'!N63=0, "NA", 'Uncorrected Area Counts'!N63*'Plate Planning'!$P$25+'Plate Planning'!$Q$25)</f>
        <v>NA</v>
      </c>
      <c r="N63" s="67" t="str">
        <f>IF('Uncorrected Area Counts'!O63=0, "NA", 'Uncorrected Area Counts'!O63*'Plate Planning'!$P$26+'Plate Planning'!$Q$26)</f>
        <v>NA</v>
      </c>
      <c r="O63" s="66" t="str">
        <f>IF('Uncorrected Area Counts'!P63=0, "NA",'Uncorrected Area Counts'!P63*'Plate Planning'!$P$27+'Plate Planning'!$Q$27)</f>
        <v>NA</v>
      </c>
      <c r="P63" s="66" t="str">
        <f>IF('Uncorrected Area Counts'!Q63=0, "NA", 'Uncorrected Area Counts'!Q63*'Plate Planning'!$P$28+'Plate Planning'!$Q$28)</f>
        <v>NA</v>
      </c>
      <c r="Q63" s="67" t="str">
        <f>IF('Uncorrected Area Counts'!R63=0, "NA", 'Uncorrected Area Counts'!R63*'Plate Planning'!$P$29+'Plate Planning'!$Q$29)</f>
        <v>NA</v>
      </c>
      <c r="R63" s="67" t="str">
        <f>IF('Uncorrected Area Counts'!S63=0, "NA", 'Uncorrected Area Counts'!S63*'Plate Planning'!$P$30+'Plate Planning'!$Q$30)</f>
        <v>NA</v>
      </c>
      <c r="S63" s="67" t="str">
        <f>IF('Uncorrected Area Counts'!T63=0, "NA", 'Uncorrected Area Counts'!T63*'Plate Planning'!$P$31+'Plate Planning'!$Q$31)</f>
        <v>NA</v>
      </c>
      <c r="T63" s="67" t="str">
        <f>IF('Uncorrected Area Counts'!U63=0, "NA", 'Uncorrected Area Counts'!U63*'Plate Planning'!$P$32+'Plate Planning'!$Q$32)</f>
        <v>NA</v>
      </c>
    </row>
    <row r="64" spans="1:20" x14ac:dyDescent="0.3">
      <c r="A64" s="27">
        <v>61</v>
      </c>
      <c r="B64" s="26">
        <v>1</v>
      </c>
      <c r="C64" s="26">
        <v>6</v>
      </c>
      <c r="D64" s="12" t="s">
        <v>66</v>
      </c>
      <c r="E64" s="34">
        <f>'Uncorrected Area Counts'!F64*'Plate Planning'!$P$17+'Plate Planning'!$Q$17</f>
        <v>0</v>
      </c>
      <c r="F64" s="207" t="str">
        <f>IF('Uncorrected Area Counts'!G64=0, "NA", 'Uncorrected Area Counts'!G64*'Plate Planning'!$P$18+'Plate Planning'!$Q$18)</f>
        <v>NA</v>
      </c>
      <c r="G64" s="67" t="str">
        <f>IF('Uncorrected Area Counts'!H64=0, "NA", 'Uncorrected Area Counts'!H64*'Plate Planning'!$P$19+'Plate Planning'!$Q$19)</f>
        <v>NA</v>
      </c>
      <c r="H64" s="67" t="str">
        <f>IF('Uncorrected Area Counts'!I64=0, "NA", 'Uncorrected Area Counts'!I64*'Plate Planning'!$P$20+'Plate Planning'!$Q$20)</f>
        <v>NA</v>
      </c>
      <c r="I64" s="67" t="str">
        <f>IF('Uncorrected Area Counts'!J64=0, "NA",'Uncorrected Area Counts'!J64*'Plate Planning'!$P$21+'Plate Planning'!$Q$21)</f>
        <v>NA</v>
      </c>
      <c r="J64" s="67" t="str">
        <f>IF('Uncorrected Area Counts'!K64=0, "NA",'Uncorrected Area Counts'!K64*'Plate Planning'!$P$22+'Plate Planning'!$Q$22)</f>
        <v>NA</v>
      </c>
      <c r="K64" s="67" t="str">
        <f>IF('Uncorrected Area Counts'!L64=0, "NA", 'Uncorrected Area Counts'!L64*'Plate Planning'!$P$23+'Plate Planning'!$Q$23)</f>
        <v>NA</v>
      </c>
      <c r="L64" s="67" t="str">
        <f>IF('Uncorrected Area Counts'!M64=0, "NA",'Uncorrected Area Counts'!M64*'Plate Planning'!$P$24+'Plate Planning'!$Q$24)</f>
        <v>NA</v>
      </c>
      <c r="M64" s="67" t="str">
        <f>IF('Uncorrected Area Counts'!N64=0, "NA", 'Uncorrected Area Counts'!N64*'Plate Planning'!$P$25+'Plate Planning'!$Q$25)</f>
        <v>NA</v>
      </c>
      <c r="N64" s="67" t="str">
        <f>IF('Uncorrected Area Counts'!O64=0, "NA", 'Uncorrected Area Counts'!O64*'Plate Planning'!$P$26+'Plate Planning'!$Q$26)</f>
        <v>NA</v>
      </c>
      <c r="O64" s="66" t="str">
        <f>IF('Uncorrected Area Counts'!P64=0, "NA",'Uncorrected Area Counts'!P64*'Plate Planning'!$P$27+'Plate Planning'!$Q$27)</f>
        <v>NA</v>
      </c>
      <c r="P64" s="66" t="str">
        <f>IF('Uncorrected Area Counts'!Q64=0, "NA", 'Uncorrected Area Counts'!Q64*'Plate Planning'!$P$28+'Plate Planning'!$Q$28)</f>
        <v>NA</v>
      </c>
      <c r="Q64" s="67" t="str">
        <f>IF('Uncorrected Area Counts'!R64=0, "NA", 'Uncorrected Area Counts'!R64*'Plate Planning'!$P$29+'Plate Planning'!$Q$29)</f>
        <v>NA</v>
      </c>
      <c r="R64" s="67" t="str">
        <f>IF('Uncorrected Area Counts'!S64=0, "NA", 'Uncorrected Area Counts'!S64*'Plate Planning'!$P$30+'Plate Planning'!$Q$30)</f>
        <v>NA</v>
      </c>
      <c r="S64" s="67" t="str">
        <f>IF('Uncorrected Area Counts'!T64=0, "NA", 'Uncorrected Area Counts'!T64*'Plate Planning'!$P$31+'Plate Planning'!$Q$31)</f>
        <v>NA</v>
      </c>
      <c r="T64" s="67" t="str">
        <f>IF('Uncorrected Area Counts'!U64=0, "NA", 'Uncorrected Area Counts'!U64*'Plate Planning'!$P$32+'Plate Planning'!$Q$32)</f>
        <v>NA</v>
      </c>
    </row>
    <row r="65" spans="1:20" x14ac:dyDescent="0.3">
      <c r="A65" s="27">
        <v>62</v>
      </c>
      <c r="B65" s="26">
        <v>2</v>
      </c>
      <c r="C65" s="26">
        <v>6</v>
      </c>
      <c r="D65" s="12" t="s">
        <v>66</v>
      </c>
      <c r="E65" s="34">
        <f>'Uncorrected Area Counts'!F65*'Plate Planning'!$P$17+'Plate Planning'!$Q$17</f>
        <v>0</v>
      </c>
      <c r="F65" s="207" t="str">
        <f>IF('Uncorrected Area Counts'!G65=0, "NA", 'Uncorrected Area Counts'!G65*'Plate Planning'!$P$18+'Plate Planning'!$Q$18)</f>
        <v>NA</v>
      </c>
      <c r="G65" s="67" t="str">
        <f>IF('Uncorrected Area Counts'!H65=0, "NA", 'Uncorrected Area Counts'!H65*'Plate Planning'!$P$19+'Plate Planning'!$Q$19)</f>
        <v>NA</v>
      </c>
      <c r="H65" s="67" t="str">
        <f>IF('Uncorrected Area Counts'!I65=0, "NA", 'Uncorrected Area Counts'!I65*'Plate Planning'!$P$20+'Plate Planning'!$Q$20)</f>
        <v>NA</v>
      </c>
      <c r="I65" s="67" t="str">
        <f>IF('Uncorrected Area Counts'!J65=0, "NA",'Uncorrected Area Counts'!J65*'Plate Planning'!$P$21+'Plate Planning'!$Q$21)</f>
        <v>NA</v>
      </c>
      <c r="J65" s="67" t="str">
        <f>IF('Uncorrected Area Counts'!K65=0, "NA",'Uncorrected Area Counts'!K65*'Plate Planning'!$P$22+'Plate Planning'!$Q$22)</f>
        <v>NA</v>
      </c>
      <c r="K65" s="67" t="str">
        <f>IF('Uncorrected Area Counts'!L65=0, "NA", 'Uncorrected Area Counts'!L65*'Plate Planning'!$P$23+'Plate Planning'!$Q$23)</f>
        <v>NA</v>
      </c>
      <c r="L65" s="67" t="str">
        <f>IF('Uncorrected Area Counts'!M65=0, "NA",'Uncorrected Area Counts'!M65*'Plate Planning'!$P$24+'Plate Planning'!$Q$24)</f>
        <v>NA</v>
      </c>
      <c r="M65" s="67" t="str">
        <f>IF('Uncorrected Area Counts'!N65=0, "NA", 'Uncorrected Area Counts'!N65*'Plate Planning'!$P$25+'Plate Planning'!$Q$25)</f>
        <v>NA</v>
      </c>
      <c r="N65" s="67" t="str">
        <f>IF('Uncorrected Area Counts'!O65=0, "NA", 'Uncorrected Area Counts'!O65*'Plate Planning'!$P$26+'Plate Planning'!$Q$26)</f>
        <v>NA</v>
      </c>
      <c r="O65" s="66" t="str">
        <f>IF('Uncorrected Area Counts'!P65=0, "NA",'Uncorrected Area Counts'!P65*'Plate Planning'!$P$27+'Plate Planning'!$Q$27)</f>
        <v>NA</v>
      </c>
      <c r="P65" s="66" t="str">
        <f>IF('Uncorrected Area Counts'!Q65=0, "NA", 'Uncorrected Area Counts'!Q65*'Plate Planning'!$P$28+'Plate Planning'!$Q$28)</f>
        <v>NA</v>
      </c>
      <c r="Q65" s="67" t="str">
        <f>IF('Uncorrected Area Counts'!R65=0, "NA", 'Uncorrected Area Counts'!R65*'Plate Planning'!$P$29+'Plate Planning'!$Q$29)</f>
        <v>NA</v>
      </c>
      <c r="R65" s="67" t="str">
        <f>IF('Uncorrected Area Counts'!S65=0, "NA", 'Uncorrected Area Counts'!S65*'Plate Planning'!$P$30+'Plate Planning'!$Q$30)</f>
        <v>NA</v>
      </c>
      <c r="S65" s="67" t="str">
        <f>IF('Uncorrected Area Counts'!T65=0, "NA", 'Uncorrected Area Counts'!T65*'Plate Planning'!$P$31+'Plate Planning'!$Q$31)</f>
        <v>NA</v>
      </c>
      <c r="T65" s="67" t="str">
        <f>IF('Uncorrected Area Counts'!U65=0, "NA", 'Uncorrected Area Counts'!U65*'Plate Planning'!$P$32+'Plate Planning'!$Q$32)</f>
        <v>NA</v>
      </c>
    </row>
    <row r="66" spans="1:20" x14ac:dyDescent="0.3">
      <c r="A66" s="27">
        <v>63</v>
      </c>
      <c r="B66" s="26">
        <v>3</v>
      </c>
      <c r="C66" s="26">
        <v>6</v>
      </c>
      <c r="D66" s="12" t="s">
        <v>66</v>
      </c>
      <c r="E66" s="34">
        <f>'Uncorrected Area Counts'!F66*'Plate Planning'!$P$17+'Plate Planning'!$Q$17</f>
        <v>0</v>
      </c>
      <c r="F66" s="207" t="str">
        <f>IF('Uncorrected Area Counts'!G66=0, "NA", 'Uncorrected Area Counts'!G66*'Plate Planning'!$P$18+'Plate Planning'!$Q$18)</f>
        <v>NA</v>
      </c>
      <c r="G66" s="67" t="str">
        <f>IF('Uncorrected Area Counts'!H66=0, "NA", 'Uncorrected Area Counts'!H66*'Plate Planning'!$P$19+'Plate Planning'!$Q$19)</f>
        <v>NA</v>
      </c>
      <c r="H66" s="67" t="str">
        <f>IF('Uncorrected Area Counts'!I66=0, "NA", 'Uncorrected Area Counts'!I66*'Plate Planning'!$P$20+'Plate Planning'!$Q$20)</f>
        <v>NA</v>
      </c>
      <c r="I66" s="67" t="str">
        <f>IF('Uncorrected Area Counts'!J66=0, "NA",'Uncorrected Area Counts'!J66*'Plate Planning'!$P$21+'Plate Planning'!$Q$21)</f>
        <v>NA</v>
      </c>
      <c r="J66" s="67" t="str">
        <f>IF('Uncorrected Area Counts'!K66=0, "NA",'Uncorrected Area Counts'!K66*'Plate Planning'!$P$22+'Plate Planning'!$Q$22)</f>
        <v>NA</v>
      </c>
      <c r="K66" s="67" t="str">
        <f>IF('Uncorrected Area Counts'!L66=0, "NA", 'Uncorrected Area Counts'!L66*'Plate Planning'!$P$23+'Plate Planning'!$Q$23)</f>
        <v>NA</v>
      </c>
      <c r="L66" s="67" t="str">
        <f>IF('Uncorrected Area Counts'!M66=0, "NA",'Uncorrected Area Counts'!M66*'Plate Planning'!$P$24+'Plate Planning'!$Q$24)</f>
        <v>NA</v>
      </c>
      <c r="M66" s="67" t="str">
        <f>IF('Uncorrected Area Counts'!N66=0, "NA", 'Uncorrected Area Counts'!N66*'Plate Planning'!$P$25+'Plate Planning'!$Q$25)</f>
        <v>NA</v>
      </c>
      <c r="N66" s="67" t="str">
        <f>IF('Uncorrected Area Counts'!O66=0, "NA", 'Uncorrected Area Counts'!O66*'Plate Planning'!$P$26+'Plate Planning'!$Q$26)</f>
        <v>NA</v>
      </c>
      <c r="O66" s="66" t="str">
        <f>IF('Uncorrected Area Counts'!P66=0, "NA",'Uncorrected Area Counts'!P66*'Plate Planning'!$P$27+'Plate Planning'!$Q$27)</f>
        <v>NA</v>
      </c>
      <c r="P66" s="66" t="str">
        <f>IF('Uncorrected Area Counts'!Q66=0, "NA", 'Uncorrected Area Counts'!Q66*'Plate Planning'!$P$28+'Plate Planning'!$Q$28)</f>
        <v>NA</v>
      </c>
      <c r="Q66" s="67" t="str">
        <f>IF('Uncorrected Area Counts'!R66=0, "NA", 'Uncorrected Area Counts'!R66*'Plate Planning'!$P$29+'Plate Planning'!$Q$29)</f>
        <v>NA</v>
      </c>
      <c r="R66" s="67" t="str">
        <f>IF('Uncorrected Area Counts'!S66=0, "NA", 'Uncorrected Area Counts'!S66*'Plate Planning'!$P$30+'Plate Planning'!$Q$30)</f>
        <v>NA</v>
      </c>
      <c r="S66" s="67" t="str">
        <f>IF('Uncorrected Area Counts'!T66=0, "NA", 'Uncorrected Area Counts'!T66*'Plate Planning'!$P$31+'Plate Planning'!$Q$31)</f>
        <v>NA</v>
      </c>
      <c r="T66" s="67" t="str">
        <f>IF('Uncorrected Area Counts'!U66=0, "NA", 'Uncorrected Area Counts'!U66*'Plate Planning'!$P$32+'Plate Planning'!$Q$32)</f>
        <v>NA</v>
      </c>
    </row>
    <row r="67" spans="1:20" x14ac:dyDescent="0.3">
      <c r="A67" s="27">
        <v>64</v>
      </c>
      <c r="B67" s="26">
        <v>4</v>
      </c>
      <c r="C67" s="26">
        <v>6</v>
      </c>
      <c r="D67" s="12" t="s">
        <v>66</v>
      </c>
      <c r="E67" s="34">
        <f>'Uncorrected Area Counts'!F67*'Plate Planning'!$P$17+'Plate Planning'!$Q$17</f>
        <v>0</v>
      </c>
      <c r="F67" s="207" t="str">
        <f>IF('Uncorrected Area Counts'!G67=0, "NA", 'Uncorrected Area Counts'!G67*'Plate Planning'!$P$18+'Plate Planning'!$Q$18)</f>
        <v>NA</v>
      </c>
      <c r="G67" s="67" t="str">
        <f>IF('Uncorrected Area Counts'!H67=0, "NA", 'Uncorrected Area Counts'!H67*'Plate Planning'!$P$19+'Plate Planning'!$Q$19)</f>
        <v>NA</v>
      </c>
      <c r="H67" s="67" t="str">
        <f>IF('Uncorrected Area Counts'!I67=0, "NA", 'Uncorrected Area Counts'!I67*'Plate Planning'!$P$20+'Plate Planning'!$Q$20)</f>
        <v>NA</v>
      </c>
      <c r="I67" s="67" t="str">
        <f>IF('Uncorrected Area Counts'!J67=0, "NA",'Uncorrected Area Counts'!J67*'Plate Planning'!$P$21+'Plate Planning'!$Q$21)</f>
        <v>NA</v>
      </c>
      <c r="J67" s="67" t="str">
        <f>IF('Uncorrected Area Counts'!K67=0, "NA",'Uncorrected Area Counts'!K67*'Plate Planning'!$P$22+'Plate Planning'!$Q$22)</f>
        <v>NA</v>
      </c>
      <c r="K67" s="67" t="str">
        <f>IF('Uncorrected Area Counts'!L67=0, "NA", 'Uncorrected Area Counts'!L67*'Plate Planning'!$P$23+'Plate Planning'!$Q$23)</f>
        <v>NA</v>
      </c>
      <c r="L67" s="67" t="str">
        <f>IF('Uncorrected Area Counts'!M67=0, "NA",'Uncorrected Area Counts'!M67*'Plate Planning'!$P$24+'Plate Planning'!$Q$24)</f>
        <v>NA</v>
      </c>
      <c r="M67" s="67" t="str">
        <f>IF('Uncorrected Area Counts'!N67=0, "NA", 'Uncorrected Area Counts'!N67*'Plate Planning'!$P$25+'Plate Planning'!$Q$25)</f>
        <v>NA</v>
      </c>
      <c r="N67" s="67" t="str">
        <f>IF('Uncorrected Area Counts'!O67=0, "NA", 'Uncorrected Area Counts'!O67*'Plate Planning'!$P$26+'Plate Planning'!$Q$26)</f>
        <v>NA</v>
      </c>
      <c r="O67" s="66" t="str">
        <f>IF('Uncorrected Area Counts'!P67=0, "NA",'Uncorrected Area Counts'!P67*'Plate Planning'!$P$27+'Plate Planning'!$Q$27)</f>
        <v>NA</v>
      </c>
      <c r="P67" s="66" t="str">
        <f>IF('Uncorrected Area Counts'!Q67=0, "NA", 'Uncorrected Area Counts'!Q67*'Plate Planning'!$P$28+'Plate Planning'!$Q$28)</f>
        <v>NA</v>
      </c>
      <c r="Q67" s="67" t="str">
        <f>IF('Uncorrected Area Counts'!R67=0, "NA", 'Uncorrected Area Counts'!R67*'Plate Planning'!$P$29+'Plate Planning'!$Q$29)</f>
        <v>NA</v>
      </c>
      <c r="R67" s="67" t="str">
        <f>IF('Uncorrected Area Counts'!S67=0, "NA", 'Uncorrected Area Counts'!S67*'Plate Planning'!$P$30+'Plate Planning'!$Q$30)</f>
        <v>NA</v>
      </c>
      <c r="S67" s="67" t="str">
        <f>IF('Uncorrected Area Counts'!T67=0, "NA", 'Uncorrected Area Counts'!T67*'Plate Planning'!$P$31+'Plate Planning'!$Q$31)</f>
        <v>NA</v>
      </c>
      <c r="T67" s="67" t="str">
        <f>IF('Uncorrected Area Counts'!U67=0, "NA", 'Uncorrected Area Counts'!U67*'Plate Planning'!$P$32+'Plate Planning'!$Q$32)</f>
        <v>NA</v>
      </c>
    </row>
    <row r="68" spans="1:20" x14ac:dyDescent="0.3">
      <c r="A68" s="27">
        <v>65</v>
      </c>
      <c r="B68" s="26">
        <v>5</v>
      </c>
      <c r="C68" s="26">
        <v>6</v>
      </c>
      <c r="D68" s="12" t="s">
        <v>66</v>
      </c>
      <c r="E68" s="34">
        <f>'Uncorrected Area Counts'!F68*'Plate Planning'!$P$17+'Plate Planning'!$Q$17</f>
        <v>0</v>
      </c>
      <c r="F68" s="207" t="str">
        <f>IF('Uncorrected Area Counts'!G68=0, "NA", 'Uncorrected Area Counts'!G68*'Plate Planning'!$P$18+'Plate Planning'!$Q$18)</f>
        <v>NA</v>
      </c>
      <c r="G68" s="67" t="str">
        <f>IF('Uncorrected Area Counts'!H68=0, "NA", 'Uncorrected Area Counts'!H68*'Plate Planning'!$P$19+'Plate Planning'!$Q$19)</f>
        <v>NA</v>
      </c>
      <c r="H68" s="67" t="str">
        <f>IF('Uncorrected Area Counts'!I68=0, "NA", 'Uncorrected Area Counts'!I68*'Plate Planning'!$P$20+'Plate Planning'!$Q$20)</f>
        <v>NA</v>
      </c>
      <c r="I68" s="67" t="str">
        <f>IF('Uncorrected Area Counts'!J68=0, "NA",'Uncorrected Area Counts'!J68*'Plate Planning'!$P$21+'Plate Planning'!$Q$21)</f>
        <v>NA</v>
      </c>
      <c r="J68" s="67" t="str">
        <f>IF('Uncorrected Area Counts'!K68=0, "NA",'Uncorrected Area Counts'!K68*'Plate Planning'!$P$22+'Plate Planning'!$Q$22)</f>
        <v>NA</v>
      </c>
      <c r="K68" s="67" t="str">
        <f>IF('Uncorrected Area Counts'!L68=0, "NA", 'Uncorrected Area Counts'!L68*'Plate Planning'!$P$23+'Plate Planning'!$Q$23)</f>
        <v>NA</v>
      </c>
      <c r="L68" s="67" t="str">
        <f>IF('Uncorrected Area Counts'!M68=0, "NA",'Uncorrected Area Counts'!M68*'Plate Planning'!$P$24+'Plate Planning'!$Q$24)</f>
        <v>NA</v>
      </c>
      <c r="M68" s="67" t="str">
        <f>IF('Uncorrected Area Counts'!N68=0, "NA", 'Uncorrected Area Counts'!N68*'Plate Planning'!$P$25+'Plate Planning'!$Q$25)</f>
        <v>NA</v>
      </c>
      <c r="N68" s="67" t="str">
        <f>IF('Uncorrected Area Counts'!O68=0, "NA", 'Uncorrected Area Counts'!O68*'Plate Planning'!$P$26+'Plate Planning'!$Q$26)</f>
        <v>NA</v>
      </c>
      <c r="O68" s="66" t="str">
        <f>IF('Uncorrected Area Counts'!P68=0, "NA",'Uncorrected Area Counts'!P68*'Plate Planning'!$P$27+'Plate Planning'!$Q$27)</f>
        <v>NA</v>
      </c>
      <c r="P68" s="66" t="str">
        <f>IF('Uncorrected Area Counts'!Q68=0, "NA", 'Uncorrected Area Counts'!Q68*'Plate Planning'!$P$28+'Plate Planning'!$Q$28)</f>
        <v>NA</v>
      </c>
      <c r="Q68" s="67" t="str">
        <f>IF('Uncorrected Area Counts'!R68=0, "NA", 'Uncorrected Area Counts'!R68*'Plate Planning'!$P$29+'Plate Planning'!$Q$29)</f>
        <v>NA</v>
      </c>
      <c r="R68" s="67" t="str">
        <f>IF('Uncorrected Area Counts'!S68=0, "NA", 'Uncorrected Area Counts'!S68*'Plate Planning'!$P$30+'Plate Planning'!$Q$30)</f>
        <v>NA</v>
      </c>
      <c r="S68" s="67" t="str">
        <f>IF('Uncorrected Area Counts'!T68=0, "NA", 'Uncorrected Area Counts'!T68*'Plate Planning'!$P$31+'Plate Planning'!$Q$31)</f>
        <v>NA</v>
      </c>
      <c r="T68" s="67" t="str">
        <f>IF('Uncorrected Area Counts'!U68=0, "NA", 'Uncorrected Area Counts'!U68*'Plate Planning'!$P$32+'Plate Planning'!$Q$32)</f>
        <v>NA</v>
      </c>
    </row>
    <row r="69" spans="1:20" x14ac:dyDescent="0.3">
      <c r="A69" s="27">
        <v>66</v>
      </c>
      <c r="B69" s="26">
        <v>6</v>
      </c>
      <c r="C69" s="26">
        <v>6</v>
      </c>
      <c r="D69" s="12" t="s">
        <v>66</v>
      </c>
      <c r="E69" s="34">
        <f>'Uncorrected Area Counts'!F69*'Plate Planning'!$P$17+'Plate Planning'!$Q$17</f>
        <v>0</v>
      </c>
      <c r="F69" s="207" t="str">
        <f>IF('Uncorrected Area Counts'!G69=0, "NA", 'Uncorrected Area Counts'!G69*'Plate Planning'!$P$18+'Plate Planning'!$Q$18)</f>
        <v>NA</v>
      </c>
      <c r="G69" s="67" t="str">
        <f>IF('Uncorrected Area Counts'!H69=0, "NA", 'Uncorrected Area Counts'!H69*'Plate Planning'!$P$19+'Plate Planning'!$Q$19)</f>
        <v>NA</v>
      </c>
      <c r="H69" s="67" t="str">
        <f>IF('Uncorrected Area Counts'!I69=0, "NA", 'Uncorrected Area Counts'!I69*'Plate Planning'!$P$20+'Plate Planning'!$Q$20)</f>
        <v>NA</v>
      </c>
      <c r="I69" s="67" t="str">
        <f>IF('Uncorrected Area Counts'!J69=0, "NA",'Uncorrected Area Counts'!J69*'Plate Planning'!$P$21+'Plate Planning'!$Q$21)</f>
        <v>NA</v>
      </c>
      <c r="J69" s="67" t="str">
        <f>IF('Uncorrected Area Counts'!K69=0, "NA",'Uncorrected Area Counts'!K69*'Plate Planning'!$P$22+'Plate Planning'!$Q$22)</f>
        <v>NA</v>
      </c>
      <c r="K69" s="67" t="str">
        <f>IF('Uncorrected Area Counts'!L69=0, "NA", 'Uncorrected Area Counts'!L69*'Plate Planning'!$P$23+'Plate Planning'!$Q$23)</f>
        <v>NA</v>
      </c>
      <c r="L69" s="67" t="str">
        <f>IF('Uncorrected Area Counts'!M69=0, "NA",'Uncorrected Area Counts'!M69*'Plate Planning'!$P$24+'Plate Planning'!$Q$24)</f>
        <v>NA</v>
      </c>
      <c r="M69" s="67" t="str">
        <f>IF('Uncorrected Area Counts'!N69=0, "NA", 'Uncorrected Area Counts'!N69*'Plate Planning'!$P$25+'Plate Planning'!$Q$25)</f>
        <v>NA</v>
      </c>
      <c r="N69" s="67" t="str">
        <f>IF('Uncorrected Area Counts'!O69=0, "NA", 'Uncorrected Area Counts'!O69*'Plate Planning'!$P$26+'Plate Planning'!$Q$26)</f>
        <v>NA</v>
      </c>
      <c r="O69" s="66" t="str">
        <f>IF('Uncorrected Area Counts'!P69=0, "NA",'Uncorrected Area Counts'!P69*'Plate Planning'!$P$27+'Plate Planning'!$Q$27)</f>
        <v>NA</v>
      </c>
      <c r="P69" s="66" t="str">
        <f>IF('Uncorrected Area Counts'!Q69=0, "NA", 'Uncorrected Area Counts'!Q69*'Plate Planning'!$P$28+'Plate Planning'!$Q$28)</f>
        <v>NA</v>
      </c>
      <c r="Q69" s="67" t="str">
        <f>IF('Uncorrected Area Counts'!R69=0, "NA", 'Uncorrected Area Counts'!R69*'Plate Planning'!$P$29+'Plate Planning'!$Q$29)</f>
        <v>NA</v>
      </c>
      <c r="R69" s="67" t="str">
        <f>IF('Uncorrected Area Counts'!S69=0, "NA", 'Uncorrected Area Counts'!S69*'Plate Planning'!$P$30+'Plate Planning'!$Q$30)</f>
        <v>NA</v>
      </c>
      <c r="S69" s="67" t="str">
        <f>IF('Uncorrected Area Counts'!T69=0, "NA", 'Uncorrected Area Counts'!T69*'Plate Planning'!$P$31+'Plate Planning'!$Q$31)</f>
        <v>NA</v>
      </c>
      <c r="T69" s="67" t="str">
        <f>IF('Uncorrected Area Counts'!U69=0, "NA", 'Uncorrected Area Counts'!U69*'Plate Planning'!$P$32+'Plate Planning'!$Q$32)</f>
        <v>NA</v>
      </c>
    </row>
    <row r="70" spans="1:20" x14ac:dyDescent="0.3">
      <c r="A70" s="27">
        <v>67</v>
      </c>
      <c r="B70" s="26">
        <v>7</v>
      </c>
      <c r="C70" s="26">
        <v>6</v>
      </c>
      <c r="D70" s="12" t="s">
        <v>66</v>
      </c>
      <c r="E70" s="34">
        <f>'Uncorrected Area Counts'!F70*'Plate Planning'!$P$17+'Plate Planning'!$Q$17</f>
        <v>0</v>
      </c>
      <c r="F70" s="207" t="str">
        <f>IF('Uncorrected Area Counts'!G70=0, "NA", 'Uncorrected Area Counts'!G70*'Plate Planning'!$P$18+'Plate Planning'!$Q$18)</f>
        <v>NA</v>
      </c>
      <c r="G70" s="67" t="str">
        <f>IF('Uncorrected Area Counts'!H70=0, "NA", 'Uncorrected Area Counts'!H70*'Plate Planning'!$P$19+'Plate Planning'!$Q$19)</f>
        <v>NA</v>
      </c>
      <c r="H70" s="67" t="str">
        <f>IF('Uncorrected Area Counts'!I70=0, "NA", 'Uncorrected Area Counts'!I70*'Plate Planning'!$P$20+'Plate Planning'!$Q$20)</f>
        <v>NA</v>
      </c>
      <c r="I70" s="67" t="str">
        <f>IF('Uncorrected Area Counts'!J70=0, "NA",'Uncorrected Area Counts'!J70*'Plate Planning'!$P$21+'Plate Planning'!$Q$21)</f>
        <v>NA</v>
      </c>
      <c r="J70" s="67" t="str">
        <f>IF('Uncorrected Area Counts'!K70=0, "NA",'Uncorrected Area Counts'!K70*'Plate Planning'!$P$22+'Plate Planning'!$Q$22)</f>
        <v>NA</v>
      </c>
      <c r="K70" s="67" t="str">
        <f>IF('Uncorrected Area Counts'!L70=0, "NA", 'Uncorrected Area Counts'!L70*'Plate Planning'!$P$23+'Plate Planning'!$Q$23)</f>
        <v>NA</v>
      </c>
      <c r="L70" s="67" t="str">
        <f>IF('Uncorrected Area Counts'!M70=0, "NA",'Uncorrected Area Counts'!M70*'Plate Planning'!$P$24+'Plate Planning'!$Q$24)</f>
        <v>NA</v>
      </c>
      <c r="M70" s="67" t="str">
        <f>IF('Uncorrected Area Counts'!N70=0, "NA", 'Uncorrected Area Counts'!N70*'Plate Planning'!$P$25+'Plate Planning'!$Q$25)</f>
        <v>NA</v>
      </c>
      <c r="N70" s="67" t="str">
        <f>IF('Uncorrected Area Counts'!O70=0, "NA", 'Uncorrected Area Counts'!O70*'Plate Planning'!$P$26+'Plate Planning'!$Q$26)</f>
        <v>NA</v>
      </c>
      <c r="O70" s="66" t="str">
        <f>IF('Uncorrected Area Counts'!P70=0, "NA",'Uncorrected Area Counts'!P70*'Plate Planning'!$P$27+'Plate Planning'!$Q$27)</f>
        <v>NA</v>
      </c>
      <c r="P70" s="66" t="str">
        <f>IF('Uncorrected Area Counts'!Q70=0, "NA", 'Uncorrected Area Counts'!Q70*'Plate Planning'!$P$28+'Plate Planning'!$Q$28)</f>
        <v>NA</v>
      </c>
      <c r="Q70" s="67" t="str">
        <f>IF('Uncorrected Area Counts'!R70=0, "NA", 'Uncorrected Area Counts'!R70*'Plate Planning'!$P$29+'Plate Planning'!$Q$29)</f>
        <v>NA</v>
      </c>
      <c r="R70" s="67" t="str">
        <f>IF('Uncorrected Area Counts'!S70=0, "NA", 'Uncorrected Area Counts'!S70*'Plate Planning'!$P$30+'Plate Planning'!$Q$30)</f>
        <v>NA</v>
      </c>
      <c r="S70" s="67" t="str">
        <f>IF('Uncorrected Area Counts'!T70=0, "NA", 'Uncorrected Area Counts'!T70*'Plate Planning'!$P$31+'Plate Planning'!$Q$31)</f>
        <v>NA</v>
      </c>
      <c r="T70" s="67" t="str">
        <f>IF('Uncorrected Area Counts'!U70=0, "NA", 'Uncorrected Area Counts'!U70*'Plate Planning'!$P$32+'Plate Planning'!$Q$32)</f>
        <v>NA</v>
      </c>
    </row>
    <row r="71" spans="1:20" x14ac:dyDescent="0.3">
      <c r="A71" s="27">
        <v>68</v>
      </c>
      <c r="B71" s="26">
        <v>8</v>
      </c>
      <c r="C71" s="26">
        <v>6</v>
      </c>
      <c r="D71" s="12" t="s">
        <v>66</v>
      </c>
      <c r="E71" s="34">
        <f>'Uncorrected Area Counts'!F71*'Plate Planning'!$P$17+'Plate Planning'!$Q$17</f>
        <v>0</v>
      </c>
      <c r="F71" s="207" t="str">
        <f>IF('Uncorrected Area Counts'!G71=0, "NA", 'Uncorrected Area Counts'!G71*'Plate Planning'!$P$18+'Plate Planning'!$Q$18)</f>
        <v>NA</v>
      </c>
      <c r="G71" s="67" t="str">
        <f>IF('Uncorrected Area Counts'!H71=0, "NA", 'Uncorrected Area Counts'!H71*'Plate Planning'!$P$19+'Plate Planning'!$Q$19)</f>
        <v>NA</v>
      </c>
      <c r="H71" s="67" t="str">
        <f>IF('Uncorrected Area Counts'!I71=0, "NA", 'Uncorrected Area Counts'!I71*'Plate Planning'!$P$20+'Plate Planning'!$Q$20)</f>
        <v>NA</v>
      </c>
      <c r="I71" s="67" t="str">
        <f>IF('Uncorrected Area Counts'!J71=0, "NA",'Uncorrected Area Counts'!J71*'Plate Planning'!$P$21+'Plate Planning'!$Q$21)</f>
        <v>NA</v>
      </c>
      <c r="J71" s="67" t="str">
        <f>IF('Uncorrected Area Counts'!K71=0, "NA",'Uncorrected Area Counts'!K71*'Plate Planning'!$P$22+'Plate Planning'!$Q$22)</f>
        <v>NA</v>
      </c>
      <c r="K71" s="67" t="str">
        <f>IF('Uncorrected Area Counts'!L71=0, "NA", 'Uncorrected Area Counts'!L71*'Plate Planning'!$P$23+'Plate Planning'!$Q$23)</f>
        <v>NA</v>
      </c>
      <c r="L71" s="67" t="str">
        <f>IF('Uncorrected Area Counts'!M71=0, "NA",'Uncorrected Area Counts'!M71*'Plate Planning'!$P$24+'Plate Planning'!$Q$24)</f>
        <v>NA</v>
      </c>
      <c r="M71" s="67" t="str">
        <f>IF('Uncorrected Area Counts'!N71=0, "NA", 'Uncorrected Area Counts'!N71*'Plate Planning'!$P$25+'Plate Planning'!$Q$25)</f>
        <v>NA</v>
      </c>
      <c r="N71" s="67" t="str">
        <f>IF('Uncorrected Area Counts'!O71=0, "NA", 'Uncorrected Area Counts'!O71*'Plate Planning'!$P$26+'Plate Planning'!$Q$26)</f>
        <v>NA</v>
      </c>
      <c r="O71" s="66" t="str">
        <f>IF('Uncorrected Area Counts'!P71=0, "NA",'Uncorrected Area Counts'!P71*'Plate Planning'!$P$27+'Plate Planning'!$Q$27)</f>
        <v>NA</v>
      </c>
      <c r="P71" s="66" t="str">
        <f>IF('Uncorrected Area Counts'!Q71=0, "NA", 'Uncorrected Area Counts'!Q71*'Plate Planning'!$P$28+'Plate Planning'!$Q$28)</f>
        <v>NA</v>
      </c>
      <c r="Q71" s="67" t="str">
        <f>IF('Uncorrected Area Counts'!R71=0, "NA", 'Uncorrected Area Counts'!R71*'Plate Planning'!$P$29+'Plate Planning'!$Q$29)</f>
        <v>NA</v>
      </c>
      <c r="R71" s="67" t="str">
        <f>IF('Uncorrected Area Counts'!S71=0, "NA", 'Uncorrected Area Counts'!S71*'Plate Planning'!$P$30+'Plate Planning'!$Q$30)</f>
        <v>NA</v>
      </c>
      <c r="S71" s="67" t="str">
        <f>IF('Uncorrected Area Counts'!T71=0, "NA", 'Uncorrected Area Counts'!T71*'Plate Planning'!$P$31+'Plate Planning'!$Q$31)</f>
        <v>NA</v>
      </c>
      <c r="T71" s="67" t="str">
        <f>IF('Uncorrected Area Counts'!U71=0, "NA", 'Uncorrected Area Counts'!U71*'Plate Planning'!$P$32+'Plate Planning'!$Q$32)</f>
        <v>NA</v>
      </c>
    </row>
    <row r="72" spans="1:20" x14ac:dyDescent="0.3">
      <c r="A72" s="27">
        <v>69</v>
      </c>
      <c r="B72" s="26">
        <v>9</v>
      </c>
      <c r="C72" s="26">
        <v>6</v>
      </c>
      <c r="D72" s="12" t="s">
        <v>66</v>
      </c>
      <c r="E72" s="34">
        <f>'Uncorrected Area Counts'!F72*'Plate Planning'!$P$17+'Plate Planning'!$Q$17</f>
        <v>0</v>
      </c>
      <c r="F72" s="207" t="str">
        <f>IF('Uncorrected Area Counts'!G72=0, "NA", 'Uncorrected Area Counts'!G72*'Plate Planning'!$P$18+'Plate Planning'!$Q$18)</f>
        <v>NA</v>
      </c>
      <c r="G72" s="67" t="str">
        <f>IF('Uncorrected Area Counts'!H72=0, "NA", 'Uncorrected Area Counts'!H72*'Plate Planning'!$P$19+'Plate Planning'!$Q$19)</f>
        <v>NA</v>
      </c>
      <c r="H72" s="67" t="str">
        <f>IF('Uncorrected Area Counts'!I72=0, "NA", 'Uncorrected Area Counts'!I72*'Plate Planning'!$P$20+'Plate Planning'!$Q$20)</f>
        <v>NA</v>
      </c>
      <c r="I72" s="67" t="str">
        <f>IF('Uncorrected Area Counts'!J72=0, "NA",'Uncorrected Area Counts'!J72*'Plate Planning'!$P$21+'Plate Planning'!$Q$21)</f>
        <v>NA</v>
      </c>
      <c r="J72" s="67" t="str">
        <f>IF('Uncorrected Area Counts'!K72=0, "NA",'Uncorrected Area Counts'!K72*'Plate Planning'!$P$22+'Plate Planning'!$Q$22)</f>
        <v>NA</v>
      </c>
      <c r="K72" s="67" t="str">
        <f>IF('Uncorrected Area Counts'!L72=0, "NA", 'Uncorrected Area Counts'!L72*'Plate Planning'!$P$23+'Plate Planning'!$Q$23)</f>
        <v>NA</v>
      </c>
      <c r="L72" s="67" t="str">
        <f>IF('Uncorrected Area Counts'!M72=0, "NA",'Uncorrected Area Counts'!M72*'Plate Planning'!$P$24+'Plate Planning'!$Q$24)</f>
        <v>NA</v>
      </c>
      <c r="M72" s="67" t="str">
        <f>IF('Uncorrected Area Counts'!N72=0, "NA", 'Uncorrected Area Counts'!N72*'Plate Planning'!$P$25+'Plate Planning'!$Q$25)</f>
        <v>NA</v>
      </c>
      <c r="N72" s="67" t="str">
        <f>IF('Uncorrected Area Counts'!O72=0, "NA", 'Uncorrected Area Counts'!O72*'Plate Planning'!$P$26+'Plate Planning'!$Q$26)</f>
        <v>NA</v>
      </c>
      <c r="O72" s="66" t="str">
        <f>IF('Uncorrected Area Counts'!P72=0, "NA",'Uncorrected Area Counts'!P72*'Plate Planning'!$P$27+'Plate Planning'!$Q$27)</f>
        <v>NA</v>
      </c>
      <c r="P72" s="66" t="str">
        <f>IF('Uncorrected Area Counts'!Q72=0, "NA", 'Uncorrected Area Counts'!Q72*'Plate Planning'!$P$28+'Plate Planning'!$Q$28)</f>
        <v>NA</v>
      </c>
      <c r="Q72" s="67" t="str">
        <f>IF('Uncorrected Area Counts'!R72=0, "NA", 'Uncorrected Area Counts'!R72*'Plate Planning'!$P$29+'Plate Planning'!$Q$29)</f>
        <v>NA</v>
      </c>
      <c r="R72" s="67" t="str">
        <f>IF('Uncorrected Area Counts'!S72=0, "NA", 'Uncorrected Area Counts'!S72*'Plate Planning'!$P$30+'Plate Planning'!$Q$30)</f>
        <v>NA</v>
      </c>
      <c r="S72" s="67" t="str">
        <f>IF('Uncorrected Area Counts'!T72=0, "NA", 'Uncorrected Area Counts'!T72*'Plate Planning'!$P$31+'Plate Planning'!$Q$31)</f>
        <v>NA</v>
      </c>
      <c r="T72" s="67" t="str">
        <f>IF('Uncorrected Area Counts'!U72=0, "NA", 'Uncorrected Area Counts'!U72*'Plate Planning'!$P$32+'Plate Planning'!$Q$32)</f>
        <v>NA</v>
      </c>
    </row>
    <row r="73" spans="1:20" x14ac:dyDescent="0.3">
      <c r="A73" s="27">
        <v>70</v>
      </c>
      <c r="B73" s="26">
        <v>10</v>
      </c>
      <c r="C73" s="26">
        <v>6</v>
      </c>
      <c r="D73" s="12" t="s">
        <v>66</v>
      </c>
      <c r="E73" s="34">
        <f>'Uncorrected Area Counts'!F73*'Plate Planning'!$P$17+'Plate Planning'!$Q$17</f>
        <v>0</v>
      </c>
      <c r="F73" s="207" t="str">
        <f>IF('Uncorrected Area Counts'!G73=0, "NA", 'Uncorrected Area Counts'!G73*'Plate Planning'!$P$18+'Plate Planning'!$Q$18)</f>
        <v>NA</v>
      </c>
      <c r="G73" s="67" t="str">
        <f>IF('Uncorrected Area Counts'!H73=0, "NA", 'Uncorrected Area Counts'!H73*'Plate Planning'!$P$19+'Plate Planning'!$Q$19)</f>
        <v>NA</v>
      </c>
      <c r="H73" s="67" t="str">
        <f>IF('Uncorrected Area Counts'!I73=0, "NA", 'Uncorrected Area Counts'!I73*'Plate Planning'!$P$20+'Plate Planning'!$Q$20)</f>
        <v>NA</v>
      </c>
      <c r="I73" s="67" t="str">
        <f>IF('Uncorrected Area Counts'!J73=0, "NA",'Uncorrected Area Counts'!J73*'Plate Planning'!$P$21+'Plate Planning'!$Q$21)</f>
        <v>NA</v>
      </c>
      <c r="J73" s="67" t="str">
        <f>IF('Uncorrected Area Counts'!K73=0, "NA",'Uncorrected Area Counts'!K73*'Plate Planning'!$P$22+'Plate Planning'!$Q$22)</f>
        <v>NA</v>
      </c>
      <c r="K73" s="67" t="str">
        <f>IF('Uncorrected Area Counts'!L73=0, "NA", 'Uncorrected Area Counts'!L73*'Plate Planning'!$P$23+'Plate Planning'!$Q$23)</f>
        <v>NA</v>
      </c>
      <c r="L73" s="67" t="str">
        <f>IF('Uncorrected Area Counts'!M73=0, "NA",'Uncorrected Area Counts'!M73*'Plate Planning'!$P$24+'Plate Planning'!$Q$24)</f>
        <v>NA</v>
      </c>
      <c r="M73" s="67" t="str">
        <f>IF('Uncorrected Area Counts'!N73=0, "NA", 'Uncorrected Area Counts'!N73*'Plate Planning'!$P$25+'Plate Planning'!$Q$25)</f>
        <v>NA</v>
      </c>
      <c r="N73" s="67" t="str">
        <f>IF('Uncorrected Area Counts'!O73=0, "NA", 'Uncorrected Area Counts'!O73*'Plate Planning'!$P$26+'Plate Planning'!$Q$26)</f>
        <v>NA</v>
      </c>
      <c r="O73" s="66" t="str">
        <f>IF('Uncorrected Area Counts'!P73=0, "NA",'Uncorrected Area Counts'!P73*'Plate Planning'!$P$27+'Plate Planning'!$Q$27)</f>
        <v>NA</v>
      </c>
      <c r="P73" s="66" t="str">
        <f>IF('Uncorrected Area Counts'!Q73=0, "NA", 'Uncorrected Area Counts'!Q73*'Plate Planning'!$P$28+'Plate Planning'!$Q$28)</f>
        <v>NA</v>
      </c>
      <c r="Q73" s="67" t="str">
        <f>IF('Uncorrected Area Counts'!R73=0, "NA", 'Uncorrected Area Counts'!R73*'Plate Planning'!$P$29+'Plate Planning'!$Q$29)</f>
        <v>NA</v>
      </c>
      <c r="R73" s="67" t="str">
        <f>IF('Uncorrected Area Counts'!S73=0, "NA", 'Uncorrected Area Counts'!S73*'Plate Planning'!$P$30+'Plate Planning'!$Q$30)</f>
        <v>NA</v>
      </c>
      <c r="S73" s="67" t="str">
        <f>IF('Uncorrected Area Counts'!T73=0, "NA", 'Uncorrected Area Counts'!T73*'Plate Planning'!$P$31+'Plate Planning'!$Q$31)</f>
        <v>NA</v>
      </c>
      <c r="T73" s="67" t="str">
        <f>IF('Uncorrected Area Counts'!U73=0, "NA", 'Uncorrected Area Counts'!U73*'Plate Planning'!$P$32+'Plate Planning'!$Q$32)</f>
        <v>NA</v>
      </c>
    </row>
    <row r="74" spans="1:20" x14ac:dyDescent="0.3">
      <c r="A74" s="27">
        <v>71</v>
      </c>
      <c r="B74" s="26">
        <v>11</v>
      </c>
      <c r="C74" s="26">
        <v>6</v>
      </c>
      <c r="D74" s="12" t="s">
        <v>66</v>
      </c>
      <c r="E74" s="34">
        <f>'Uncorrected Area Counts'!F74*'Plate Planning'!$P$17+'Plate Planning'!$Q$17</f>
        <v>0</v>
      </c>
      <c r="F74" s="207" t="str">
        <f>IF('Uncorrected Area Counts'!G74=0, "NA", 'Uncorrected Area Counts'!G74*'Plate Planning'!$P$18+'Plate Planning'!$Q$18)</f>
        <v>NA</v>
      </c>
      <c r="G74" s="67" t="str">
        <f>IF('Uncorrected Area Counts'!H74=0, "NA", 'Uncorrected Area Counts'!H74*'Plate Planning'!$P$19+'Plate Planning'!$Q$19)</f>
        <v>NA</v>
      </c>
      <c r="H74" s="67" t="str">
        <f>IF('Uncorrected Area Counts'!I74=0, "NA", 'Uncorrected Area Counts'!I74*'Plate Planning'!$P$20+'Plate Planning'!$Q$20)</f>
        <v>NA</v>
      </c>
      <c r="I74" s="67" t="str">
        <f>IF('Uncorrected Area Counts'!J74=0, "NA",'Uncorrected Area Counts'!J74*'Plate Planning'!$P$21+'Plate Planning'!$Q$21)</f>
        <v>NA</v>
      </c>
      <c r="J74" s="67" t="str">
        <f>IF('Uncorrected Area Counts'!K74=0, "NA",'Uncorrected Area Counts'!K74*'Plate Planning'!$P$22+'Plate Planning'!$Q$22)</f>
        <v>NA</v>
      </c>
      <c r="K74" s="67" t="str">
        <f>IF('Uncorrected Area Counts'!L74=0, "NA", 'Uncorrected Area Counts'!L74*'Plate Planning'!$P$23+'Plate Planning'!$Q$23)</f>
        <v>NA</v>
      </c>
      <c r="L74" s="67" t="str">
        <f>IF('Uncorrected Area Counts'!M74=0, "NA",'Uncorrected Area Counts'!M74*'Plate Planning'!$P$24+'Plate Planning'!$Q$24)</f>
        <v>NA</v>
      </c>
      <c r="M74" s="67" t="str">
        <f>IF('Uncorrected Area Counts'!N74=0, "NA", 'Uncorrected Area Counts'!N74*'Plate Planning'!$P$25+'Plate Planning'!$Q$25)</f>
        <v>NA</v>
      </c>
      <c r="N74" s="67" t="str">
        <f>IF('Uncorrected Area Counts'!O74=0, "NA", 'Uncorrected Area Counts'!O74*'Plate Planning'!$P$26+'Plate Planning'!$Q$26)</f>
        <v>NA</v>
      </c>
      <c r="O74" s="66" t="str">
        <f>IF('Uncorrected Area Counts'!P74=0, "NA",'Uncorrected Area Counts'!P74*'Plate Planning'!$P$27+'Plate Planning'!$Q$27)</f>
        <v>NA</v>
      </c>
      <c r="P74" s="66" t="str">
        <f>IF('Uncorrected Area Counts'!Q74=0, "NA", 'Uncorrected Area Counts'!Q74*'Plate Planning'!$P$28+'Plate Planning'!$Q$28)</f>
        <v>NA</v>
      </c>
      <c r="Q74" s="67" t="str">
        <f>IF('Uncorrected Area Counts'!R74=0, "NA", 'Uncorrected Area Counts'!R74*'Plate Planning'!$P$29+'Plate Planning'!$Q$29)</f>
        <v>NA</v>
      </c>
      <c r="R74" s="67" t="str">
        <f>IF('Uncorrected Area Counts'!S74=0, "NA", 'Uncorrected Area Counts'!S74*'Plate Planning'!$P$30+'Plate Planning'!$Q$30)</f>
        <v>NA</v>
      </c>
      <c r="S74" s="67" t="str">
        <f>IF('Uncorrected Area Counts'!T74=0, "NA", 'Uncorrected Area Counts'!T74*'Plate Planning'!$P$31+'Plate Planning'!$Q$31)</f>
        <v>NA</v>
      </c>
      <c r="T74" s="67" t="str">
        <f>IF('Uncorrected Area Counts'!U74=0, "NA", 'Uncorrected Area Counts'!U74*'Plate Planning'!$P$32+'Plate Planning'!$Q$32)</f>
        <v>NA</v>
      </c>
    </row>
    <row r="75" spans="1:20" x14ac:dyDescent="0.3">
      <c r="A75" s="27">
        <v>72</v>
      </c>
      <c r="B75" s="26">
        <v>12</v>
      </c>
      <c r="C75" s="26">
        <v>6</v>
      </c>
      <c r="D75" s="12" t="s">
        <v>66</v>
      </c>
      <c r="E75" s="34">
        <f>'Uncorrected Area Counts'!F75*'Plate Planning'!$P$17+'Plate Planning'!$Q$17</f>
        <v>0</v>
      </c>
      <c r="F75" s="207" t="str">
        <f>IF('Uncorrected Area Counts'!G75=0, "NA", 'Uncorrected Area Counts'!G75*'Plate Planning'!$P$18+'Plate Planning'!$Q$18)</f>
        <v>NA</v>
      </c>
      <c r="G75" s="67" t="str">
        <f>IF('Uncorrected Area Counts'!H75=0, "NA", 'Uncorrected Area Counts'!H75*'Plate Planning'!$P$19+'Plate Planning'!$Q$19)</f>
        <v>NA</v>
      </c>
      <c r="H75" s="67" t="str">
        <f>IF('Uncorrected Area Counts'!I75=0, "NA", 'Uncorrected Area Counts'!I75*'Plate Planning'!$P$20+'Plate Planning'!$Q$20)</f>
        <v>NA</v>
      </c>
      <c r="I75" s="67" t="str">
        <f>IF('Uncorrected Area Counts'!J75=0, "NA",'Uncorrected Area Counts'!J75*'Plate Planning'!$P$21+'Plate Planning'!$Q$21)</f>
        <v>NA</v>
      </c>
      <c r="J75" s="67" t="str">
        <f>IF('Uncorrected Area Counts'!K75=0, "NA",'Uncorrected Area Counts'!K75*'Plate Planning'!$P$22+'Plate Planning'!$Q$22)</f>
        <v>NA</v>
      </c>
      <c r="K75" s="67" t="str">
        <f>IF('Uncorrected Area Counts'!L75=0, "NA", 'Uncorrected Area Counts'!L75*'Plate Planning'!$P$23+'Plate Planning'!$Q$23)</f>
        <v>NA</v>
      </c>
      <c r="L75" s="67" t="str">
        <f>IF('Uncorrected Area Counts'!M75=0, "NA",'Uncorrected Area Counts'!M75*'Plate Planning'!$P$24+'Plate Planning'!$Q$24)</f>
        <v>NA</v>
      </c>
      <c r="M75" s="67" t="str">
        <f>IF('Uncorrected Area Counts'!N75=0, "NA", 'Uncorrected Area Counts'!N75*'Plate Planning'!$P$25+'Plate Planning'!$Q$25)</f>
        <v>NA</v>
      </c>
      <c r="N75" s="67" t="str">
        <f>IF('Uncorrected Area Counts'!O75=0, "NA", 'Uncorrected Area Counts'!O75*'Plate Planning'!$P$26+'Plate Planning'!$Q$26)</f>
        <v>NA</v>
      </c>
      <c r="O75" s="66" t="str">
        <f>IF('Uncorrected Area Counts'!P75=0, "NA",'Uncorrected Area Counts'!P75*'Plate Planning'!$P$27+'Plate Planning'!$Q$27)</f>
        <v>NA</v>
      </c>
      <c r="P75" s="66" t="str">
        <f>IF('Uncorrected Area Counts'!Q75=0, "NA", 'Uncorrected Area Counts'!Q75*'Plate Planning'!$P$28+'Plate Planning'!$Q$28)</f>
        <v>NA</v>
      </c>
      <c r="Q75" s="67" t="str">
        <f>IF('Uncorrected Area Counts'!R75=0, "NA", 'Uncorrected Area Counts'!R75*'Plate Planning'!$P$29+'Plate Planning'!$Q$29)</f>
        <v>NA</v>
      </c>
      <c r="R75" s="67" t="str">
        <f>IF('Uncorrected Area Counts'!S75=0, "NA", 'Uncorrected Area Counts'!S75*'Plate Planning'!$P$30+'Plate Planning'!$Q$30)</f>
        <v>NA</v>
      </c>
      <c r="S75" s="67" t="str">
        <f>IF('Uncorrected Area Counts'!T75=0, "NA", 'Uncorrected Area Counts'!T75*'Plate Planning'!$P$31+'Plate Planning'!$Q$31)</f>
        <v>NA</v>
      </c>
      <c r="T75" s="67" t="str">
        <f>IF('Uncorrected Area Counts'!U75=0, "NA", 'Uncorrected Area Counts'!U75*'Plate Planning'!$P$32+'Plate Planning'!$Q$32)</f>
        <v>NA</v>
      </c>
    </row>
    <row r="76" spans="1:20" x14ac:dyDescent="0.3">
      <c r="A76" s="27">
        <v>73</v>
      </c>
      <c r="B76" s="26">
        <v>1</v>
      </c>
      <c r="C76" s="26">
        <v>7</v>
      </c>
      <c r="D76" s="12" t="s">
        <v>66</v>
      </c>
      <c r="E76" s="34">
        <f>'Uncorrected Area Counts'!F76*'Plate Planning'!$P$17+'Plate Planning'!$Q$17</f>
        <v>0</v>
      </c>
      <c r="F76" s="207" t="str">
        <f>IF('Uncorrected Area Counts'!G76=0, "NA", 'Uncorrected Area Counts'!G76*'Plate Planning'!$P$18+'Plate Planning'!$Q$18)</f>
        <v>NA</v>
      </c>
      <c r="G76" s="67" t="str">
        <f>IF('Uncorrected Area Counts'!H76=0, "NA", 'Uncorrected Area Counts'!H76*'Plate Planning'!$P$19+'Plate Planning'!$Q$19)</f>
        <v>NA</v>
      </c>
      <c r="H76" s="67" t="str">
        <f>IF('Uncorrected Area Counts'!I76=0, "NA", 'Uncorrected Area Counts'!I76*'Plate Planning'!$P$20+'Plate Planning'!$Q$20)</f>
        <v>NA</v>
      </c>
      <c r="I76" s="67" t="str">
        <f>IF('Uncorrected Area Counts'!J76=0, "NA",'Uncorrected Area Counts'!J76*'Plate Planning'!$P$21+'Plate Planning'!$Q$21)</f>
        <v>NA</v>
      </c>
      <c r="J76" s="67" t="str">
        <f>IF('Uncorrected Area Counts'!K76=0, "NA",'Uncorrected Area Counts'!K76*'Plate Planning'!$P$22+'Plate Planning'!$Q$22)</f>
        <v>NA</v>
      </c>
      <c r="K76" s="67" t="str">
        <f>IF('Uncorrected Area Counts'!L76=0, "NA", 'Uncorrected Area Counts'!L76*'Plate Planning'!$P$23+'Plate Planning'!$Q$23)</f>
        <v>NA</v>
      </c>
      <c r="L76" s="67" t="str">
        <f>IF('Uncorrected Area Counts'!M76=0, "NA",'Uncorrected Area Counts'!M76*'Plate Planning'!$P$24+'Plate Planning'!$Q$24)</f>
        <v>NA</v>
      </c>
      <c r="M76" s="67" t="str">
        <f>IF('Uncorrected Area Counts'!N76=0, "NA", 'Uncorrected Area Counts'!N76*'Plate Planning'!$P$25+'Plate Planning'!$Q$25)</f>
        <v>NA</v>
      </c>
      <c r="N76" s="67" t="str">
        <f>IF('Uncorrected Area Counts'!O76=0, "NA", 'Uncorrected Area Counts'!O76*'Plate Planning'!$P$26+'Plate Planning'!$Q$26)</f>
        <v>NA</v>
      </c>
      <c r="O76" s="66" t="str">
        <f>IF('Uncorrected Area Counts'!P76=0, "NA",'Uncorrected Area Counts'!P76*'Plate Planning'!$P$27+'Plate Planning'!$Q$27)</f>
        <v>NA</v>
      </c>
      <c r="P76" s="66" t="str">
        <f>IF('Uncorrected Area Counts'!Q76=0, "NA", 'Uncorrected Area Counts'!Q76*'Plate Planning'!$P$28+'Plate Planning'!$Q$28)</f>
        <v>NA</v>
      </c>
      <c r="Q76" s="67" t="str">
        <f>IF('Uncorrected Area Counts'!R76=0, "NA", 'Uncorrected Area Counts'!R76*'Plate Planning'!$P$29+'Plate Planning'!$Q$29)</f>
        <v>NA</v>
      </c>
      <c r="R76" s="67" t="str">
        <f>IF('Uncorrected Area Counts'!S76=0, "NA", 'Uncorrected Area Counts'!S76*'Plate Planning'!$P$30+'Plate Planning'!$Q$30)</f>
        <v>NA</v>
      </c>
      <c r="S76" s="67" t="str">
        <f>IF('Uncorrected Area Counts'!T76=0, "NA", 'Uncorrected Area Counts'!T76*'Plate Planning'!$P$31+'Plate Planning'!$Q$31)</f>
        <v>NA</v>
      </c>
      <c r="T76" s="67" t="str">
        <f>IF('Uncorrected Area Counts'!U76=0, "NA", 'Uncorrected Area Counts'!U76*'Plate Planning'!$P$32+'Plate Planning'!$Q$32)</f>
        <v>NA</v>
      </c>
    </row>
    <row r="77" spans="1:20" x14ac:dyDescent="0.3">
      <c r="A77" s="27">
        <v>74</v>
      </c>
      <c r="B77" s="26">
        <v>2</v>
      </c>
      <c r="C77" s="26">
        <v>7</v>
      </c>
      <c r="D77" s="12" t="s">
        <v>66</v>
      </c>
      <c r="E77" s="34">
        <f>'Uncorrected Area Counts'!F77*'Plate Planning'!$P$17+'Plate Planning'!$Q$17</f>
        <v>0</v>
      </c>
      <c r="F77" s="207" t="str">
        <f>IF('Uncorrected Area Counts'!G77=0, "NA", 'Uncorrected Area Counts'!G77*'Plate Planning'!$P$18+'Plate Planning'!$Q$18)</f>
        <v>NA</v>
      </c>
      <c r="G77" s="67" t="str">
        <f>IF('Uncorrected Area Counts'!H77=0, "NA", 'Uncorrected Area Counts'!H77*'Plate Planning'!$P$19+'Plate Planning'!$Q$19)</f>
        <v>NA</v>
      </c>
      <c r="H77" s="67" t="str">
        <f>IF('Uncorrected Area Counts'!I77=0, "NA", 'Uncorrected Area Counts'!I77*'Plate Planning'!$P$20+'Plate Planning'!$Q$20)</f>
        <v>NA</v>
      </c>
      <c r="I77" s="67" t="str">
        <f>IF('Uncorrected Area Counts'!J77=0, "NA",'Uncorrected Area Counts'!J77*'Plate Planning'!$P$21+'Plate Planning'!$Q$21)</f>
        <v>NA</v>
      </c>
      <c r="J77" s="67" t="str">
        <f>IF('Uncorrected Area Counts'!K77=0, "NA",'Uncorrected Area Counts'!K77*'Plate Planning'!$P$22+'Plate Planning'!$Q$22)</f>
        <v>NA</v>
      </c>
      <c r="K77" s="67" t="str">
        <f>IF('Uncorrected Area Counts'!L77=0, "NA", 'Uncorrected Area Counts'!L77*'Plate Planning'!$P$23+'Plate Planning'!$Q$23)</f>
        <v>NA</v>
      </c>
      <c r="L77" s="67" t="str">
        <f>IF('Uncorrected Area Counts'!M77=0, "NA",'Uncorrected Area Counts'!M77*'Plate Planning'!$P$24+'Plate Planning'!$Q$24)</f>
        <v>NA</v>
      </c>
      <c r="M77" s="67" t="str">
        <f>IF('Uncorrected Area Counts'!N77=0, "NA", 'Uncorrected Area Counts'!N77*'Plate Planning'!$P$25+'Plate Planning'!$Q$25)</f>
        <v>NA</v>
      </c>
      <c r="N77" s="67" t="str">
        <f>IF('Uncorrected Area Counts'!O77=0, "NA", 'Uncorrected Area Counts'!O77*'Plate Planning'!$P$26+'Plate Planning'!$Q$26)</f>
        <v>NA</v>
      </c>
      <c r="O77" s="66" t="str">
        <f>IF('Uncorrected Area Counts'!P77=0, "NA",'Uncorrected Area Counts'!P77*'Plate Planning'!$P$27+'Plate Planning'!$Q$27)</f>
        <v>NA</v>
      </c>
      <c r="P77" s="66" t="str">
        <f>IF('Uncorrected Area Counts'!Q77=0, "NA", 'Uncorrected Area Counts'!Q77*'Plate Planning'!$P$28+'Plate Planning'!$Q$28)</f>
        <v>NA</v>
      </c>
      <c r="Q77" s="67" t="str">
        <f>IF('Uncorrected Area Counts'!R77=0, "NA", 'Uncorrected Area Counts'!R77*'Plate Planning'!$P$29+'Plate Planning'!$Q$29)</f>
        <v>NA</v>
      </c>
      <c r="R77" s="67" t="str">
        <f>IF('Uncorrected Area Counts'!S77=0, "NA", 'Uncorrected Area Counts'!S77*'Plate Planning'!$P$30+'Plate Planning'!$Q$30)</f>
        <v>NA</v>
      </c>
      <c r="S77" s="67" t="str">
        <f>IF('Uncorrected Area Counts'!T77=0, "NA", 'Uncorrected Area Counts'!T77*'Plate Planning'!$P$31+'Plate Planning'!$Q$31)</f>
        <v>NA</v>
      </c>
      <c r="T77" s="67" t="str">
        <f>IF('Uncorrected Area Counts'!U77=0, "NA", 'Uncorrected Area Counts'!U77*'Plate Planning'!$P$32+'Plate Planning'!$Q$32)</f>
        <v>NA</v>
      </c>
    </row>
    <row r="78" spans="1:20" x14ac:dyDescent="0.3">
      <c r="A78" s="27">
        <v>75</v>
      </c>
      <c r="B78" s="26">
        <v>3</v>
      </c>
      <c r="C78" s="26">
        <v>7</v>
      </c>
      <c r="D78" s="12" t="s">
        <v>66</v>
      </c>
      <c r="E78" s="34">
        <f>'Uncorrected Area Counts'!F78*'Plate Planning'!$P$17+'Plate Planning'!$Q$17</f>
        <v>0</v>
      </c>
      <c r="F78" s="207" t="str">
        <f>IF('Uncorrected Area Counts'!G78=0, "NA", 'Uncorrected Area Counts'!G78*'Plate Planning'!$P$18+'Plate Planning'!$Q$18)</f>
        <v>NA</v>
      </c>
      <c r="G78" s="67" t="str">
        <f>IF('Uncorrected Area Counts'!H78=0, "NA", 'Uncorrected Area Counts'!H78*'Plate Planning'!$P$19+'Plate Planning'!$Q$19)</f>
        <v>NA</v>
      </c>
      <c r="H78" s="67" t="str">
        <f>IF('Uncorrected Area Counts'!I78=0, "NA", 'Uncorrected Area Counts'!I78*'Plate Planning'!$P$20+'Plate Planning'!$Q$20)</f>
        <v>NA</v>
      </c>
      <c r="I78" s="67" t="str">
        <f>IF('Uncorrected Area Counts'!J78=0, "NA",'Uncorrected Area Counts'!J78*'Plate Planning'!$P$21+'Plate Planning'!$Q$21)</f>
        <v>NA</v>
      </c>
      <c r="J78" s="67" t="str">
        <f>IF('Uncorrected Area Counts'!K78=0, "NA",'Uncorrected Area Counts'!K78*'Plate Planning'!$P$22+'Plate Planning'!$Q$22)</f>
        <v>NA</v>
      </c>
      <c r="K78" s="67" t="str">
        <f>IF('Uncorrected Area Counts'!L78=0, "NA", 'Uncorrected Area Counts'!L78*'Plate Planning'!$P$23+'Plate Planning'!$Q$23)</f>
        <v>NA</v>
      </c>
      <c r="L78" s="67" t="str">
        <f>IF('Uncorrected Area Counts'!M78=0, "NA",'Uncorrected Area Counts'!M78*'Plate Planning'!$P$24+'Plate Planning'!$Q$24)</f>
        <v>NA</v>
      </c>
      <c r="M78" s="67" t="str">
        <f>IF('Uncorrected Area Counts'!N78=0, "NA", 'Uncorrected Area Counts'!N78*'Plate Planning'!$P$25+'Plate Planning'!$Q$25)</f>
        <v>NA</v>
      </c>
      <c r="N78" s="67" t="str">
        <f>IF('Uncorrected Area Counts'!O78=0, "NA", 'Uncorrected Area Counts'!O78*'Plate Planning'!$P$26+'Plate Planning'!$Q$26)</f>
        <v>NA</v>
      </c>
      <c r="O78" s="66" t="str">
        <f>IF('Uncorrected Area Counts'!P78=0, "NA",'Uncorrected Area Counts'!P78*'Plate Planning'!$P$27+'Plate Planning'!$Q$27)</f>
        <v>NA</v>
      </c>
      <c r="P78" s="66" t="str">
        <f>IF('Uncorrected Area Counts'!Q78=0, "NA", 'Uncorrected Area Counts'!Q78*'Plate Planning'!$P$28+'Plate Planning'!$Q$28)</f>
        <v>NA</v>
      </c>
      <c r="Q78" s="67" t="str">
        <f>IF('Uncorrected Area Counts'!R78=0, "NA", 'Uncorrected Area Counts'!R78*'Plate Planning'!$P$29+'Plate Planning'!$Q$29)</f>
        <v>NA</v>
      </c>
      <c r="R78" s="67" t="str">
        <f>IF('Uncorrected Area Counts'!S78=0, "NA", 'Uncorrected Area Counts'!S78*'Plate Planning'!$P$30+'Plate Planning'!$Q$30)</f>
        <v>NA</v>
      </c>
      <c r="S78" s="67" t="str">
        <f>IF('Uncorrected Area Counts'!T78=0, "NA", 'Uncorrected Area Counts'!T78*'Plate Planning'!$P$31+'Plate Planning'!$Q$31)</f>
        <v>NA</v>
      </c>
      <c r="T78" s="67" t="str">
        <f>IF('Uncorrected Area Counts'!U78=0, "NA", 'Uncorrected Area Counts'!U78*'Plate Planning'!$P$32+'Plate Planning'!$Q$32)</f>
        <v>NA</v>
      </c>
    </row>
    <row r="79" spans="1:20" x14ac:dyDescent="0.3">
      <c r="A79" s="27">
        <v>76</v>
      </c>
      <c r="B79" s="26">
        <v>4</v>
      </c>
      <c r="C79" s="26">
        <v>7</v>
      </c>
      <c r="D79" s="12" t="s">
        <v>66</v>
      </c>
      <c r="E79" s="34">
        <f>'Uncorrected Area Counts'!F79*'Plate Planning'!$P$17+'Plate Planning'!$Q$17</f>
        <v>0</v>
      </c>
      <c r="F79" s="207" t="str">
        <f>IF('Uncorrected Area Counts'!G79=0, "NA", 'Uncorrected Area Counts'!G79*'Plate Planning'!$P$18+'Plate Planning'!$Q$18)</f>
        <v>NA</v>
      </c>
      <c r="G79" s="67" t="str">
        <f>IF('Uncorrected Area Counts'!H79=0, "NA", 'Uncorrected Area Counts'!H79*'Plate Planning'!$P$19+'Plate Planning'!$Q$19)</f>
        <v>NA</v>
      </c>
      <c r="H79" s="67" t="str">
        <f>IF('Uncorrected Area Counts'!I79=0, "NA", 'Uncorrected Area Counts'!I79*'Plate Planning'!$P$20+'Plate Planning'!$Q$20)</f>
        <v>NA</v>
      </c>
      <c r="I79" s="67" t="str">
        <f>IF('Uncorrected Area Counts'!J79=0, "NA",'Uncorrected Area Counts'!J79*'Plate Planning'!$P$21+'Plate Planning'!$Q$21)</f>
        <v>NA</v>
      </c>
      <c r="J79" s="67" t="str">
        <f>IF('Uncorrected Area Counts'!K79=0, "NA",'Uncorrected Area Counts'!K79*'Plate Planning'!$P$22+'Plate Planning'!$Q$22)</f>
        <v>NA</v>
      </c>
      <c r="K79" s="67" t="str">
        <f>IF('Uncorrected Area Counts'!L79=0, "NA", 'Uncorrected Area Counts'!L79*'Plate Planning'!$P$23+'Plate Planning'!$Q$23)</f>
        <v>NA</v>
      </c>
      <c r="L79" s="67" t="str">
        <f>IF('Uncorrected Area Counts'!M79=0, "NA",'Uncorrected Area Counts'!M79*'Plate Planning'!$P$24+'Plate Planning'!$Q$24)</f>
        <v>NA</v>
      </c>
      <c r="M79" s="67" t="str">
        <f>IF('Uncorrected Area Counts'!N79=0, "NA", 'Uncorrected Area Counts'!N79*'Plate Planning'!$P$25+'Plate Planning'!$Q$25)</f>
        <v>NA</v>
      </c>
      <c r="N79" s="67" t="str">
        <f>IF('Uncorrected Area Counts'!O79=0, "NA", 'Uncorrected Area Counts'!O79*'Plate Planning'!$P$26+'Plate Planning'!$Q$26)</f>
        <v>NA</v>
      </c>
      <c r="O79" s="66" t="str">
        <f>IF('Uncorrected Area Counts'!P79=0, "NA",'Uncorrected Area Counts'!P79*'Plate Planning'!$P$27+'Plate Planning'!$Q$27)</f>
        <v>NA</v>
      </c>
      <c r="P79" s="66" t="str">
        <f>IF('Uncorrected Area Counts'!Q79=0, "NA", 'Uncorrected Area Counts'!Q79*'Plate Planning'!$P$28+'Plate Planning'!$Q$28)</f>
        <v>NA</v>
      </c>
      <c r="Q79" s="67" t="str">
        <f>IF('Uncorrected Area Counts'!R79=0, "NA", 'Uncorrected Area Counts'!R79*'Plate Planning'!$P$29+'Plate Planning'!$Q$29)</f>
        <v>NA</v>
      </c>
      <c r="R79" s="67" t="str">
        <f>IF('Uncorrected Area Counts'!S79=0, "NA", 'Uncorrected Area Counts'!S79*'Plate Planning'!$P$30+'Plate Planning'!$Q$30)</f>
        <v>NA</v>
      </c>
      <c r="S79" s="67" t="str">
        <f>IF('Uncorrected Area Counts'!T79=0, "NA", 'Uncorrected Area Counts'!T79*'Plate Planning'!$P$31+'Plate Planning'!$Q$31)</f>
        <v>NA</v>
      </c>
      <c r="T79" s="67" t="str">
        <f>IF('Uncorrected Area Counts'!U79=0, "NA", 'Uncorrected Area Counts'!U79*'Plate Planning'!$P$32+'Plate Planning'!$Q$32)</f>
        <v>NA</v>
      </c>
    </row>
    <row r="80" spans="1:20" x14ac:dyDescent="0.3">
      <c r="A80" s="27">
        <v>77</v>
      </c>
      <c r="B80" s="26">
        <v>5</v>
      </c>
      <c r="C80" s="26">
        <v>7</v>
      </c>
      <c r="D80" s="12" t="s">
        <v>66</v>
      </c>
      <c r="E80" s="34">
        <f>'Uncorrected Area Counts'!F80*'Plate Planning'!$P$17+'Plate Planning'!$Q$17</f>
        <v>0</v>
      </c>
      <c r="F80" s="207" t="str">
        <f>IF('Uncorrected Area Counts'!G80=0, "NA", 'Uncorrected Area Counts'!G80*'Plate Planning'!$P$18+'Plate Planning'!$Q$18)</f>
        <v>NA</v>
      </c>
      <c r="G80" s="67" t="str">
        <f>IF('Uncorrected Area Counts'!H80=0, "NA", 'Uncorrected Area Counts'!H80*'Plate Planning'!$P$19+'Plate Planning'!$Q$19)</f>
        <v>NA</v>
      </c>
      <c r="H80" s="67" t="str">
        <f>IF('Uncorrected Area Counts'!I80=0, "NA", 'Uncorrected Area Counts'!I80*'Plate Planning'!$P$20+'Plate Planning'!$Q$20)</f>
        <v>NA</v>
      </c>
      <c r="I80" s="67" t="str">
        <f>IF('Uncorrected Area Counts'!J80=0, "NA",'Uncorrected Area Counts'!J80*'Plate Planning'!$P$21+'Plate Planning'!$Q$21)</f>
        <v>NA</v>
      </c>
      <c r="J80" s="67" t="str">
        <f>IF('Uncorrected Area Counts'!K80=0, "NA",'Uncorrected Area Counts'!K80*'Plate Planning'!$P$22+'Plate Planning'!$Q$22)</f>
        <v>NA</v>
      </c>
      <c r="K80" s="67" t="str">
        <f>IF('Uncorrected Area Counts'!L80=0, "NA", 'Uncorrected Area Counts'!L80*'Plate Planning'!$P$23+'Plate Planning'!$Q$23)</f>
        <v>NA</v>
      </c>
      <c r="L80" s="67" t="str">
        <f>IF('Uncorrected Area Counts'!M80=0, "NA",'Uncorrected Area Counts'!M80*'Plate Planning'!$P$24+'Plate Planning'!$Q$24)</f>
        <v>NA</v>
      </c>
      <c r="M80" s="67" t="str">
        <f>IF('Uncorrected Area Counts'!N80=0, "NA", 'Uncorrected Area Counts'!N80*'Plate Planning'!$P$25+'Plate Planning'!$Q$25)</f>
        <v>NA</v>
      </c>
      <c r="N80" s="67" t="str">
        <f>IF('Uncorrected Area Counts'!O80=0, "NA", 'Uncorrected Area Counts'!O80*'Plate Planning'!$P$26+'Plate Planning'!$Q$26)</f>
        <v>NA</v>
      </c>
      <c r="O80" s="66" t="str">
        <f>IF('Uncorrected Area Counts'!P80=0, "NA",'Uncorrected Area Counts'!P80*'Plate Planning'!$P$27+'Plate Planning'!$Q$27)</f>
        <v>NA</v>
      </c>
      <c r="P80" s="66" t="str">
        <f>IF('Uncorrected Area Counts'!Q80=0, "NA", 'Uncorrected Area Counts'!Q80*'Plate Planning'!$P$28+'Plate Planning'!$Q$28)</f>
        <v>NA</v>
      </c>
      <c r="Q80" s="67" t="str">
        <f>IF('Uncorrected Area Counts'!R80=0, "NA", 'Uncorrected Area Counts'!R80*'Plate Planning'!$P$29+'Plate Planning'!$Q$29)</f>
        <v>NA</v>
      </c>
      <c r="R80" s="67" t="str">
        <f>IF('Uncorrected Area Counts'!S80=0, "NA", 'Uncorrected Area Counts'!S80*'Plate Planning'!$P$30+'Plate Planning'!$Q$30)</f>
        <v>NA</v>
      </c>
      <c r="S80" s="67" t="str">
        <f>IF('Uncorrected Area Counts'!T80=0, "NA", 'Uncorrected Area Counts'!T80*'Plate Planning'!$P$31+'Plate Planning'!$Q$31)</f>
        <v>NA</v>
      </c>
      <c r="T80" s="67" t="str">
        <f>IF('Uncorrected Area Counts'!U80=0, "NA", 'Uncorrected Area Counts'!U80*'Plate Planning'!$P$32+'Plate Planning'!$Q$32)</f>
        <v>NA</v>
      </c>
    </row>
    <row r="81" spans="1:20" x14ac:dyDescent="0.3">
      <c r="A81" s="27">
        <v>78</v>
      </c>
      <c r="B81" s="26">
        <v>6</v>
      </c>
      <c r="C81" s="26">
        <v>7</v>
      </c>
      <c r="D81" s="12" t="s">
        <v>66</v>
      </c>
      <c r="E81" s="34">
        <f>'Uncorrected Area Counts'!F81*'Plate Planning'!$P$17+'Plate Planning'!$Q$17</f>
        <v>0</v>
      </c>
      <c r="F81" s="207" t="str">
        <f>IF('Uncorrected Area Counts'!G81=0, "NA", 'Uncorrected Area Counts'!G81*'Plate Planning'!$P$18+'Plate Planning'!$Q$18)</f>
        <v>NA</v>
      </c>
      <c r="G81" s="67" t="str">
        <f>IF('Uncorrected Area Counts'!H81=0, "NA", 'Uncorrected Area Counts'!H81*'Plate Planning'!$P$19+'Plate Planning'!$Q$19)</f>
        <v>NA</v>
      </c>
      <c r="H81" s="67" t="str">
        <f>IF('Uncorrected Area Counts'!I81=0, "NA", 'Uncorrected Area Counts'!I81*'Plate Planning'!$P$20+'Plate Planning'!$Q$20)</f>
        <v>NA</v>
      </c>
      <c r="I81" s="67" t="str">
        <f>IF('Uncorrected Area Counts'!J81=0, "NA",'Uncorrected Area Counts'!J81*'Plate Planning'!$P$21+'Plate Planning'!$Q$21)</f>
        <v>NA</v>
      </c>
      <c r="J81" s="67" t="str">
        <f>IF('Uncorrected Area Counts'!K81=0, "NA",'Uncorrected Area Counts'!K81*'Plate Planning'!$P$22+'Plate Planning'!$Q$22)</f>
        <v>NA</v>
      </c>
      <c r="K81" s="67" t="str">
        <f>IF('Uncorrected Area Counts'!L81=0, "NA", 'Uncorrected Area Counts'!L81*'Plate Planning'!$P$23+'Plate Planning'!$Q$23)</f>
        <v>NA</v>
      </c>
      <c r="L81" s="67" t="str">
        <f>IF('Uncorrected Area Counts'!M81=0, "NA",'Uncorrected Area Counts'!M81*'Plate Planning'!$P$24+'Plate Planning'!$Q$24)</f>
        <v>NA</v>
      </c>
      <c r="M81" s="67" t="str">
        <f>IF('Uncorrected Area Counts'!N81=0, "NA", 'Uncorrected Area Counts'!N81*'Plate Planning'!$P$25+'Plate Planning'!$Q$25)</f>
        <v>NA</v>
      </c>
      <c r="N81" s="67" t="str">
        <f>IF('Uncorrected Area Counts'!O81=0, "NA", 'Uncorrected Area Counts'!O81*'Plate Planning'!$P$26+'Plate Planning'!$Q$26)</f>
        <v>NA</v>
      </c>
      <c r="O81" s="66" t="str">
        <f>IF('Uncorrected Area Counts'!P81=0, "NA",'Uncorrected Area Counts'!P81*'Plate Planning'!$P$27+'Plate Planning'!$Q$27)</f>
        <v>NA</v>
      </c>
      <c r="P81" s="66" t="str">
        <f>IF('Uncorrected Area Counts'!Q81=0, "NA", 'Uncorrected Area Counts'!Q81*'Plate Planning'!$P$28+'Plate Planning'!$Q$28)</f>
        <v>NA</v>
      </c>
      <c r="Q81" s="67" t="str">
        <f>IF('Uncorrected Area Counts'!R81=0, "NA", 'Uncorrected Area Counts'!R81*'Plate Planning'!$P$29+'Plate Planning'!$Q$29)</f>
        <v>NA</v>
      </c>
      <c r="R81" s="67" t="str">
        <f>IF('Uncorrected Area Counts'!S81=0, "NA", 'Uncorrected Area Counts'!S81*'Plate Planning'!$P$30+'Plate Planning'!$Q$30)</f>
        <v>NA</v>
      </c>
      <c r="S81" s="67" t="str">
        <f>IF('Uncorrected Area Counts'!T81=0, "NA", 'Uncorrected Area Counts'!T81*'Plate Planning'!$P$31+'Plate Planning'!$Q$31)</f>
        <v>NA</v>
      </c>
      <c r="T81" s="67" t="str">
        <f>IF('Uncorrected Area Counts'!U81=0, "NA", 'Uncorrected Area Counts'!U81*'Plate Planning'!$P$32+'Plate Planning'!$Q$32)</f>
        <v>NA</v>
      </c>
    </row>
    <row r="82" spans="1:20" x14ac:dyDescent="0.3">
      <c r="A82" s="27">
        <v>79</v>
      </c>
      <c r="B82" s="26">
        <v>7</v>
      </c>
      <c r="C82" s="26">
        <v>7</v>
      </c>
      <c r="D82" s="12" t="s">
        <v>66</v>
      </c>
      <c r="E82" s="34">
        <f>'Uncorrected Area Counts'!F82*'Plate Planning'!$P$17+'Plate Planning'!$Q$17</f>
        <v>0</v>
      </c>
      <c r="F82" s="207" t="str">
        <f>IF('Uncorrected Area Counts'!G82=0, "NA", 'Uncorrected Area Counts'!G82*'Plate Planning'!$P$18+'Plate Planning'!$Q$18)</f>
        <v>NA</v>
      </c>
      <c r="G82" s="67" t="str">
        <f>IF('Uncorrected Area Counts'!H82=0, "NA", 'Uncorrected Area Counts'!H82*'Plate Planning'!$P$19+'Plate Planning'!$Q$19)</f>
        <v>NA</v>
      </c>
      <c r="H82" s="67" t="str">
        <f>IF('Uncorrected Area Counts'!I82=0, "NA", 'Uncorrected Area Counts'!I82*'Plate Planning'!$P$20+'Plate Planning'!$Q$20)</f>
        <v>NA</v>
      </c>
      <c r="I82" s="67" t="str">
        <f>IF('Uncorrected Area Counts'!J82=0, "NA",'Uncorrected Area Counts'!J82*'Plate Planning'!$P$21+'Plate Planning'!$Q$21)</f>
        <v>NA</v>
      </c>
      <c r="J82" s="67" t="str">
        <f>IF('Uncorrected Area Counts'!K82=0, "NA",'Uncorrected Area Counts'!K82*'Plate Planning'!$P$22+'Plate Planning'!$Q$22)</f>
        <v>NA</v>
      </c>
      <c r="K82" s="67" t="str">
        <f>IF('Uncorrected Area Counts'!L82=0, "NA", 'Uncorrected Area Counts'!L82*'Plate Planning'!$P$23+'Plate Planning'!$Q$23)</f>
        <v>NA</v>
      </c>
      <c r="L82" s="67" t="str">
        <f>IF('Uncorrected Area Counts'!M82=0, "NA",'Uncorrected Area Counts'!M82*'Plate Planning'!$P$24+'Plate Planning'!$Q$24)</f>
        <v>NA</v>
      </c>
      <c r="M82" s="67" t="str">
        <f>IF('Uncorrected Area Counts'!N82=0, "NA", 'Uncorrected Area Counts'!N82*'Plate Planning'!$P$25+'Plate Planning'!$Q$25)</f>
        <v>NA</v>
      </c>
      <c r="N82" s="67" t="str">
        <f>IF('Uncorrected Area Counts'!O82=0, "NA", 'Uncorrected Area Counts'!O82*'Plate Planning'!$P$26+'Plate Planning'!$Q$26)</f>
        <v>NA</v>
      </c>
      <c r="O82" s="66" t="str">
        <f>IF('Uncorrected Area Counts'!P82=0, "NA",'Uncorrected Area Counts'!P82*'Plate Planning'!$P$27+'Plate Planning'!$Q$27)</f>
        <v>NA</v>
      </c>
      <c r="P82" s="66" t="str">
        <f>IF('Uncorrected Area Counts'!Q82=0, "NA", 'Uncorrected Area Counts'!Q82*'Plate Planning'!$P$28+'Plate Planning'!$Q$28)</f>
        <v>NA</v>
      </c>
      <c r="Q82" s="67" t="str">
        <f>IF('Uncorrected Area Counts'!R82=0, "NA", 'Uncorrected Area Counts'!R82*'Plate Planning'!$P$29+'Plate Planning'!$Q$29)</f>
        <v>NA</v>
      </c>
      <c r="R82" s="67" t="str">
        <f>IF('Uncorrected Area Counts'!S82=0, "NA", 'Uncorrected Area Counts'!S82*'Plate Planning'!$P$30+'Plate Planning'!$Q$30)</f>
        <v>NA</v>
      </c>
      <c r="S82" s="67" t="str">
        <f>IF('Uncorrected Area Counts'!T82=0, "NA", 'Uncorrected Area Counts'!T82*'Plate Planning'!$P$31+'Plate Planning'!$Q$31)</f>
        <v>NA</v>
      </c>
      <c r="T82" s="67" t="str">
        <f>IF('Uncorrected Area Counts'!U82=0, "NA", 'Uncorrected Area Counts'!U82*'Plate Planning'!$P$32+'Plate Planning'!$Q$32)</f>
        <v>NA</v>
      </c>
    </row>
    <row r="83" spans="1:20" x14ac:dyDescent="0.3">
      <c r="A83" s="27">
        <v>80</v>
      </c>
      <c r="B83" s="26">
        <v>8</v>
      </c>
      <c r="C83" s="26">
        <v>7</v>
      </c>
      <c r="D83" s="12" t="s">
        <v>66</v>
      </c>
      <c r="E83" s="34">
        <f>'Uncorrected Area Counts'!F83*'Plate Planning'!$P$17+'Plate Planning'!$Q$17</f>
        <v>0</v>
      </c>
      <c r="F83" s="207" t="str">
        <f>IF('Uncorrected Area Counts'!G83=0, "NA", 'Uncorrected Area Counts'!G83*'Plate Planning'!$P$18+'Plate Planning'!$Q$18)</f>
        <v>NA</v>
      </c>
      <c r="G83" s="67" t="str">
        <f>IF('Uncorrected Area Counts'!H83=0, "NA", 'Uncorrected Area Counts'!H83*'Plate Planning'!$P$19+'Plate Planning'!$Q$19)</f>
        <v>NA</v>
      </c>
      <c r="H83" s="67" t="str">
        <f>IF('Uncorrected Area Counts'!I83=0, "NA", 'Uncorrected Area Counts'!I83*'Plate Planning'!$P$20+'Plate Planning'!$Q$20)</f>
        <v>NA</v>
      </c>
      <c r="I83" s="67" t="str">
        <f>IF('Uncorrected Area Counts'!J83=0, "NA",'Uncorrected Area Counts'!J83*'Plate Planning'!$P$21+'Plate Planning'!$Q$21)</f>
        <v>NA</v>
      </c>
      <c r="J83" s="67" t="str">
        <f>IF('Uncorrected Area Counts'!K83=0, "NA",'Uncorrected Area Counts'!K83*'Plate Planning'!$P$22+'Plate Planning'!$Q$22)</f>
        <v>NA</v>
      </c>
      <c r="K83" s="67" t="str">
        <f>IF('Uncorrected Area Counts'!L83=0, "NA", 'Uncorrected Area Counts'!L83*'Plate Planning'!$P$23+'Plate Planning'!$Q$23)</f>
        <v>NA</v>
      </c>
      <c r="L83" s="67" t="str">
        <f>IF('Uncorrected Area Counts'!M83=0, "NA",'Uncorrected Area Counts'!M83*'Plate Planning'!$P$24+'Plate Planning'!$Q$24)</f>
        <v>NA</v>
      </c>
      <c r="M83" s="67" t="str">
        <f>IF('Uncorrected Area Counts'!N83=0, "NA", 'Uncorrected Area Counts'!N83*'Plate Planning'!$P$25+'Plate Planning'!$Q$25)</f>
        <v>NA</v>
      </c>
      <c r="N83" s="67" t="str">
        <f>IF('Uncorrected Area Counts'!O83=0, "NA", 'Uncorrected Area Counts'!O83*'Plate Planning'!$P$26+'Plate Planning'!$Q$26)</f>
        <v>NA</v>
      </c>
      <c r="O83" s="66" t="str">
        <f>IF('Uncorrected Area Counts'!P83=0, "NA",'Uncorrected Area Counts'!P83*'Plate Planning'!$P$27+'Plate Planning'!$Q$27)</f>
        <v>NA</v>
      </c>
      <c r="P83" s="66" t="str">
        <f>IF('Uncorrected Area Counts'!Q83=0, "NA", 'Uncorrected Area Counts'!Q83*'Plate Planning'!$P$28+'Plate Planning'!$Q$28)</f>
        <v>NA</v>
      </c>
      <c r="Q83" s="67" t="str">
        <f>IF('Uncorrected Area Counts'!R83=0, "NA", 'Uncorrected Area Counts'!R83*'Plate Planning'!$P$29+'Plate Planning'!$Q$29)</f>
        <v>NA</v>
      </c>
      <c r="R83" s="67" t="str">
        <f>IF('Uncorrected Area Counts'!S83=0, "NA", 'Uncorrected Area Counts'!S83*'Plate Planning'!$P$30+'Plate Planning'!$Q$30)</f>
        <v>NA</v>
      </c>
      <c r="S83" s="67" t="str">
        <f>IF('Uncorrected Area Counts'!T83=0, "NA", 'Uncorrected Area Counts'!T83*'Plate Planning'!$P$31+'Plate Planning'!$Q$31)</f>
        <v>NA</v>
      </c>
      <c r="T83" s="67" t="str">
        <f>IF('Uncorrected Area Counts'!U83=0, "NA", 'Uncorrected Area Counts'!U83*'Plate Planning'!$P$32+'Plate Planning'!$Q$32)</f>
        <v>NA</v>
      </c>
    </row>
    <row r="84" spans="1:20" x14ac:dyDescent="0.3">
      <c r="A84" s="27">
        <v>81</v>
      </c>
      <c r="B84" s="26">
        <v>9</v>
      </c>
      <c r="C84" s="26">
        <v>7</v>
      </c>
      <c r="D84" s="12" t="s">
        <v>66</v>
      </c>
      <c r="E84" s="34">
        <f>'Uncorrected Area Counts'!F84*'Plate Planning'!$P$17+'Plate Planning'!$Q$17</f>
        <v>0</v>
      </c>
      <c r="F84" s="207" t="str">
        <f>IF('Uncorrected Area Counts'!G84=0, "NA", 'Uncorrected Area Counts'!G84*'Plate Planning'!$P$18+'Plate Planning'!$Q$18)</f>
        <v>NA</v>
      </c>
      <c r="G84" s="67" t="str">
        <f>IF('Uncorrected Area Counts'!H84=0, "NA", 'Uncorrected Area Counts'!H84*'Plate Planning'!$P$19+'Plate Planning'!$Q$19)</f>
        <v>NA</v>
      </c>
      <c r="H84" s="67" t="str">
        <f>IF('Uncorrected Area Counts'!I84=0, "NA", 'Uncorrected Area Counts'!I84*'Plate Planning'!$P$20+'Plate Planning'!$Q$20)</f>
        <v>NA</v>
      </c>
      <c r="I84" s="67" t="str">
        <f>IF('Uncorrected Area Counts'!J84=0, "NA",'Uncorrected Area Counts'!J84*'Plate Planning'!$P$21+'Plate Planning'!$Q$21)</f>
        <v>NA</v>
      </c>
      <c r="J84" s="67" t="str">
        <f>IF('Uncorrected Area Counts'!K84=0, "NA",'Uncorrected Area Counts'!K84*'Plate Planning'!$P$22+'Plate Planning'!$Q$22)</f>
        <v>NA</v>
      </c>
      <c r="K84" s="67" t="str">
        <f>IF('Uncorrected Area Counts'!L84=0, "NA", 'Uncorrected Area Counts'!L84*'Plate Planning'!$P$23+'Plate Planning'!$Q$23)</f>
        <v>NA</v>
      </c>
      <c r="L84" s="67" t="str">
        <f>IF('Uncorrected Area Counts'!M84=0, "NA",'Uncorrected Area Counts'!M84*'Plate Planning'!$P$24+'Plate Planning'!$Q$24)</f>
        <v>NA</v>
      </c>
      <c r="M84" s="67" t="str">
        <f>IF('Uncorrected Area Counts'!N84=0, "NA", 'Uncorrected Area Counts'!N84*'Plate Planning'!$P$25+'Plate Planning'!$Q$25)</f>
        <v>NA</v>
      </c>
      <c r="N84" s="67" t="str">
        <f>IF('Uncorrected Area Counts'!O84=0, "NA", 'Uncorrected Area Counts'!O84*'Plate Planning'!$P$26+'Plate Planning'!$Q$26)</f>
        <v>NA</v>
      </c>
      <c r="O84" s="66" t="str">
        <f>IF('Uncorrected Area Counts'!P84=0, "NA",'Uncorrected Area Counts'!P84*'Plate Planning'!$P$27+'Plate Planning'!$Q$27)</f>
        <v>NA</v>
      </c>
      <c r="P84" s="66" t="str">
        <f>IF('Uncorrected Area Counts'!Q84=0, "NA", 'Uncorrected Area Counts'!Q84*'Plate Planning'!$P$28+'Plate Planning'!$Q$28)</f>
        <v>NA</v>
      </c>
      <c r="Q84" s="67" t="str">
        <f>IF('Uncorrected Area Counts'!R84=0, "NA", 'Uncorrected Area Counts'!R84*'Plate Planning'!$P$29+'Plate Planning'!$Q$29)</f>
        <v>NA</v>
      </c>
      <c r="R84" s="67" t="str">
        <f>IF('Uncorrected Area Counts'!S84=0, "NA", 'Uncorrected Area Counts'!S84*'Plate Planning'!$P$30+'Plate Planning'!$Q$30)</f>
        <v>NA</v>
      </c>
      <c r="S84" s="67" t="str">
        <f>IF('Uncorrected Area Counts'!T84=0, "NA", 'Uncorrected Area Counts'!T84*'Plate Planning'!$P$31+'Plate Planning'!$Q$31)</f>
        <v>NA</v>
      </c>
      <c r="T84" s="67" t="str">
        <f>IF('Uncorrected Area Counts'!U84=0, "NA", 'Uncorrected Area Counts'!U84*'Plate Planning'!$P$32+'Plate Planning'!$Q$32)</f>
        <v>NA</v>
      </c>
    </row>
    <row r="85" spans="1:20" x14ac:dyDescent="0.3">
      <c r="A85" s="27">
        <v>82</v>
      </c>
      <c r="B85" s="26">
        <v>10</v>
      </c>
      <c r="C85" s="26">
        <v>7</v>
      </c>
      <c r="D85" s="12" t="s">
        <v>66</v>
      </c>
      <c r="E85" s="34">
        <f>'Uncorrected Area Counts'!F85*'Plate Planning'!$P$17+'Plate Planning'!$Q$17</f>
        <v>0</v>
      </c>
      <c r="F85" s="207" t="str">
        <f>IF('Uncorrected Area Counts'!G85=0, "NA", 'Uncorrected Area Counts'!G85*'Plate Planning'!$P$18+'Plate Planning'!$Q$18)</f>
        <v>NA</v>
      </c>
      <c r="G85" s="67" t="str">
        <f>IF('Uncorrected Area Counts'!H85=0, "NA", 'Uncorrected Area Counts'!H85*'Plate Planning'!$P$19+'Plate Planning'!$Q$19)</f>
        <v>NA</v>
      </c>
      <c r="H85" s="67" t="str">
        <f>IF('Uncorrected Area Counts'!I85=0, "NA", 'Uncorrected Area Counts'!I85*'Plate Planning'!$P$20+'Plate Planning'!$Q$20)</f>
        <v>NA</v>
      </c>
      <c r="I85" s="67" t="str">
        <f>IF('Uncorrected Area Counts'!J85=0, "NA",'Uncorrected Area Counts'!J85*'Plate Planning'!$P$21+'Plate Planning'!$Q$21)</f>
        <v>NA</v>
      </c>
      <c r="J85" s="67" t="str">
        <f>IF('Uncorrected Area Counts'!K85=0, "NA",'Uncorrected Area Counts'!K85*'Plate Planning'!$P$22+'Plate Planning'!$Q$22)</f>
        <v>NA</v>
      </c>
      <c r="K85" s="67" t="str">
        <f>IF('Uncorrected Area Counts'!L85=0, "NA", 'Uncorrected Area Counts'!L85*'Plate Planning'!$P$23+'Plate Planning'!$Q$23)</f>
        <v>NA</v>
      </c>
      <c r="L85" s="67" t="str">
        <f>IF('Uncorrected Area Counts'!M85=0, "NA",'Uncorrected Area Counts'!M85*'Plate Planning'!$P$24+'Plate Planning'!$Q$24)</f>
        <v>NA</v>
      </c>
      <c r="M85" s="67" t="str">
        <f>IF('Uncorrected Area Counts'!N85=0, "NA", 'Uncorrected Area Counts'!N85*'Plate Planning'!$P$25+'Plate Planning'!$Q$25)</f>
        <v>NA</v>
      </c>
      <c r="N85" s="67" t="str">
        <f>IF('Uncorrected Area Counts'!O85=0, "NA", 'Uncorrected Area Counts'!O85*'Plate Planning'!$P$26+'Plate Planning'!$Q$26)</f>
        <v>NA</v>
      </c>
      <c r="O85" s="66" t="str">
        <f>IF('Uncorrected Area Counts'!P85=0, "NA",'Uncorrected Area Counts'!P85*'Plate Planning'!$P$27+'Plate Planning'!$Q$27)</f>
        <v>NA</v>
      </c>
      <c r="P85" s="66" t="str">
        <f>IF('Uncorrected Area Counts'!Q85=0, "NA", 'Uncorrected Area Counts'!Q85*'Plate Planning'!$P$28+'Plate Planning'!$Q$28)</f>
        <v>NA</v>
      </c>
      <c r="Q85" s="67" t="str">
        <f>IF('Uncorrected Area Counts'!R85=0, "NA", 'Uncorrected Area Counts'!R85*'Plate Planning'!$P$29+'Plate Planning'!$Q$29)</f>
        <v>NA</v>
      </c>
      <c r="R85" s="67" t="str">
        <f>IF('Uncorrected Area Counts'!S85=0, "NA", 'Uncorrected Area Counts'!S85*'Plate Planning'!$P$30+'Plate Planning'!$Q$30)</f>
        <v>NA</v>
      </c>
      <c r="S85" s="67" t="str">
        <f>IF('Uncorrected Area Counts'!T85=0, "NA", 'Uncorrected Area Counts'!T85*'Plate Planning'!$P$31+'Plate Planning'!$Q$31)</f>
        <v>NA</v>
      </c>
      <c r="T85" s="67" t="str">
        <f>IF('Uncorrected Area Counts'!U85=0, "NA", 'Uncorrected Area Counts'!U85*'Plate Planning'!$P$32+'Plate Planning'!$Q$32)</f>
        <v>NA</v>
      </c>
    </row>
    <row r="86" spans="1:20" x14ac:dyDescent="0.3">
      <c r="A86" s="27">
        <v>83</v>
      </c>
      <c r="B86" s="26">
        <v>11</v>
      </c>
      <c r="C86" s="26">
        <v>7</v>
      </c>
      <c r="D86" s="12" t="s">
        <v>66</v>
      </c>
      <c r="E86" s="34">
        <f>'Uncorrected Area Counts'!F86*'Plate Planning'!$P$17+'Plate Planning'!$Q$17</f>
        <v>0</v>
      </c>
      <c r="F86" s="207" t="str">
        <f>IF('Uncorrected Area Counts'!G86=0, "NA", 'Uncorrected Area Counts'!G86*'Plate Planning'!$P$18+'Plate Planning'!$Q$18)</f>
        <v>NA</v>
      </c>
      <c r="G86" s="67" t="str">
        <f>IF('Uncorrected Area Counts'!H86=0, "NA", 'Uncorrected Area Counts'!H86*'Plate Planning'!$P$19+'Plate Planning'!$Q$19)</f>
        <v>NA</v>
      </c>
      <c r="H86" s="67" t="str">
        <f>IF('Uncorrected Area Counts'!I86=0, "NA", 'Uncorrected Area Counts'!I86*'Plate Planning'!$P$20+'Plate Planning'!$Q$20)</f>
        <v>NA</v>
      </c>
      <c r="I86" s="67" t="str">
        <f>IF('Uncorrected Area Counts'!J86=0, "NA",'Uncorrected Area Counts'!J86*'Plate Planning'!$P$21+'Plate Planning'!$Q$21)</f>
        <v>NA</v>
      </c>
      <c r="J86" s="67" t="str">
        <f>IF('Uncorrected Area Counts'!K86=0, "NA",'Uncorrected Area Counts'!K86*'Plate Planning'!$P$22+'Plate Planning'!$Q$22)</f>
        <v>NA</v>
      </c>
      <c r="K86" s="67" t="str">
        <f>IF('Uncorrected Area Counts'!L86=0, "NA", 'Uncorrected Area Counts'!L86*'Plate Planning'!$P$23+'Plate Planning'!$Q$23)</f>
        <v>NA</v>
      </c>
      <c r="L86" s="67" t="str">
        <f>IF('Uncorrected Area Counts'!M86=0, "NA",'Uncorrected Area Counts'!M86*'Plate Planning'!$P$24+'Plate Planning'!$Q$24)</f>
        <v>NA</v>
      </c>
      <c r="M86" s="67" t="str">
        <f>IF('Uncorrected Area Counts'!N86=0, "NA", 'Uncorrected Area Counts'!N86*'Plate Planning'!$P$25+'Plate Planning'!$Q$25)</f>
        <v>NA</v>
      </c>
      <c r="N86" s="67" t="str">
        <f>IF('Uncorrected Area Counts'!O86=0, "NA", 'Uncorrected Area Counts'!O86*'Plate Planning'!$P$26+'Plate Planning'!$Q$26)</f>
        <v>NA</v>
      </c>
      <c r="O86" s="66" t="str">
        <f>IF('Uncorrected Area Counts'!P86=0, "NA",'Uncorrected Area Counts'!P86*'Plate Planning'!$P$27+'Plate Planning'!$Q$27)</f>
        <v>NA</v>
      </c>
      <c r="P86" s="66" t="str">
        <f>IF('Uncorrected Area Counts'!Q86=0, "NA", 'Uncorrected Area Counts'!Q86*'Plate Planning'!$P$28+'Plate Planning'!$Q$28)</f>
        <v>NA</v>
      </c>
      <c r="Q86" s="67" t="str">
        <f>IF('Uncorrected Area Counts'!R86=0, "NA", 'Uncorrected Area Counts'!R86*'Plate Planning'!$P$29+'Plate Planning'!$Q$29)</f>
        <v>NA</v>
      </c>
      <c r="R86" s="67" t="str">
        <f>IF('Uncorrected Area Counts'!S86=0, "NA", 'Uncorrected Area Counts'!S86*'Plate Planning'!$P$30+'Plate Planning'!$Q$30)</f>
        <v>NA</v>
      </c>
      <c r="S86" s="67" t="str">
        <f>IF('Uncorrected Area Counts'!T86=0, "NA", 'Uncorrected Area Counts'!T86*'Plate Planning'!$P$31+'Plate Planning'!$Q$31)</f>
        <v>NA</v>
      </c>
      <c r="T86" s="67" t="str">
        <f>IF('Uncorrected Area Counts'!U86=0, "NA", 'Uncorrected Area Counts'!U86*'Plate Planning'!$P$32+'Plate Planning'!$Q$32)</f>
        <v>NA</v>
      </c>
    </row>
    <row r="87" spans="1:20" x14ac:dyDescent="0.3">
      <c r="A87" s="27">
        <v>84</v>
      </c>
      <c r="B87" s="26">
        <v>12</v>
      </c>
      <c r="C87" s="26">
        <v>7</v>
      </c>
      <c r="D87" s="12" t="s">
        <v>66</v>
      </c>
      <c r="E87" s="34">
        <f>'Uncorrected Area Counts'!F87*'Plate Planning'!$P$17+'Plate Planning'!$Q$17</f>
        <v>0</v>
      </c>
      <c r="F87" s="207" t="str">
        <f>IF('Uncorrected Area Counts'!G87=0, "NA", 'Uncorrected Area Counts'!G87*'Plate Planning'!$P$18+'Plate Planning'!$Q$18)</f>
        <v>NA</v>
      </c>
      <c r="G87" s="67" t="str">
        <f>IF('Uncorrected Area Counts'!H87=0, "NA", 'Uncorrected Area Counts'!H87*'Plate Planning'!$P$19+'Plate Planning'!$Q$19)</f>
        <v>NA</v>
      </c>
      <c r="H87" s="67" t="str">
        <f>IF('Uncorrected Area Counts'!I87=0, "NA", 'Uncorrected Area Counts'!I87*'Plate Planning'!$P$20+'Plate Planning'!$Q$20)</f>
        <v>NA</v>
      </c>
      <c r="I87" s="67" t="str">
        <f>IF('Uncorrected Area Counts'!J87=0, "NA",'Uncorrected Area Counts'!J87*'Plate Planning'!$P$21+'Plate Planning'!$Q$21)</f>
        <v>NA</v>
      </c>
      <c r="J87" s="67" t="str">
        <f>IF('Uncorrected Area Counts'!K87=0, "NA",'Uncorrected Area Counts'!K87*'Plate Planning'!$P$22+'Plate Planning'!$Q$22)</f>
        <v>NA</v>
      </c>
      <c r="K87" s="67" t="str">
        <f>IF('Uncorrected Area Counts'!L87=0, "NA", 'Uncorrected Area Counts'!L87*'Plate Planning'!$P$23+'Plate Planning'!$Q$23)</f>
        <v>NA</v>
      </c>
      <c r="L87" s="67" t="str">
        <f>IF('Uncorrected Area Counts'!M87=0, "NA",'Uncorrected Area Counts'!M87*'Plate Planning'!$P$24+'Plate Planning'!$Q$24)</f>
        <v>NA</v>
      </c>
      <c r="M87" s="67" t="str">
        <f>IF('Uncorrected Area Counts'!N87=0, "NA", 'Uncorrected Area Counts'!N87*'Plate Planning'!$P$25+'Plate Planning'!$Q$25)</f>
        <v>NA</v>
      </c>
      <c r="N87" s="67" t="str">
        <f>IF('Uncorrected Area Counts'!O87=0, "NA", 'Uncorrected Area Counts'!O87*'Plate Planning'!$P$26+'Plate Planning'!$Q$26)</f>
        <v>NA</v>
      </c>
      <c r="O87" s="66" t="str">
        <f>IF('Uncorrected Area Counts'!P87=0, "NA",'Uncorrected Area Counts'!P87*'Plate Planning'!$P$27+'Plate Planning'!$Q$27)</f>
        <v>NA</v>
      </c>
      <c r="P87" s="66" t="str">
        <f>IF('Uncorrected Area Counts'!Q87=0, "NA", 'Uncorrected Area Counts'!Q87*'Plate Planning'!$P$28+'Plate Planning'!$Q$28)</f>
        <v>NA</v>
      </c>
      <c r="Q87" s="67" t="str">
        <f>IF('Uncorrected Area Counts'!R87=0, "NA", 'Uncorrected Area Counts'!R87*'Plate Planning'!$P$29+'Plate Planning'!$Q$29)</f>
        <v>NA</v>
      </c>
      <c r="R87" s="67" t="str">
        <f>IF('Uncorrected Area Counts'!S87=0, "NA", 'Uncorrected Area Counts'!S87*'Plate Planning'!$P$30+'Plate Planning'!$Q$30)</f>
        <v>NA</v>
      </c>
      <c r="S87" s="67" t="str">
        <f>IF('Uncorrected Area Counts'!T87=0, "NA", 'Uncorrected Area Counts'!T87*'Plate Planning'!$P$31+'Plate Planning'!$Q$31)</f>
        <v>NA</v>
      </c>
      <c r="T87" s="67" t="str">
        <f>IF('Uncorrected Area Counts'!U87=0, "NA", 'Uncorrected Area Counts'!U87*'Plate Planning'!$P$32+'Plate Planning'!$Q$32)</f>
        <v>NA</v>
      </c>
    </row>
    <row r="88" spans="1:20" x14ac:dyDescent="0.3">
      <c r="A88" s="27">
        <v>85</v>
      </c>
      <c r="B88" s="26">
        <v>1</v>
      </c>
      <c r="C88" s="26">
        <v>8</v>
      </c>
      <c r="D88" s="12" t="s">
        <v>66</v>
      </c>
      <c r="E88" s="34">
        <f>'Uncorrected Area Counts'!F88*'Plate Planning'!$P$17+'Plate Planning'!$Q$17</f>
        <v>0</v>
      </c>
      <c r="F88" s="207" t="str">
        <f>IF('Uncorrected Area Counts'!G88=0, "NA", 'Uncorrected Area Counts'!G88*'Plate Planning'!$P$18+'Plate Planning'!$Q$18)</f>
        <v>NA</v>
      </c>
      <c r="G88" s="67" t="str">
        <f>IF('Uncorrected Area Counts'!H88=0, "NA", 'Uncorrected Area Counts'!H88*'Plate Planning'!$P$19+'Plate Planning'!$Q$19)</f>
        <v>NA</v>
      </c>
      <c r="H88" s="67" t="str">
        <f>IF('Uncorrected Area Counts'!I88=0, "NA", 'Uncorrected Area Counts'!I88*'Plate Planning'!$P$20+'Plate Planning'!$Q$20)</f>
        <v>NA</v>
      </c>
      <c r="I88" s="67" t="str">
        <f>IF('Uncorrected Area Counts'!J88=0, "NA",'Uncorrected Area Counts'!J88*'Plate Planning'!$P$21+'Plate Planning'!$Q$21)</f>
        <v>NA</v>
      </c>
      <c r="J88" s="67" t="str">
        <f>IF('Uncorrected Area Counts'!K88=0, "NA",'Uncorrected Area Counts'!K88*'Plate Planning'!$P$22+'Plate Planning'!$Q$22)</f>
        <v>NA</v>
      </c>
      <c r="K88" s="67" t="str">
        <f>IF('Uncorrected Area Counts'!L88=0, "NA", 'Uncorrected Area Counts'!L88*'Plate Planning'!$P$23+'Plate Planning'!$Q$23)</f>
        <v>NA</v>
      </c>
      <c r="L88" s="67" t="str">
        <f>IF('Uncorrected Area Counts'!M88=0, "NA",'Uncorrected Area Counts'!M88*'Plate Planning'!$P$24+'Plate Planning'!$Q$24)</f>
        <v>NA</v>
      </c>
      <c r="M88" s="67" t="str">
        <f>IF('Uncorrected Area Counts'!N88=0, "NA", 'Uncorrected Area Counts'!N88*'Plate Planning'!$P$25+'Plate Planning'!$Q$25)</f>
        <v>NA</v>
      </c>
      <c r="N88" s="67" t="str">
        <f>IF('Uncorrected Area Counts'!O88=0, "NA", 'Uncorrected Area Counts'!O88*'Plate Planning'!$P$26+'Plate Planning'!$Q$26)</f>
        <v>NA</v>
      </c>
      <c r="O88" s="66" t="str">
        <f>IF('Uncorrected Area Counts'!P88=0, "NA",'Uncorrected Area Counts'!P88*'Plate Planning'!$P$27+'Plate Planning'!$Q$27)</f>
        <v>NA</v>
      </c>
      <c r="P88" s="66" t="str">
        <f>IF('Uncorrected Area Counts'!Q88=0, "NA", 'Uncorrected Area Counts'!Q88*'Plate Planning'!$P$28+'Plate Planning'!$Q$28)</f>
        <v>NA</v>
      </c>
      <c r="Q88" s="67" t="str">
        <f>IF('Uncorrected Area Counts'!R88=0, "NA", 'Uncorrected Area Counts'!R88*'Plate Planning'!$P$29+'Plate Planning'!$Q$29)</f>
        <v>NA</v>
      </c>
      <c r="R88" s="67" t="str">
        <f>IF('Uncorrected Area Counts'!S88=0, "NA", 'Uncorrected Area Counts'!S88*'Plate Planning'!$P$30+'Plate Planning'!$Q$30)</f>
        <v>NA</v>
      </c>
      <c r="S88" s="67" t="str">
        <f>IF('Uncorrected Area Counts'!T88=0, "NA", 'Uncorrected Area Counts'!T88*'Plate Planning'!$P$31+'Plate Planning'!$Q$31)</f>
        <v>NA</v>
      </c>
      <c r="T88" s="67" t="str">
        <f>IF('Uncorrected Area Counts'!U88=0, "NA", 'Uncorrected Area Counts'!U88*'Plate Planning'!$P$32+'Plate Planning'!$Q$32)</f>
        <v>NA</v>
      </c>
    </row>
    <row r="89" spans="1:20" x14ac:dyDescent="0.3">
      <c r="A89" s="27">
        <v>86</v>
      </c>
      <c r="B89" s="26">
        <v>2</v>
      </c>
      <c r="C89" s="26">
        <v>8</v>
      </c>
      <c r="D89" s="12" t="s">
        <v>66</v>
      </c>
      <c r="E89" s="34">
        <f>'Uncorrected Area Counts'!F89*'Plate Planning'!$P$17+'Plate Planning'!$Q$17</f>
        <v>0</v>
      </c>
      <c r="F89" s="207" t="str">
        <f>IF('Uncorrected Area Counts'!G89=0, "NA", 'Uncorrected Area Counts'!G89*'Plate Planning'!$P$18+'Plate Planning'!$Q$18)</f>
        <v>NA</v>
      </c>
      <c r="G89" s="67" t="str">
        <f>IF('Uncorrected Area Counts'!H89=0, "NA", 'Uncorrected Area Counts'!H89*'Plate Planning'!$P$19+'Plate Planning'!$Q$19)</f>
        <v>NA</v>
      </c>
      <c r="H89" s="67" t="str">
        <f>IF('Uncorrected Area Counts'!I89=0, "NA", 'Uncorrected Area Counts'!I89*'Plate Planning'!$P$20+'Plate Planning'!$Q$20)</f>
        <v>NA</v>
      </c>
      <c r="I89" s="67" t="str">
        <f>IF('Uncorrected Area Counts'!J89=0, "NA",'Uncorrected Area Counts'!J89*'Plate Planning'!$P$21+'Plate Planning'!$Q$21)</f>
        <v>NA</v>
      </c>
      <c r="J89" s="67" t="str">
        <f>IF('Uncorrected Area Counts'!K89=0, "NA",'Uncorrected Area Counts'!K89*'Plate Planning'!$P$22+'Plate Planning'!$Q$22)</f>
        <v>NA</v>
      </c>
      <c r="K89" s="67" t="str">
        <f>IF('Uncorrected Area Counts'!L89=0, "NA", 'Uncorrected Area Counts'!L89*'Plate Planning'!$P$23+'Plate Planning'!$Q$23)</f>
        <v>NA</v>
      </c>
      <c r="L89" s="67" t="str">
        <f>IF('Uncorrected Area Counts'!M89=0, "NA",'Uncorrected Area Counts'!M89*'Plate Planning'!$P$24+'Plate Planning'!$Q$24)</f>
        <v>NA</v>
      </c>
      <c r="M89" s="67" t="str">
        <f>IF('Uncorrected Area Counts'!N89=0, "NA", 'Uncorrected Area Counts'!N89*'Plate Planning'!$P$25+'Plate Planning'!$Q$25)</f>
        <v>NA</v>
      </c>
      <c r="N89" s="67" t="str">
        <f>IF('Uncorrected Area Counts'!O89=0, "NA", 'Uncorrected Area Counts'!O89*'Plate Planning'!$P$26+'Plate Planning'!$Q$26)</f>
        <v>NA</v>
      </c>
      <c r="O89" s="66" t="str">
        <f>IF('Uncorrected Area Counts'!P89=0, "NA",'Uncorrected Area Counts'!P89*'Plate Planning'!$P$27+'Plate Planning'!$Q$27)</f>
        <v>NA</v>
      </c>
      <c r="P89" s="66" t="str">
        <f>IF('Uncorrected Area Counts'!Q89=0, "NA", 'Uncorrected Area Counts'!Q89*'Plate Planning'!$P$28+'Plate Planning'!$Q$28)</f>
        <v>NA</v>
      </c>
      <c r="Q89" s="67" t="str">
        <f>IF('Uncorrected Area Counts'!R89=0, "NA", 'Uncorrected Area Counts'!R89*'Plate Planning'!$P$29+'Plate Planning'!$Q$29)</f>
        <v>NA</v>
      </c>
      <c r="R89" s="67" t="str">
        <f>IF('Uncorrected Area Counts'!S89=0, "NA", 'Uncorrected Area Counts'!S89*'Plate Planning'!$P$30+'Plate Planning'!$Q$30)</f>
        <v>NA</v>
      </c>
      <c r="S89" s="67" t="str">
        <f>IF('Uncorrected Area Counts'!T89=0, "NA", 'Uncorrected Area Counts'!T89*'Plate Planning'!$P$31+'Plate Planning'!$Q$31)</f>
        <v>NA</v>
      </c>
      <c r="T89" s="67" t="str">
        <f>IF('Uncorrected Area Counts'!U89=0, "NA", 'Uncorrected Area Counts'!U89*'Plate Planning'!$P$32+'Plate Planning'!$Q$32)</f>
        <v>NA</v>
      </c>
    </row>
    <row r="90" spans="1:20" x14ac:dyDescent="0.3">
      <c r="A90" s="27">
        <v>87</v>
      </c>
      <c r="B90" s="26">
        <v>3</v>
      </c>
      <c r="C90" s="26">
        <v>8</v>
      </c>
      <c r="D90" s="12" t="s">
        <v>66</v>
      </c>
      <c r="E90" s="34">
        <f>'Uncorrected Area Counts'!F90*'Plate Planning'!$P$17+'Plate Planning'!$Q$17</f>
        <v>0</v>
      </c>
      <c r="F90" s="207" t="str">
        <f>IF('Uncorrected Area Counts'!G90=0, "NA", 'Uncorrected Area Counts'!G90*'Plate Planning'!$P$18+'Plate Planning'!$Q$18)</f>
        <v>NA</v>
      </c>
      <c r="G90" s="67" t="str">
        <f>IF('Uncorrected Area Counts'!H90=0, "NA", 'Uncorrected Area Counts'!H90*'Plate Planning'!$P$19+'Plate Planning'!$Q$19)</f>
        <v>NA</v>
      </c>
      <c r="H90" s="67" t="str">
        <f>IF('Uncorrected Area Counts'!I90=0, "NA", 'Uncorrected Area Counts'!I90*'Plate Planning'!$P$20+'Plate Planning'!$Q$20)</f>
        <v>NA</v>
      </c>
      <c r="I90" s="67" t="str">
        <f>IF('Uncorrected Area Counts'!J90=0, "NA",'Uncorrected Area Counts'!J90*'Plate Planning'!$P$21+'Plate Planning'!$Q$21)</f>
        <v>NA</v>
      </c>
      <c r="J90" s="67" t="str">
        <f>IF('Uncorrected Area Counts'!K90=0, "NA",'Uncorrected Area Counts'!K90*'Plate Planning'!$P$22+'Plate Planning'!$Q$22)</f>
        <v>NA</v>
      </c>
      <c r="K90" s="67" t="str">
        <f>IF('Uncorrected Area Counts'!L90=0, "NA", 'Uncorrected Area Counts'!L90*'Plate Planning'!$P$23+'Plate Planning'!$Q$23)</f>
        <v>NA</v>
      </c>
      <c r="L90" s="67" t="str">
        <f>IF('Uncorrected Area Counts'!M90=0, "NA",'Uncorrected Area Counts'!M90*'Plate Planning'!$P$24+'Plate Planning'!$Q$24)</f>
        <v>NA</v>
      </c>
      <c r="M90" s="67" t="str">
        <f>IF('Uncorrected Area Counts'!N90=0, "NA", 'Uncorrected Area Counts'!N90*'Plate Planning'!$P$25+'Plate Planning'!$Q$25)</f>
        <v>NA</v>
      </c>
      <c r="N90" s="67" t="str">
        <f>IF('Uncorrected Area Counts'!O90=0, "NA", 'Uncorrected Area Counts'!O90*'Plate Planning'!$P$26+'Plate Planning'!$Q$26)</f>
        <v>NA</v>
      </c>
      <c r="O90" s="66" t="str">
        <f>IF('Uncorrected Area Counts'!P90=0, "NA",'Uncorrected Area Counts'!P90*'Plate Planning'!$P$27+'Plate Planning'!$Q$27)</f>
        <v>NA</v>
      </c>
      <c r="P90" s="66" t="str">
        <f>IF('Uncorrected Area Counts'!Q90=0, "NA", 'Uncorrected Area Counts'!Q90*'Plate Planning'!$P$28+'Plate Planning'!$Q$28)</f>
        <v>NA</v>
      </c>
      <c r="Q90" s="67" t="str">
        <f>IF('Uncorrected Area Counts'!R90=0, "NA", 'Uncorrected Area Counts'!R90*'Plate Planning'!$P$29+'Plate Planning'!$Q$29)</f>
        <v>NA</v>
      </c>
      <c r="R90" s="67" t="str">
        <f>IF('Uncorrected Area Counts'!S90=0, "NA", 'Uncorrected Area Counts'!S90*'Plate Planning'!$P$30+'Plate Planning'!$Q$30)</f>
        <v>NA</v>
      </c>
      <c r="S90" s="67" t="str">
        <f>IF('Uncorrected Area Counts'!T90=0, "NA", 'Uncorrected Area Counts'!T90*'Plate Planning'!$P$31+'Plate Planning'!$Q$31)</f>
        <v>NA</v>
      </c>
      <c r="T90" s="67" t="str">
        <f>IF('Uncorrected Area Counts'!U90=0, "NA", 'Uncorrected Area Counts'!U90*'Plate Planning'!$P$32+'Plate Planning'!$Q$32)</f>
        <v>NA</v>
      </c>
    </row>
    <row r="91" spans="1:20" x14ac:dyDescent="0.3">
      <c r="A91" s="27">
        <v>88</v>
      </c>
      <c r="B91" s="26">
        <v>4</v>
      </c>
      <c r="C91" s="26">
        <v>8</v>
      </c>
      <c r="D91" s="12" t="s">
        <v>66</v>
      </c>
      <c r="E91" s="34">
        <f>'Uncorrected Area Counts'!F91*'Plate Planning'!$P$17+'Plate Planning'!$Q$17</f>
        <v>0</v>
      </c>
      <c r="F91" s="207" t="str">
        <f>IF('Uncorrected Area Counts'!G91=0, "NA", 'Uncorrected Area Counts'!G91*'Plate Planning'!$P$18+'Plate Planning'!$Q$18)</f>
        <v>NA</v>
      </c>
      <c r="G91" s="67" t="str">
        <f>IF('Uncorrected Area Counts'!H91=0, "NA", 'Uncorrected Area Counts'!H91*'Plate Planning'!$P$19+'Plate Planning'!$Q$19)</f>
        <v>NA</v>
      </c>
      <c r="H91" s="67" t="str">
        <f>IF('Uncorrected Area Counts'!I91=0, "NA", 'Uncorrected Area Counts'!I91*'Plate Planning'!$P$20+'Plate Planning'!$Q$20)</f>
        <v>NA</v>
      </c>
      <c r="I91" s="67" t="str">
        <f>IF('Uncorrected Area Counts'!J91=0, "NA",'Uncorrected Area Counts'!J91*'Plate Planning'!$P$21+'Plate Planning'!$Q$21)</f>
        <v>NA</v>
      </c>
      <c r="J91" s="67" t="str">
        <f>IF('Uncorrected Area Counts'!K91=0, "NA",'Uncorrected Area Counts'!K91*'Plate Planning'!$P$22+'Plate Planning'!$Q$22)</f>
        <v>NA</v>
      </c>
      <c r="K91" s="67" t="str">
        <f>IF('Uncorrected Area Counts'!L91=0, "NA", 'Uncorrected Area Counts'!L91*'Plate Planning'!$P$23+'Plate Planning'!$Q$23)</f>
        <v>NA</v>
      </c>
      <c r="L91" s="67" t="str">
        <f>IF('Uncorrected Area Counts'!M91=0, "NA",'Uncorrected Area Counts'!M91*'Plate Planning'!$P$24+'Plate Planning'!$Q$24)</f>
        <v>NA</v>
      </c>
      <c r="M91" s="67" t="str">
        <f>IF('Uncorrected Area Counts'!N91=0, "NA", 'Uncorrected Area Counts'!N91*'Plate Planning'!$P$25+'Plate Planning'!$Q$25)</f>
        <v>NA</v>
      </c>
      <c r="N91" s="67" t="str">
        <f>IF('Uncorrected Area Counts'!O91=0, "NA", 'Uncorrected Area Counts'!O91*'Plate Planning'!$P$26+'Plate Planning'!$Q$26)</f>
        <v>NA</v>
      </c>
      <c r="O91" s="66" t="str">
        <f>IF('Uncorrected Area Counts'!P91=0, "NA",'Uncorrected Area Counts'!P91*'Plate Planning'!$P$27+'Plate Planning'!$Q$27)</f>
        <v>NA</v>
      </c>
      <c r="P91" s="66" t="str">
        <f>IF('Uncorrected Area Counts'!Q91=0, "NA", 'Uncorrected Area Counts'!Q91*'Plate Planning'!$P$28+'Plate Planning'!$Q$28)</f>
        <v>NA</v>
      </c>
      <c r="Q91" s="67" t="str">
        <f>IF('Uncorrected Area Counts'!R91=0, "NA", 'Uncorrected Area Counts'!R91*'Plate Planning'!$P$29+'Plate Planning'!$Q$29)</f>
        <v>NA</v>
      </c>
      <c r="R91" s="67" t="str">
        <f>IF('Uncorrected Area Counts'!S91=0, "NA", 'Uncorrected Area Counts'!S91*'Plate Planning'!$P$30+'Plate Planning'!$Q$30)</f>
        <v>NA</v>
      </c>
      <c r="S91" s="67" t="str">
        <f>IF('Uncorrected Area Counts'!T91=0, "NA", 'Uncorrected Area Counts'!T91*'Plate Planning'!$P$31+'Plate Planning'!$Q$31)</f>
        <v>NA</v>
      </c>
      <c r="T91" s="67" t="str">
        <f>IF('Uncorrected Area Counts'!U91=0, "NA", 'Uncorrected Area Counts'!U91*'Plate Planning'!$P$32+'Plate Planning'!$Q$32)</f>
        <v>NA</v>
      </c>
    </row>
    <row r="92" spans="1:20" x14ac:dyDescent="0.3">
      <c r="A92" s="27">
        <v>89</v>
      </c>
      <c r="B92" s="26">
        <v>5</v>
      </c>
      <c r="C92" s="26">
        <v>8</v>
      </c>
      <c r="D92" s="12" t="s">
        <v>66</v>
      </c>
      <c r="E92" s="34">
        <f>'Uncorrected Area Counts'!F92*'Plate Planning'!$P$17+'Plate Planning'!$Q$17</f>
        <v>0</v>
      </c>
      <c r="F92" s="207" t="str">
        <f>IF('Uncorrected Area Counts'!G92=0, "NA", 'Uncorrected Area Counts'!G92*'Plate Planning'!$P$18+'Plate Planning'!$Q$18)</f>
        <v>NA</v>
      </c>
      <c r="G92" s="67" t="str">
        <f>IF('Uncorrected Area Counts'!H92=0, "NA", 'Uncorrected Area Counts'!H92*'Plate Planning'!$P$19+'Plate Planning'!$Q$19)</f>
        <v>NA</v>
      </c>
      <c r="H92" s="67" t="str">
        <f>IF('Uncorrected Area Counts'!I92=0, "NA", 'Uncorrected Area Counts'!I92*'Plate Planning'!$P$20+'Plate Planning'!$Q$20)</f>
        <v>NA</v>
      </c>
      <c r="I92" s="67" t="str">
        <f>IF('Uncorrected Area Counts'!J92=0, "NA",'Uncorrected Area Counts'!J92*'Plate Planning'!$P$21+'Plate Planning'!$Q$21)</f>
        <v>NA</v>
      </c>
      <c r="J92" s="67" t="str">
        <f>IF('Uncorrected Area Counts'!K92=0, "NA",'Uncorrected Area Counts'!K92*'Plate Planning'!$P$22+'Plate Planning'!$Q$22)</f>
        <v>NA</v>
      </c>
      <c r="K92" s="67" t="str">
        <f>IF('Uncorrected Area Counts'!L92=0, "NA", 'Uncorrected Area Counts'!L92*'Plate Planning'!$P$23+'Plate Planning'!$Q$23)</f>
        <v>NA</v>
      </c>
      <c r="L92" s="67" t="str">
        <f>IF('Uncorrected Area Counts'!M92=0, "NA",'Uncorrected Area Counts'!M92*'Plate Planning'!$P$24+'Plate Planning'!$Q$24)</f>
        <v>NA</v>
      </c>
      <c r="M92" s="67" t="str">
        <f>IF('Uncorrected Area Counts'!N92=0, "NA", 'Uncorrected Area Counts'!N92*'Plate Planning'!$P$25+'Plate Planning'!$Q$25)</f>
        <v>NA</v>
      </c>
      <c r="N92" s="67" t="str">
        <f>IF('Uncorrected Area Counts'!O92=0, "NA", 'Uncorrected Area Counts'!O92*'Plate Planning'!$P$26+'Plate Planning'!$Q$26)</f>
        <v>NA</v>
      </c>
      <c r="O92" s="66" t="str">
        <f>IF('Uncorrected Area Counts'!P92=0, "NA",'Uncorrected Area Counts'!P92*'Plate Planning'!$P$27+'Plate Planning'!$Q$27)</f>
        <v>NA</v>
      </c>
      <c r="P92" s="66" t="str">
        <f>IF('Uncorrected Area Counts'!Q92=0, "NA", 'Uncorrected Area Counts'!Q92*'Plate Planning'!$P$28+'Plate Planning'!$Q$28)</f>
        <v>NA</v>
      </c>
      <c r="Q92" s="67" t="str">
        <f>IF('Uncorrected Area Counts'!R92=0, "NA", 'Uncorrected Area Counts'!R92*'Plate Planning'!$P$29+'Plate Planning'!$Q$29)</f>
        <v>NA</v>
      </c>
      <c r="R92" s="67" t="str">
        <f>IF('Uncorrected Area Counts'!S92=0, "NA", 'Uncorrected Area Counts'!S92*'Plate Planning'!$P$30+'Plate Planning'!$Q$30)</f>
        <v>NA</v>
      </c>
      <c r="S92" s="67" t="str">
        <f>IF('Uncorrected Area Counts'!T92=0, "NA", 'Uncorrected Area Counts'!T92*'Plate Planning'!$P$31+'Plate Planning'!$Q$31)</f>
        <v>NA</v>
      </c>
      <c r="T92" s="67" t="str">
        <f>IF('Uncorrected Area Counts'!U92=0, "NA", 'Uncorrected Area Counts'!U92*'Plate Planning'!$P$32+'Plate Planning'!$Q$32)</f>
        <v>NA</v>
      </c>
    </row>
    <row r="93" spans="1:20" x14ac:dyDescent="0.3">
      <c r="A93" s="27">
        <v>90</v>
      </c>
      <c r="B93" s="26">
        <v>6</v>
      </c>
      <c r="C93" s="26">
        <v>8</v>
      </c>
      <c r="D93" s="12" t="s">
        <v>66</v>
      </c>
      <c r="E93" s="34">
        <f>'Uncorrected Area Counts'!F93*'Plate Planning'!$P$17+'Plate Planning'!$Q$17</f>
        <v>0</v>
      </c>
      <c r="F93" s="207" t="str">
        <f>IF('Uncorrected Area Counts'!G93=0, "NA", 'Uncorrected Area Counts'!G93*'Plate Planning'!$P$18+'Plate Planning'!$Q$18)</f>
        <v>NA</v>
      </c>
      <c r="G93" s="67" t="str">
        <f>IF('Uncorrected Area Counts'!H93=0, "NA", 'Uncorrected Area Counts'!H93*'Plate Planning'!$P$19+'Plate Planning'!$Q$19)</f>
        <v>NA</v>
      </c>
      <c r="H93" s="67" t="str">
        <f>IF('Uncorrected Area Counts'!I93=0, "NA", 'Uncorrected Area Counts'!I93*'Plate Planning'!$P$20+'Plate Planning'!$Q$20)</f>
        <v>NA</v>
      </c>
      <c r="I93" s="67" t="str">
        <f>IF('Uncorrected Area Counts'!J93=0, "NA",'Uncorrected Area Counts'!J93*'Plate Planning'!$P$21+'Plate Planning'!$Q$21)</f>
        <v>NA</v>
      </c>
      <c r="J93" s="67" t="str">
        <f>IF('Uncorrected Area Counts'!K93=0, "NA",'Uncorrected Area Counts'!K93*'Plate Planning'!$P$22+'Plate Planning'!$Q$22)</f>
        <v>NA</v>
      </c>
      <c r="K93" s="67" t="str">
        <f>IF('Uncorrected Area Counts'!L93=0, "NA", 'Uncorrected Area Counts'!L93*'Plate Planning'!$P$23+'Plate Planning'!$Q$23)</f>
        <v>NA</v>
      </c>
      <c r="L93" s="67" t="str">
        <f>IF('Uncorrected Area Counts'!M93=0, "NA",'Uncorrected Area Counts'!M93*'Plate Planning'!$P$24+'Plate Planning'!$Q$24)</f>
        <v>NA</v>
      </c>
      <c r="M93" s="67" t="str">
        <f>IF('Uncorrected Area Counts'!N93=0, "NA", 'Uncorrected Area Counts'!N93*'Plate Planning'!$P$25+'Plate Planning'!$Q$25)</f>
        <v>NA</v>
      </c>
      <c r="N93" s="67" t="str">
        <f>IF('Uncorrected Area Counts'!O93=0, "NA", 'Uncorrected Area Counts'!O93*'Plate Planning'!$P$26+'Plate Planning'!$Q$26)</f>
        <v>NA</v>
      </c>
      <c r="O93" s="66" t="str">
        <f>IF('Uncorrected Area Counts'!P93=0, "NA",'Uncorrected Area Counts'!P93*'Plate Planning'!$P$27+'Plate Planning'!$Q$27)</f>
        <v>NA</v>
      </c>
      <c r="P93" s="66" t="str">
        <f>IF('Uncorrected Area Counts'!Q93=0, "NA", 'Uncorrected Area Counts'!Q93*'Plate Planning'!$P$28+'Plate Planning'!$Q$28)</f>
        <v>NA</v>
      </c>
      <c r="Q93" s="67" t="str">
        <f>IF('Uncorrected Area Counts'!R93=0, "NA", 'Uncorrected Area Counts'!R93*'Plate Planning'!$P$29+'Plate Planning'!$Q$29)</f>
        <v>NA</v>
      </c>
      <c r="R93" s="67" t="str">
        <f>IF('Uncorrected Area Counts'!S93=0, "NA", 'Uncorrected Area Counts'!S93*'Plate Planning'!$P$30+'Plate Planning'!$Q$30)</f>
        <v>NA</v>
      </c>
      <c r="S93" s="67" t="str">
        <f>IF('Uncorrected Area Counts'!T93=0, "NA", 'Uncorrected Area Counts'!T93*'Plate Planning'!$P$31+'Plate Planning'!$Q$31)</f>
        <v>NA</v>
      </c>
      <c r="T93" s="67" t="str">
        <f>IF('Uncorrected Area Counts'!U93=0, "NA", 'Uncorrected Area Counts'!U93*'Plate Planning'!$P$32+'Plate Planning'!$Q$32)</f>
        <v>NA</v>
      </c>
    </row>
    <row r="94" spans="1:20" x14ac:dyDescent="0.3">
      <c r="A94" s="27">
        <v>91</v>
      </c>
      <c r="B94" s="26">
        <v>7</v>
      </c>
      <c r="C94" s="26">
        <v>8</v>
      </c>
      <c r="D94" s="12" t="s">
        <v>66</v>
      </c>
      <c r="E94" s="34">
        <f>'Uncorrected Area Counts'!F94*'Plate Planning'!$P$17+'Plate Planning'!$Q$17</f>
        <v>0</v>
      </c>
      <c r="F94" s="207" t="str">
        <f>IF('Uncorrected Area Counts'!G94=0, "NA", 'Uncorrected Area Counts'!G94*'Plate Planning'!$P$18+'Plate Planning'!$Q$18)</f>
        <v>NA</v>
      </c>
      <c r="G94" s="67" t="str">
        <f>IF('Uncorrected Area Counts'!H94=0, "NA", 'Uncorrected Area Counts'!H94*'Plate Planning'!$P$19+'Plate Planning'!$Q$19)</f>
        <v>NA</v>
      </c>
      <c r="H94" s="67" t="str">
        <f>IF('Uncorrected Area Counts'!I94=0, "NA", 'Uncorrected Area Counts'!I94*'Plate Planning'!$P$20+'Plate Planning'!$Q$20)</f>
        <v>NA</v>
      </c>
      <c r="I94" s="67" t="str">
        <f>IF('Uncorrected Area Counts'!J94=0, "NA",'Uncorrected Area Counts'!J94*'Plate Planning'!$P$21+'Plate Planning'!$Q$21)</f>
        <v>NA</v>
      </c>
      <c r="J94" s="67" t="str">
        <f>IF('Uncorrected Area Counts'!K94=0, "NA",'Uncorrected Area Counts'!K94*'Plate Planning'!$P$22+'Plate Planning'!$Q$22)</f>
        <v>NA</v>
      </c>
      <c r="K94" s="67" t="str">
        <f>IF('Uncorrected Area Counts'!L94=0, "NA", 'Uncorrected Area Counts'!L94*'Plate Planning'!$P$23+'Plate Planning'!$Q$23)</f>
        <v>NA</v>
      </c>
      <c r="L94" s="67" t="str">
        <f>IF('Uncorrected Area Counts'!M94=0, "NA",'Uncorrected Area Counts'!M94*'Plate Planning'!$P$24+'Plate Planning'!$Q$24)</f>
        <v>NA</v>
      </c>
      <c r="M94" s="67" t="str">
        <f>IF('Uncorrected Area Counts'!N94=0, "NA", 'Uncorrected Area Counts'!N94*'Plate Planning'!$P$25+'Plate Planning'!$Q$25)</f>
        <v>NA</v>
      </c>
      <c r="N94" s="67" t="str">
        <f>IF('Uncorrected Area Counts'!O94=0, "NA", 'Uncorrected Area Counts'!O94*'Plate Planning'!$P$26+'Plate Planning'!$Q$26)</f>
        <v>NA</v>
      </c>
      <c r="O94" s="66" t="str">
        <f>IF('Uncorrected Area Counts'!P94=0, "NA",'Uncorrected Area Counts'!P94*'Plate Planning'!$P$27+'Plate Planning'!$Q$27)</f>
        <v>NA</v>
      </c>
      <c r="P94" s="66" t="str">
        <f>IF('Uncorrected Area Counts'!Q94=0, "NA", 'Uncorrected Area Counts'!Q94*'Plate Planning'!$P$28+'Plate Planning'!$Q$28)</f>
        <v>NA</v>
      </c>
      <c r="Q94" s="67" t="str">
        <f>IF('Uncorrected Area Counts'!R94=0, "NA", 'Uncorrected Area Counts'!R94*'Plate Planning'!$P$29+'Plate Planning'!$Q$29)</f>
        <v>NA</v>
      </c>
      <c r="R94" s="67" t="str">
        <f>IF('Uncorrected Area Counts'!S94=0, "NA", 'Uncorrected Area Counts'!S94*'Plate Planning'!$P$30+'Plate Planning'!$Q$30)</f>
        <v>NA</v>
      </c>
      <c r="S94" s="67" t="str">
        <f>IF('Uncorrected Area Counts'!T94=0, "NA", 'Uncorrected Area Counts'!T94*'Plate Planning'!$P$31+'Plate Planning'!$Q$31)</f>
        <v>NA</v>
      </c>
      <c r="T94" s="67" t="str">
        <f>IF('Uncorrected Area Counts'!U94=0, "NA", 'Uncorrected Area Counts'!U94*'Plate Planning'!$P$32+'Plate Planning'!$Q$32)</f>
        <v>NA</v>
      </c>
    </row>
    <row r="95" spans="1:20" x14ac:dyDescent="0.3">
      <c r="A95" s="27">
        <v>92</v>
      </c>
      <c r="B95" s="26">
        <v>8</v>
      </c>
      <c r="C95" s="26">
        <v>8</v>
      </c>
      <c r="D95" s="12" t="s">
        <v>66</v>
      </c>
      <c r="E95" s="34">
        <f>'Uncorrected Area Counts'!F95*'Plate Planning'!$P$17+'Plate Planning'!$Q$17</f>
        <v>0</v>
      </c>
      <c r="F95" s="207" t="str">
        <f>IF('Uncorrected Area Counts'!G95=0, "NA", 'Uncorrected Area Counts'!G95*'Plate Planning'!$P$18+'Plate Planning'!$Q$18)</f>
        <v>NA</v>
      </c>
      <c r="G95" s="67" t="str">
        <f>IF('Uncorrected Area Counts'!H95=0, "NA", 'Uncorrected Area Counts'!H95*'Plate Planning'!$P$19+'Plate Planning'!$Q$19)</f>
        <v>NA</v>
      </c>
      <c r="H95" s="67" t="str">
        <f>IF('Uncorrected Area Counts'!I95=0, "NA", 'Uncorrected Area Counts'!I95*'Plate Planning'!$P$20+'Plate Planning'!$Q$20)</f>
        <v>NA</v>
      </c>
      <c r="I95" s="67" t="str">
        <f>IF('Uncorrected Area Counts'!J95=0, "NA",'Uncorrected Area Counts'!J95*'Plate Planning'!$P$21+'Plate Planning'!$Q$21)</f>
        <v>NA</v>
      </c>
      <c r="J95" s="67" t="str">
        <f>IF('Uncorrected Area Counts'!K95=0, "NA",'Uncorrected Area Counts'!K95*'Plate Planning'!$P$22+'Plate Planning'!$Q$22)</f>
        <v>NA</v>
      </c>
      <c r="K95" s="67" t="str">
        <f>IF('Uncorrected Area Counts'!L95=0, "NA", 'Uncorrected Area Counts'!L95*'Plate Planning'!$P$23+'Plate Planning'!$Q$23)</f>
        <v>NA</v>
      </c>
      <c r="L95" s="67" t="str">
        <f>IF('Uncorrected Area Counts'!M95=0, "NA",'Uncorrected Area Counts'!M95*'Plate Planning'!$P$24+'Plate Planning'!$Q$24)</f>
        <v>NA</v>
      </c>
      <c r="M95" s="67" t="str">
        <f>IF('Uncorrected Area Counts'!N95=0, "NA", 'Uncorrected Area Counts'!N95*'Plate Planning'!$P$25+'Plate Planning'!$Q$25)</f>
        <v>NA</v>
      </c>
      <c r="N95" s="67" t="str">
        <f>IF('Uncorrected Area Counts'!O95=0, "NA", 'Uncorrected Area Counts'!O95*'Plate Planning'!$P$26+'Plate Planning'!$Q$26)</f>
        <v>NA</v>
      </c>
      <c r="O95" s="66" t="str">
        <f>IF('Uncorrected Area Counts'!P95=0, "NA",'Uncorrected Area Counts'!P95*'Plate Planning'!$P$27+'Plate Planning'!$Q$27)</f>
        <v>NA</v>
      </c>
      <c r="P95" s="66" t="str">
        <f>IF('Uncorrected Area Counts'!Q95=0, "NA", 'Uncorrected Area Counts'!Q95*'Plate Planning'!$P$28+'Plate Planning'!$Q$28)</f>
        <v>NA</v>
      </c>
      <c r="Q95" s="67" t="str">
        <f>IF('Uncorrected Area Counts'!R95=0, "NA", 'Uncorrected Area Counts'!R95*'Plate Planning'!$P$29+'Plate Planning'!$Q$29)</f>
        <v>NA</v>
      </c>
      <c r="R95" s="67" t="str">
        <f>IF('Uncorrected Area Counts'!S95=0, "NA", 'Uncorrected Area Counts'!S95*'Plate Planning'!$P$30+'Plate Planning'!$Q$30)</f>
        <v>NA</v>
      </c>
      <c r="S95" s="67" t="str">
        <f>IF('Uncorrected Area Counts'!T95=0, "NA", 'Uncorrected Area Counts'!T95*'Plate Planning'!$P$31+'Plate Planning'!$Q$31)</f>
        <v>NA</v>
      </c>
      <c r="T95" s="67" t="str">
        <f>IF('Uncorrected Area Counts'!U95=0, "NA", 'Uncorrected Area Counts'!U95*'Plate Planning'!$P$32+'Plate Planning'!$Q$32)</f>
        <v>NA</v>
      </c>
    </row>
    <row r="96" spans="1:20" x14ac:dyDescent="0.3">
      <c r="A96" s="27">
        <v>93</v>
      </c>
      <c r="B96" s="26">
        <v>9</v>
      </c>
      <c r="C96" s="26">
        <v>8</v>
      </c>
      <c r="D96" s="12" t="s">
        <v>66</v>
      </c>
      <c r="E96" s="34">
        <f>'Uncorrected Area Counts'!F96*'Plate Planning'!$P$17+'Plate Planning'!$Q$17</f>
        <v>0</v>
      </c>
      <c r="F96" s="207" t="str">
        <f>IF('Uncorrected Area Counts'!G96=0, "NA", 'Uncorrected Area Counts'!G96*'Plate Planning'!$P$18+'Plate Planning'!$Q$18)</f>
        <v>NA</v>
      </c>
      <c r="G96" s="67" t="str">
        <f>IF('Uncorrected Area Counts'!H96=0, "NA", 'Uncorrected Area Counts'!H96*'Plate Planning'!$P$19+'Plate Planning'!$Q$19)</f>
        <v>NA</v>
      </c>
      <c r="H96" s="67" t="str">
        <f>IF('Uncorrected Area Counts'!I96=0, "NA", 'Uncorrected Area Counts'!I96*'Plate Planning'!$P$20+'Plate Planning'!$Q$20)</f>
        <v>NA</v>
      </c>
      <c r="I96" s="67" t="str">
        <f>IF('Uncorrected Area Counts'!J96=0, "NA",'Uncorrected Area Counts'!J96*'Plate Planning'!$P$21+'Plate Planning'!$Q$21)</f>
        <v>NA</v>
      </c>
      <c r="J96" s="67" t="str">
        <f>IF('Uncorrected Area Counts'!K96=0, "NA",'Uncorrected Area Counts'!K96*'Plate Planning'!$P$22+'Plate Planning'!$Q$22)</f>
        <v>NA</v>
      </c>
      <c r="K96" s="67" t="str">
        <f>IF('Uncorrected Area Counts'!L96=0, "NA", 'Uncorrected Area Counts'!L96*'Plate Planning'!$P$23+'Plate Planning'!$Q$23)</f>
        <v>NA</v>
      </c>
      <c r="L96" s="67" t="str">
        <f>IF('Uncorrected Area Counts'!M96=0, "NA",'Uncorrected Area Counts'!M96*'Plate Planning'!$P$24+'Plate Planning'!$Q$24)</f>
        <v>NA</v>
      </c>
      <c r="M96" s="67" t="str">
        <f>IF('Uncorrected Area Counts'!N96=0, "NA", 'Uncorrected Area Counts'!N96*'Plate Planning'!$P$25+'Plate Planning'!$Q$25)</f>
        <v>NA</v>
      </c>
      <c r="N96" s="67" t="str">
        <f>IF('Uncorrected Area Counts'!O96=0, "NA", 'Uncorrected Area Counts'!O96*'Plate Planning'!$P$26+'Plate Planning'!$Q$26)</f>
        <v>NA</v>
      </c>
      <c r="O96" s="66" t="str">
        <f>IF('Uncorrected Area Counts'!P96=0, "NA",'Uncorrected Area Counts'!P96*'Plate Planning'!$P$27+'Plate Planning'!$Q$27)</f>
        <v>NA</v>
      </c>
      <c r="P96" s="66" t="str">
        <f>IF('Uncorrected Area Counts'!Q96=0, "NA", 'Uncorrected Area Counts'!Q96*'Plate Planning'!$P$28+'Plate Planning'!$Q$28)</f>
        <v>NA</v>
      </c>
      <c r="Q96" s="67" t="str">
        <f>IF('Uncorrected Area Counts'!R96=0, "NA", 'Uncorrected Area Counts'!R96*'Plate Planning'!$P$29+'Plate Planning'!$Q$29)</f>
        <v>NA</v>
      </c>
      <c r="R96" s="67" t="str">
        <f>IF('Uncorrected Area Counts'!S96=0, "NA", 'Uncorrected Area Counts'!S96*'Plate Planning'!$P$30+'Plate Planning'!$Q$30)</f>
        <v>NA</v>
      </c>
      <c r="S96" s="67" t="str">
        <f>IF('Uncorrected Area Counts'!T96=0, "NA", 'Uncorrected Area Counts'!T96*'Plate Planning'!$P$31+'Plate Planning'!$Q$31)</f>
        <v>NA</v>
      </c>
      <c r="T96" s="67" t="str">
        <f>IF('Uncorrected Area Counts'!U96=0, "NA", 'Uncorrected Area Counts'!U96*'Plate Planning'!$P$32+'Plate Planning'!$Q$32)</f>
        <v>NA</v>
      </c>
    </row>
    <row r="97" spans="1:20" x14ac:dyDescent="0.3">
      <c r="A97" s="27">
        <v>94</v>
      </c>
      <c r="B97" s="26">
        <v>10</v>
      </c>
      <c r="C97" s="26">
        <v>8</v>
      </c>
      <c r="D97" s="12" t="s">
        <v>66</v>
      </c>
      <c r="E97" s="34">
        <f>'Uncorrected Area Counts'!F97*'Plate Planning'!$P$17+'Plate Planning'!$Q$17</f>
        <v>0</v>
      </c>
      <c r="F97" s="207" t="str">
        <f>IF('Uncorrected Area Counts'!G97=0, "NA", 'Uncorrected Area Counts'!G97*'Plate Planning'!$P$18+'Plate Planning'!$Q$18)</f>
        <v>NA</v>
      </c>
      <c r="G97" s="67" t="str">
        <f>IF('Uncorrected Area Counts'!H97=0, "NA", 'Uncorrected Area Counts'!H97*'Plate Planning'!$P$19+'Plate Planning'!$Q$19)</f>
        <v>NA</v>
      </c>
      <c r="H97" s="67" t="str">
        <f>IF('Uncorrected Area Counts'!I97=0, "NA", 'Uncorrected Area Counts'!I97*'Plate Planning'!$P$20+'Plate Planning'!$Q$20)</f>
        <v>NA</v>
      </c>
      <c r="I97" s="67" t="str">
        <f>IF('Uncorrected Area Counts'!J97=0, "NA",'Uncorrected Area Counts'!J97*'Plate Planning'!$P$21+'Plate Planning'!$Q$21)</f>
        <v>NA</v>
      </c>
      <c r="J97" s="67" t="str">
        <f>IF('Uncorrected Area Counts'!K97=0, "NA",'Uncorrected Area Counts'!K97*'Plate Planning'!$P$22+'Plate Planning'!$Q$22)</f>
        <v>NA</v>
      </c>
      <c r="K97" s="67" t="str">
        <f>IF('Uncorrected Area Counts'!L97=0, "NA", 'Uncorrected Area Counts'!L97*'Plate Planning'!$P$23+'Plate Planning'!$Q$23)</f>
        <v>NA</v>
      </c>
      <c r="L97" s="67" t="str">
        <f>IF('Uncorrected Area Counts'!M97=0, "NA",'Uncorrected Area Counts'!M97*'Plate Planning'!$P$24+'Plate Planning'!$Q$24)</f>
        <v>NA</v>
      </c>
      <c r="M97" s="67" t="str">
        <f>IF('Uncorrected Area Counts'!N97=0, "NA", 'Uncorrected Area Counts'!N97*'Plate Planning'!$P$25+'Plate Planning'!$Q$25)</f>
        <v>NA</v>
      </c>
      <c r="N97" s="67" t="str">
        <f>IF('Uncorrected Area Counts'!O97=0, "NA", 'Uncorrected Area Counts'!O97*'Plate Planning'!$P$26+'Plate Planning'!$Q$26)</f>
        <v>NA</v>
      </c>
      <c r="O97" s="66" t="str">
        <f>IF('Uncorrected Area Counts'!P97=0, "NA",'Uncorrected Area Counts'!P97*'Plate Planning'!$P$27+'Plate Planning'!$Q$27)</f>
        <v>NA</v>
      </c>
      <c r="P97" s="66" t="str">
        <f>IF('Uncorrected Area Counts'!Q97=0, "NA", 'Uncorrected Area Counts'!Q97*'Plate Planning'!$P$28+'Plate Planning'!$Q$28)</f>
        <v>NA</v>
      </c>
      <c r="Q97" s="67" t="str">
        <f>IF('Uncorrected Area Counts'!R97=0, "NA", 'Uncorrected Area Counts'!R97*'Plate Planning'!$P$29+'Plate Planning'!$Q$29)</f>
        <v>NA</v>
      </c>
      <c r="R97" s="67" t="str">
        <f>IF('Uncorrected Area Counts'!S97=0, "NA", 'Uncorrected Area Counts'!S97*'Plate Planning'!$P$30+'Plate Planning'!$Q$30)</f>
        <v>NA</v>
      </c>
      <c r="S97" s="67" t="str">
        <f>IF('Uncorrected Area Counts'!T97=0, "NA", 'Uncorrected Area Counts'!T97*'Plate Planning'!$P$31+'Plate Planning'!$Q$31)</f>
        <v>NA</v>
      </c>
      <c r="T97" s="67" t="str">
        <f>IF('Uncorrected Area Counts'!U97=0, "NA", 'Uncorrected Area Counts'!U97*'Plate Planning'!$P$32+'Plate Planning'!$Q$32)</f>
        <v>NA</v>
      </c>
    </row>
    <row r="98" spans="1:20" x14ac:dyDescent="0.3">
      <c r="A98" s="27">
        <v>95</v>
      </c>
      <c r="B98" s="26">
        <v>11</v>
      </c>
      <c r="C98" s="26">
        <v>8</v>
      </c>
      <c r="D98" s="12" t="s">
        <v>66</v>
      </c>
      <c r="E98" s="34">
        <f>'Uncorrected Area Counts'!F98*'Plate Planning'!$P$17+'Plate Planning'!$Q$17</f>
        <v>0</v>
      </c>
      <c r="F98" s="207" t="str">
        <f>IF('Uncorrected Area Counts'!G98=0, "NA", 'Uncorrected Area Counts'!G98*'Plate Planning'!$P$18+'Plate Planning'!$Q$18)</f>
        <v>NA</v>
      </c>
      <c r="G98" s="67" t="str">
        <f>IF('Uncorrected Area Counts'!H98=0, "NA", 'Uncorrected Area Counts'!H98*'Plate Planning'!$P$19+'Plate Planning'!$Q$19)</f>
        <v>NA</v>
      </c>
      <c r="H98" s="67" t="str">
        <f>IF('Uncorrected Area Counts'!I98=0, "NA", 'Uncorrected Area Counts'!I98*'Plate Planning'!$P$20+'Plate Planning'!$Q$20)</f>
        <v>NA</v>
      </c>
      <c r="I98" s="67" t="str">
        <f>IF('Uncorrected Area Counts'!J98=0, "NA",'Uncorrected Area Counts'!J98*'Plate Planning'!$P$21+'Plate Planning'!$Q$21)</f>
        <v>NA</v>
      </c>
      <c r="J98" s="67" t="str">
        <f>IF('Uncorrected Area Counts'!K98=0, "NA",'Uncorrected Area Counts'!K98*'Plate Planning'!$P$22+'Plate Planning'!$Q$22)</f>
        <v>NA</v>
      </c>
      <c r="K98" s="67" t="str">
        <f>IF('Uncorrected Area Counts'!L98=0, "NA", 'Uncorrected Area Counts'!L98*'Plate Planning'!$P$23+'Plate Planning'!$Q$23)</f>
        <v>NA</v>
      </c>
      <c r="L98" s="67" t="str">
        <f>IF('Uncorrected Area Counts'!M98=0, "NA",'Uncorrected Area Counts'!M98*'Plate Planning'!$P$24+'Plate Planning'!$Q$24)</f>
        <v>NA</v>
      </c>
      <c r="M98" s="67" t="str">
        <f>IF('Uncorrected Area Counts'!N98=0, "NA", 'Uncorrected Area Counts'!N98*'Plate Planning'!$P$25+'Plate Planning'!$Q$25)</f>
        <v>NA</v>
      </c>
      <c r="N98" s="67" t="str">
        <f>IF('Uncorrected Area Counts'!O98=0, "NA", 'Uncorrected Area Counts'!O98*'Plate Planning'!$P$26+'Plate Planning'!$Q$26)</f>
        <v>NA</v>
      </c>
      <c r="O98" s="66" t="str">
        <f>IF('Uncorrected Area Counts'!P98=0, "NA",'Uncorrected Area Counts'!P98*'Plate Planning'!$P$27+'Plate Planning'!$Q$27)</f>
        <v>NA</v>
      </c>
      <c r="P98" s="66" t="str">
        <f>IF('Uncorrected Area Counts'!Q98=0, "NA", 'Uncorrected Area Counts'!Q98*'Plate Planning'!$P$28+'Plate Planning'!$Q$28)</f>
        <v>NA</v>
      </c>
      <c r="Q98" s="67" t="str">
        <f>IF('Uncorrected Area Counts'!R98=0, "NA", 'Uncorrected Area Counts'!R98*'Plate Planning'!$P$29+'Plate Planning'!$Q$29)</f>
        <v>NA</v>
      </c>
      <c r="R98" s="67" t="str">
        <f>IF('Uncorrected Area Counts'!S98=0, "NA", 'Uncorrected Area Counts'!S98*'Plate Planning'!$P$30+'Plate Planning'!$Q$30)</f>
        <v>NA</v>
      </c>
      <c r="S98" s="67" t="str">
        <f>IF('Uncorrected Area Counts'!T98=0, "NA", 'Uncorrected Area Counts'!T98*'Plate Planning'!$P$31+'Plate Planning'!$Q$31)</f>
        <v>NA</v>
      </c>
      <c r="T98" s="67" t="str">
        <f>IF('Uncorrected Area Counts'!U98=0, "NA", 'Uncorrected Area Counts'!U98*'Plate Planning'!$P$32+'Plate Planning'!$Q$32)</f>
        <v>NA</v>
      </c>
    </row>
    <row r="99" spans="1:20" x14ac:dyDescent="0.3">
      <c r="A99" s="10">
        <v>96</v>
      </c>
      <c r="B99" s="26">
        <v>12</v>
      </c>
      <c r="C99" s="26">
        <v>8</v>
      </c>
      <c r="D99" s="12" t="s">
        <v>66</v>
      </c>
      <c r="E99" s="34">
        <f>'Uncorrected Area Counts'!F99*'Plate Planning'!$P$17+'Plate Planning'!$Q$17</f>
        <v>0</v>
      </c>
      <c r="F99" s="207" t="str">
        <f>IF('Uncorrected Area Counts'!G99=0, "NA", 'Uncorrected Area Counts'!G99*'Plate Planning'!$P$18+'Plate Planning'!$Q$18)</f>
        <v>NA</v>
      </c>
      <c r="G99" s="67" t="str">
        <f>IF('Uncorrected Area Counts'!H99=0, "NA", 'Uncorrected Area Counts'!H99*'Plate Planning'!$P$19+'Plate Planning'!$Q$19)</f>
        <v>NA</v>
      </c>
      <c r="H99" s="67" t="str">
        <f>IF('Uncorrected Area Counts'!I99=0, "NA", 'Uncorrected Area Counts'!I99*'Plate Planning'!$P$20+'Plate Planning'!$Q$20)</f>
        <v>NA</v>
      </c>
      <c r="I99" s="67" t="str">
        <f>IF('Uncorrected Area Counts'!J99=0, "NA",'Uncorrected Area Counts'!J99*'Plate Planning'!$P$21+'Plate Planning'!$Q$21)</f>
        <v>NA</v>
      </c>
      <c r="J99" s="67" t="str">
        <f>IF('Uncorrected Area Counts'!K99=0, "NA",'Uncorrected Area Counts'!K99*'Plate Planning'!$P$22+'Plate Planning'!$Q$22)</f>
        <v>NA</v>
      </c>
      <c r="K99" s="67" t="str">
        <f>IF('Uncorrected Area Counts'!L99=0, "NA", 'Uncorrected Area Counts'!L99*'Plate Planning'!$P$23+'Plate Planning'!$Q$23)</f>
        <v>NA</v>
      </c>
      <c r="L99" s="67" t="str">
        <f>IF('Uncorrected Area Counts'!M99=0, "NA",'Uncorrected Area Counts'!M99*'Plate Planning'!$P$24+'Plate Planning'!$Q$24)</f>
        <v>NA</v>
      </c>
      <c r="M99" s="67" t="str">
        <f>IF('Uncorrected Area Counts'!N99=0, "NA", 'Uncorrected Area Counts'!N99*'Plate Planning'!$P$25+'Plate Planning'!$Q$25)</f>
        <v>NA</v>
      </c>
      <c r="N99" s="67" t="str">
        <f>IF('Uncorrected Area Counts'!O99=0, "NA", 'Uncorrected Area Counts'!O99*'Plate Planning'!$P$26+'Plate Planning'!$Q$26)</f>
        <v>NA</v>
      </c>
      <c r="O99" s="66" t="str">
        <f>IF('Uncorrected Area Counts'!P99=0, "NA",'Uncorrected Area Counts'!P99*'Plate Planning'!$P$27+'Plate Planning'!$Q$27)</f>
        <v>NA</v>
      </c>
      <c r="P99" s="66" t="str">
        <f>IF('Uncorrected Area Counts'!Q99=0, "NA", 'Uncorrected Area Counts'!Q99*'Plate Planning'!$P$28+'Plate Planning'!$Q$28)</f>
        <v>NA</v>
      </c>
      <c r="Q99" s="67" t="str">
        <f>IF('Uncorrected Area Counts'!R99=0, "NA", 'Uncorrected Area Counts'!R99*'Plate Planning'!$P$29+'Plate Planning'!$Q$29)</f>
        <v>NA</v>
      </c>
      <c r="R99" s="67" t="str">
        <f>IF('Uncorrected Area Counts'!S99=0, "NA", 'Uncorrected Area Counts'!S99*'Plate Planning'!$P$30+'Plate Planning'!$Q$30)</f>
        <v>NA</v>
      </c>
      <c r="S99" s="67" t="str">
        <f>IF('Uncorrected Area Counts'!T99=0, "NA", 'Uncorrected Area Counts'!T99*'Plate Planning'!$P$31+'Plate Planning'!$Q$31)</f>
        <v>NA</v>
      </c>
      <c r="T99" s="67" t="str">
        <f>IF('Uncorrected Area Counts'!U99=0, "NA", 'Uncorrected Area Counts'!U99*'Plate Planning'!$P$32+'Plate Planning'!$Q$32)</f>
        <v>NA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A994-0505-E548-9C6E-8C39322255AA}">
  <dimension ref="A1:S99"/>
  <sheetViews>
    <sheetView tabSelected="1" workbookViewId="0">
      <selection activeCell="A4" sqref="A4:A27"/>
    </sheetView>
  </sheetViews>
  <sheetFormatPr defaultColWidth="10.6640625" defaultRowHeight="16.3" x14ac:dyDescent="0.3"/>
  <cols>
    <col min="1" max="1" width="8.33203125" customWidth="1"/>
    <col min="2" max="2" width="6.6640625" customWidth="1"/>
    <col min="3" max="3" width="7.44140625" customWidth="1"/>
    <col min="4" max="4" width="5" customWidth="1"/>
    <col min="11" max="11" width="12.33203125" customWidth="1"/>
    <col min="15" max="15" width="12.44140625" customWidth="1"/>
    <col min="16" max="16" width="12" customWidth="1"/>
    <col min="17" max="17" width="13" customWidth="1"/>
    <col min="18" max="18" width="13.77734375" customWidth="1"/>
    <col min="19" max="19" width="12.6640625" customWidth="1"/>
  </cols>
  <sheetData>
    <row r="1" spans="1:19" x14ac:dyDescent="0.3">
      <c r="A1" s="28" t="s">
        <v>26</v>
      </c>
      <c r="B1" s="15" t="s">
        <v>60</v>
      </c>
      <c r="C1" s="15" t="s">
        <v>61</v>
      </c>
      <c r="D1" s="9" t="s">
        <v>64</v>
      </c>
      <c r="E1" s="11" t="s">
        <v>561</v>
      </c>
      <c r="F1" s="15" t="s">
        <v>562</v>
      </c>
      <c r="G1" s="15" t="s">
        <v>563</v>
      </c>
      <c r="H1" s="15" t="s">
        <v>564</v>
      </c>
      <c r="I1" s="15" t="s">
        <v>565</v>
      </c>
      <c r="J1" s="15" t="s">
        <v>566</v>
      </c>
      <c r="K1" s="15" t="s">
        <v>567</v>
      </c>
      <c r="L1" s="15" t="s">
        <v>568</v>
      </c>
      <c r="M1" s="15" t="s">
        <v>569</v>
      </c>
      <c r="N1" s="15" t="s">
        <v>570</v>
      </c>
      <c r="O1" s="15" t="s">
        <v>571</v>
      </c>
      <c r="P1" s="15" t="s">
        <v>572</v>
      </c>
      <c r="Q1" s="15" t="s">
        <v>573</v>
      </c>
      <c r="R1" s="15" t="s">
        <v>574</v>
      </c>
      <c r="S1" s="208" t="s">
        <v>575</v>
      </c>
    </row>
    <row r="2" spans="1:19" x14ac:dyDescent="0.3">
      <c r="A2" s="28"/>
      <c r="B2" s="30"/>
      <c r="C2" s="30"/>
      <c r="D2" s="6" t="s">
        <v>23</v>
      </c>
      <c r="E2" s="45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45">
        <v>7</v>
      </c>
      <c r="L2" s="30">
        <v>8</v>
      </c>
      <c r="M2" s="30">
        <v>9</v>
      </c>
      <c r="N2" s="30">
        <v>10</v>
      </c>
      <c r="O2" s="30">
        <v>11</v>
      </c>
      <c r="P2" s="30">
        <v>12</v>
      </c>
      <c r="Q2" s="45">
        <v>13</v>
      </c>
      <c r="R2" s="30">
        <v>14</v>
      </c>
      <c r="S2" s="209">
        <v>15</v>
      </c>
    </row>
    <row r="3" spans="1:19" x14ac:dyDescent="0.3">
      <c r="A3" s="28"/>
      <c r="B3" s="30"/>
      <c r="C3" s="30"/>
      <c r="D3" s="6" t="s">
        <v>65</v>
      </c>
      <c r="E3" s="45" t="str">
        <f>IF('Uncorrected Area Counts'!G3=0, "-", 'Uncorrected Area Counts'!G3)</f>
        <v>-</v>
      </c>
      <c r="F3" s="45" t="str">
        <f>IF('Uncorrected Area Counts'!H3=0, "-", 'Uncorrected Area Counts'!H3)</f>
        <v>-</v>
      </c>
      <c r="G3" s="45" t="str">
        <f>IF('Uncorrected Area Counts'!I3=0, "-", 'Uncorrected Area Counts'!I3)</f>
        <v>-</v>
      </c>
      <c r="H3" s="45" t="str">
        <f>IF('Uncorrected Area Counts'!J3=0, "-", 'Uncorrected Area Counts'!J3)</f>
        <v>-</v>
      </c>
      <c r="I3" s="45" t="str">
        <f>IF('Uncorrected Area Counts'!K3=0, "-", 'Uncorrected Area Counts'!K3)</f>
        <v>-</v>
      </c>
      <c r="J3" s="45" t="str">
        <f>IF('Uncorrected Area Counts'!L3=0, "-", 'Uncorrected Area Counts'!L3)</f>
        <v>-</v>
      </c>
      <c r="K3" s="45" t="str">
        <f>IF('Uncorrected Area Counts'!M3=0, "-", 'Uncorrected Area Counts'!M3)</f>
        <v>-</v>
      </c>
      <c r="L3" s="45" t="str">
        <f>IF('Uncorrected Area Counts'!N3=0, "-", 'Uncorrected Area Counts'!N3)</f>
        <v>-</v>
      </c>
      <c r="M3" s="45" t="str">
        <f>IF('Uncorrected Area Counts'!O3=0, "-", 'Uncorrected Area Counts'!O3)</f>
        <v>-</v>
      </c>
      <c r="N3" s="45" t="str">
        <f>IF('Uncorrected Area Counts'!P3=0, "-", 'Uncorrected Area Counts'!P3)</f>
        <v>-</v>
      </c>
      <c r="O3" s="45" t="str">
        <f>IF('Uncorrected Area Counts'!Q3=0, "-", 'Uncorrected Area Counts'!Q3)</f>
        <v>-</v>
      </c>
      <c r="P3" s="45" t="str">
        <f>IF('Uncorrected Area Counts'!R3=0, "-", 'Uncorrected Area Counts'!R3)</f>
        <v>-</v>
      </c>
      <c r="Q3" s="45" t="str">
        <f>IF('Uncorrected Area Counts'!S3=0, "-", 'Uncorrected Area Counts'!S3)</f>
        <v>-</v>
      </c>
      <c r="R3" s="45" t="str">
        <f>IF('Uncorrected Area Counts'!T3=0, "-", 'Uncorrected Area Counts'!T3)</f>
        <v>-</v>
      </c>
      <c r="S3" s="209" t="str">
        <f>IF('Uncorrected Area Counts'!U3=0, "-", 'Uncorrected Area Counts'!U3)</f>
        <v>-</v>
      </c>
    </row>
    <row r="4" spans="1:19" x14ac:dyDescent="0.3">
      <c r="A4" s="27">
        <v>1</v>
      </c>
      <c r="B4" s="26">
        <v>1</v>
      </c>
      <c r="C4" s="26">
        <v>1</v>
      </c>
      <c r="D4" s="12" t="s">
        <v>66</v>
      </c>
      <c r="E4" s="207" t="e">
        <f>('Uncorrected Area Counts'!G4*'Plate Planning'!$P$18+'Plate Planning'!$Q$18)/'Plate Planning'!$O$18*100</f>
        <v>#DIV/0!</v>
      </c>
      <c r="F4" s="207" t="e">
        <f>('Uncorrected Area Counts'!H4*'Plate Planning'!$P$19+'Plate Planning'!$Q$19)/'Plate Planning'!$O$19*100</f>
        <v>#DIV/0!</v>
      </c>
      <c r="G4" s="67">
        <f>('Uncorrected Area Counts'!I4*'Plate Planning'!$P$20+'Plate Planning'!$Q$20)/'Plate Planning'!$O$20*100</f>
        <v>65.832684383249955</v>
      </c>
      <c r="H4" s="67">
        <f>(EXP('Uncorrected Area Counts'!J4*'Plate Planning'!$P$21+'Plate Planning'!$Q$21))/'Plate Planning'!$O$21*100</f>
        <v>3.1170626295631716</v>
      </c>
      <c r="I4" s="67">
        <f>(EXP('Uncorrected Area Counts'!K4*'Plate Planning'!$P$22+'Plate Planning'!$Q$22))/'Plate Planning'!$O$22*100</f>
        <v>2.2998114968413259</v>
      </c>
      <c r="J4" s="67" t="e">
        <f>('Uncorrected Area Counts'!L4*'Plate Planning'!$P$23+'Plate Planning'!$Q$23)/'Plate Planning'!$O$23*100</f>
        <v>#DIV/0!</v>
      </c>
      <c r="K4" s="67" t="e">
        <f>('Uncorrected Area Counts'!M4*'Plate Planning'!$P$24+'Plate Planning'!$Q$24)/'Plate Planning'!$O$24*100</f>
        <v>#DIV/0!</v>
      </c>
      <c r="L4" s="67" t="e">
        <f>('Uncorrected Area Counts'!N4*'Plate Planning'!$P$25+'Plate Planning'!$Q$25)/'Plate Planning'!O25*100</f>
        <v>#DIV/0!</v>
      </c>
      <c r="M4" s="67" t="e">
        <f>('Uncorrected Area Counts'!O4*'Plate Planning'!$P$26+'Plate Planning'!$Q$26)/'Plate Planning'!$O$26*100</f>
        <v>#DIV/0!</v>
      </c>
      <c r="N4" s="66" t="e">
        <f>('Uncorrected Area Counts'!P4*'Plate Planning'!$P$27+'Plate Planning'!$Q$27)/'Plate Planning'!$O$27*100</f>
        <v>#DIV/0!</v>
      </c>
      <c r="O4" s="66" t="e">
        <f>('Uncorrected Area Counts'!Q4*'Plate Planning'!$P$28+'Plate Planning'!$Q$28)/'Plate Planning'!$O$28*100</f>
        <v>#DIV/0!</v>
      </c>
      <c r="P4" s="67" t="e">
        <f>('Uncorrected Area Counts'!R4*'Plate Planning'!$P$29+'Plate Planning'!$Q$29)/'Plate Planning'!$O$29*100</f>
        <v>#DIV/0!</v>
      </c>
      <c r="Q4" s="67" t="e">
        <f>('Uncorrected Area Counts'!S4*'Plate Planning'!$P$30+'Plate Planning'!$Q$30)/'Plate Planning'!$O$30*100</f>
        <v>#DIV/0!</v>
      </c>
      <c r="R4" s="67" t="e">
        <f>('Uncorrected Area Counts'!T4*'Plate Planning'!$P$31+'Plate Planning'!$Q$31)/'Plate Planning'!$O$31*100</f>
        <v>#DIV/0!</v>
      </c>
      <c r="S4" s="210" t="e">
        <f>('Uncorrected Area Counts'!U4*'Plate Planning'!$P$32+'Plate Planning'!$Q$32)/'Plate Planning'!$O$32*100</f>
        <v>#DIV/0!</v>
      </c>
    </row>
    <row r="5" spans="1:19" x14ac:dyDescent="0.3">
      <c r="A5" s="27">
        <v>2</v>
      </c>
      <c r="B5" s="26">
        <v>2</v>
      </c>
      <c r="C5" s="26">
        <v>1</v>
      </c>
      <c r="D5" s="12" t="s">
        <v>66</v>
      </c>
      <c r="E5" s="207" t="e">
        <f>('Uncorrected Area Counts'!G5*'Plate Planning'!$P$18+'Plate Planning'!$Q$18)/'Plate Planning'!$O$18*100</f>
        <v>#DIV/0!</v>
      </c>
      <c r="F5" s="207" t="e">
        <f>('Uncorrected Area Counts'!H5*'Plate Planning'!$P$19+'Plate Planning'!$Q$19)/'Plate Planning'!$O$19*100</f>
        <v>#DIV/0!</v>
      </c>
      <c r="G5" s="67">
        <f>('Uncorrected Area Counts'!I5*'Plate Planning'!$P$20+'Plate Planning'!$Q$20)/'Plate Planning'!$O$20*100</f>
        <v>72.005270614707911</v>
      </c>
      <c r="H5" s="67">
        <f>(EXP('Uncorrected Area Counts'!J5*'Plate Planning'!$P$21+'Plate Planning'!$Q$21))/'Plate Planning'!$O$21*100</f>
        <v>4.8830852624585654</v>
      </c>
      <c r="I5" s="67">
        <f>(EXP('Uncorrected Area Counts'!K5*'Plate Planning'!$P$22+'Plate Planning'!$Q$22))/'Plate Planning'!$O$22*100</f>
        <v>2.5620949302327083</v>
      </c>
      <c r="J5" s="67" t="e">
        <f>('Uncorrected Area Counts'!L5*'Plate Planning'!$P$23+'Plate Planning'!$Q$23)/'Plate Planning'!$O$23*100</f>
        <v>#DIV/0!</v>
      </c>
      <c r="K5" s="67" t="e">
        <f>('Uncorrected Area Counts'!M5*'Plate Planning'!$P$24+'Plate Planning'!$Q$24)/'Plate Planning'!$O$24*100</f>
        <v>#DIV/0!</v>
      </c>
      <c r="L5" s="67" t="e">
        <f>('Uncorrected Area Counts'!N5*'Plate Planning'!$P$25+'Plate Planning'!$Q$25)/'Plate Planning'!O26*100</f>
        <v>#DIV/0!</v>
      </c>
      <c r="M5" s="67" t="e">
        <f>('Uncorrected Area Counts'!O5*'Plate Planning'!$P$26+'Plate Planning'!$Q$26)/'Plate Planning'!$O$26*100</f>
        <v>#DIV/0!</v>
      </c>
      <c r="N5" s="66" t="e">
        <f>('Uncorrected Area Counts'!P5*'Plate Planning'!$P$27+'Plate Planning'!$Q$27)/'Plate Planning'!$O$27*100</f>
        <v>#DIV/0!</v>
      </c>
      <c r="O5" s="66" t="e">
        <f>('Uncorrected Area Counts'!Q5*'Plate Planning'!$P$28+'Plate Planning'!$Q$28)/'Plate Planning'!$O$28*100</f>
        <v>#DIV/0!</v>
      </c>
      <c r="P5" s="67" t="e">
        <f>('Uncorrected Area Counts'!R5*'Plate Planning'!$P$29+'Plate Planning'!$Q$29)/'Plate Planning'!$O$29*100</f>
        <v>#DIV/0!</v>
      </c>
      <c r="Q5" s="67" t="e">
        <f>('Uncorrected Area Counts'!S5*'Plate Planning'!$P$30+'Plate Planning'!$Q$30)/'Plate Planning'!$O$30*100</f>
        <v>#DIV/0!</v>
      </c>
      <c r="R5" s="67" t="e">
        <f>('Uncorrected Area Counts'!T5*'Plate Planning'!$P$31+'Plate Planning'!$Q$31)/'Plate Planning'!$O$31*100</f>
        <v>#DIV/0!</v>
      </c>
      <c r="S5" s="210" t="e">
        <f>('Uncorrected Area Counts'!U5*'Plate Planning'!$P$32+'Plate Planning'!$Q$32)/'Plate Planning'!$O$32*100</f>
        <v>#DIV/0!</v>
      </c>
    </row>
    <row r="6" spans="1:19" x14ac:dyDescent="0.3">
      <c r="A6" s="27">
        <v>3</v>
      </c>
      <c r="B6" s="26">
        <v>3</v>
      </c>
      <c r="C6" s="26">
        <v>1</v>
      </c>
      <c r="D6" s="12" t="s">
        <v>66</v>
      </c>
      <c r="E6" s="207" t="e">
        <f>('Uncorrected Area Counts'!G6*'Plate Planning'!$P$18+'Plate Planning'!$Q$18)/'Plate Planning'!$O$18*100</f>
        <v>#DIV/0!</v>
      </c>
      <c r="F6" s="207" t="e">
        <f>('Uncorrected Area Counts'!H6*'Plate Planning'!$P$19+'Plate Planning'!$Q$19)/'Plate Planning'!$O$19*100</f>
        <v>#DIV/0!</v>
      </c>
      <c r="G6" s="67">
        <f>('Uncorrected Area Counts'!I6*'Plate Planning'!$P$20+'Plate Planning'!$Q$20)/'Plate Planning'!$O$20*100</f>
        <v>66.396228742274687</v>
      </c>
      <c r="H6" s="67">
        <f>(EXP('Uncorrected Area Counts'!J6*'Plate Planning'!$P$21+'Plate Planning'!$Q$21))/'Plate Planning'!$O$21*100</f>
        <v>2.957884928780659</v>
      </c>
      <c r="I6" s="67">
        <f>(EXP('Uncorrected Area Counts'!K6*'Plate Planning'!$P$22+'Plate Planning'!$Q$22))/'Plate Planning'!$O$22*100</f>
        <v>2.272104095056259</v>
      </c>
      <c r="J6" s="67" t="e">
        <f>('Uncorrected Area Counts'!L6*'Plate Planning'!$P$23+'Plate Planning'!$Q$23)/'Plate Planning'!$O$23*100</f>
        <v>#DIV/0!</v>
      </c>
      <c r="K6" s="67" t="e">
        <f>('Uncorrected Area Counts'!M6*'Plate Planning'!$P$24+'Plate Planning'!$Q$24)/'Plate Planning'!$O$24*100</f>
        <v>#DIV/0!</v>
      </c>
      <c r="L6" s="67" t="e">
        <f>('Uncorrected Area Counts'!N6*'Plate Planning'!$P$25+'Plate Planning'!$Q$25)/'Plate Planning'!O27*100</f>
        <v>#DIV/0!</v>
      </c>
      <c r="M6" s="67" t="e">
        <f>('Uncorrected Area Counts'!O6*'Plate Planning'!$P$26+'Plate Planning'!$Q$26)/'Plate Planning'!$O$26*100</f>
        <v>#DIV/0!</v>
      </c>
      <c r="N6" s="66" t="e">
        <f>('Uncorrected Area Counts'!P6*'Plate Planning'!$P$27+'Plate Planning'!$Q$27)/'Plate Planning'!$O$27*100</f>
        <v>#DIV/0!</v>
      </c>
      <c r="O6" s="66" t="e">
        <f>('Uncorrected Area Counts'!Q6*'Plate Planning'!$P$28+'Plate Planning'!$Q$28)/'Plate Planning'!$O$28*100</f>
        <v>#DIV/0!</v>
      </c>
      <c r="P6" s="67" t="e">
        <f>('Uncorrected Area Counts'!R6*'Plate Planning'!$P$29+'Plate Planning'!$Q$29)/'Plate Planning'!$O$29*100</f>
        <v>#DIV/0!</v>
      </c>
      <c r="Q6" s="67" t="e">
        <f>('Uncorrected Area Counts'!S6*'Plate Planning'!$P$30+'Plate Planning'!$Q$30)/'Plate Planning'!$O$30*100</f>
        <v>#DIV/0!</v>
      </c>
      <c r="R6" s="67" t="e">
        <f>('Uncorrected Area Counts'!T6*'Plate Planning'!$P$31+'Plate Planning'!$Q$31)/'Plate Planning'!$O$31*100</f>
        <v>#DIV/0!</v>
      </c>
      <c r="S6" s="210" t="e">
        <f>('Uncorrected Area Counts'!U6*'Plate Planning'!$P$32+'Plate Planning'!$Q$32)/'Plate Planning'!$O$32*100</f>
        <v>#DIV/0!</v>
      </c>
    </row>
    <row r="7" spans="1:19" x14ac:dyDescent="0.3">
      <c r="A7" s="27">
        <v>4</v>
      </c>
      <c r="B7" s="26">
        <v>4</v>
      </c>
      <c r="C7" s="26">
        <v>1</v>
      </c>
      <c r="D7" s="12" t="s">
        <v>66</v>
      </c>
      <c r="E7" s="207" t="e">
        <f>('Uncorrected Area Counts'!G7*'Plate Planning'!$P$18+'Plate Planning'!$Q$18)/'Plate Planning'!$O$18*100</f>
        <v>#DIV/0!</v>
      </c>
      <c r="F7" s="207" t="e">
        <f>('Uncorrected Area Counts'!H7*'Plate Planning'!$P$19+'Plate Planning'!$Q$19)/'Plate Planning'!$O$19*100</f>
        <v>#DIV/0!</v>
      </c>
      <c r="G7" s="67">
        <f>('Uncorrected Area Counts'!I7*'Plate Planning'!$P$20+'Plate Planning'!$Q$20)/'Plate Planning'!$O$20*100</f>
        <v>42.534122320729779</v>
      </c>
      <c r="H7" s="67">
        <f>(EXP('Uncorrected Area Counts'!J7*'Plate Planning'!$P$21+'Plate Planning'!$Q$21))/'Plate Planning'!$O$21*100</f>
        <v>3.5822763003494176</v>
      </c>
      <c r="I7" s="67">
        <f>(EXP('Uncorrected Area Counts'!K7*'Plate Planning'!$P$22+'Plate Planning'!$Q$22))/'Plate Planning'!$O$22*100</f>
        <v>9.2258138886391752</v>
      </c>
      <c r="J7" s="67" t="e">
        <f>('Uncorrected Area Counts'!L7*'Plate Planning'!$P$23+'Plate Planning'!$Q$23)/'Plate Planning'!$O$23*100</f>
        <v>#DIV/0!</v>
      </c>
      <c r="K7" s="67" t="e">
        <f>('Uncorrected Area Counts'!M7*'Plate Planning'!$P$24+'Plate Planning'!$Q$24)/'Plate Planning'!$O$24*100</f>
        <v>#DIV/0!</v>
      </c>
      <c r="L7" s="67" t="e">
        <f>('Uncorrected Area Counts'!N7*'Plate Planning'!$P$25+'Plate Planning'!$Q$25)/'Plate Planning'!O28*100</f>
        <v>#DIV/0!</v>
      </c>
      <c r="M7" s="67" t="e">
        <f>('Uncorrected Area Counts'!O7*'Plate Planning'!$P$26+'Plate Planning'!$Q$26)/'Plate Planning'!$O$26*100</f>
        <v>#DIV/0!</v>
      </c>
      <c r="N7" s="66" t="e">
        <f>('Uncorrected Area Counts'!P7*'Plate Planning'!$P$27+'Plate Planning'!$Q$27)/'Plate Planning'!$O$27*100</f>
        <v>#DIV/0!</v>
      </c>
      <c r="O7" s="66" t="e">
        <f>('Uncorrected Area Counts'!Q7*'Plate Planning'!$P$28+'Plate Planning'!$Q$28)/'Plate Planning'!$O$28*100</f>
        <v>#DIV/0!</v>
      </c>
      <c r="P7" s="67" t="e">
        <f>('Uncorrected Area Counts'!R7*'Plate Planning'!$P$29+'Plate Planning'!$Q$29)/'Plate Planning'!$O$29*100</f>
        <v>#DIV/0!</v>
      </c>
      <c r="Q7" s="67" t="e">
        <f>('Uncorrected Area Counts'!S7*'Plate Planning'!$P$30+'Plate Planning'!$Q$30)/'Plate Planning'!$O$30*100</f>
        <v>#DIV/0!</v>
      </c>
      <c r="R7" s="67" t="e">
        <f>('Uncorrected Area Counts'!T7*'Plate Planning'!$P$31+'Plate Planning'!$Q$31)/'Plate Planning'!$O$31*100</f>
        <v>#DIV/0!</v>
      </c>
      <c r="S7" s="210" t="e">
        <f>('Uncorrected Area Counts'!U7*'Plate Planning'!$P$32+'Plate Planning'!$Q$32)/'Plate Planning'!$O$32*100</f>
        <v>#DIV/0!</v>
      </c>
    </row>
    <row r="8" spans="1:19" x14ac:dyDescent="0.3">
      <c r="A8" s="27">
        <v>5</v>
      </c>
      <c r="B8" s="26">
        <v>5</v>
      </c>
      <c r="C8" s="26">
        <v>1</v>
      </c>
      <c r="D8" s="12" t="s">
        <v>66</v>
      </c>
      <c r="E8" s="207" t="e">
        <f>('Uncorrected Area Counts'!G8*'Plate Planning'!$P$18+'Plate Planning'!$Q$18)/'Plate Planning'!$O$18*100</f>
        <v>#DIV/0!</v>
      </c>
      <c r="F8" s="207" t="e">
        <f>('Uncorrected Area Counts'!H8*'Plate Planning'!$P$19+'Plate Planning'!$Q$19)/'Plate Planning'!$O$19*100</f>
        <v>#DIV/0!</v>
      </c>
      <c r="G8" s="67">
        <f>('Uncorrected Area Counts'!I8*'Plate Planning'!$P$20+'Plate Planning'!$Q$20)/'Plate Planning'!$O$20*100</f>
        <v>55.664499718745184</v>
      </c>
      <c r="H8" s="67">
        <f>(EXP('Uncorrected Area Counts'!J8*'Plate Planning'!$P$21+'Plate Planning'!$Q$21))/'Plate Planning'!$O$21*100</f>
        <v>3.7471462309684318</v>
      </c>
      <c r="I8" s="67">
        <f>(EXP('Uncorrected Area Counts'!K8*'Plate Planning'!$P$22+'Plate Planning'!$Q$22))/'Plate Planning'!$O$22*100</f>
        <v>3.5921481243768913</v>
      </c>
      <c r="J8" s="67" t="e">
        <f>('Uncorrected Area Counts'!L8*'Plate Planning'!$P$23+'Plate Planning'!$Q$23)/'Plate Planning'!$O$23*100</f>
        <v>#DIV/0!</v>
      </c>
      <c r="K8" s="67" t="e">
        <f>('Uncorrected Area Counts'!M8*'Plate Planning'!$P$24+'Plate Planning'!$Q$24)/'Plate Planning'!$O$24*100</f>
        <v>#DIV/0!</v>
      </c>
      <c r="L8" s="67" t="e">
        <f>('Uncorrected Area Counts'!N8*'Plate Planning'!$P$25+'Plate Planning'!$Q$25)/'Plate Planning'!O29*100</f>
        <v>#DIV/0!</v>
      </c>
      <c r="M8" s="67" t="e">
        <f>('Uncorrected Area Counts'!O8*'Plate Planning'!$P$26+'Plate Planning'!$Q$26)/'Plate Planning'!$O$26*100</f>
        <v>#DIV/0!</v>
      </c>
      <c r="N8" s="66" t="e">
        <f>('Uncorrected Area Counts'!P8*'Plate Planning'!$P$27+'Plate Planning'!$Q$27)/'Plate Planning'!$O$27*100</f>
        <v>#DIV/0!</v>
      </c>
      <c r="O8" s="66" t="e">
        <f>('Uncorrected Area Counts'!Q8*'Plate Planning'!$P$28+'Plate Planning'!$Q$28)/'Plate Planning'!$O$28*100</f>
        <v>#DIV/0!</v>
      </c>
      <c r="P8" s="67" t="e">
        <f>('Uncorrected Area Counts'!R8*'Plate Planning'!$P$29+'Plate Planning'!$Q$29)/'Plate Planning'!$O$29*100</f>
        <v>#DIV/0!</v>
      </c>
      <c r="Q8" s="67" t="e">
        <f>('Uncorrected Area Counts'!S8*'Plate Planning'!$P$30+'Plate Planning'!$Q$30)/'Plate Planning'!$O$30*100</f>
        <v>#DIV/0!</v>
      </c>
      <c r="R8" s="67" t="e">
        <f>('Uncorrected Area Counts'!T8*'Plate Planning'!$P$31+'Plate Planning'!$Q$31)/'Plate Planning'!$O$31*100</f>
        <v>#DIV/0!</v>
      </c>
      <c r="S8" s="210" t="e">
        <f>('Uncorrected Area Counts'!U8*'Plate Planning'!$P$32+'Plate Planning'!$Q$32)/'Plate Planning'!$O$32*100</f>
        <v>#DIV/0!</v>
      </c>
    </row>
    <row r="9" spans="1:19" x14ac:dyDescent="0.3">
      <c r="A9" s="27">
        <v>6</v>
      </c>
      <c r="B9" s="26">
        <v>6</v>
      </c>
      <c r="C9" s="26">
        <v>1</v>
      </c>
      <c r="D9" s="12" t="s">
        <v>66</v>
      </c>
      <c r="E9" s="207" t="e">
        <f>('Uncorrected Area Counts'!G9*'Plate Planning'!$P$18+'Plate Planning'!$Q$18)/'Plate Planning'!$O$18*100</f>
        <v>#DIV/0!</v>
      </c>
      <c r="F9" s="207" t="e">
        <f>('Uncorrected Area Counts'!H9*'Plate Planning'!$P$19+'Plate Planning'!$Q$19)/'Plate Planning'!$O$19*100</f>
        <v>#DIV/0!</v>
      </c>
      <c r="G9" s="67">
        <f>('Uncorrected Area Counts'!I9*'Plate Planning'!$P$20+'Plate Planning'!$Q$20)/'Plate Planning'!$O$20*100</f>
        <v>61.468108096699503</v>
      </c>
      <c r="H9" s="67">
        <f>(EXP('Uncorrected Area Counts'!J9*'Plate Planning'!$P$21+'Plate Planning'!$Q$21))/'Plate Planning'!$O$21*100</f>
        <v>2.6716254548199299</v>
      </c>
      <c r="I9" s="67">
        <f>(EXP('Uncorrected Area Counts'!K9*'Plate Planning'!$P$22+'Plate Planning'!$Q$22))/'Plate Planning'!$O$22*100</f>
        <v>2.2336349404102043</v>
      </c>
      <c r="J9" s="67" t="e">
        <f>('Uncorrected Area Counts'!L9*'Plate Planning'!$P$23+'Plate Planning'!$Q$23)/'Plate Planning'!$O$23*100</f>
        <v>#DIV/0!</v>
      </c>
      <c r="K9" s="67" t="e">
        <f>('Uncorrected Area Counts'!M9*'Plate Planning'!$P$24+'Plate Planning'!$Q$24)/'Plate Planning'!$O$24*100</f>
        <v>#DIV/0!</v>
      </c>
      <c r="L9" s="67" t="e">
        <f>('Uncorrected Area Counts'!N9*'Plate Planning'!$P$25+'Plate Planning'!$Q$25)/'Plate Planning'!O30*100</f>
        <v>#DIV/0!</v>
      </c>
      <c r="M9" s="67" t="e">
        <f>('Uncorrected Area Counts'!O9*'Plate Planning'!$P$26+'Plate Planning'!$Q$26)/'Plate Planning'!$O$26*100</f>
        <v>#DIV/0!</v>
      </c>
      <c r="N9" s="66" t="e">
        <f>('Uncorrected Area Counts'!P9*'Plate Planning'!$P$27+'Plate Planning'!$Q$27)/'Plate Planning'!$O$27*100</f>
        <v>#DIV/0!</v>
      </c>
      <c r="O9" s="66" t="e">
        <f>('Uncorrected Area Counts'!Q9*'Plate Planning'!$P$28+'Plate Planning'!$Q$28)/'Plate Planning'!$O$28*100</f>
        <v>#DIV/0!</v>
      </c>
      <c r="P9" s="67" t="e">
        <f>('Uncorrected Area Counts'!R9*'Plate Planning'!$P$29+'Plate Planning'!$Q$29)/'Plate Planning'!$O$29*100</f>
        <v>#DIV/0!</v>
      </c>
      <c r="Q9" s="67" t="e">
        <f>('Uncorrected Area Counts'!S9*'Plate Planning'!$P$30+'Plate Planning'!$Q$30)/'Plate Planning'!$O$30*100</f>
        <v>#DIV/0!</v>
      </c>
      <c r="R9" s="67" t="e">
        <f>('Uncorrected Area Counts'!T9*'Plate Planning'!$P$31+'Plate Planning'!$Q$31)/'Plate Planning'!$O$31*100</f>
        <v>#DIV/0!</v>
      </c>
      <c r="S9" s="210" t="e">
        <f>('Uncorrected Area Counts'!U9*'Plate Planning'!$P$32+'Plate Planning'!$Q$32)/'Plate Planning'!$O$32*100</f>
        <v>#DIV/0!</v>
      </c>
    </row>
    <row r="10" spans="1:19" x14ac:dyDescent="0.3">
      <c r="A10" s="27">
        <v>7</v>
      </c>
      <c r="B10" s="26">
        <v>7</v>
      </c>
      <c r="C10" s="26">
        <v>1</v>
      </c>
      <c r="D10" s="12" t="s">
        <v>66</v>
      </c>
      <c r="E10" s="207" t="e">
        <f>('Uncorrected Area Counts'!G10*'Plate Planning'!$P$18+'Plate Planning'!$Q$18)/'Plate Planning'!$O$18*100</f>
        <v>#DIV/0!</v>
      </c>
      <c r="F10" s="207" t="e">
        <f>('Uncorrected Area Counts'!H10*'Plate Planning'!$P$19+'Plate Planning'!$Q$19)/'Plate Planning'!$O$19*100</f>
        <v>#DIV/0!</v>
      </c>
      <c r="G10" s="67">
        <f>('Uncorrected Area Counts'!I10*'Plate Planning'!$P$20+'Plate Planning'!$Q$20)/'Plate Planning'!$O$20*100</f>
        <v>58.623199917323554</v>
      </c>
      <c r="H10" s="67">
        <f>(EXP('Uncorrected Area Counts'!J10*'Plate Planning'!$P$21+'Plate Planning'!$Q$21))/'Plate Planning'!$O$21*100</f>
        <v>3.3067325778466063</v>
      </c>
      <c r="I10" s="67">
        <f>(EXP('Uncorrected Area Counts'!K10*'Plate Planning'!$P$22+'Plate Planning'!$Q$22))/'Plate Planning'!$O$22*100</f>
        <v>2.8491852244826665</v>
      </c>
      <c r="J10" s="67" t="e">
        <f>('Uncorrected Area Counts'!L10*'Plate Planning'!$P$23+'Plate Planning'!$Q$23)/'Plate Planning'!$O$23*100</f>
        <v>#DIV/0!</v>
      </c>
      <c r="K10" s="67" t="e">
        <f>('Uncorrected Area Counts'!M10*'Plate Planning'!$P$24+'Plate Planning'!$Q$24)/'Plate Planning'!$O$24*100</f>
        <v>#DIV/0!</v>
      </c>
      <c r="L10" s="67" t="e">
        <f>('Uncorrected Area Counts'!N10*'Plate Planning'!$P$25+'Plate Planning'!$Q$25)/'Plate Planning'!O31*100</f>
        <v>#DIV/0!</v>
      </c>
      <c r="M10" s="67" t="e">
        <f>('Uncorrected Area Counts'!O10*'Plate Planning'!$P$26+'Plate Planning'!$Q$26)/'Plate Planning'!$O$26*100</f>
        <v>#DIV/0!</v>
      </c>
      <c r="N10" s="66" t="e">
        <f>('Uncorrected Area Counts'!P10*'Plate Planning'!$P$27+'Plate Planning'!$Q$27)/'Plate Planning'!$O$27*100</f>
        <v>#DIV/0!</v>
      </c>
      <c r="O10" s="66" t="e">
        <f>('Uncorrected Area Counts'!Q10*'Plate Planning'!$P$28+'Plate Planning'!$Q$28)/'Plate Planning'!$O$28*100</f>
        <v>#DIV/0!</v>
      </c>
      <c r="P10" s="67" t="e">
        <f>('Uncorrected Area Counts'!R10*'Plate Planning'!$P$29+'Plate Planning'!$Q$29)/'Plate Planning'!$O$29*100</f>
        <v>#DIV/0!</v>
      </c>
      <c r="Q10" s="67" t="e">
        <f>('Uncorrected Area Counts'!S10*'Plate Planning'!$P$30+'Plate Planning'!$Q$30)/'Plate Planning'!$O$30*100</f>
        <v>#DIV/0!</v>
      </c>
      <c r="R10" s="67" t="e">
        <f>('Uncorrected Area Counts'!T10*'Plate Planning'!$P$31+'Plate Planning'!$Q$31)/'Plate Planning'!$O$31*100</f>
        <v>#DIV/0!</v>
      </c>
      <c r="S10" s="210" t="e">
        <f>('Uncorrected Area Counts'!U10*'Plate Planning'!$P$32+'Plate Planning'!$Q$32)/'Plate Planning'!$O$32*100</f>
        <v>#DIV/0!</v>
      </c>
    </row>
    <row r="11" spans="1:19" x14ac:dyDescent="0.3">
      <c r="A11" s="27">
        <v>8</v>
      </c>
      <c r="B11" s="26">
        <v>8</v>
      </c>
      <c r="C11" s="26">
        <v>1</v>
      </c>
      <c r="D11" s="12" t="s">
        <v>66</v>
      </c>
      <c r="E11" s="207" t="e">
        <f>('Uncorrected Area Counts'!G11*'Plate Planning'!$P$18+'Plate Planning'!$Q$18)/'Plate Planning'!$O$18*100</f>
        <v>#DIV/0!</v>
      </c>
      <c r="F11" s="207" t="e">
        <f>('Uncorrected Area Counts'!H11*'Plate Planning'!$P$19+'Plate Planning'!$Q$19)/'Plate Planning'!$O$19*100</f>
        <v>#DIV/0!</v>
      </c>
      <c r="G11" s="67">
        <f>('Uncorrected Area Counts'!I11*'Plate Planning'!$P$20+'Plate Planning'!$Q$20)/'Plate Planning'!$O$20*100</f>
        <v>64.839542841941537</v>
      </c>
      <c r="H11" s="67">
        <f>(EXP('Uncorrected Area Counts'!J11*'Plate Planning'!$P$21+'Plate Planning'!$Q$21))/'Plate Planning'!$O$21*100</f>
        <v>2.6704392960068457</v>
      </c>
      <c r="I11" s="67">
        <f>(EXP('Uncorrected Area Counts'!K11*'Plate Planning'!$P$22+'Plate Planning'!$Q$22))/'Plate Planning'!$O$22*100</f>
        <v>2.2358732635274032</v>
      </c>
      <c r="J11" s="67" t="e">
        <f>('Uncorrected Area Counts'!L11*'Plate Planning'!$P$23+'Plate Planning'!$Q$23)/'Plate Planning'!$O$23*100</f>
        <v>#DIV/0!</v>
      </c>
      <c r="K11" s="67" t="e">
        <f>('Uncorrected Area Counts'!M11*'Plate Planning'!$P$24+'Plate Planning'!$Q$24)/'Plate Planning'!$O$24*100</f>
        <v>#DIV/0!</v>
      </c>
      <c r="L11" s="67" t="e">
        <f>('Uncorrected Area Counts'!N11*'Plate Planning'!$P$25+'Plate Planning'!$Q$25)/'Plate Planning'!O32*100</f>
        <v>#DIV/0!</v>
      </c>
      <c r="M11" s="67" t="e">
        <f>('Uncorrected Area Counts'!O11*'Plate Planning'!$P$26+'Plate Planning'!$Q$26)/'Plate Planning'!$O$26*100</f>
        <v>#DIV/0!</v>
      </c>
      <c r="N11" s="66" t="e">
        <f>('Uncorrected Area Counts'!P11*'Plate Planning'!$P$27+'Plate Planning'!$Q$27)/'Plate Planning'!$O$27*100</f>
        <v>#DIV/0!</v>
      </c>
      <c r="O11" s="66" t="e">
        <f>('Uncorrected Area Counts'!Q11*'Plate Planning'!$P$28+'Plate Planning'!$Q$28)/'Plate Planning'!$O$28*100</f>
        <v>#DIV/0!</v>
      </c>
      <c r="P11" s="67" t="e">
        <f>('Uncorrected Area Counts'!R11*'Plate Planning'!$P$29+'Plate Planning'!$Q$29)/'Plate Planning'!$O$29*100</f>
        <v>#DIV/0!</v>
      </c>
      <c r="Q11" s="67" t="e">
        <f>('Uncorrected Area Counts'!S11*'Plate Planning'!$P$30+'Plate Planning'!$Q$30)/'Plate Planning'!$O$30*100</f>
        <v>#DIV/0!</v>
      </c>
      <c r="R11" s="67" t="e">
        <f>('Uncorrected Area Counts'!T11*'Plate Planning'!$P$31+'Plate Planning'!$Q$31)/'Plate Planning'!$O$31*100</f>
        <v>#DIV/0!</v>
      </c>
      <c r="S11" s="210" t="e">
        <f>('Uncorrected Area Counts'!U11*'Plate Planning'!$P$32+'Plate Planning'!$Q$32)/'Plate Planning'!$O$32*100</f>
        <v>#DIV/0!</v>
      </c>
    </row>
    <row r="12" spans="1:19" x14ac:dyDescent="0.3">
      <c r="A12" s="27">
        <v>9</v>
      </c>
      <c r="B12" s="26">
        <v>9</v>
      </c>
      <c r="C12" s="26">
        <v>1</v>
      </c>
      <c r="D12" s="12" t="s">
        <v>66</v>
      </c>
      <c r="E12" s="207" t="e">
        <f>('Uncorrected Area Counts'!G12*'Plate Planning'!$P$18+'Plate Planning'!$Q$18)/'Plate Planning'!$O$18*100</f>
        <v>#DIV/0!</v>
      </c>
      <c r="F12" s="207" t="e">
        <f>('Uncorrected Area Counts'!H12*'Plate Planning'!$P$19+'Plate Planning'!$Q$19)/'Plate Planning'!$O$19*100</f>
        <v>#DIV/0!</v>
      </c>
      <c r="G12" s="67">
        <f>('Uncorrected Area Counts'!I12*'Plate Planning'!$P$20+'Plate Planning'!$Q$20)/'Plate Planning'!$O$20*100</f>
        <v>56.907488285449539</v>
      </c>
      <c r="H12" s="67">
        <f>(EXP('Uncorrected Area Counts'!J12*'Plate Planning'!$P$21+'Plate Planning'!$Q$21))/'Plate Planning'!$O$21*100</f>
        <v>10.747915393052661</v>
      </c>
      <c r="I12" s="67">
        <f>(EXP('Uncorrected Area Counts'!K12*'Plate Planning'!$P$22+'Plate Planning'!$Q$22))/'Plate Planning'!$O$22*100</f>
        <v>2.657612946981454</v>
      </c>
      <c r="J12" s="67" t="e">
        <f>('Uncorrected Area Counts'!L12*'Plate Planning'!$P$23+'Plate Planning'!$Q$23)/'Plate Planning'!$O$23*100</f>
        <v>#DIV/0!</v>
      </c>
      <c r="K12" s="67" t="e">
        <f>('Uncorrected Area Counts'!M12*'Plate Planning'!$P$24+'Plate Planning'!$Q$24)/'Plate Planning'!$O$24*100</f>
        <v>#DIV/0!</v>
      </c>
      <c r="L12" s="67" t="e">
        <f>('Uncorrected Area Counts'!N12*'Plate Planning'!$P$25+'Plate Planning'!$Q$25)/'Plate Planning'!O33*100</f>
        <v>#DIV/0!</v>
      </c>
      <c r="M12" s="67" t="e">
        <f>('Uncorrected Area Counts'!O12*'Plate Planning'!$P$26+'Plate Planning'!$Q$26)/'Plate Planning'!$O$26*100</f>
        <v>#DIV/0!</v>
      </c>
      <c r="N12" s="66" t="e">
        <f>('Uncorrected Area Counts'!P12*'Plate Planning'!$P$27+'Plate Planning'!$Q$27)/'Plate Planning'!$O$27*100</f>
        <v>#DIV/0!</v>
      </c>
      <c r="O12" s="66" t="e">
        <f>('Uncorrected Area Counts'!Q12*'Plate Planning'!$P$28+'Plate Planning'!$Q$28)/'Plate Planning'!$O$28*100</f>
        <v>#DIV/0!</v>
      </c>
      <c r="P12" s="67" t="e">
        <f>('Uncorrected Area Counts'!R12*'Plate Planning'!$P$29+'Plate Planning'!$Q$29)/'Plate Planning'!$O$29*100</f>
        <v>#DIV/0!</v>
      </c>
      <c r="Q12" s="67" t="e">
        <f>('Uncorrected Area Counts'!S12*'Plate Planning'!$P$30+'Plate Planning'!$Q$30)/'Plate Planning'!$O$30*100</f>
        <v>#DIV/0!</v>
      </c>
      <c r="R12" s="67" t="e">
        <f>('Uncorrected Area Counts'!T12*'Plate Planning'!$P$31+'Plate Planning'!$Q$31)/'Plate Planning'!$O$31*100</f>
        <v>#DIV/0!</v>
      </c>
      <c r="S12" s="210" t="e">
        <f>('Uncorrected Area Counts'!U12*'Plate Planning'!$P$32+'Plate Planning'!$Q$32)/'Plate Planning'!$O$32*100</f>
        <v>#DIV/0!</v>
      </c>
    </row>
    <row r="13" spans="1:19" x14ac:dyDescent="0.3">
      <c r="A13" s="27">
        <v>10</v>
      </c>
      <c r="B13" s="26">
        <v>10</v>
      </c>
      <c r="C13" s="26">
        <v>1</v>
      </c>
      <c r="D13" s="12" t="s">
        <v>66</v>
      </c>
      <c r="E13" s="207" t="e">
        <f>('Uncorrected Area Counts'!G13*'Plate Planning'!$P$18+'Plate Planning'!$Q$18)/'Plate Planning'!$O$18*100</f>
        <v>#DIV/0!</v>
      </c>
      <c r="F13" s="207" t="e">
        <f>('Uncorrected Area Counts'!H13*'Plate Planning'!$P$19+'Plate Planning'!$Q$19)/'Plate Planning'!$O$19*100</f>
        <v>#DIV/0!</v>
      </c>
      <c r="G13" s="67">
        <f>('Uncorrected Area Counts'!I13*'Plate Planning'!$P$20+'Plate Planning'!$Q$20)/'Plate Planning'!$O$20*100</f>
        <v>66.744512941664297</v>
      </c>
      <c r="H13" s="67">
        <f>(EXP('Uncorrected Area Counts'!J13*'Plate Planning'!$P$21+'Plate Planning'!$Q$21))/'Plate Planning'!$O$21*100</f>
        <v>2.6711851447910955</v>
      </c>
      <c r="I13" s="67">
        <f>(EXP('Uncorrected Area Counts'!K13*'Plate Planning'!$P$22+'Plate Planning'!$Q$22))/'Plate Planning'!$O$22*100</f>
        <v>2.236743307130669</v>
      </c>
      <c r="J13" s="67" t="e">
        <f>('Uncorrected Area Counts'!L13*'Plate Planning'!$P$23+'Plate Planning'!$Q$23)/'Plate Planning'!$O$23*100</f>
        <v>#DIV/0!</v>
      </c>
      <c r="K13" s="67" t="e">
        <f>('Uncorrected Area Counts'!M13*'Plate Planning'!$P$24+'Plate Planning'!$Q$24)/'Plate Planning'!$O$24*100</f>
        <v>#DIV/0!</v>
      </c>
      <c r="L13" s="67" t="e">
        <f>('Uncorrected Area Counts'!N13*'Plate Planning'!$P$25+'Plate Planning'!$Q$25)/'Plate Planning'!O34*100</f>
        <v>#DIV/0!</v>
      </c>
      <c r="M13" s="67" t="e">
        <f>('Uncorrected Area Counts'!O13*'Plate Planning'!$P$26+'Plate Planning'!$Q$26)/'Plate Planning'!$O$26*100</f>
        <v>#DIV/0!</v>
      </c>
      <c r="N13" s="66" t="e">
        <f>('Uncorrected Area Counts'!P13*'Plate Planning'!$P$27+'Plate Planning'!$Q$27)/'Plate Planning'!$O$27*100</f>
        <v>#DIV/0!</v>
      </c>
      <c r="O13" s="66" t="e">
        <f>('Uncorrected Area Counts'!Q13*'Plate Planning'!$P$28+'Plate Planning'!$Q$28)/'Plate Planning'!$O$28*100</f>
        <v>#DIV/0!</v>
      </c>
      <c r="P13" s="67" t="e">
        <f>('Uncorrected Area Counts'!R13*'Plate Planning'!$P$29+'Plate Planning'!$Q$29)/'Plate Planning'!$O$29*100</f>
        <v>#DIV/0!</v>
      </c>
      <c r="Q13" s="67" t="e">
        <f>('Uncorrected Area Counts'!S13*'Plate Planning'!$P$30+'Plate Planning'!$Q$30)/'Plate Planning'!$O$30*100</f>
        <v>#DIV/0!</v>
      </c>
      <c r="R13" s="67" t="e">
        <f>('Uncorrected Area Counts'!T13*'Plate Planning'!$P$31+'Plate Planning'!$Q$31)/'Plate Planning'!$O$31*100</f>
        <v>#DIV/0!</v>
      </c>
      <c r="S13" s="210" t="e">
        <f>('Uncorrected Area Counts'!U13*'Plate Planning'!$P$32+'Plate Planning'!$Q$32)/'Plate Planning'!$O$32*100</f>
        <v>#DIV/0!</v>
      </c>
    </row>
    <row r="14" spans="1:19" x14ac:dyDescent="0.3">
      <c r="A14" s="27">
        <v>11</v>
      </c>
      <c r="B14" s="26">
        <v>11</v>
      </c>
      <c r="C14" s="26">
        <v>1</v>
      </c>
      <c r="D14" s="12" t="s">
        <v>66</v>
      </c>
      <c r="E14" s="207" t="e">
        <f>('Uncorrected Area Counts'!G14*'Plate Planning'!$P$18+'Plate Planning'!$Q$18)/'Plate Planning'!$O$18*100</f>
        <v>#DIV/0!</v>
      </c>
      <c r="F14" s="207" t="e">
        <f>('Uncorrected Area Counts'!H14*'Plate Planning'!$P$19+'Plate Planning'!$Q$19)/'Plate Planning'!$O$19*100</f>
        <v>#DIV/0!</v>
      </c>
      <c r="G14" s="67">
        <f>('Uncorrected Area Counts'!I14*'Plate Planning'!$P$20+'Plate Planning'!$Q$20)/'Plate Planning'!$O$20*100</f>
        <v>63.114184428558616</v>
      </c>
      <c r="H14" s="67">
        <f>(EXP('Uncorrected Area Counts'!J14*'Plate Planning'!$P$21+'Plate Planning'!$Q$21))/'Plate Planning'!$O$21*100</f>
        <v>2.9929028485214824</v>
      </c>
      <c r="I14" s="67">
        <f>(EXP('Uncorrected Area Counts'!K14*'Plate Planning'!$P$22+'Plate Planning'!$Q$22))/'Plate Planning'!$O$22*100</f>
        <v>2.8252455728698775</v>
      </c>
      <c r="J14" s="67" t="e">
        <f>('Uncorrected Area Counts'!L14*'Plate Planning'!$P$23+'Plate Planning'!$Q$23)/'Plate Planning'!$O$23*100</f>
        <v>#DIV/0!</v>
      </c>
      <c r="K14" s="67" t="e">
        <f>('Uncorrected Area Counts'!M14*'Plate Planning'!$P$24+'Plate Planning'!$Q$24)/'Plate Planning'!$O$24*100</f>
        <v>#DIV/0!</v>
      </c>
      <c r="L14" s="67" t="e">
        <f>('Uncorrected Area Counts'!N14*'Plate Planning'!$P$25+'Plate Planning'!$Q$25)/'Plate Planning'!O35*100</f>
        <v>#DIV/0!</v>
      </c>
      <c r="M14" s="67" t="e">
        <f>('Uncorrected Area Counts'!O14*'Plate Planning'!$P$26+'Plate Planning'!$Q$26)/'Plate Planning'!$O$26*100</f>
        <v>#DIV/0!</v>
      </c>
      <c r="N14" s="66" t="e">
        <f>('Uncorrected Area Counts'!P14*'Plate Planning'!$P$27+'Plate Planning'!$Q$27)/'Plate Planning'!$O$27*100</f>
        <v>#DIV/0!</v>
      </c>
      <c r="O14" s="66" t="e">
        <f>('Uncorrected Area Counts'!Q14*'Plate Planning'!$P$28+'Plate Planning'!$Q$28)/'Plate Planning'!$O$28*100</f>
        <v>#DIV/0!</v>
      </c>
      <c r="P14" s="67" t="e">
        <f>('Uncorrected Area Counts'!R14*'Plate Planning'!$P$29+'Plate Planning'!$Q$29)/'Plate Planning'!$O$29*100</f>
        <v>#DIV/0!</v>
      </c>
      <c r="Q14" s="67" t="e">
        <f>('Uncorrected Area Counts'!S14*'Plate Planning'!$P$30+'Plate Planning'!$Q$30)/'Plate Planning'!$O$30*100</f>
        <v>#DIV/0!</v>
      </c>
      <c r="R14" s="67" t="e">
        <f>('Uncorrected Area Counts'!T14*'Plate Planning'!$P$31+'Plate Planning'!$Q$31)/'Plate Planning'!$O$31*100</f>
        <v>#DIV/0!</v>
      </c>
      <c r="S14" s="210" t="e">
        <f>('Uncorrected Area Counts'!U14*'Plate Planning'!$P$32+'Plate Planning'!$Q$32)/'Plate Planning'!$O$32*100</f>
        <v>#DIV/0!</v>
      </c>
    </row>
    <row r="15" spans="1:19" x14ac:dyDescent="0.3">
      <c r="A15" s="27">
        <v>12</v>
      </c>
      <c r="B15" s="26">
        <v>12</v>
      </c>
      <c r="C15" s="26">
        <v>1</v>
      </c>
      <c r="D15" s="12" t="s">
        <v>66</v>
      </c>
      <c r="E15" s="207" t="e">
        <f>('Uncorrected Area Counts'!G15*'Plate Planning'!$P$18+'Plate Planning'!$Q$18)/'Plate Planning'!$O$18*100</f>
        <v>#DIV/0!</v>
      </c>
      <c r="F15" s="207" t="e">
        <f>('Uncorrected Area Counts'!H15*'Plate Planning'!$P$19+'Plate Planning'!$Q$19)/'Plate Planning'!$O$19*100</f>
        <v>#DIV/0!</v>
      </c>
      <c r="G15" s="67">
        <f>('Uncorrected Area Counts'!I15*'Plate Planning'!$P$20+'Plate Planning'!$Q$20)/'Plate Planning'!$O$20*100</f>
        <v>64.309369884978778</v>
      </c>
      <c r="H15" s="67">
        <f>(EXP('Uncorrected Area Counts'!J15*'Plate Planning'!$P$21+'Plate Planning'!$Q$21))/'Plate Planning'!$O$21*100</f>
        <v>2.7021727978963987</v>
      </c>
      <c r="I15" s="67">
        <f>(EXP('Uncorrected Area Counts'!K15*'Plate Planning'!$P$22+'Plate Planning'!$Q$22))/'Plate Planning'!$O$22*100</f>
        <v>2.2379039685550692</v>
      </c>
      <c r="J15" s="67" t="e">
        <f>('Uncorrected Area Counts'!L15*'Plate Planning'!$P$23+'Plate Planning'!$Q$23)/'Plate Planning'!$O$23*100</f>
        <v>#DIV/0!</v>
      </c>
      <c r="K15" s="67" t="e">
        <f>('Uncorrected Area Counts'!M15*'Plate Planning'!$P$24+'Plate Planning'!$Q$24)/'Plate Planning'!$O$24*100</f>
        <v>#DIV/0!</v>
      </c>
      <c r="L15" s="67" t="e">
        <f>('Uncorrected Area Counts'!N15*'Plate Planning'!$P$25+'Plate Planning'!$Q$25)/'Plate Planning'!O36*100</f>
        <v>#DIV/0!</v>
      </c>
      <c r="M15" s="67" t="e">
        <f>('Uncorrected Area Counts'!O15*'Plate Planning'!$P$26+'Plate Planning'!$Q$26)/'Plate Planning'!$O$26*100</f>
        <v>#DIV/0!</v>
      </c>
      <c r="N15" s="66" t="e">
        <f>('Uncorrected Area Counts'!P15*'Plate Planning'!$P$27+'Plate Planning'!$Q$27)/'Plate Planning'!$O$27*100</f>
        <v>#DIV/0!</v>
      </c>
      <c r="O15" s="66" t="e">
        <f>('Uncorrected Area Counts'!Q15*'Plate Planning'!$P$28+'Plate Planning'!$Q$28)/'Plate Planning'!$O$28*100</f>
        <v>#DIV/0!</v>
      </c>
      <c r="P15" s="67" t="e">
        <f>('Uncorrected Area Counts'!R15*'Plate Planning'!$P$29+'Plate Planning'!$Q$29)/'Plate Planning'!$O$29*100</f>
        <v>#DIV/0!</v>
      </c>
      <c r="Q15" s="67" t="e">
        <f>('Uncorrected Area Counts'!S15*'Plate Planning'!$P$30+'Plate Planning'!$Q$30)/'Plate Planning'!$O$30*100</f>
        <v>#DIV/0!</v>
      </c>
      <c r="R15" s="67" t="e">
        <f>('Uncorrected Area Counts'!T15*'Plate Planning'!$P$31+'Plate Planning'!$Q$31)/'Plate Planning'!$O$31*100</f>
        <v>#DIV/0!</v>
      </c>
      <c r="S15" s="210" t="e">
        <f>('Uncorrected Area Counts'!U15*'Plate Planning'!$P$32+'Plate Planning'!$Q$32)/'Plate Planning'!$O$32*100</f>
        <v>#DIV/0!</v>
      </c>
    </row>
    <row r="16" spans="1:19" x14ac:dyDescent="0.3">
      <c r="A16" s="27">
        <v>13</v>
      </c>
      <c r="B16" s="26">
        <v>1</v>
      </c>
      <c r="C16" s="26">
        <v>2</v>
      </c>
      <c r="D16" s="12" t="s">
        <v>66</v>
      </c>
      <c r="E16" s="207" t="e">
        <f>('Uncorrected Area Counts'!G16*'Plate Planning'!$P$18+'Plate Planning'!$Q$18)/'Plate Planning'!$O$18*100</f>
        <v>#DIV/0!</v>
      </c>
      <c r="F16" s="207" t="e">
        <f>('Uncorrected Area Counts'!H16*'Plate Planning'!$P$19+'Plate Planning'!$Q$19)/'Plate Planning'!$O$19*100</f>
        <v>#DIV/0!</v>
      </c>
      <c r="G16" s="67">
        <f>('Uncorrected Area Counts'!I16*'Plate Planning'!$P$20+'Plate Planning'!$Q$20)/'Plate Planning'!$O$20*100</f>
        <v>61.63294959125534</v>
      </c>
      <c r="H16" s="67">
        <f>(EXP('Uncorrected Area Counts'!J16*'Plate Planning'!$P$21+'Plate Planning'!$Q$21))/'Plate Planning'!$O$21*100</f>
        <v>2.6704515556703159</v>
      </c>
      <c r="I16" s="67">
        <f>(EXP('Uncorrected Area Counts'!K16*'Plate Planning'!$P$22+'Plate Planning'!$Q$22))/'Plate Planning'!$O$22*100</f>
        <v>2.2332929168950808</v>
      </c>
      <c r="J16" s="67" t="e">
        <f>('Uncorrected Area Counts'!L16*'Plate Planning'!$P$23+'Plate Planning'!$Q$23)/'Plate Planning'!$O$23*100</f>
        <v>#DIV/0!</v>
      </c>
      <c r="K16" s="67" t="e">
        <f>('Uncorrected Area Counts'!M16*'Plate Planning'!$P$24+'Plate Planning'!$Q$24)/'Plate Planning'!$O$24*100</f>
        <v>#DIV/0!</v>
      </c>
      <c r="L16" s="67" t="e">
        <f>('Uncorrected Area Counts'!N16*'Plate Planning'!$P$25+'Plate Planning'!$Q$25)/'Plate Planning'!O37*100</f>
        <v>#DIV/0!</v>
      </c>
      <c r="M16" s="67" t="e">
        <f>('Uncorrected Area Counts'!O16*'Plate Planning'!$P$26+'Plate Planning'!$Q$26)/'Plate Planning'!$O$26*100</f>
        <v>#DIV/0!</v>
      </c>
      <c r="N16" s="66" t="e">
        <f>('Uncorrected Area Counts'!P16*'Plate Planning'!$P$27+'Plate Planning'!$Q$27)/'Plate Planning'!$O$27*100</f>
        <v>#DIV/0!</v>
      </c>
      <c r="O16" s="66" t="e">
        <f>('Uncorrected Area Counts'!Q16*'Plate Planning'!$P$28+'Plate Planning'!$Q$28)/'Plate Planning'!$O$28*100</f>
        <v>#DIV/0!</v>
      </c>
      <c r="P16" s="67" t="e">
        <f>('Uncorrected Area Counts'!R16*'Plate Planning'!$P$29+'Plate Planning'!$Q$29)/'Plate Planning'!$O$29*100</f>
        <v>#DIV/0!</v>
      </c>
      <c r="Q16" s="67" t="e">
        <f>('Uncorrected Area Counts'!S16*'Plate Planning'!$P$30+'Plate Planning'!$Q$30)/'Plate Planning'!$O$30*100</f>
        <v>#DIV/0!</v>
      </c>
      <c r="R16" s="67" t="e">
        <f>('Uncorrected Area Counts'!T16*'Plate Planning'!$P$31+'Plate Planning'!$Q$31)/'Plate Planning'!$O$31*100</f>
        <v>#DIV/0!</v>
      </c>
      <c r="S16" s="210" t="e">
        <f>('Uncorrected Area Counts'!U16*'Plate Planning'!$P$32+'Plate Planning'!$Q$32)/'Plate Planning'!$O$32*100</f>
        <v>#DIV/0!</v>
      </c>
    </row>
    <row r="17" spans="1:19" x14ac:dyDescent="0.3">
      <c r="A17" s="27">
        <v>14</v>
      </c>
      <c r="B17" s="26">
        <v>2</v>
      </c>
      <c r="C17" s="26">
        <v>2</v>
      </c>
      <c r="D17" s="12" t="s">
        <v>66</v>
      </c>
      <c r="E17" s="207" t="e">
        <f>('Uncorrected Area Counts'!G17*'Plate Planning'!$P$18+'Plate Planning'!$Q$18)/'Plate Planning'!$O$18*100</f>
        <v>#DIV/0!</v>
      </c>
      <c r="F17" s="207" t="e">
        <f>('Uncorrected Area Counts'!H17*'Plate Planning'!$P$19+'Plate Planning'!$Q$19)/'Plate Planning'!$O$19*100</f>
        <v>#DIV/0!</v>
      </c>
      <c r="G17" s="67">
        <f>('Uncorrected Area Counts'!I17*'Plate Planning'!$P$20+'Plate Planning'!$Q$20)/'Plate Planning'!$O$20*100</f>
        <v>61.047819212362988</v>
      </c>
      <c r="H17" s="67">
        <f>(EXP('Uncorrected Area Counts'!J17*'Plate Planning'!$P$21+'Plate Planning'!$Q$21))/'Plate Planning'!$O$21*100</f>
        <v>2.674829757567422</v>
      </c>
      <c r="I17" s="67">
        <f>(EXP('Uncorrected Area Counts'!K17*'Plate Planning'!$P$22+'Plate Planning'!$Q$22))/'Plate Planning'!$O$22*100</f>
        <v>2.2333248001733428</v>
      </c>
      <c r="J17" s="67" t="e">
        <f>('Uncorrected Area Counts'!L17*'Plate Planning'!$P$23+'Plate Planning'!$Q$23)/'Plate Planning'!$O$23*100</f>
        <v>#DIV/0!</v>
      </c>
      <c r="K17" s="67" t="e">
        <f>('Uncorrected Area Counts'!M17*'Plate Planning'!$P$24+'Plate Planning'!$Q$24)/'Plate Planning'!$O$24*100</f>
        <v>#DIV/0!</v>
      </c>
      <c r="L17" s="67" t="e">
        <f>('Uncorrected Area Counts'!N17*'Plate Planning'!$P$25+'Plate Planning'!$Q$25)/'Plate Planning'!O38*100</f>
        <v>#DIV/0!</v>
      </c>
      <c r="M17" s="67" t="e">
        <f>('Uncorrected Area Counts'!O17*'Plate Planning'!$P$26+'Plate Planning'!$Q$26)/'Plate Planning'!$O$26*100</f>
        <v>#DIV/0!</v>
      </c>
      <c r="N17" s="66" t="e">
        <f>('Uncorrected Area Counts'!P17*'Plate Planning'!$P$27+'Plate Planning'!$Q$27)/'Plate Planning'!$O$27*100</f>
        <v>#DIV/0!</v>
      </c>
      <c r="O17" s="66" t="e">
        <f>('Uncorrected Area Counts'!Q17*'Plate Planning'!$P$28+'Plate Planning'!$Q$28)/'Plate Planning'!$O$28*100</f>
        <v>#DIV/0!</v>
      </c>
      <c r="P17" s="67" t="e">
        <f>('Uncorrected Area Counts'!R17*'Plate Planning'!$P$29+'Plate Planning'!$Q$29)/'Plate Planning'!$O$29*100</f>
        <v>#DIV/0!</v>
      </c>
      <c r="Q17" s="67" t="e">
        <f>('Uncorrected Area Counts'!S17*'Plate Planning'!$P$30+'Plate Planning'!$Q$30)/'Plate Planning'!$O$30*100</f>
        <v>#DIV/0!</v>
      </c>
      <c r="R17" s="67" t="e">
        <f>('Uncorrected Area Counts'!T17*'Plate Planning'!$P$31+'Plate Planning'!$Q$31)/'Plate Planning'!$O$31*100</f>
        <v>#DIV/0!</v>
      </c>
      <c r="S17" s="210" t="e">
        <f>('Uncorrected Area Counts'!U17*'Plate Planning'!$P$32+'Plate Planning'!$Q$32)/'Plate Planning'!$O$32*100</f>
        <v>#DIV/0!</v>
      </c>
    </row>
    <row r="18" spans="1:19" x14ac:dyDescent="0.3">
      <c r="A18" s="27">
        <v>15</v>
      </c>
      <c r="B18" s="26">
        <v>3</v>
      </c>
      <c r="C18" s="26">
        <v>2</v>
      </c>
      <c r="D18" s="12" t="s">
        <v>66</v>
      </c>
      <c r="E18" s="207" t="e">
        <f>('Uncorrected Area Counts'!G18*'Plate Planning'!$P$18+'Plate Planning'!$Q$18)/'Plate Planning'!$O$18*100</f>
        <v>#DIV/0!</v>
      </c>
      <c r="F18" s="207" t="e">
        <f>('Uncorrected Area Counts'!H18*'Plate Planning'!$P$19+'Plate Planning'!$Q$19)/'Plate Planning'!$O$19*100</f>
        <v>#DIV/0!</v>
      </c>
      <c r="G18" s="67">
        <f>('Uncorrected Area Counts'!I18*'Plate Planning'!$P$20+'Plate Planning'!$Q$20)/'Plate Planning'!$O$20*100</f>
        <v>60.308632656040416</v>
      </c>
      <c r="H18" s="67">
        <f>(EXP('Uncorrected Area Counts'!J18*'Plate Planning'!$P$21+'Plate Planning'!$Q$21))/'Plate Planning'!$O$21*100</f>
        <v>2.6743862243197825</v>
      </c>
      <c r="I18" s="67">
        <f>(EXP('Uncorrected Area Counts'!K18*'Plate Planning'!$P$22+'Plate Planning'!$Q$22))/'Plate Planning'!$O$22*100</f>
        <v>2.2343944152526056</v>
      </c>
      <c r="J18" s="67" t="e">
        <f>('Uncorrected Area Counts'!L18*'Plate Planning'!$P$23+'Plate Planning'!$Q$23)/'Plate Planning'!$O$23*100</f>
        <v>#DIV/0!</v>
      </c>
      <c r="K18" s="67" t="e">
        <f>('Uncorrected Area Counts'!M18*'Plate Planning'!$P$24+'Plate Planning'!$Q$24)/'Plate Planning'!$O$24*100</f>
        <v>#DIV/0!</v>
      </c>
      <c r="L18" s="67" t="e">
        <f>('Uncorrected Area Counts'!N18*'Plate Planning'!$P$25+'Plate Planning'!$Q$25)/'Plate Planning'!O39*100</f>
        <v>#DIV/0!</v>
      </c>
      <c r="M18" s="67" t="e">
        <f>('Uncorrected Area Counts'!O18*'Plate Planning'!$P$26+'Plate Planning'!$Q$26)/'Plate Planning'!$O$26*100</f>
        <v>#DIV/0!</v>
      </c>
      <c r="N18" s="66" t="e">
        <f>('Uncorrected Area Counts'!P18*'Plate Planning'!$P$27+'Plate Planning'!$Q$27)/'Plate Planning'!$O$27*100</f>
        <v>#DIV/0!</v>
      </c>
      <c r="O18" s="66" t="e">
        <f>('Uncorrected Area Counts'!Q18*'Plate Planning'!$P$28+'Plate Planning'!$Q$28)/'Plate Planning'!$O$28*100</f>
        <v>#DIV/0!</v>
      </c>
      <c r="P18" s="67" t="e">
        <f>('Uncorrected Area Counts'!R18*'Plate Planning'!$P$29+'Plate Planning'!$Q$29)/'Plate Planning'!$O$29*100</f>
        <v>#DIV/0!</v>
      </c>
      <c r="Q18" s="67" t="e">
        <f>('Uncorrected Area Counts'!S18*'Plate Planning'!$P$30+'Plate Planning'!$Q$30)/'Plate Planning'!$O$30*100</f>
        <v>#DIV/0!</v>
      </c>
      <c r="R18" s="67" t="e">
        <f>('Uncorrected Area Counts'!T18*'Plate Planning'!$P$31+'Plate Planning'!$Q$31)/'Plate Planning'!$O$31*100</f>
        <v>#DIV/0!</v>
      </c>
      <c r="S18" s="210" t="e">
        <f>('Uncorrected Area Counts'!U18*'Plate Planning'!$P$32+'Plate Planning'!$Q$32)/'Plate Planning'!$O$32*100</f>
        <v>#DIV/0!</v>
      </c>
    </row>
    <row r="19" spans="1:19" x14ac:dyDescent="0.3">
      <c r="A19" s="27">
        <v>16</v>
      </c>
      <c r="B19" s="26">
        <v>4</v>
      </c>
      <c r="C19" s="26">
        <v>2</v>
      </c>
      <c r="D19" s="12" t="s">
        <v>66</v>
      </c>
      <c r="E19" s="207" t="e">
        <f>('Uncorrected Area Counts'!G19*'Plate Planning'!$P$18+'Plate Planning'!$Q$18)/'Plate Planning'!$O$18*100</f>
        <v>#DIV/0!</v>
      </c>
      <c r="F19" s="207" t="e">
        <f>('Uncorrected Area Counts'!H19*'Plate Planning'!$P$19+'Plate Planning'!$Q$19)/'Plate Planning'!$O$19*100</f>
        <v>#DIV/0!</v>
      </c>
      <c r="G19" s="67">
        <f>('Uncorrected Area Counts'!I19*'Plate Planning'!$P$20+'Plate Planning'!$Q$20)/'Plate Planning'!$O$20*100</f>
        <v>57.253941596482591</v>
      </c>
      <c r="H19" s="67">
        <f>(EXP('Uncorrected Area Counts'!J19*'Plate Planning'!$P$21+'Plate Planning'!$Q$21))/'Plate Planning'!$O$21*100</f>
        <v>3.3300677724842056</v>
      </c>
      <c r="I19" s="67">
        <f>(EXP('Uncorrected Area Counts'!K19*'Plate Planning'!$P$22+'Plate Planning'!$Q$22))/'Plate Planning'!$O$22*100</f>
        <v>2.293884697848763</v>
      </c>
      <c r="J19" s="67" t="e">
        <f>('Uncorrected Area Counts'!L19*'Plate Planning'!$P$23+'Plate Planning'!$Q$23)/'Plate Planning'!$O$23*100</f>
        <v>#DIV/0!</v>
      </c>
      <c r="K19" s="67" t="e">
        <f>('Uncorrected Area Counts'!M19*'Plate Planning'!$P$24+'Plate Planning'!$Q$24)/'Plate Planning'!$O$24*100</f>
        <v>#DIV/0!</v>
      </c>
      <c r="L19" s="67" t="e">
        <f>('Uncorrected Area Counts'!N19*'Plate Planning'!$P$25+'Plate Planning'!$Q$25)/'Plate Planning'!O40*100</f>
        <v>#DIV/0!</v>
      </c>
      <c r="M19" s="67" t="e">
        <f>('Uncorrected Area Counts'!O19*'Plate Planning'!$P$26+'Plate Planning'!$Q$26)/'Plate Planning'!$O$26*100</f>
        <v>#DIV/0!</v>
      </c>
      <c r="N19" s="66" t="e">
        <f>('Uncorrected Area Counts'!P19*'Plate Planning'!$P$27+'Plate Planning'!$Q$27)/'Plate Planning'!$O$27*100</f>
        <v>#DIV/0!</v>
      </c>
      <c r="O19" s="66" t="e">
        <f>('Uncorrected Area Counts'!Q19*'Plate Planning'!$P$28+'Plate Planning'!$Q$28)/'Plate Planning'!$O$28*100</f>
        <v>#DIV/0!</v>
      </c>
      <c r="P19" s="67" t="e">
        <f>('Uncorrected Area Counts'!R19*'Plate Planning'!$P$29+'Plate Planning'!$Q$29)/'Plate Planning'!$O$29*100</f>
        <v>#DIV/0!</v>
      </c>
      <c r="Q19" s="67" t="e">
        <f>('Uncorrected Area Counts'!S19*'Plate Planning'!$P$30+'Plate Planning'!$Q$30)/'Plate Planning'!$O$30*100</f>
        <v>#DIV/0!</v>
      </c>
      <c r="R19" s="67" t="e">
        <f>('Uncorrected Area Counts'!T19*'Plate Planning'!$P$31+'Plate Planning'!$Q$31)/'Plate Planning'!$O$31*100</f>
        <v>#DIV/0!</v>
      </c>
      <c r="S19" s="210" t="e">
        <f>('Uncorrected Area Counts'!U19*'Plate Planning'!$P$32+'Plate Planning'!$Q$32)/'Plate Planning'!$O$32*100</f>
        <v>#DIV/0!</v>
      </c>
    </row>
    <row r="20" spans="1:19" x14ac:dyDescent="0.3">
      <c r="A20" s="27">
        <v>17</v>
      </c>
      <c r="B20" s="26">
        <v>5</v>
      </c>
      <c r="C20" s="26">
        <v>2</v>
      </c>
      <c r="D20" s="12" t="s">
        <v>66</v>
      </c>
      <c r="E20" s="207" t="e">
        <f>('Uncorrected Area Counts'!G20*'Plate Planning'!$P$18+'Plate Planning'!$Q$18)/'Plate Planning'!$O$18*100</f>
        <v>#DIV/0!</v>
      </c>
      <c r="F20" s="207" t="e">
        <f>('Uncorrected Area Counts'!H20*'Plate Planning'!$P$19+'Plate Planning'!$Q$19)/'Plate Planning'!$O$19*100</f>
        <v>#DIV/0!</v>
      </c>
      <c r="G20" s="67">
        <f>('Uncorrected Area Counts'!I20*'Plate Planning'!$P$20+'Plate Planning'!$Q$20)/'Plate Planning'!$O$20*100</f>
        <v>59.954748092266051</v>
      </c>
      <c r="H20" s="67">
        <f>(EXP('Uncorrected Area Counts'!J20*'Plate Planning'!$P$21+'Plate Planning'!$Q$21))/'Plate Planning'!$O$21*100</f>
        <v>2.6904896239719149</v>
      </c>
      <c r="I20" s="67">
        <f>(EXP('Uncorrected Area Counts'!K20*'Plate Planning'!$P$22+'Plate Planning'!$Q$22))/'Plate Planning'!$O$22*100</f>
        <v>2.2404594981152699</v>
      </c>
      <c r="J20" s="67" t="e">
        <f>('Uncorrected Area Counts'!L20*'Plate Planning'!$P$23+'Plate Planning'!$Q$23)/'Plate Planning'!$O$23*100</f>
        <v>#DIV/0!</v>
      </c>
      <c r="K20" s="67" t="e">
        <f>('Uncorrected Area Counts'!M20*'Plate Planning'!$P$24+'Plate Planning'!$Q$24)/'Plate Planning'!$O$24*100</f>
        <v>#DIV/0!</v>
      </c>
      <c r="L20" s="67" t="e">
        <f>('Uncorrected Area Counts'!N20*'Plate Planning'!$P$25+'Plate Planning'!$Q$25)/'Plate Planning'!O41*100</f>
        <v>#DIV/0!</v>
      </c>
      <c r="M20" s="67" t="e">
        <f>('Uncorrected Area Counts'!O20*'Plate Planning'!$P$26+'Plate Planning'!$Q$26)/'Plate Planning'!$O$26*100</f>
        <v>#DIV/0!</v>
      </c>
      <c r="N20" s="66" t="e">
        <f>('Uncorrected Area Counts'!P20*'Plate Planning'!$P$27+'Plate Planning'!$Q$27)/'Plate Planning'!$O$27*100</f>
        <v>#DIV/0!</v>
      </c>
      <c r="O20" s="66" t="e">
        <f>('Uncorrected Area Counts'!Q20*'Plate Planning'!$P$28+'Plate Planning'!$Q$28)/'Plate Planning'!$O$28*100</f>
        <v>#DIV/0!</v>
      </c>
      <c r="P20" s="67" t="e">
        <f>('Uncorrected Area Counts'!R20*'Plate Planning'!$P$29+'Plate Planning'!$Q$29)/'Plate Planning'!$O$29*100</f>
        <v>#DIV/0!</v>
      </c>
      <c r="Q20" s="67" t="e">
        <f>('Uncorrected Area Counts'!S20*'Plate Planning'!$P$30+'Plate Planning'!$Q$30)/'Plate Planning'!$O$30*100</f>
        <v>#DIV/0!</v>
      </c>
      <c r="R20" s="67" t="e">
        <f>('Uncorrected Area Counts'!T20*'Plate Planning'!$P$31+'Plate Planning'!$Q$31)/'Plate Planning'!$O$31*100</f>
        <v>#DIV/0!</v>
      </c>
      <c r="S20" s="210" t="e">
        <f>('Uncorrected Area Counts'!U20*'Plate Planning'!$P$32+'Plate Planning'!$Q$32)/'Plate Planning'!$O$32*100</f>
        <v>#DIV/0!</v>
      </c>
    </row>
    <row r="21" spans="1:19" x14ac:dyDescent="0.3">
      <c r="A21" s="27">
        <v>18</v>
      </c>
      <c r="B21" s="26">
        <v>6</v>
      </c>
      <c r="C21" s="26">
        <v>2</v>
      </c>
      <c r="D21" s="12" t="s">
        <v>66</v>
      </c>
      <c r="E21" s="207" t="e">
        <f>('Uncorrected Area Counts'!G21*'Plate Planning'!$P$18+'Plate Planning'!$Q$18)/'Plate Planning'!$O$18*100</f>
        <v>#DIV/0!</v>
      </c>
      <c r="F21" s="207" t="e">
        <f>('Uncorrected Area Counts'!H21*'Plate Planning'!$P$19+'Plate Planning'!$Q$19)/'Plate Planning'!$O$19*100</f>
        <v>#DIV/0!</v>
      </c>
      <c r="G21" s="67">
        <f>('Uncorrected Area Counts'!I21*'Plate Planning'!$P$20+'Plate Planning'!$Q$20)/'Plate Planning'!$O$20*100</f>
        <v>12.711828102703905</v>
      </c>
      <c r="H21" s="67">
        <f>(EXP('Uncorrected Area Counts'!J21*'Plate Planning'!$P$21+'Plate Planning'!$Q$21))/'Plate Planning'!$O$21*100</f>
        <v>2.6705738563700168</v>
      </c>
      <c r="I21" s="67">
        <f>(EXP('Uncorrected Area Counts'!K21*'Plate Planning'!$P$22+'Plate Planning'!$Q$22))/'Plate Planning'!$O$22*100</f>
        <v>2.2420091378170159</v>
      </c>
      <c r="J21" s="67" t="e">
        <f>('Uncorrected Area Counts'!L21*'Plate Planning'!$P$23+'Plate Planning'!$Q$23)/'Plate Planning'!$O$23*100</f>
        <v>#DIV/0!</v>
      </c>
      <c r="K21" s="67" t="e">
        <f>('Uncorrected Area Counts'!M21*'Plate Planning'!$P$24+'Plate Planning'!$Q$24)/'Plate Planning'!$O$24*100</f>
        <v>#DIV/0!</v>
      </c>
      <c r="L21" s="67" t="e">
        <f>('Uncorrected Area Counts'!N21*'Plate Planning'!$P$25+'Plate Planning'!$Q$25)/'Plate Planning'!O42*100</f>
        <v>#DIV/0!</v>
      </c>
      <c r="M21" s="67" t="e">
        <f>('Uncorrected Area Counts'!O21*'Plate Planning'!$P$26+'Plate Planning'!$Q$26)/'Plate Planning'!$O$26*100</f>
        <v>#DIV/0!</v>
      </c>
      <c r="N21" s="66" t="e">
        <f>('Uncorrected Area Counts'!P21*'Plate Planning'!$P$27+'Plate Planning'!$Q$27)/'Plate Planning'!$O$27*100</f>
        <v>#DIV/0!</v>
      </c>
      <c r="O21" s="66" t="e">
        <f>('Uncorrected Area Counts'!Q21*'Plate Planning'!$P$28+'Plate Planning'!$Q$28)/'Plate Planning'!$O$28*100</f>
        <v>#DIV/0!</v>
      </c>
      <c r="P21" s="67" t="e">
        <f>('Uncorrected Area Counts'!R21*'Plate Planning'!$P$29+'Plate Planning'!$Q$29)/'Plate Planning'!$O$29*100</f>
        <v>#DIV/0!</v>
      </c>
      <c r="Q21" s="67" t="e">
        <f>('Uncorrected Area Counts'!S21*'Plate Planning'!$P$30+'Plate Planning'!$Q$30)/'Plate Planning'!$O$30*100</f>
        <v>#DIV/0!</v>
      </c>
      <c r="R21" s="67" t="e">
        <f>('Uncorrected Area Counts'!T21*'Plate Planning'!$P$31+'Plate Planning'!$Q$31)/'Plate Planning'!$O$31*100</f>
        <v>#DIV/0!</v>
      </c>
      <c r="S21" s="210" t="e">
        <f>('Uncorrected Area Counts'!U21*'Plate Planning'!$P$32+'Plate Planning'!$Q$32)/'Plate Planning'!$O$32*100</f>
        <v>#DIV/0!</v>
      </c>
    </row>
    <row r="22" spans="1:19" x14ac:dyDescent="0.3">
      <c r="A22" s="27">
        <v>19</v>
      </c>
      <c r="B22" s="26">
        <v>7</v>
      </c>
      <c r="C22" s="26">
        <v>2</v>
      </c>
      <c r="D22" s="12" t="s">
        <v>66</v>
      </c>
      <c r="E22" s="207" t="e">
        <f>('Uncorrected Area Counts'!G22*'Plate Planning'!$P$18+'Plate Planning'!$Q$18)/'Plate Planning'!$O$18*100</f>
        <v>#DIV/0!</v>
      </c>
      <c r="F22" s="207" t="e">
        <f>('Uncorrected Area Counts'!H22*'Plate Planning'!$P$19+'Plate Planning'!$Q$19)/'Plate Planning'!$O$19*100</f>
        <v>#DIV/0!</v>
      </c>
      <c r="G22" s="67">
        <f>('Uncorrected Area Counts'!I22*'Plate Planning'!$P$20+'Plate Planning'!$Q$20)/'Plate Planning'!$O$20*100</f>
        <v>59.244932677730588</v>
      </c>
      <c r="H22" s="67">
        <f>(EXP('Uncorrected Area Counts'!J22*'Plate Planning'!$P$21+'Plate Planning'!$Q$21))/'Plate Planning'!$O$21*100</f>
        <v>2.673926596646012</v>
      </c>
      <c r="I22" s="67">
        <f>(EXP('Uncorrected Area Counts'!K22*'Plate Planning'!$P$22+'Plate Planning'!$Q$22))/'Plate Planning'!$O$22*100</f>
        <v>2.2326461745665309</v>
      </c>
      <c r="J22" s="67" t="e">
        <f>('Uncorrected Area Counts'!L22*'Plate Planning'!$P$23+'Plate Planning'!$Q$23)/'Plate Planning'!$O$23*100</f>
        <v>#DIV/0!</v>
      </c>
      <c r="K22" s="67" t="e">
        <f>('Uncorrected Area Counts'!M22*'Plate Planning'!$P$24+'Plate Planning'!$Q$24)/'Plate Planning'!$O$24*100</f>
        <v>#DIV/0!</v>
      </c>
      <c r="L22" s="67" t="e">
        <f>('Uncorrected Area Counts'!N22*'Plate Planning'!$P$25+'Plate Planning'!$Q$25)/'Plate Planning'!O43*100</f>
        <v>#DIV/0!</v>
      </c>
      <c r="M22" s="67" t="e">
        <f>('Uncorrected Area Counts'!O22*'Plate Planning'!$P$26+'Plate Planning'!$Q$26)/'Plate Planning'!$O$26*100</f>
        <v>#DIV/0!</v>
      </c>
      <c r="N22" s="66" t="e">
        <f>('Uncorrected Area Counts'!P22*'Plate Planning'!$P$27+'Plate Planning'!$Q$27)/'Plate Planning'!$O$27*100</f>
        <v>#DIV/0!</v>
      </c>
      <c r="O22" s="66" t="e">
        <f>('Uncorrected Area Counts'!Q22*'Plate Planning'!$P$28+'Plate Planning'!$Q$28)/'Plate Planning'!$O$28*100</f>
        <v>#DIV/0!</v>
      </c>
      <c r="P22" s="67" t="e">
        <f>('Uncorrected Area Counts'!R22*'Plate Planning'!$P$29+'Plate Planning'!$Q$29)/'Plate Planning'!$O$29*100</f>
        <v>#DIV/0!</v>
      </c>
      <c r="Q22" s="67" t="e">
        <f>('Uncorrected Area Counts'!S22*'Plate Planning'!$P$30+'Plate Planning'!$Q$30)/'Plate Planning'!$O$30*100</f>
        <v>#DIV/0!</v>
      </c>
      <c r="R22" s="67" t="e">
        <f>('Uncorrected Area Counts'!T22*'Plate Planning'!$P$31+'Plate Planning'!$Q$31)/'Plate Planning'!$O$31*100</f>
        <v>#DIV/0!</v>
      </c>
      <c r="S22" s="210" t="e">
        <f>('Uncorrected Area Counts'!U22*'Plate Planning'!$P$32+'Plate Planning'!$Q$32)/'Plate Planning'!$O$32*100</f>
        <v>#DIV/0!</v>
      </c>
    </row>
    <row r="23" spans="1:19" x14ac:dyDescent="0.3">
      <c r="A23" s="27">
        <v>20</v>
      </c>
      <c r="B23" s="26">
        <v>8</v>
      </c>
      <c r="C23" s="26">
        <v>2</v>
      </c>
      <c r="D23" s="12" t="s">
        <v>66</v>
      </c>
      <c r="E23" s="207" t="e">
        <f>('Uncorrected Area Counts'!G23*'Plate Planning'!$P$18+'Plate Planning'!$Q$18)/'Plate Planning'!$O$18*100</f>
        <v>#DIV/0!</v>
      </c>
      <c r="F23" s="207" t="e">
        <f>('Uncorrected Area Counts'!H23*'Plate Planning'!$P$19+'Plate Planning'!$Q$19)/'Plate Planning'!$O$19*100</f>
        <v>#DIV/0!</v>
      </c>
      <c r="G23" s="67">
        <f>('Uncorrected Area Counts'!I23*'Plate Planning'!$P$20+'Plate Planning'!$Q$20)/'Plate Planning'!$O$20*100</f>
        <v>63.165587773090145</v>
      </c>
      <c r="H23" s="67">
        <f>(EXP('Uncorrected Area Counts'!J23*'Plate Planning'!$P$21+'Plate Planning'!$Q$21))/'Plate Planning'!$O$21*100</f>
        <v>2.6720197613913652</v>
      </c>
      <c r="I23" s="67">
        <f>(EXP('Uncorrected Area Counts'!K23*'Plate Planning'!$P$22+'Plate Planning'!$Q$22))/'Plate Planning'!$O$22*100</f>
        <v>2.2482897738260603</v>
      </c>
      <c r="J23" s="67" t="e">
        <f>('Uncorrected Area Counts'!L23*'Plate Planning'!$P$23+'Plate Planning'!$Q$23)/'Plate Planning'!$O$23*100</f>
        <v>#DIV/0!</v>
      </c>
      <c r="K23" s="67" t="e">
        <f>('Uncorrected Area Counts'!M23*'Plate Planning'!$P$24+'Plate Planning'!$Q$24)/'Plate Planning'!$O$24*100</f>
        <v>#DIV/0!</v>
      </c>
      <c r="L23" s="67" t="e">
        <f>('Uncorrected Area Counts'!N23*'Plate Planning'!$P$25+'Plate Planning'!$Q$25)/'Plate Planning'!O44*100</f>
        <v>#DIV/0!</v>
      </c>
      <c r="M23" s="67" t="e">
        <f>('Uncorrected Area Counts'!O23*'Plate Planning'!$P$26+'Plate Planning'!$Q$26)/'Plate Planning'!$O$26*100</f>
        <v>#DIV/0!</v>
      </c>
      <c r="N23" s="66" t="e">
        <f>('Uncorrected Area Counts'!P23*'Plate Planning'!$P$27+'Plate Planning'!$Q$27)/'Plate Planning'!$O$27*100</f>
        <v>#DIV/0!</v>
      </c>
      <c r="O23" s="66" t="e">
        <f>('Uncorrected Area Counts'!Q23*'Plate Planning'!$P$28+'Plate Planning'!$Q$28)/'Plate Planning'!$O$28*100</f>
        <v>#DIV/0!</v>
      </c>
      <c r="P23" s="67" t="e">
        <f>('Uncorrected Area Counts'!R23*'Plate Planning'!$P$29+'Plate Planning'!$Q$29)/'Plate Planning'!$O$29*100</f>
        <v>#DIV/0!</v>
      </c>
      <c r="Q23" s="67" t="e">
        <f>('Uncorrected Area Counts'!S23*'Plate Planning'!$P$30+'Plate Planning'!$Q$30)/'Plate Planning'!$O$30*100</f>
        <v>#DIV/0!</v>
      </c>
      <c r="R23" s="67" t="e">
        <f>('Uncorrected Area Counts'!T23*'Plate Planning'!$P$31+'Plate Planning'!$Q$31)/'Plate Planning'!$O$31*100</f>
        <v>#DIV/0!</v>
      </c>
      <c r="S23" s="210" t="e">
        <f>('Uncorrected Area Counts'!U23*'Plate Planning'!$P$32+'Plate Planning'!$Q$32)/'Plate Planning'!$O$32*100</f>
        <v>#DIV/0!</v>
      </c>
    </row>
    <row r="24" spans="1:19" x14ac:dyDescent="0.3">
      <c r="A24" s="27">
        <v>21</v>
      </c>
      <c r="B24" s="26">
        <v>9</v>
      </c>
      <c r="C24" s="26">
        <v>2</v>
      </c>
      <c r="D24" s="12" t="s">
        <v>66</v>
      </c>
      <c r="E24" s="207" t="e">
        <f>('Uncorrected Area Counts'!G24*'Plate Planning'!$P$18+'Plate Planning'!$Q$18)/'Plate Planning'!$O$18*100</f>
        <v>#DIV/0!</v>
      </c>
      <c r="F24" s="207" t="e">
        <f>('Uncorrected Area Counts'!H24*'Plate Planning'!$P$19+'Plate Planning'!$Q$19)/'Plate Planning'!$O$19*100</f>
        <v>#DIV/0!</v>
      </c>
      <c r="G24" s="67">
        <f>('Uncorrected Area Counts'!I24*'Plate Planning'!$P$20+'Plate Planning'!$Q$20)/'Plate Planning'!$O$20*100</f>
        <v>51.742259904892116</v>
      </c>
      <c r="H24" s="67">
        <f>(EXP('Uncorrected Area Counts'!J24*'Plate Planning'!$P$21+'Plate Planning'!$Q$21))/'Plate Planning'!$O$21*100</f>
        <v>7.9346566174980397</v>
      </c>
      <c r="I24" s="67">
        <f>(EXP('Uncorrected Area Counts'!K24*'Plate Planning'!$P$22+'Plate Planning'!$Q$22))/'Plate Planning'!$O$22*100</f>
        <v>2.2639529955450493</v>
      </c>
      <c r="J24" s="67" t="e">
        <f>('Uncorrected Area Counts'!L24*'Plate Planning'!$P$23+'Plate Planning'!$Q$23)/'Plate Planning'!$O$23*100</f>
        <v>#DIV/0!</v>
      </c>
      <c r="K24" s="67" t="e">
        <f>('Uncorrected Area Counts'!M24*'Plate Planning'!$P$24+'Plate Planning'!$Q$24)/'Plate Planning'!$O$24*100</f>
        <v>#DIV/0!</v>
      </c>
      <c r="L24" s="67" t="e">
        <f>('Uncorrected Area Counts'!N24*'Plate Planning'!$P$25+'Plate Planning'!$Q$25)/'Plate Planning'!O45*100</f>
        <v>#DIV/0!</v>
      </c>
      <c r="M24" s="67" t="e">
        <f>('Uncorrected Area Counts'!O24*'Plate Planning'!$P$26+'Plate Planning'!$Q$26)/'Plate Planning'!$O$26*100</f>
        <v>#DIV/0!</v>
      </c>
      <c r="N24" s="66" t="e">
        <f>('Uncorrected Area Counts'!P24*'Plate Planning'!$P$27+'Plate Planning'!$Q$27)/'Plate Planning'!$O$27*100</f>
        <v>#DIV/0!</v>
      </c>
      <c r="O24" s="66" t="e">
        <f>('Uncorrected Area Counts'!Q24*'Plate Planning'!$P$28+'Plate Planning'!$Q$28)/'Plate Planning'!$O$28*100</f>
        <v>#DIV/0!</v>
      </c>
      <c r="P24" s="67" t="e">
        <f>('Uncorrected Area Counts'!R24*'Plate Planning'!$P$29+'Plate Planning'!$Q$29)/'Plate Planning'!$O$29*100</f>
        <v>#DIV/0!</v>
      </c>
      <c r="Q24" s="67" t="e">
        <f>('Uncorrected Area Counts'!S24*'Plate Planning'!$P$30+'Plate Planning'!$Q$30)/'Plate Planning'!$O$30*100</f>
        <v>#DIV/0!</v>
      </c>
      <c r="R24" s="67" t="e">
        <f>('Uncorrected Area Counts'!T24*'Plate Planning'!$P$31+'Plate Planning'!$Q$31)/'Plate Planning'!$O$31*100</f>
        <v>#DIV/0!</v>
      </c>
      <c r="S24" s="210" t="e">
        <f>('Uncorrected Area Counts'!U24*'Plate Planning'!$P$32+'Plate Planning'!$Q$32)/'Plate Planning'!$O$32*100</f>
        <v>#DIV/0!</v>
      </c>
    </row>
    <row r="25" spans="1:19" x14ac:dyDescent="0.3">
      <c r="A25" s="27">
        <v>22</v>
      </c>
      <c r="B25" s="26">
        <v>10</v>
      </c>
      <c r="C25" s="26">
        <v>2</v>
      </c>
      <c r="D25" s="12" t="s">
        <v>66</v>
      </c>
      <c r="E25" s="207" t="e">
        <f>('Uncorrected Area Counts'!G25*'Plate Planning'!$P$18+'Plate Planning'!$Q$18)/'Plate Planning'!$O$18*100</f>
        <v>#DIV/0!</v>
      </c>
      <c r="F25" s="207" t="e">
        <f>('Uncorrected Area Counts'!H25*'Plate Planning'!$P$19+'Plate Planning'!$Q$19)/'Plate Planning'!$O$19*100</f>
        <v>#DIV/0!</v>
      </c>
      <c r="G25" s="67">
        <f>('Uncorrected Area Counts'!I25*'Plate Planning'!$P$20+'Plate Planning'!$Q$20)/'Plate Planning'!$O$20*100</f>
        <v>61.821961889240981</v>
      </c>
      <c r="H25" s="67">
        <f>(EXP('Uncorrected Area Counts'!J25*'Plate Planning'!$P$21+'Plate Planning'!$Q$21))/'Plate Planning'!$O$21*100</f>
        <v>2.6689174419264932</v>
      </c>
      <c r="I25" s="67">
        <f>(EXP('Uncorrected Area Counts'!K25*'Plate Planning'!$P$22+'Plate Planning'!$Q$22))/'Plate Planning'!$O$22*100</f>
        <v>2.2348190076431496</v>
      </c>
      <c r="J25" s="67" t="e">
        <f>('Uncorrected Area Counts'!L25*'Plate Planning'!$P$23+'Plate Planning'!$Q$23)/'Plate Planning'!$O$23*100</f>
        <v>#DIV/0!</v>
      </c>
      <c r="K25" s="67" t="e">
        <f>('Uncorrected Area Counts'!M25*'Plate Planning'!$P$24+'Plate Planning'!$Q$24)/'Plate Planning'!$O$24*100</f>
        <v>#DIV/0!</v>
      </c>
      <c r="L25" s="67" t="e">
        <f>('Uncorrected Area Counts'!N25*'Plate Planning'!$P$25+'Plate Planning'!$Q$25)/'Plate Planning'!O46*100</f>
        <v>#DIV/0!</v>
      </c>
      <c r="M25" s="67" t="e">
        <f>('Uncorrected Area Counts'!O25*'Plate Planning'!$P$26+'Plate Planning'!$Q$26)/'Plate Planning'!$O$26*100</f>
        <v>#DIV/0!</v>
      </c>
      <c r="N25" s="66" t="e">
        <f>('Uncorrected Area Counts'!P25*'Plate Planning'!$P$27+'Plate Planning'!$Q$27)/'Plate Planning'!$O$27*100</f>
        <v>#DIV/0!</v>
      </c>
      <c r="O25" s="66" t="e">
        <f>('Uncorrected Area Counts'!Q25*'Plate Planning'!$P$28+'Plate Planning'!$Q$28)/'Plate Planning'!$O$28*100</f>
        <v>#DIV/0!</v>
      </c>
      <c r="P25" s="67" t="e">
        <f>('Uncorrected Area Counts'!R25*'Plate Planning'!$P$29+'Plate Planning'!$Q$29)/'Plate Planning'!$O$29*100</f>
        <v>#DIV/0!</v>
      </c>
      <c r="Q25" s="67" t="e">
        <f>('Uncorrected Area Counts'!S25*'Plate Planning'!$P$30+'Plate Planning'!$Q$30)/'Plate Planning'!$O$30*100</f>
        <v>#DIV/0!</v>
      </c>
      <c r="R25" s="67" t="e">
        <f>('Uncorrected Area Counts'!T25*'Plate Planning'!$P$31+'Plate Planning'!$Q$31)/'Plate Planning'!$O$31*100</f>
        <v>#DIV/0!</v>
      </c>
      <c r="S25" s="210" t="e">
        <f>('Uncorrected Area Counts'!U25*'Plate Planning'!$P$32+'Plate Planning'!$Q$32)/'Plate Planning'!$O$32*100</f>
        <v>#DIV/0!</v>
      </c>
    </row>
    <row r="26" spans="1:19" x14ac:dyDescent="0.3">
      <c r="A26" s="27">
        <v>23</v>
      </c>
      <c r="B26" s="26">
        <v>11</v>
      </c>
      <c r="C26" s="26">
        <v>2</v>
      </c>
      <c r="D26" s="12" t="s">
        <v>66</v>
      </c>
      <c r="E26" s="207" t="e">
        <f>('Uncorrected Area Counts'!G26*'Plate Planning'!$P$18+'Plate Planning'!$Q$18)/'Plate Planning'!$O$18*100</f>
        <v>#DIV/0!</v>
      </c>
      <c r="F26" s="207" t="e">
        <f>('Uncorrected Area Counts'!H26*'Plate Planning'!$P$19+'Plate Planning'!$Q$19)/'Plate Planning'!$O$19*100</f>
        <v>#DIV/0!</v>
      </c>
      <c r="G26" s="67">
        <f>('Uncorrected Area Counts'!I26*'Plate Planning'!$P$20+'Plate Planning'!$Q$20)/'Plate Planning'!$O$20*100</f>
        <v>59.568322949717597</v>
      </c>
      <c r="H26" s="67">
        <f>(EXP('Uncorrected Area Counts'!J26*'Plate Planning'!$P$21+'Plate Planning'!$Q$21))/'Plate Planning'!$O$21*100</f>
        <v>2.6686233945572733</v>
      </c>
      <c r="I26" s="67">
        <f>(EXP('Uncorrected Area Counts'!K26*'Plate Planning'!$P$22+'Plate Planning'!$Q$22))/'Plate Planning'!$O$22*100</f>
        <v>2.2331812143240879</v>
      </c>
      <c r="J26" s="67" t="e">
        <f>('Uncorrected Area Counts'!L26*'Plate Planning'!$P$23+'Plate Planning'!$Q$23)/'Plate Planning'!$O$23*100</f>
        <v>#DIV/0!</v>
      </c>
      <c r="K26" s="67" t="e">
        <f>('Uncorrected Area Counts'!M26*'Plate Planning'!$P$24+'Plate Planning'!$Q$24)/'Plate Planning'!$O$24*100</f>
        <v>#DIV/0!</v>
      </c>
      <c r="L26" s="67" t="e">
        <f>('Uncorrected Area Counts'!N26*'Plate Planning'!$P$25+'Plate Planning'!$Q$25)/'Plate Planning'!O47*100</f>
        <v>#DIV/0!</v>
      </c>
      <c r="M26" s="67" t="e">
        <f>('Uncorrected Area Counts'!O26*'Plate Planning'!$P$26+'Plate Planning'!$Q$26)/'Plate Planning'!$O$26*100</f>
        <v>#DIV/0!</v>
      </c>
      <c r="N26" s="66" t="e">
        <f>('Uncorrected Area Counts'!P26*'Plate Planning'!$P$27+'Plate Planning'!$Q$27)/'Plate Planning'!$O$27*100</f>
        <v>#DIV/0!</v>
      </c>
      <c r="O26" s="66" t="e">
        <f>('Uncorrected Area Counts'!Q26*'Plate Planning'!$P$28+'Plate Planning'!$Q$28)/'Plate Planning'!$O$28*100</f>
        <v>#DIV/0!</v>
      </c>
      <c r="P26" s="67" t="e">
        <f>('Uncorrected Area Counts'!R26*'Plate Planning'!$P$29+'Plate Planning'!$Q$29)/'Plate Planning'!$O$29*100</f>
        <v>#DIV/0!</v>
      </c>
      <c r="Q26" s="67" t="e">
        <f>('Uncorrected Area Counts'!S26*'Plate Planning'!$P$30+'Plate Planning'!$Q$30)/'Plate Planning'!$O$30*100</f>
        <v>#DIV/0!</v>
      </c>
      <c r="R26" s="67" t="e">
        <f>('Uncorrected Area Counts'!T26*'Plate Planning'!$P$31+'Plate Planning'!$Q$31)/'Plate Planning'!$O$31*100</f>
        <v>#DIV/0!</v>
      </c>
      <c r="S26" s="210" t="e">
        <f>('Uncorrected Area Counts'!U26*'Plate Planning'!$P$32+'Plate Planning'!$Q$32)/'Plate Planning'!$O$32*100</f>
        <v>#DIV/0!</v>
      </c>
    </row>
    <row r="27" spans="1:19" x14ac:dyDescent="0.3">
      <c r="A27" s="27">
        <v>24</v>
      </c>
      <c r="B27" s="26">
        <v>12</v>
      </c>
      <c r="C27" s="26">
        <v>2</v>
      </c>
      <c r="D27" s="12" t="s">
        <v>66</v>
      </c>
      <c r="E27" s="207" t="e">
        <f>('Uncorrected Area Counts'!G27*'Plate Planning'!$P$18+'Plate Planning'!$Q$18)/'Plate Planning'!$O$18*100</f>
        <v>#DIV/0!</v>
      </c>
      <c r="F27" s="207" t="e">
        <f>('Uncorrected Area Counts'!H27*'Plate Planning'!$P$19+'Plate Planning'!$Q$19)/'Plate Planning'!$O$19*100</f>
        <v>#DIV/0!</v>
      </c>
      <c r="G27" s="67">
        <f>('Uncorrected Area Counts'!I27*'Plate Planning'!$P$20+'Plate Planning'!$Q$20)/'Plate Planning'!$O$20*100</f>
        <v>58.488037276883674</v>
      </c>
      <c r="H27" s="67">
        <f>(EXP('Uncorrected Area Counts'!J27*'Plate Planning'!$P$21+'Plate Planning'!$Q$21))/'Plate Planning'!$O$21*100</f>
        <v>2.6662390428601035</v>
      </c>
      <c r="I27" s="67">
        <f>(EXP('Uncorrected Area Counts'!K27*'Plate Planning'!$P$22+'Plate Planning'!$Q$22))/'Plate Planning'!$O$22*100</f>
        <v>2.2326367729566683</v>
      </c>
      <c r="J27" s="67" t="e">
        <f>('Uncorrected Area Counts'!L27*'Plate Planning'!$P$23+'Plate Planning'!$Q$23)/'Plate Planning'!$O$23*100</f>
        <v>#DIV/0!</v>
      </c>
      <c r="K27" s="67" t="e">
        <f>('Uncorrected Area Counts'!M27*'Plate Planning'!$P$24+'Plate Planning'!$Q$24)/'Plate Planning'!$O$24*100</f>
        <v>#DIV/0!</v>
      </c>
      <c r="L27" s="67" t="e">
        <f>('Uncorrected Area Counts'!N27*'Plate Planning'!$P$25+'Plate Planning'!$Q$25)/'Plate Planning'!O48*100</f>
        <v>#DIV/0!</v>
      </c>
      <c r="M27" s="67" t="e">
        <f>('Uncorrected Area Counts'!O27*'Plate Planning'!$P$26+'Plate Planning'!$Q$26)/'Plate Planning'!$O$26*100</f>
        <v>#DIV/0!</v>
      </c>
      <c r="N27" s="66" t="e">
        <f>('Uncorrected Area Counts'!P27*'Plate Planning'!$P$27+'Plate Planning'!$Q$27)/'Plate Planning'!$O$27*100</f>
        <v>#DIV/0!</v>
      </c>
      <c r="O27" s="66" t="e">
        <f>('Uncorrected Area Counts'!Q27*'Plate Planning'!$P$28+'Plate Planning'!$Q$28)/'Plate Planning'!$O$28*100</f>
        <v>#DIV/0!</v>
      </c>
      <c r="P27" s="67" t="e">
        <f>('Uncorrected Area Counts'!R27*'Plate Planning'!$P$29+'Plate Planning'!$Q$29)/'Plate Planning'!$O$29*100</f>
        <v>#DIV/0!</v>
      </c>
      <c r="Q27" s="67" t="e">
        <f>('Uncorrected Area Counts'!S27*'Plate Planning'!$P$30+'Plate Planning'!$Q$30)/'Plate Planning'!$O$30*100</f>
        <v>#DIV/0!</v>
      </c>
      <c r="R27" s="67" t="e">
        <f>('Uncorrected Area Counts'!T27*'Plate Planning'!$P$31+'Plate Planning'!$Q$31)/'Plate Planning'!$O$31*100</f>
        <v>#DIV/0!</v>
      </c>
      <c r="S27" s="210" t="e">
        <f>('Uncorrected Area Counts'!U27*'Plate Planning'!$P$32+'Plate Planning'!$Q$32)/'Plate Planning'!$O$32*100</f>
        <v>#DIV/0!</v>
      </c>
    </row>
    <row r="28" spans="1:19" x14ac:dyDescent="0.3">
      <c r="A28" s="27">
        <v>25</v>
      </c>
      <c r="B28" s="26">
        <v>1</v>
      </c>
      <c r="C28" s="26">
        <v>3</v>
      </c>
      <c r="D28" s="12" t="s">
        <v>66</v>
      </c>
      <c r="E28" s="207" t="e">
        <f>('Uncorrected Area Counts'!G28*'Plate Planning'!$P$18+'Plate Planning'!$Q$18)/'Plate Planning'!$O$18*100</f>
        <v>#DIV/0!</v>
      </c>
      <c r="F28" s="207" t="e">
        <f>('Uncorrected Area Counts'!H28*'Plate Planning'!$P$19+'Plate Planning'!$Q$19)/'Plate Planning'!$O$19*100</f>
        <v>#DIV/0!</v>
      </c>
      <c r="G28" s="67">
        <f>('Uncorrected Area Counts'!I28*'Plate Planning'!$P$20+'Plate Planning'!$Q$20)/'Plate Planning'!$O$20*100</f>
        <v>0.26129493839562856</v>
      </c>
      <c r="H28" s="67">
        <f>('Uncorrected Area Counts'!J28*'Plate Planning'!$P$21+'Plate Planning'!$Q$21)/'Plate Planning'!$O$21*100</f>
        <v>-98.136083715804318</v>
      </c>
      <c r="I28" s="67">
        <f>('Uncorrected Area Counts'!K28*'Plate Planning'!$P$22+'Plate Planning'!$Q$22)/'Plate Planning'!$O$22*100</f>
        <v>-200.0691140580451</v>
      </c>
      <c r="J28" s="67" t="e">
        <f>('Uncorrected Area Counts'!L28*'Plate Planning'!$P$23+'Plate Planning'!$Q$23)/'Plate Planning'!$O$23*100</f>
        <v>#DIV/0!</v>
      </c>
      <c r="K28" s="67" t="e">
        <f>('Uncorrected Area Counts'!M28*'Plate Planning'!$P$24+'Plate Planning'!$Q$24)/'Plate Planning'!$O$24*100</f>
        <v>#DIV/0!</v>
      </c>
      <c r="L28" s="67" t="e">
        <f>('Uncorrected Area Counts'!N28*'Plate Planning'!$P$25+'Plate Planning'!$Q$25)/'Plate Planning'!O49*100</f>
        <v>#DIV/0!</v>
      </c>
      <c r="M28" s="67" t="e">
        <f>('Uncorrected Area Counts'!O28*'Plate Planning'!$P$26+'Plate Planning'!$Q$26)/'Plate Planning'!$O$26*100</f>
        <v>#DIV/0!</v>
      </c>
      <c r="N28" s="66" t="e">
        <f>('Uncorrected Area Counts'!P28*'Plate Planning'!$P$27+'Plate Planning'!$Q$27)/'Plate Planning'!$O$27*100</f>
        <v>#DIV/0!</v>
      </c>
      <c r="O28" s="66" t="e">
        <f>('Uncorrected Area Counts'!Q28*'Plate Planning'!$P$28+'Plate Planning'!$Q$28)/'Plate Planning'!$O$28*100</f>
        <v>#DIV/0!</v>
      </c>
      <c r="P28" s="67" t="e">
        <f>('Uncorrected Area Counts'!R28*'Plate Planning'!$P$29+'Plate Planning'!$Q$29)/'Plate Planning'!$O$29*100</f>
        <v>#DIV/0!</v>
      </c>
      <c r="Q28" s="67" t="e">
        <f>('Uncorrected Area Counts'!S28*'Plate Planning'!$P$30+'Plate Planning'!$Q$30)/'Plate Planning'!$O$30*100</f>
        <v>#DIV/0!</v>
      </c>
      <c r="R28" s="67" t="e">
        <f>('Uncorrected Area Counts'!T28*'Plate Planning'!$P$31+'Plate Planning'!$Q$31)/'Plate Planning'!$O$31*100</f>
        <v>#DIV/0!</v>
      </c>
      <c r="S28" s="210" t="e">
        <f>('Uncorrected Area Counts'!U28*'Plate Planning'!$P$32+'Plate Planning'!$Q$32)/'Plate Planning'!$O$32*100</f>
        <v>#DIV/0!</v>
      </c>
    </row>
    <row r="29" spans="1:19" x14ac:dyDescent="0.3">
      <c r="A29" s="27">
        <v>26</v>
      </c>
      <c r="B29" s="26">
        <v>2</v>
      </c>
      <c r="C29" s="26">
        <v>3</v>
      </c>
      <c r="D29" s="12" t="s">
        <v>66</v>
      </c>
      <c r="E29" s="207" t="e">
        <f>('Uncorrected Area Counts'!G29*'Plate Planning'!$P$18+'Plate Planning'!$Q$18)/'Plate Planning'!$O$18*100</f>
        <v>#DIV/0!</v>
      </c>
      <c r="F29" s="207" t="e">
        <f>('Uncorrected Area Counts'!H29*'Plate Planning'!$P$19+'Plate Planning'!$Q$19)/'Plate Planning'!$O$19*100</f>
        <v>#DIV/0!</v>
      </c>
      <c r="G29" s="67">
        <f>('Uncorrected Area Counts'!I29*'Plate Planning'!$P$20+'Plate Planning'!$Q$20)/'Plate Planning'!$O$20*100</f>
        <v>0.26129493839562856</v>
      </c>
      <c r="H29" s="67">
        <f>('Uncorrected Area Counts'!J29*'Plate Planning'!$P$21+'Plate Planning'!$Q$21)/'Plate Planning'!$O$21*100</f>
        <v>-98.136083715804318</v>
      </c>
      <c r="I29" s="67">
        <f>('Uncorrected Area Counts'!K29*'Plate Planning'!$P$22+'Plate Planning'!$Q$22)/'Plate Planning'!$O$22*100</f>
        <v>-200.0691140580451</v>
      </c>
      <c r="J29" s="67" t="e">
        <f>('Uncorrected Area Counts'!L29*'Plate Planning'!$P$23+'Plate Planning'!$Q$23)/'Plate Planning'!$O$23*100</f>
        <v>#DIV/0!</v>
      </c>
      <c r="K29" s="67" t="e">
        <f>('Uncorrected Area Counts'!M29*'Plate Planning'!$P$24+'Plate Planning'!$Q$24)/'Plate Planning'!$O$24*100</f>
        <v>#DIV/0!</v>
      </c>
      <c r="L29" s="67" t="e">
        <f>('Uncorrected Area Counts'!N29*'Plate Planning'!$P$25+'Plate Planning'!$Q$25)/'Plate Planning'!O50*100</f>
        <v>#DIV/0!</v>
      </c>
      <c r="M29" s="67" t="e">
        <f>('Uncorrected Area Counts'!O29*'Plate Planning'!$P$26+'Plate Planning'!$Q$26)/'Plate Planning'!$O$26*100</f>
        <v>#DIV/0!</v>
      </c>
      <c r="N29" s="66" t="e">
        <f>('Uncorrected Area Counts'!P29*'Plate Planning'!$P$27+'Plate Planning'!$Q$27)/'Plate Planning'!$O$27*100</f>
        <v>#DIV/0!</v>
      </c>
      <c r="O29" s="66" t="e">
        <f>('Uncorrected Area Counts'!Q29*'Plate Planning'!$P$28+'Plate Planning'!$Q$28)/'Plate Planning'!$O$28*100</f>
        <v>#DIV/0!</v>
      </c>
      <c r="P29" s="67" t="e">
        <f>('Uncorrected Area Counts'!R29*'Plate Planning'!$P$29+'Plate Planning'!$Q$29)/'Plate Planning'!$O$29*100</f>
        <v>#DIV/0!</v>
      </c>
      <c r="Q29" s="67" t="e">
        <f>('Uncorrected Area Counts'!S29*'Plate Planning'!$P$30+'Plate Planning'!$Q$30)/'Plate Planning'!$O$30*100</f>
        <v>#DIV/0!</v>
      </c>
      <c r="R29" s="67" t="e">
        <f>('Uncorrected Area Counts'!T29*'Plate Planning'!$P$31+'Plate Planning'!$Q$31)/'Plate Planning'!$O$31*100</f>
        <v>#DIV/0!</v>
      </c>
      <c r="S29" s="210" t="e">
        <f>('Uncorrected Area Counts'!U29*'Plate Planning'!$P$32+'Plate Planning'!$Q$32)/'Plate Planning'!$O$32*100</f>
        <v>#DIV/0!</v>
      </c>
    </row>
    <row r="30" spans="1:19" x14ac:dyDescent="0.3">
      <c r="A30" s="27">
        <v>27</v>
      </c>
      <c r="B30" s="26">
        <v>3</v>
      </c>
      <c r="C30" s="26">
        <v>3</v>
      </c>
      <c r="D30" s="12" t="s">
        <v>66</v>
      </c>
      <c r="E30" s="207" t="e">
        <f>('Uncorrected Area Counts'!G30*'Plate Planning'!$P$18+'Plate Planning'!$Q$18)/'Plate Planning'!$O$18*100</f>
        <v>#DIV/0!</v>
      </c>
      <c r="F30" s="207" t="e">
        <f>('Uncorrected Area Counts'!H30*'Plate Planning'!$P$19+'Plate Planning'!$Q$19)/'Plate Planning'!$O$19*100</f>
        <v>#DIV/0!</v>
      </c>
      <c r="G30" s="67">
        <f>('Uncorrected Area Counts'!I30*'Plate Planning'!$P$20+'Plate Planning'!$Q$20)/'Plate Planning'!$O$20*100</f>
        <v>0.26129493839562856</v>
      </c>
      <c r="H30" s="67">
        <f>('Uncorrected Area Counts'!J30*'Plate Planning'!$P$21+'Plate Planning'!$Q$21)/'Plate Planning'!$O$21*100</f>
        <v>-98.136083715804318</v>
      </c>
      <c r="I30" s="67">
        <f>('Uncorrected Area Counts'!K30*'Plate Planning'!$P$22+'Plate Planning'!$Q$22)/'Plate Planning'!$O$22*100</f>
        <v>-200.0691140580451</v>
      </c>
      <c r="J30" s="67" t="e">
        <f>('Uncorrected Area Counts'!L30*'Plate Planning'!$P$23+'Plate Planning'!$Q$23)/'Plate Planning'!$O$23*100</f>
        <v>#DIV/0!</v>
      </c>
      <c r="K30" s="67" t="e">
        <f>('Uncorrected Area Counts'!M30*'Plate Planning'!$P$24+'Plate Planning'!$Q$24)/'Plate Planning'!$O$24*100</f>
        <v>#DIV/0!</v>
      </c>
      <c r="L30" s="67" t="e">
        <f>('Uncorrected Area Counts'!N30*'Plate Planning'!$P$25+'Plate Planning'!$Q$25)/'Plate Planning'!O51*100</f>
        <v>#DIV/0!</v>
      </c>
      <c r="M30" s="67" t="e">
        <f>('Uncorrected Area Counts'!O30*'Plate Planning'!$P$26+'Plate Planning'!$Q$26)/'Plate Planning'!$O$26*100</f>
        <v>#DIV/0!</v>
      </c>
      <c r="N30" s="66" t="e">
        <f>('Uncorrected Area Counts'!P30*'Plate Planning'!$P$27+'Plate Planning'!$Q$27)/'Plate Planning'!$O$27*100</f>
        <v>#DIV/0!</v>
      </c>
      <c r="O30" s="66" t="e">
        <f>('Uncorrected Area Counts'!Q30*'Plate Planning'!$P$28+'Plate Planning'!$Q$28)/'Plate Planning'!$O$28*100</f>
        <v>#DIV/0!</v>
      </c>
      <c r="P30" s="67" t="e">
        <f>('Uncorrected Area Counts'!R30*'Plate Planning'!$P$29+'Plate Planning'!$Q$29)/'Plate Planning'!$O$29*100</f>
        <v>#DIV/0!</v>
      </c>
      <c r="Q30" s="67" t="e">
        <f>('Uncorrected Area Counts'!S30*'Plate Planning'!$P$30+'Plate Planning'!$Q$30)/'Plate Planning'!$O$30*100</f>
        <v>#DIV/0!</v>
      </c>
      <c r="R30" s="67" t="e">
        <f>('Uncorrected Area Counts'!T30*'Plate Planning'!$P$31+'Plate Planning'!$Q$31)/'Plate Planning'!$O$31*100</f>
        <v>#DIV/0!</v>
      </c>
      <c r="S30" s="210" t="e">
        <f>('Uncorrected Area Counts'!U30*'Plate Planning'!$P$32+'Plate Planning'!$Q$32)/'Plate Planning'!$O$32*100</f>
        <v>#DIV/0!</v>
      </c>
    </row>
    <row r="31" spans="1:19" x14ac:dyDescent="0.3">
      <c r="A31" s="27">
        <v>28</v>
      </c>
      <c r="B31" s="26">
        <v>4</v>
      </c>
      <c r="C31" s="26">
        <v>3</v>
      </c>
      <c r="D31" s="12" t="s">
        <v>66</v>
      </c>
      <c r="E31" s="207" t="e">
        <f>('Uncorrected Area Counts'!G31*'Plate Planning'!$P$18+'Plate Planning'!$Q$18)/'Plate Planning'!$O$18*100</f>
        <v>#DIV/0!</v>
      </c>
      <c r="F31" s="207" t="e">
        <f>('Uncorrected Area Counts'!H31*'Plate Planning'!$P$19+'Plate Planning'!$Q$19)/'Plate Planning'!$O$19*100</f>
        <v>#DIV/0!</v>
      </c>
      <c r="G31" s="67">
        <f>('Uncorrected Area Counts'!I31*'Plate Planning'!$P$20+'Plate Planning'!$Q$20)/'Plate Planning'!$O$20*100</f>
        <v>0.26129493839562856</v>
      </c>
      <c r="H31" s="67">
        <f>('Uncorrected Area Counts'!J31*'Plate Planning'!$P$21+'Plate Planning'!$Q$21)/'Plate Planning'!$O$21*100</f>
        <v>-98.136083715804318</v>
      </c>
      <c r="I31" s="67">
        <f>('Uncorrected Area Counts'!K31*'Plate Planning'!$P$22+'Plate Planning'!$Q$22)/'Plate Planning'!$O$22*100</f>
        <v>-200.0691140580451</v>
      </c>
      <c r="J31" s="67" t="e">
        <f>('Uncorrected Area Counts'!L31*'Plate Planning'!$P$23+'Plate Planning'!$Q$23)/'Plate Planning'!$O$23*100</f>
        <v>#DIV/0!</v>
      </c>
      <c r="K31" s="67" t="e">
        <f>('Uncorrected Area Counts'!M31*'Plate Planning'!$P$24+'Plate Planning'!$Q$24)/'Plate Planning'!$O$24*100</f>
        <v>#DIV/0!</v>
      </c>
      <c r="L31" s="67" t="e">
        <f>('Uncorrected Area Counts'!N31*'Plate Planning'!$P$25+'Plate Planning'!$Q$25)/'Plate Planning'!O52*100</f>
        <v>#DIV/0!</v>
      </c>
      <c r="M31" s="67" t="e">
        <f>('Uncorrected Area Counts'!O31*'Plate Planning'!$P$26+'Plate Planning'!$Q$26)/'Plate Planning'!$O$26*100</f>
        <v>#DIV/0!</v>
      </c>
      <c r="N31" s="66" t="e">
        <f>('Uncorrected Area Counts'!P31*'Plate Planning'!$P$27+'Plate Planning'!$Q$27)/'Plate Planning'!$O$27*100</f>
        <v>#DIV/0!</v>
      </c>
      <c r="O31" s="66" t="e">
        <f>('Uncorrected Area Counts'!Q31*'Plate Planning'!$P$28+'Plate Planning'!$Q$28)/'Plate Planning'!$O$28*100</f>
        <v>#DIV/0!</v>
      </c>
      <c r="P31" s="67" t="e">
        <f>('Uncorrected Area Counts'!R31*'Plate Planning'!$P$29+'Plate Planning'!$Q$29)/'Plate Planning'!$O$29*100</f>
        <v>#DIV/0!</v>
      </c>
      <c r="Q31" s="67" t="e">
        <f>('Uncorrected Area Counts'!S31*'Plate Planning'!$P$30+'Plate Planning'!$Q$30)/'Plate Planning'!$O$30*100</f>
        <v>#DIV/0!</v>
      </c>
      <c r="R31" s="67" t="e">
        <f>('Uncorrected Area Counts'!T31*'Plate Planning'!$P$31+'Plate Planning'!$Q$31)/'Plate Planning'!$O$31*100</f>
        <v>#DIV/0!</v>
      </c>
      <c r="S31" s="210" t="e">
        <f>('Uncorrected Area Counts'!U31*'Plate Planning'!$P$32+'Plate Planning'!$Q$32)/'Plate Planning'!$O$32*100</f>
        <v>#DIV/0!</v>
      </c>
    </row>
    <row r="32" spans="1:19" x14ac:dyDescent="0.3">
      <c r="A32" s="27">
        <v>29</v>
      </c>
      <c r="B32" s="26">
        <v>5</v>
      </c>
      <c r="C32" s="26">
        <v>3</v>
      </c>
      <c r="D32" s="12" t="s">
        <v>66</v>
      </c>
      <c r="E32" s="207" t="e">
        <f>('Uncorrected Area Counts'!G32*'Plate Planning'!$P$18+'Plate Planning'!$Q$18)/'Plate Planning'!$O$18*100</f>
        <v>#DIV/0!</v>
      </c>
      <c r="F32" s="207" t="e">
        <f>('Uncorrected Area Counts'!H32*'Plate Planning'!$P$19+'Plate Planning'!$Q$19)/'Plate Planning'!$O$19*100</f>
        <v>#DIV/0!</v>
      </c>
      <c r="G32" s="67">
        <f>('Uncorrected Area Counts'!I32*'Plate Planning'!$P$20+'Plate Planning'!$Q$20)/'Plate Planning'!$O$20*100</f>
        <v>0.26129493839562856</v>
      </c>
      <c r="H32" s="67">
        <f>('Uncorrected Area Counts'!J32*'Plate Planning'!$P$21+'Plate Planning'!$Q$21)/'Plate Planning'!$O$21*100</f>
        <v>-98.136083715804318</v>
      </c>
      <c r="I32" s="67">
        <f>('Uncorrected Area Counts'!K32*'Plate Planning'!$P$22+'Plate Planning'!$Q$22)/'Plate Planning'!$O$22*100</f>
        <v>-200.0691140580451</v>
      </c>
      <c r="J32" s="67" t="e">
        <f>('Uncorrected Area Counts'!L32*'Plate Planning'!$P$23+'Plate Planning'!$Q$23)/'Plate Planning'!$O$23*100</f>
        <v>#DIV/0!</v>
      </c>
      <c r="K32" s="67" t="e">
        <f>('Uncorrected Area Counts'!M32*'Plate Planning'!$P$24+'Plate Planning'!$Q$24)/'Plate Planning'!$O$24*100</f>
        <v>#DIV/0!</v>
      </c>
      <c r="L32" s="67" t="e">
        <f>('Uncorrected Area Counts'!N32*'Plate Planning'!$P$25+'Plate Planning'!$Q$25)/'Plate Planning'!O53*100</f>
        <v>#DIV/0!</v>
      </c>
      <c r="M32" s="67" t="e">
        <f>('Uncorrected Area Counts'!O32*'Plate Planning'!$P$26+'Plate Planning'!$Q$26)/'Plate Planning'!$O$26*100</f>
        <v>#DIV/0!</v>
      </c>
      <c r="N32" s="66" t="e">
        <f>('Uncorrected Area Counts'!P32*'Plate Planning'!$P$27+'Plate Planning'!$Q$27)/'Plate Planning'!$O$27*100</f>
        <v>#DIV/0!</v>
      </c>
      <c r="O32" s="66" t="e">
        <f>('Uncorrected Area Counts'!Q32*'Plate Planning'!$P$28+'Plate Planning'!$Q$28)/'Plate Planning'!$O$28*100</f>
        <v>#DIV/0!</v>
      </c>
      <c r="P32" s="67" t="e">
        <f>('Uncorrected Area Counts'!R32*'Plate Planning'!$P$29+'Plate Planning'!$Q$29)/'Plate Planning'!$O$29*100</f>
        <v>#DIV/0!</v>
      </c>
      <c r="Q32" s="67" t="e">
        <f>('Uncorrected Area Counts'!S32*'Plate Planning'!$P$30+'Plate Planning'!$Q$30)/'Plate Planning'!$O$30*100</f>
        <v>#DIV/0!</v>
      </c>
      <c r="R32" s="67" t="e">
        <f>('Uncorrected Area Counts'!T32*'Plate Planning'!$P$31+'Plate Planning'!$Q$31)/'Plate Planning'!$O$31*100</f>
        <v>#DIV/0!</v>
      </c>
      <c r="S32" s="210" t="e">
        <f>('Uncorrected Area Counts'!U32*'Plate Planning'!$P$32+'Plate Planning'!$Q$32)/'Plate Planning'!$O$32*100</f>
        <v>#DIV/0!</v>
      </c>
    </row>
    <row r="33" spans="1:19" x14ac:dyDescent="0.3">
      <c r="A33" s="27">
        <v>30</v>
      </c>
      <c r="B33" s="26">
        <v>6</v>
      </c>
      <c r="C33" s="26">
        <v>3</v>
      </c>
      <c r="D33" s="12" t="s">
        <v>66</v>
      </c>
      <c r="E33" s="207" t="e">
        <f>('Uncorrected Area Counts'!G33*'Plate Planning'!$P$18+'Plate Planning'!$Q$18)/'Plate Planning'!$O$18*100</f>
        <v>#DIV/0!</v>
      </c>
      <c r="F33" s="207" t="e">
        <f>('Uncorrected Area Counts'!H33*'Plate Planning'!$P$19+'Plate Planning'!$Q$19)/'Plate Planning'!$O$19*100</f>
        <v>#DIV/0!</v>
      </c>
      <c r="G33" s="67">
        <f>('Uncorrected Area Counts'!I33*'Plate Planning'!$P$20+'Plate Planning'!$Q$20)/'Plate Planning'!$O$20*100</f>
        <v>0.26129493839562856</v>
      </c>
      <c r="H33" s="67">
        <f>('Uncorrected Area Counts'!J33*'Plate Planning'!$P$21+'Plate Planning'!$Q$21)/'Plate Planning'!$O$21*100</f>
        <v>-98.136083715804318</v>
      </c>
      <c r="I33" s="67">
        <f>('Uncorrected Area Counts'!K33*'Plate Planning'!$P$22+'Plate Planning'!$Q$22)/'Plate Planning'!$O$22*100</f>
        <v>-200.0691140580451</v>
      </c>
      <c r="J33" s="67" t="e">
        <f>('Uncorrected Area Counts'!L33*'Plate Planning'!$P$23+'Plate Planning'!$Q$23)/'Plate Planning'!$O$23*100</f>
        <v>#DIV/0!</v>
      </c>
      <c r="K33" s="67" t="e">
        <f>('Uncorrected Area Counts'!M33*'Plate Planning'!$P$24+'Plate Planning'!$Q$24)/'Plate Planning'!$O$24*100</f>
        <v>#DIV/0!</v>
      </c>
      <c r="L33" s="67" t="e">
        <f>('Uncorrected Area Counts'!N33*'Plate Planning'!$P$25+'Plate Planning'!$Q$25)/'Plate Planning'!O54*100</f>
        <v>#DIV/0!</v>
      </c>
      <c r="M33" s="67" t="e">
        <f>('Uncorrected Area Counts'!O33*'Plate Planning'!$P$26+'Plate Planning'!$Q$26)/'Plate Planning'!$O$26*100</f>
        <v>#DIV/0!</v>
      </c>
      <c r="N33" s="66" t="e">
        <f>('Uncorrected Area Counts'!P33*'Plate Planning'!$P$27+'Plate Planning'!$Q$27)/'Plate Planning'!$O$27*100</f>
        <v>#DIV/0!</v>
      </c>
      <c r="O33" s="66" t="e">
        <f>('Uncorrected Area Counts'!Q33*'Plate Planning'!$P$28+'Plate Planning'!$Q$28)/'Plate Planning'!$O$28*100</f>
        <v>#DIV/0!</v>
      </c>
      <c r="P33" s="67" t="e">
        <f>('Uncorrected Area Counts'!R33*'Plate Planning'!$P$29+'Plate Planning'!$Q$29)/'Plate Planning'!$O$29*100</f>
        <v>#DIV/0!</v>
      </c>
      <c r="Q33" s="67" t="e">
        <f>('Uncorrected Area Counts'!S33*'Plate Planning'!$P$30+'Plate Planning'!$Q$30)/'Plate Planning'!$O$30*100</f>
        <v>#DIV/0!</v>
      </c>
      <c r="R33" s="67" t="e">
        <f>('Uncorrected Area Counts'!T33*'Plate Planning'!$P$31+'Plate Planning'!$Q$31)/'Plate Planning'!$O$31*100</f>
        <v>#DIV/0!</v>
      </c>
      <c r="S33" s="210" t="e">
        <f>('Uncorrected Area Counts'!U33*'Plate Planning'!$P$32+'Plate Planning'!$Q$32)/'Plate Planning'!$O$32*100</f>
        <v>#DIV/0!</v>
      </c>
    </row>
    <row r="34" spans="1:19" x14ac:dyDescent="0.3">
      <c r="A34" s="27">
        <v>31</v>
      </c>
      <c r="B34" s="26">
        <v>7</v>
      </c>
      <c r="C34" s="26">
        <v>3</v>
      </c>
      <c r="D34" s="12" t="s">
        <v>66</v>
      </c>
      <c r="E34" s="207" t="e">
        <f>('Uncorrected Area Counts'!G34*'Plate Planning'!$P$18+'Plate Planning'!$Q$18)/'Plate Planning'!$O$18*100</f>
        <v>#DIV/0!</v>
      </c>
      <c r="F34" s="207" t="e">
        <f>('Uncorrected Area Counts'!H34*'Plate Planning'!$P$19+'Plate Planning'!$Q$19)/'Plate Planning'!$O$19*100</f>
        <v>#DIV/0!</v>
      </c>
      <c r="G34" s="67">
        <f>('Uncorrected Area Counts'!I34*'Plate Planning'!$P$20+'Plate Planning'!$Q$20)/'Plate Planning'!$O$20*100</f>
        <v>0.26129493839562856</v>
      </c>
      <c r="H34" s="67">
        <f>('Uncorrected Area Counts'!J34*'Plate Planning'!$P$21+'Plate Planning'!$Q$21)/'Plate Planning'!$O$21*100</f>
        <v>-98.136083715804318</v>
      </c>
      <c r="I34" s="67">
        <f>('Uncorrected Area Counts'!K34*'Plate Planning'!$P$22+'Plate Planning'!$Q$22)/'Plate Planning'!$O$22*100</f>
        <v>-200.0691140580451</v>
      </c>
      <c r="J34" s="67" t="e">
        <f>('Uncorrected Area Counts'!L34*'Plate Planning'!$P$23+'Plate Planning'!$Q$23)/'Plate Planning'!$O$23*100</f>
        <v>#DIV/0!</v>
      </c>
      <c r="K34" s="67" t="e">
        <f>('Uncorrected Area Counts'!M34*'Plate Planning'!$P$24+'Plate Planning'!$Q$24)/'Plate Planning'!$O$24*100</f>
        <v>#DIV/0!</v>
      </c>
      <c r="L34" s="67" t="e">
        <f>('Uncorrected Area Counts'!N34*'Plate Planning'!$P$25+'Plate Planning'!$Q$25)/'Plate Planning'!O55*100</f>
        <v>#DIV/0!</v>
      </c>
      <c r="M34" s="67" t="e">
        <f>('Uncorrected Area Counts'!O34*'Plate Planning'!$P$26+'Plate Planning'!$Q$26)/'Plate Planning'!$O$26*100</f>
        <v>#DIV/0!</v>
      </c>
      <c r="N34" s="66" t="e">
        <f>('Uncorrected Area Counts'!P34*'Plate Planning'!$P$27+'Plate Planning'!$Q$27)/'Plate Planning'!$O$27*100</f>
        <v>#DIV/0!</v>
      </c>
      <c r="O34" s="66" t="e">
        <f>('Uncorrected Area Counts'!Q34*'Plate Planning'!$P$28+'Plate Planning'!$Q$28)/'Plate Planning'!$O$28*100</f>
        <v>#DIV/0!</v>
      </c>
      <c r="P34" s="67" t="e">
        <f>('Uncorrected Area Counts'!R34*'Plate Planning'!$P$29+'Plate Planning'!$Q$29)/'Plate Planning'!$O$29*100</f>
        <v>#DIV/0!</v>
      </c>
      <c r="Q34" s="67" t="e">
        <f>('Uncorrected Area Counts'!S34*'Plate Planning'!$P$30+'Plate Planning'!$Q$30)/'Plate Planning'!$O$30*100</f>
        <v>#DIV/0!</v>
      </c>
      <c r="R34" s="67" t="e">
        <f>('Uncorrected Area Counts'!T34*'Plate Planning'!$P$31+'Plate Planning'!$Q$31)/'Plate Planning'!$O$31*100</f>
        <v>#DIV/0!</v>
      </c>
      <c r="S34" s="210" t="e">
        <f>('Uncorrected Area Counts'!U34*'Plate Planning'!$P$32+'Plate Planning'!$Q$32)/'Plate Planning'!$O$32*100</f>
        <v>#DIV/0!</v>
      </c>
    </row>
    <row r="35" spans="1:19" x14ac:dyDescent="0.3">
      <c r="A35" s="27">
        <v>32</v>
      </c>
      <c r="B35" s="26">
        <v>8</v>
      </c>
      <c r="C35" s="26">
        <v>3</v>
      </c>
      <c r="D35" s="12" t="s">
        <v>66</v>
      </c>
      <c r="E35" s="207" t="e">
        <f>('Uncorrected Area Counts'!G35*'Plate Planning'!$P$18+'Plate Planning'!$Q$18)/'Plate Planning'!$O$18*100</f>
        <v>#DIV/0!</v>
      </c>
      <c r="F35" s="207" t="e">
        <f>('Uncorrected Area Counts'!H35*'Plate Planning'!$P$19+'Plate Planning'!$Q$19)/'Plate Planning'!$O$19*100</f>
        <v>#DIV/0!</v>
      </c>
      <c r="G35" s="67">
        <f>('Uncorrected Area Counts'!I35*'Plate Planning'!$P$20+'Plate Planning'!$Q$20)/'Plate Planning'!$O$20*100</f>
        <v>0.26129493839562856</v>
      </c>
      <c r="H35" s="67">
        <f>('Uncorrected Area Counts'!J35*'Plate Planning'!$P$21+'Plate Planning'!$Q$21)/'Plate Planning'!$O$21*100</f>
        <v>-98.136083715804318</v>
      </c>
      <c r="I35" s="67">
        <f>('Uncorrected Area Counts'!K35*'Plate Planning'!$P$22+'Plate Planning'!$Q$22)/'Plate Planning'!$O$22*100</f>
        <v>-200.0691140580451</v>
      </c>
      <c r="J35" s="67" t="e">
        <f>('Uncorrected Area Counts'!L35*'Plate Planning'!$P$23+'Plate Planning'!$Q$23)/'Plate Planning'!$O$23*100</f>
        <v>#DIV/0!</v>
      </c>
      <c r="K35" s="67" t="e">
        <f>('Uncorrected Area Counts'!M35*'Plate Planning'!$P$24+'Plate Planning'!$Q$24)/'Plate Planning'!$O$24*100</f>
        <v>#DIV/0!</v>
      </c>
      <c r="L35" s="67" t="e">
        <f>('Uncorrected Area Counts'!N35*'Plate Planning'!$P$25+'Plate Planning'!$Q$25)/'Plate Planning'!O56*100</f>
        <v>#DIV/0!</v>
      </c>
      <c r="M35" s="67" t="e">
        <f>('Uncorrected Area Counts'!O35*'Plate Planning'!$P$26+'Plate Planning'!$Q$26)/'Plate Planning'!$O$26*100</f>
        <v>#DIV/0!</v>
      </c>
      <c r="N35" s="66" t="e">
        <f>('Uncorrected Area Counts'!P35*'Plate Planning'!$P$27+'Plate Planning'!$Q$27)/'Plate Planning'!$O$27*100</f>
        <v>#DIV/0!</v>
      </c>
      <c r="O35" s="66" t="e">
        <f>('Uncorrected Area Counts'!Q35*'Plate Planning'!$P$28+'Plate Planning'!$Q$28)/'Plate Planning'!$O$28*100</f>
        <v>#DIV/0!</v>
      </c>
      <c r="P35" s="67" t="e">
        <f>('Uncorrected Area Counts'!R35*'Plate Planning'!$P$29+'Plate Planning'!$Q$29)/'Plate Planning'!$O$29*100</f>
        <v>#DIV/0!</v>
      </c>
      <c r="Q35" s="67" t="e">
        <f>('Uncorrected Area Counts'!S35*'Plate Planning'!$P$30+'Plate Planning'!$Q$30)/'Plate Planning'!$O$30*100</f>
        <v>#DIV/0!</v>
      </c>
      <c r="R35" s="67" t="e">
        <f>('Uncorrected Area Counts'!T35*'Plate Planning'!$P$31+'Plate Planning'!$Q$31)/'Plate Planning'!$O$31*100</f>
        <v>#DIV/0!</v>
      </c>
      <c r="S35" s="210" t="e">
        <f>('Uncorrected Area Counts'!U35*'Plate Planning'!$P$32+'Plate Planning'!$Q$32)/'Plate Planning'!$O$32*100</f>
        <v>#DIV/0!</v>
      </c>
    </row>
    <row r="36" spans="1:19" x14ac:dyDescent="0.3">
      <c r="A36" s="27">
        <v>33</v>
      </c>
      <c r="B36" s="26">
        <v>9</v>
      </c>
      <c r="C36" s="26">
        <v>3</v>
      </c>
      <c r="D36" s="12" t="s">
        <v>66</v>
      </c>
      <c r="E36" s="207" t="e">
        <f>('Uncorrected Area Counts'!G36*'Plate Planning'!$P$18+'Plate Planning'!$Q$18)/'Plate Planning'!$O$18*100</f>
        <v>#DIV/0!</v>
      </c>
      <c r="F36" s="207" t="e">
        <f>('Uncorrected Area Counts'!H36*'Plate Planning'!$P$19+'Plate Planning'!$Q$19)/'Plate Planning'!$O$19*100</f>
        <v>#DIV/0!</v>
      </c>
      <c r="G36" s="67">
        <f>('Uncorrected Area Counts'!I36*'Plate Planning'!$P$20+'Plate Planning'!$Q$20)/'Plate Planning'!$O$20*100</f>
        <v>0.26129493839562856</v>
      </c>
      <c r="H36" s="67">
        <f>('Uncorrected Area Counts'!J36*'Plate Planning'!$P$21+'Plate Planning'!$Q$21)/'Plate Planning'!$O$21*100</f>
        <v>-98.136083715804318</v>
      </c>
      <c r="I36" s="67">
        <f>('Uncorrected Area Counts'!K36*'Plate Planning'!$P$22+'Plate Planning'!$Q$22)/'Plate Planning'!$O$22*100</f>
        <v>-200.0691140580451</v>
      </c>
      <c r="J36" s="67" t="e">
        <f>('Uncorrected Area Counts'!L36*'Plate Planning'!$P$23+'Plate Planning'!$Q$23)/'Plate Planning'!$O$23*100</f>
        <v>#DIV/0!</v>
      </c>
      <c r="K36" s="67" t="e">
        <f>('Uncorrected Area Counts'!M36*'Plate Planning'!$P$24+'Plate Planning'!$Q$24)/'Plate Planning'!$O$24*100</f>
        <v>#DIV/0!</v>
      </c>
      <c r="L36" s="67" t="e">
        <f>('Uncorrected Area Counts'!N36*'Plate Planning'!$P$25+'Plate Planning'!$Q$25)/'Plate Planning'!O57*100</f>
        <v>#DIV/0!</v>
      </c>
      <c r="M36" s="67" t="e">
        <f>('Uncorrected Area Counts'!O36*'Plate Planning'!$P$26+'Plate Planning'!$Q$26)/'Plate Planning'!$O$26*100</f>
        <v>#DIV/0!</v>
      </c>
      <c r="N36" s="66" t="e">
        <f>('Uncorrected Area Counts'!P36*'Plate Planning'!$P$27+'Plate Planning'!$Q$27)/'Plate Planning'!$O$27*100</f>
        <v>#DIV/0!</v>
      </c>
      <c r="O36" s="66" t="e">
        <f>('Uncorrected Area Counts'!Q36*'Plate Planning'!$P$28+'Plate Planning'!$Q$28)/'Plate Planning'!$O$28*100</f>
        <v>#DIV/0!</v>
      </c>
      <c r="P36" s="67" t="e">
        <f>('Uncorrected Area Counts'!R36*'Plate Planning'!$P$29+'Plate Planning'!$Q$29)/'Plate Planning'!$O$29*100</f>
        <v>#DIV/0!</v>
      </c>
      <c r="Q36" s="67" t="e">
        <f>('Uncorrected Area Counts'!S36*'Plate Planning'!$P$30+'Plate Planning'!$Q$30)/'Plate Planning'!$O$30*100</f>
        <v>#DIV/0!</v>
      </c>
      <c r="R36" s="67" t="e">
        <f>('Uncorrected Area Counts'!T36*'Plate Planning'!$P$31+'Plate Planning'!$Q$31)/'Plate Planning'!$O$31*100</f>
        <v>#DIV/0!</v>
      </c>
      <c r="S36" s="210" t="e">
        <f>('Uncorrected Area Counts'!U36*'Plate Planning'!$P$32+'Plate Planning'!$Q$32)/'Plate Planning'!$O$32*100</f>
        <v>#DIV/0!</v>
      </c>
    </row>
    <row r="37" spans="1:19" x14ac:dyDescent="0.3">
      <c r="A37" s="27">
        <v>34</v>
      </c>
      <c r="B37" s="26">
        <v>10</v>
      </c>
      <c r="C37" s="26">
        <v>3</v>
      </c>
      <c r="D37" s="12" t="s">
        <v>66</v>
      </c>
      <c r="E37" s="207" t="e">
        <f>('Uncorrected Area Counts'!G37*'Plate Planning'!$P$18+'Plate Planning'!$Q$18)/'Plate Planning'!$O$18*100</f>
        <v>#DIV/0!</v>
      </c>
      <c r="F37" s="207" t="e">
        <f>('Uncorrected Area Counts'!H37*'Plate Planning'!$P$19+'Plate Planning'!$Q$19)/'Plate Planning'!$O$19*100</f>
        <v>#DIV/0!</v>
      </c>
      <c r="G37" s="67">
        <f>('Uncorrected Area Counts'!I37*'Plate Planning'!$P$20+'Plate Planning'!$Q$20)/'Plate Planning'!$O$20*100</f>
        <v>0.26129493839562856</v>
      </c>
      <c r="H37" s="67">
        <f>('Uncorrected Area Counts'!J37*'Plate Planning'!$P$21+'Plate Planning'!$Q$21)/'Plate Planning'!$O$21*100</f>
        <v>-98.136083715804318</v>
      </c>
      <c r="I37" s="67">
        <f>('Uncorrected Area Counts'!K37*'Plate Planning'!$P$22+'Plate Planning'!$Q$22)/'Plate Planning'!$O$22*100</f>
        <v>-200.0691140580451</v>
      </c>
      <c r="J37" s="67" t="e">
        <f>('Uncorrected Area Counts'!L37*'Plate Planning'!$P$23+'Plate Planning'!$Q$23)/'Plate Planning'!$O$23*100</f>
        <v>#DIV/0!</v>
      </c>
      <c r="K37" s="67" t="e">
        <f>('Uncorrected Area Counts'!M37*'Plate Planning'!$P$24+'Plate Planning'!$Q$24)/'Plate Planning'!$O$24*100</f>
        <v>#DIV/0!</v>
      </c>
      <c r="L37" s="67" t="e">
        <f>('Uncorrected Area Counts'!N37*'Plate Planning'!$P$25+'Plate Planning'!$Q$25)/'Plate Planning'!O58*100</f>
        <v>#DIV/0!</v>
      </c>
      <c r="M37" s="67" t="e">
        <f>('Uncorrected Area Counts'!O37*'Plate Planning'!$P$26+'Plate Planning'!$Q$26)/'Plate Planning'!$O$26*100</f>
        <v>#DIV/0!</v>
      </c>
      <c r="N37" s="66" t="e">
        <f>('Uncorrected Area Counts'!P37*'Plate Planning'!$P$27+'Plate Planning'!$Q$27)/'Plate Planning'!$O$27*100</f>
        <v>#DIV/0!</v>
      </c>
      <c r="O37" s="66" t="e">
        <f>('Uncorrected Area Counts'!Q37*'Plate Planning'!$P$28+'Plate Planning'!$Q$28)/'Plate Planning'!$O$28*100</f>
        <v>#DIV/0!</v>
      </c>
      <c r="P37" s="67" t="e">
        <f>('Uncorrected Area Counts'!R37*'Plate Planning'!$P$29+'Plate Planning'!$Q$29)/'Plate Planning'!$O$29*100</f>
        <v>#DIV/0!</v>
      </c>
      <c r="Q37" s="67" t="e">
        <f>('Uncorrected Area Counts'!S37*'Plate Planning'!$P$30+'Plate Planning'!$Q$30)/'Plate Planning'!$O$30*100</f>
        <v>#DIV/0!</v>
      </c>
      <c r="R37" s="67" t="e">
        <f>('Uncorrected Area Counts'!T37*'Plate Planning'!$P$31+'Plate Planning'!$Q$31)/'Plate Planning'!$O$31*100</f>
        <v>#DIV/0!</v>
      </c>
      <c r="S37" s="210" t="e">
        <f>('Uncorrected Area Counts'!U37*'Plate Planning'!$P$32+'Plate Planning'!$Q$32)/'Plate Planning'!$O$32*100</f>
        <v>#DIV/0!</v>
      </c>
    </row>
    <row r="38" spans="1:19" x14ac:dyDescent="0.3">
      <c r="A38" s="27">
        <v>35</v>
      </c>
      <c r="B38" s="26">
        <v>11</v>
      </c>
      <c r="C38" s="26">
        <v>3</v>
      </c>
      <c r="D38" s="12" t="s">
        <v>66</v>
      </c>
      <c r="E38" s="207" t="e">
        <f>('Uncorrected Area Counts'!G38*'Plate Planning'!$P$18+'Plate Planning'!$Q$18)/'Plate Planning'!$O$18*100</f>
        <v>#DIV/0!</v>
      </c>
      <c r="F38" s="207" t="e">
        <f>('Uncorrected Area Counts'!H38*'Plate Planning'!$P$19+'Plate Planning'!$Q$19)/'Plate Planning'!$O$19*100</f>
        <v>#DIV/0!</v>
      </c>
      <c r="G38" s="67">
        <f>('Uncorrected Area Counts'!I38*'Plate Planning'!$P$20+'Plate Planning'!$Q$20)/'Plate Planning'!$O$20*100</f>
        <v>0.26129493839562856</v>
      </c>
      <c r="H38" s="67">
        <f>('Uncorrected Area Counts'!J38*'Plate Planning'!$P$21+'Plate Planning'!$Q$21)/'Plate Planning'!$O$21*100</f>
        <v>-98.136083715804318</v>
      </c>
      <c r="I38" s="67">
        <f>('Uncorrected Area Counts'!K38*'Plate Planning'!$P$22+'Plate Planning'!$Q$22)/'Plate Planning'!$O$22*100</f>
        <v>-200.0691140580451</v>
      </c>
      <c r="J38" s="67" t="e">
        <f>('Uncorrected Area Counts'!L38*'Plate Planning'!$P$23+'Plate Planning'!$Q$23)/'Plate Planning'!$O$23*100</f>
        <v>#DIV/0!</v>
      </c>
      <c r="K38" s="67" t="e">
        <f>('Uncorrected Area Counts'!M38*'Plate Planning'!$P$24+'Plate Planning'!$Q$24)/'Plate Planning'!$O$24*100</f>
        <v>#DIV/0!</v>
      </c>
      <c r="L38" s="67" t="e">
        <f>('Uncorrected Area Counts'!N38*'Plate Planning'!$P$25+'Plate Planning'!$Q$25)/'Plate Planning'!O59*100</f>
        <v>#DIV/0!</v>
      </c>
      <c r="M38" s="67" t="e">
        <f>('Uncorrected Area Counts'!O38*'Plate Planning'!$P$26+'Plate Planning'!$Q$26)/'Plate Planning'!$O$26*100</f>
        <v>#DIV/0!</v>
      </c>
      <c r="N38" s="66" t="e">
        <f>('Uncorrected Area Counts'!P38*'Plate Planning'!$P$27+'Plate Planning'!$Q$27)/'Plate Planning'!$O$27*100</f>
        <v>#DIV/0!</v>
      </c>
      <c r="O38" s="66" t="e">
        <f>('Uncorrected Area Counts'!Q38*'Plate Planning'!$P$28+'Plate Planning'!$Q$28)/'Plate Planning'!$O$28*100</f>
        <v>#DIV/0!</v>
      </c>
      <c r="P38" s="67" t="e">
        <f>('Uncorrected Area Counts'!R38*'Plate Planning'!$P$29+'Plate Planning'!$Q$29)/'Plate Planning'!$O$29*100</f>
        <v>#DIV/0!</v>
      </c>
      <c r="Q38" s="67" t="e">
        <f>('Uncorrected Area Counts'!S38*'Plate Planning'!$P$30+'Plate Planning'!$Q$30)/'Plate Planning'!$O$30*100</f>
        <v>#DIV/0!</v>
      </c>
      <c r="R38" s="67" t="e">
        <f>('Uncorrected Area Counts'!T38*'Plate Planning'!$P$31+'Plate Planning'!$Q$31)/'Plate Planning'!$O$31*100</f>
        <v>#DIV/0!</v>
      </c>
      <c r="S38" s="210" t="e">
        <f>('Uncorrected Area Counts'!U38*'Plate Planning'!$P$32+'Plate Planning'!$Q$32)/'Plate Planning'!$O$32*100</f>
        <v>#DIV/0!</v>
      </c>
    </row>
    <row r="39" spans="1:19" x14ac:dyDescent="0.3">
      <c r="A39" s="27">
        <v>36</v>
      </c>
      <c r="B39" s="26">
        <v>12</v>
      </c>
      <c r="C39" s="26">
        <v>3</v>
      </c>
      <c r="D39" s="12" t="s">
        <v>66</v>
      </c>
      <c r="E39" s="207" t="e">
        <f>('Uncorrected Area Counts'!G39*'Plate Planning'!$P$18+'Plate Planning'!$Q$18)/'Plate Planning'!$O$18*100</f>
        <v>#DIV/0!</v>
      </c>
      <c r="F39" s="207" t="e">
        <f>('Uncorrected Area Counts'!H39*'Plate Planning'!$P$19+'Plate Planning'!$Q$19)/'Plate Planning'!$O$19*100</f>
        <v>#DIV/0!</v>
      </c>
      <c r="G39" s="67">
        <f>('Uncorrected Area Counts'!I39*'Plate Planning'!$P$20+'Plate Planning'!$Q$20)/'Plate Planning'!$O$20*100</f>
        <v>0.26129493839562856</v>
      </c>
      <c r="H39" s="67">
        <f>('Uncorrected Area Counts'!J39*'Plate Planning'!$P$21+'Plate Planning'!$Q$21)/'Plate Planning'!$O$21*100</f>
        <v>-98.136083715804318</v>
      </c>
      <c r="I39" s="67">
        <f>('Uncorrected Area Counts'!K39*'Plate Planning'!$P$22+'Plate Planning'!$Q$22)/'Plate Planning'!$O$22*100</f>
        <v>-200.0691140580451</v>
      </c>
      <c r="J39" s="67" t="e">
        <f>('Uncorrected Area Counts'!L39*'Plate Planning'!$P$23+'Plate Planning'!$Q$23)/'Plate Planning'!$O$23*100</f>
        <v>#DIV/0!</v>
      </c>
      <c r="K39" s="67" t="e">
        <f>('Uncorrected Area Counts'!M39*'Plate Planning'!$P$24+'Plate Planning'!$Q$24)/'Plate Planning'!$O$24*100</f>
        <v>#DIV/0!</v>
      </c>
      <c r="L39" s="67" t="e">
        <f>('Uncorrected Area Counts'!N39*'Plate Planning'!$P$25+'Plate Planning'!$Q$25)/'Plate Planning'!O60*100</f>
        <v>#DIV/0!</v>
      </c>
      <c r="M39" s="67" t="e">
        <f>('Uncorrected Area Counts'!O39*'Plate Planning'!$P$26+'Plate Planning'!$Q$26)/'Plate Planning'!$O$26*100</f>
        <v>#DIV/0!</v>
      </c>
      <c r="N39" s="66" t="e">
        <f>('Uncorrected Area Counts'!P39*'Plate Planning'!$P$27+'Plate Planning'!$Q$27)/'Plate Planning'!$O$27*100</f>
        <v>#DIV/0!</v>
      </c>
      <c r="O39" s="66" t="e">
        <f>('Uncorrected Area Counts'!Q39*'Plate Planning'!$P$28+'Plate Planning'!$Q$28)/'Plate Planning'!$O$28*100</f>
        <v>#DIV/0!</v>
      </c>
      <c r="P39" s="67" t="e">
        <f>('Uncorrected Area Counts'!R39*'Plate Planning'!$P$29+'Plate Planning'!$Q$29)/'Plate Planning'!$O$29*100</f>
        <v>#DIV/0!</v>
      </c>
      <c r="Q39" s="67" t="e">
        <f>('Uncorrected Area Counts'!S39*'Plate Planning'!$P$30+'Plate Planning'!$Q$30)/'Plate Planning'!$O$30*100</f>
        <v>#DIV/0!</v>
      </c>
      <c r="R39" s="67" t="e">
        <f>('Uncorrected Area Counts'!T39*'Plate Planning'!$P$31+'Plate Planning'!$Q$31)/'Plate Planning'!$O$31*100</f>
        <v>#DIV/0!</v>
      </c>
      <c r="S39" s="210" t="e">
        <f>('Uncorrected Area Counts'!U39*'Plate Planning'!$P$32+'Plate Planning'!$Q$32)/'Plate Planning'!$O$32*100</f>
        <v>#DIV/0!</v>
      </c>
    </row>
    <row r="40" spans="1:19" x14ac:dyDescent="0.3">
      <c r="A40" s="27">
        <v>37</v>
      </c>
      <c r="B40" s="26">
        <v>1</v>
      </c>
      <c r="C40" s="26">
        <v>4</v>
      </c>
      <c r="D40" s="12" t="s">
        <v>66</v>
      </c>
      <c r="E40" s="207" t="e">
        <f>('Uncorrected Area Counts'!G40*'Plate Planning'!$P$18+'Plate Planning'!$Q$18)/'Plate Planning'!$O$18*100</f>
        <v>#DIV/0!</v>
      </c>
      <c r="F40" s="207" t="e">
        <f>('Uncorrected Area Counts'!H40*'Plate Planning'!$P$19+'Plate Planning'!$Q$19)/'Plate Planning'!$O$19*100</f>
        <v>#DIV/0!</v>
      </c>
      <c r="G40" s="67">
        <f>('Uncorrected Area Counts'!I40*'Plate Planning'!$P$20+'Plate Planning'!$Q$20)/'Plate Planning'!$O$20*100</f>
        <v>0.26129493839562856</v>
      </c>
      <c r="H40" s="67">
        <f>('Uncorrected Area Counts'!J40*'Plate Planning'!$P$21+'Plate Planning'!$Q$21)/'Plate Planning'!$O$21*100</f>
        <v>-98.136083715804318</v>
      </c>
      <c r="I40" s="67">
        <f>('Uncorrected Area Counts'!K40*'Plate Planning'!$P$22+'Plate Planning'!$Q$22)/'Plate Planning'!$O$22*100</f>
        <v>-200.0691140580451</v>
      </c>
      <c r="J40" s="67" t="e">
        <f>('Uncorrected Area Counts'!L40*'Plate Planning'!$P$23+'Plate Planning'!$Q$23)/'Plate Planning'!$O$23*100</f>
        <v>#DIV/0!</v>
      </c>
      <c r="K40" s="67" t="e">
        <f>('Uncorrected Area Counts'!M40*'Plate Planning'!$P$24+'Plate Planning'!$Q$24)/'Plate Planning'!$O$24*100</f>
        <v>#DIV/0!</v>
      </c>
      <c r="L40" s="67" t="e">
        <f>('Uncorrected Area Counts'!N40*'Plate Planning'!$P$25+'Plate Planning'!$Q$25)/'Plate Planning'!O61*100</f>
        <v>#DIV/0!</v>
      </c>
      <c r="M40" s="67" t="e">
        <f>('Uncorrected Area Counts'!O40*'Plate Planning'!$P$26+'Plate Planning'!$Q$26)/'Plate Planning'!$O$26*100</f>
        <v>#DIV/0!</v>
      </c>
      <c r="N40" s="66" t="e">
        <f>('Uncorrected Area Counts'!P40*'Plate Planning'!$P$27+'Plate Planning'!$Q$27)/'Plate Planning'!$O$27*100</f>
        <v>#DIV/0!</v>
      </c>
      <c r="O40" s="66" t="e">
        <f>('Uncorrected Area Counts'!Q40*'Plate Planning'!$P$28+'Plate Planning'!$Q$28)/'Plate Planning'!$O$28*100</f>
        <v>#DIV/0!</v>
      </c>
      <c r="P40" s="67" t="e">
        <f>('Uncorrected Area Counts'!R40*'Plate Planning'!$P$29+'Plate Planning'!$Q$29)/'Plate Planning'!$O$29*100</f>
        <v>#DIV/0!</v>
      </c>
      <c r="Q40" s="67" t="e">
        <f>('Uncorrected Area Counts'!S40*'Plate Planning'!$P$30+'Plate Planning'!$Q$30)/'Plate Planning'!$O$30*100</f>
        <v>#DIV/0!</v>
      </c>
      <c r="R40" s="67" t="e">
        <f>('Uncorrected Area Counts'!T40*'Plate Planning'!$P$31+'Plate Planning'!$Q$31)/'Plate Planning'!$O$31*100</f>
        <v>#DIV/0!</v>
      </c>
      <c r="S40" s="210" t="e">
        <f>('Uncorrected Area Counts'!U40*'Plate Planning'!$P$32+'Plate Planning'!$Q$32)/'Plate Planning'!$O$32*100</f>
        <v>#DIV/0!</v>
      </c>
    </row>
    <row r="41" spans="1:19" x14ac:dyDescent="0.3">
      <c r="A41" s="27">
        <v>38</v>
      </c>
      <c r="B41" s="26">
        <v>2</v>
      </c>
      <c r="C41" s="26">
        <v>4</v>
      </c>
      <c r="D41" s="12" t="s">
        <v>66</v>
      </c>
      <c r="E41" s="207" t="e">
        <f>('Uncorrected Area Counts'!G41*'Plate Planning'!$P$18+'Plate Planning'!$Q$18)/'Plate Planning'!$O$18*100</f>
        <v>#DIV/0!</v>
      </c>
      <c r="F41" s="207" t="e">
        <f>('Uncorrected Area Counts'!H41*'Plate Planning'!$P$19+'Plate Planning'!$Q$19)/'Plate Planning'!$O$19*100</f>
        <v>#DIV/0!</v>
      </c>
      <c r="G41" s="67">
        <f>('Uncorrected Area Counts'!I41*'Plate Planning'!$P$20+'Plate Planning'!$Q$20)/'Plate Planning'!$O$20*100</f>
        <v>0.26129493839562856</v>
      </c>
      <c r="H41" s="67">
        <f>('Uncorrected Area Counts'!J41*'Plate Planning'!$P$21+'Plate Planning'!$Q$21)/'Plate Planning'!$O$21*100</f>
        <v>-98.136083715804318</v>
      </c>
      <c r="I41" s="67">
        <f>('Uncorrected Area Counts'!K41*'Plate Planning'!$P$22+'Plate Planning'!$Q$22)/'Plate Planning'!$O$22*100</f>
        <v>-200.0691140580451</v>
      </c>
      <c r="J41" s="67" t="e">
        <f>('Uncorrected Area Counts'!L41*'Plate Planning'!$P$23+'Plate Planning'!$Q$23)/'Plate Planning'!$O$23*100</f>
        <v>#DIV/0!</v>
      </c>
      <c r="K41" s="67" t="e">
        <f>('Uncorrected Area Counts'!M41*'Plate Planning'!$P$24+'Plate Planning'!$Q$24)/'Plate Planning'!$O$24*100</f>
        <v>#DIV/0!</v>
      </c>
      <c r="L41" s="67" t="e">
        <f>('Uncorrected Area Counts'!N41*'Plate Planning'!$P$25+'Plate Planning'!$Q$25)/'Plate Planning'!O62*100</f>
        <v>#DIV/0!</v>
      </c>
      <c r="M41" s="67" t="e">
        <f>('Uncorrected Area Counts'!O41*'Plate Planning'!$P$26+'Plate Planning'!$Q$26)/'Plate Planning'!$O$26*100</f>
        <v>#DIV/0!</v>
      </c>
      <c r="N41" s="66" t="e">
        <f>('Uncorrected Area Counts'!P41*'Plate Planning'!$P$27+'Plate Planning'!$Q$27)/'Plate Planning'!$O$27*100</f>
        <v>#DIV/0!</v>
      </c>
      <c r="O41" s="66" t="e">
        <f>('Uncorrected Area Counts'!Q41*'Plate Planning'!$P$28+'Plate Planning'!$Q$28)/'Plate Planning'!$O$28*100</f>
        <v>#DIV/0!</v>
      </c>
      <c r="P41" s="67" t="e">
        <f>('Uncorrected Area Counts'!R41*'Plate Planning'!$P$29+'Plate Planning'!$Q$29)/'Plate Planning'!$O$29*100</f>
        <v>#DIV/0!</v>
      </c>
      <c r="Q41" s="67" t="e">
        <f>('Uncorrected Area Counts'!S41*'Plate Planning'!$P$30+'Plate Planning'!$Q$30)/'Plate Planning'!$O$30*100</f>
        <v>#DIV/0!</v>
      </c>
      <c r="R41" s="67" t="e">
        <f>('Uncorrected Area Counts'!T41*'Plate Planning'!$P$31+'Plate Planning'!$Q$31)/'Plate Planning'!$O$31*100</f>
        <v>#DIV/0!</v>
      </c>
      <c r="S41" s="210" t="e">
        <f>('Uncorrected Area Counts'!U41*'Plate Planning'!$P$32+'Plate Planning'!$Q$32)/'Plate Planning'!$O$32*100</f>
        <v>#DIV/0!</v>
      </c>
    </row>
    <row r="42" spans="1:19" x14ac:dyDescent="0.3">
      <c r="A42" s="27">
        <v>39</v>
      </c>
      <c r="B42" s="26">
        <v>3</v>
      </c>
      <c r="C42" s="26">
        <v>4</v>
      </c>
      <c r="D42" s="12" t="s">
        <v>66</v>
      </c>
      <c r="E42" s="207" t="e">
        <f>('Uncorrected Area Counts'!G42*'Plate Planning'!$P$18+'Plate Planning'!$Q$18)/'Plate Planning'!$O$18*100</f>
        <v>#DIV/0!</v>
      </c>
      <c r="F42" s="207" t="e">
        <f>('Uncorrected Area Counts'!H42*'Plate Planning'!$P$19+'Plate Planning'!$Q$19)/'Plate Planning'!$O$19*100</f>
        <v>#DIV/0!</v>
      </c>
      <c r="G42" s="67">
        <f>('Uncorrected Area Counts'!I42*'Plate Planning'!$P$20+'Plate Planning'!$Q$20)/'Plate Planning'!$O$20*100</f>
        <v>0.26129493839562856</v>
      </c>
      <c r="H42" s="67">
        <f>('Uncorrected Area Counts'!J42*'Plate Planning'!$P$21+'Plate Planning'!$Q$21)/'Plate Planning'!$O$21*100</f>
        <v>-98.136083715804318</v>
      </c>
      <c r="I42" s="67">
        <f>('Uncorrected Area Counts'!K42*'Plate Planning'!$P$22+'Plate Planning'!$Q$22)/'Plate Planning'!$O$22*100</f>
        <v>-200.0691140580451</v>
      </c>
      <c r="J42" s="67" t="e">
        <f>('Uncorrected Area Counts'!L42*'Plate Planning'!$P$23+'Plate Planning'!$Q$23)/'Plate Planning'!$O$23*100</f>
        <v>#DIV/0!</v>
      </c>
      <c r="K42" s="67" t="e">
        <f>('Uncorrected Area Counts'!M42*'Plate Planning'!$P$24+'Plate Planning'!$Q$24)/'Plate Planning'!$O$24*100</f>
        <v>#DIV/0!</v>
      </c>
      <c r="L42" s="67" t="e">
        <f>('Uncorrected Area Counts'!N42*'Plate Planning'!$P$25+'Plate Planning'!$Q$25)/'Plate Planning'!O63*100</f>
        <v>#DIV/0!</v>
      </c>
      <c r="M42" s="67" t="e">
        <f>('Uncorrected Area Counts'!O42*'Plate Planning'!$P$26+'Plate Planning'!$Q$26)/'Plate Planning'!$O$26*100</f>
        <v>#DIV/0!</v>
      </c>
      <c r="N42" s="66" t="e">
        <f>('Uncorrected Area Counts'!P42*'Plate Planning'!$P$27+'Plate Planning'!$Q$27)/'Plate Planning'!$O$27*100</f>
        <v>#DIV/0!</v>
      </c>
      <c r="O42" s="66" t="e">
        <f>('Uncorrected Area Counts'!Q42*'Plate Planning'!$P$28+'Plate Planning'!$Q$28)/'Plate Planning'!$O$28*100</f>
        <v>#DIV/0!</v>
      </c>
      <c r="P42" s="67" t="e">
        <f>('Uncorrected Area Counts'!R42*'Plate Planning'!$P$29+'Plate Planning'!$Q$29)/'Plate Planning'!$O$29*100</f>
        <v>#DIV/0!</v>
      </c>
      <c r="Q42" s="67" t="e">
        <f>('Uncorrected Area Counts'!S42*'Plate Planning'!$P$30+'Plate Planning'!$Q$30)/'Plate Planning'!$O$30*100</f>
        <v>#DIV/0!</v>
      </c>
      <c r="R42" s="67" t="e">
        <f>('Uncorrected Area Counts'!T42*'Plate Planning'!$P$31+'Plate Planning'!$Q$31)/'Plate Planning'!$O$31*100</f>
        <v>#DIV/0!</v>
      </c>
      <c r="S42" s="210" t="e">
        <f>('Uncorrected Area Counts'!U42*'Plate Planning'!$P$32+'Plate Planning'!$Q$32)/'Plate Planning'!$O$32*100</f>
        <v>#DIV/0!</v>
      </c>
    </row>
    <row r="43" spans="1:19" x14ac:dyDescent="0.3">
      <c r="A43" s="27">
        <v>40</v>
      </c>
      <c r="B43" s="26">
        <v>4</v>
      </c>
      <c r="C43" s="26">
        <v>4</v>
      </c>
      <c r="D43" s="12" t="s">
        <v>66</v>
      </c>
      <c r="E43" s="207" t="e">
        <f>('Uncorrected Area Counts'!G43*'Plate Planning'!$P$18+'Plate Planning'!$Q$18)/'Plate Planning'!$O$18*100</f>
        <v>#DIV/0!</v>
      </c>
      <c r="F43" s="207" t="e">
        <f>('Uncorrected Area Counts'!H43*'Plate Planning'!$P$19+'Plate Planning'!$Q$19)/'Plate Planning'!$O$19*100</f>
        <v>#DIV/0!</v>
      </c>
      <c r="G43" s="67">
        <f>('Uncorrected Area Counts'!I43*'Plate Planning'!$P$20+'Plate Planning'!$Q$20)/'Plate Planning'!$O$20*100</f>
        <v>0.26129493839562856</v>
      </c>
      <c r="H43" s="67">
        <f>('Uncorrected Area Counts'!J43*'Plate Planning'!$P$21+'Plate Planning'!$Q$21)/'Plate Planning'!$O$21*100</f>
        <v>-98.136083715804318</v>
      </c>
      <c r="I43" s="67">
        <f>('Uncorrected Area Counts'!K43*'Plate Planning'!$P$22+'Plate Planning'!$Q$22)/'Plate Planning'!$O$22*100</f>
        <v>-200.0691140580451</v>
      </c>
      <c r="J43" s="67" t="e">
        <f>('Uncorrected Area Counts'!L43*'Plate Planning'!$P$23+'Plate Planning'!$Q$23)/'Plate Planning'!$O$23*100</f>
        <v>#DIV/0!</v>
      </c>
      <c r="K43" s="67" t="e">
        <f>('Uncorrected Area Counts'!M43*'Plate Planning'!$P$24+'Plate Planning'!$Q$24)/'Plate Planning'!$O$24*100</f>
        <v>#DIV/0!</v>
      </c>
      <c r="L43" s="67" t="e">
        <f>('Uncorrected Area Counts'!N43*'Plate Planning'!$P$25+'Plate Planning'!$Q$25)/'Plate Planning'!O64*100</f>
        <v>#DIV/0!</v>
      </c>
      <c r="M43" s="67" t="e">
        <f>('Uncorrected Area Counts'!O43*'Plate Planning'!$P$26+'Plate Planning'!$Q$26)/'Plate Planning'!$O$26*100</f>
        <v>#DIV/0!</v>
      </c>
      <c r="N43" s="66" t="e">
        <f>('Uncorrected Area Counts'!P43*'Plate Planning'!$P$27+'Plate Planning'!$Q$27)/'Plate Planning'!$O$27*100</f>
        <v>#DIV/0!</v>
      </c>
      <c r="O43" s="66" t="e">
        <f>('Uncorrected Area Counts'!Q43*'Plate Planning'!$P$28+'Plate Planning'!$Q$28)/'Plate Planning'!$O$28*100</f>
        <v>#DIV/0!</v>
      </c>
      <c r="P43" s="67" t="e">
        <f>('Uncorrected Area Counts'!R43*'Plate Planning'!$P$29+'Plate Planning'!$Q$29)/'Plate Planning'!$O$29*100</f>
        <v>#DIV/0!</v>
      </c>
      <c r="Q43" s="67" t="e">
        <f>('Uncorrected Area Counts'!S43*'Plate Planning'!$P$30+'Plate Planning'!$Q$30)/'Plate Planning'!$O$30*100</f>
        <v>#DIV/0!</v>
      </c>
      <c r="R43" s="67" t="e">
        <f>('Uncorrected Area Counts'!T43*'Plate Planning'!$P$31+'Plate Planning'!$Q$31)/'Plate Planning'!$O$31*100</f>
        <v>#DIV/0!</v>
      </c>
      <c r="S43" s="210" t="e">
        <f>('Uncorrected Area Counts'!U43*'Plate Planning'!$P$32+'Plate Planning'!$Q$32)/'Plate Planning'!$O$32*100</f>
        <v>#DIV/0!</v>
      </c>
    </row>
    <row r="44" spans="1:19" x14ac:dyDescent="0.3">
      <c r="A44" s="27">
        <v>41</v>
      </c>
      <c r="B44" s="26">
        <v>5</v>
      </c>
      <c r="C44" s="26">
        <v>4</v>
      </c>
      <c r="D44" s="12" t="s">
        <v>66</v>
      </c>
      <c r="E44" s="207" t="e">
        <f>('Uncorrected Area Counts'!G44*'Plate Planning'!$P$18+'Plate Planning'!$Q$18)/'Plate Planning'!$O$18*100</f>
        <v>#DIV/0!</v>
      </c>
      <c r="F44" s="207" t="e">
        <f>('Uncorrected Area Counts'!H44*'Plate Planning'!$P$19+'Plate Planning'!$Q$19)/'Plate Planning'!$O$19*100</f>
        <v>#DIV/0!</v>
      </c>
      <c r="G44" s="67">
        <f>('Uncorrected Area Counts'!I44*'Plate Planning'!$P$20+'Plate Planning'!$Q$20)/'Plate Planning'!$O$20*100</f>
        <v>0.26129493839562856</v>
      </c>
      <c r="H44" s="67">
        <f>('Uncorrected Area Counts'!J44*'Plate Planning'!$P$21+'Plate Planning'!$Q$21)/'Plate Planning'!$O$21*100</f>
        <v>-98.136083715804318</v>
      </c>
      <c r="I44" s="67">
        <f>('Uncorrected Area Counts'!K44*'Plate Planning'!$P$22+'Plate Planning'!$Q$22)/'Plate Planning'!$O$22*100</f>
        <v>-200.0691140580451</v>
      </c>
      <c r="J44" s="67" t="e">
        <f>('Uncorrected Area Counts'!L44*'Plate Planning'!$P$23+'Plate Planning'!$Q$23)/'Plate Planning'!$O$23*100</f>
        <v>#DIV/0!</v>
      </c>
      <c r="K44" s="67" t="e">
        <f>('Uncorrected Area Counts'!M44*'Plate Planning'!$P$24+'Plate Planning'!$Q$24)/'Plate Planning'!$O$24*100</f>
        <v>#DIV/0!</v>
      </c>
      <c r="L44" s="67" t="e">
        <f>('Uncorrected Area Counts'!N44*'Plate Planning'!$P$25+'Plate Planning'!$Q$25)/'Plate Planning'!O65*100</f>
        <v>#DIV/0!</v>
      </c>
      <c r="M44" s="67" t="e">
        <f>('Uncorrected Area Counts'!O44*'Plate Planning'!$P$26+'Plate Planning'!$Q$26)/'Plate Planning'!$O$26*100</f>
        <v>#DIV/0!</v>
      </c>
      <c r="N44" s="66" t="e">
        <f>('Uncorrected Area Counts'!P44*'Plate Planning'!$P$27+'Plate Planning'!$Q$27)/'Plate Planning'!$O$27*100</f>
        <v>#DIV/0!</v>
      </c>
      <c r="O44" s="66" t="e">
        <f>('Uncorrected Area Counts'!Q44*'Plate Planning'!$P$28+'Plate Planning'!$Q$28)/'Plate Planning'!$O$28*100</f>
        <v>#DIV/0!</v>
      </c>
      <c r="P44" s="67" t="e">
        <f>('Uncorrected Area Counts'!R44*'Plate Planning'!$P$29+'Plate Planning'!$Q$29)/'Plate Planning'!$O$29*100</f>
        <v>#DIV/0!</v>
      </c>
      <c r="Q44" s="67" t="e">
        <f>('Uncorrected Area Counts'!S44*'Plate Planning'!$P$30+'Plate Planning'!$Q$30)/'Plate Planning'!$O$30*100</f>
        <v>#DIV/0!</v>
      </c>
      <c r="R44" s="67" t="e">
        <f>('Uncorrected Area Counts'!T44*'Plate Planning'!$P$31+'Plate Planning'!$Q$31)/'Plate Planning'!$O$31*100</f>
        <v>#DIV/0!</v>
      </c>
      <c r="S44" s="210" t="e">
        <f>('Uncorrected Area Counts'!U44*'Plate Planning'!$P$32+'Plate Planning'!$Q$32)/'Plate Planning'!$O$32*100</f>
        <v>#DIV/0!</v>
      </c>
    </row>
    <row r="45" spans="1:19" x14ac:dyDescent="0.3">
      <c r="A45" s="27">
        <v>42</v>
      </c>
      <c r="B45" s="26">
        <v>6</v>
      </c>
      <c r="C45" s="26">
        <v>4</v>
      </c>
      <c r="D45" s="12" t="s">
        <v>66</v>
      </c>
      <c r="E45" s="207" t="e">
        <f>('Uncorrected Area Counts'!G45*'Plate Planning'!$P$18+'Plate Planning'!$Q$18)/'Plate Planning'!$O$18*100</f>
        <v>#DIV/0!</v>
      </c>
      <c r="F45" s="207" t="e">
        <f>('Uncorrected Area Counts'!H45*'Plate Planning'!$P$19+'Plate Planning'!$Q$19)/'Plate Planning'!$O$19*100</f>
        <v>#DIV/0!</v>
      </c>
      <c r="G45" s="67">
        <f>('Uncorrected Area Counts'!I45*'Plate Planning'!$P$20+'Plate Planning'!$Q$20)/'Plate Planning'!$O$20*100</f>
        <v>0.26129493839562856</v>
      </c>
      <c r="H45" s="67">
        <f>('Uncorrected Area Counts'!J45*'Plate Planning'!$P$21+'Plate Planning'!$Q$21)/'Plate Planning'!$O$21*100</f>
        <v>-98.136083715804318</v>
      </c>
      <c r="I45" s="67">
        <f>('Uncorrected Area Counts'!K45*'Plate Planning'!$P$22+'Plate Planning'!$Q$22)/'Plate Planning'!$O$22*100</f>
        <v>-200.0691140580451</v>
      </c>
      <c r="J45" s="67" t="e">
        <f>('Uncorrected Area Counts'!L45*'Plate Planning'!$P$23+'Plate Planning'!$Q$23)/'Plate Planning'!$O$23*100</f>
        <v>#DIV/0!</v>
      </c>
      <c r="K45" s="67" t="e">
        <f>('Uncorrected Area Counts'!M45*'Plate Planning'!$P$24+'Plate Planning'!$Q$24)/'Plate Planning'!$O$24*100</f>
        <v>#DIV/0!</v>
      </c>
      <c r="L45" s="67" t="e">
        <f>('Uncorrected Area Counts'!N45*'Plate Planning'!$P$25+'Plate Planning'!$Q$25)/'Plate Planning'!O66*100</f>
        <v>#DIV/0!</v>
      </c>
      <c r="M45" s="67" t="e">
        <f>('Uncorrected Area Counts'!O45*'Plate Planning'!$P$26+'Plate Planning'!$Q$26)/'Plate Planning'!$O$26*100</f>
        <v>#DIV/0!</v>
      </c>
      <c r="N45" s="66" t="e">
        <f>('Uncorrected Area Counts'!P45*'Plate Planning'!$P$27+'Plate Planning'!$Q$27)/'Plate Planning'!$O$27*100</f>
        <v>#DIV/0!</v>
      </c>
      <c r="O45" s="66" t="e">
        <f>('Uncorrected Area Counts'!Q45*'Plate Planning'!$P$28+'Plate Planning'!$Q$28)/'Plate Planning'!$O$28*100</f>
        <v>#DIV/0!</v>
      </c>
      <c r="P45" s="67" t="e">
        <f>('Uncorrected Area Counts'!R45*'Plate Planning'!$P$29+'Plate Planning'!$Q$29)/'Plate Planning'!$O$29*100</f>
        <v>#DIV/0!</v>
      </c>
      <c r="Q45" s="67" t="e">
        <f>('Uncorrected Area Counts'!S45*'Plate Planning'!$P$30+'Plate Planning'!$Q$30)/'Plate Planning'!$O$30*100</f>
        <v>#DIV/0!</v>
      </c>
      <c r="R45" s="67" t="e">
        <f>('Uncorrected Area Counts'!T45*'Plate Planning'!$P$31+'Plate Planning'!$Q$31)/'Plate Planning'!$O$31*100</f>
        <v>#DIV/0!</v>
      </c>
      <c r="S45" s="210" t="e">
        <f>('Uncorrected Area Counts'!U45*'Plate Planning'!$P$32+'Plate Planning'!$Q$32)/'Plate Planning'!$O$32*100</f>
        <v>#DIV/0!</v>
      </c>
    </row>
    <row r="46" spans="1:19" x14ac:dyDescent="0.3">
      <c r="A46" s="27">
        <v>43</v>
      </c>
      <c r="B46" s="26">
        <v>7</v>
      </c>
      <c r="C46" s="26">
        <v>4</v>
      </c>
      <c r="D46" s="12" t="s">
        <v>66</v>
      </c>
      <c r="E46" s="207" t="e">
        <f>('Uncorrected Area Counts'!G46*'Plate Planning'!$P$18+'Plate Planning'!$Q$18)/'Plate Planning'!$O$18*100</f>
        <v>#DIV/0!</v>
      </c>
      <c r="F46" s="207" t="e">
        <f>('Uncorrected Area Counts'!H46*'Plate Planning'!$P$19+'Plate Planning'!$Q$19)/'Plate Planning'!$O$19*100</f>
        <v>#DIV/0!</v>
      </c>
      <c r="G46" s="67">
        <f>('Uncorrected Area Counts'!I46*'Plate Planning'!$P$20+'Plate Planning'!$Q$20)/'Plate Planning'!$O$20*100</f>
        <v>0.26129493839562856</v>
      </c>
      <c r="H46" s="67">
        <f>('Uncorrected Area Counts'!J46*'Plate Planning'!$P$21+'Plate Planning'!$Q$21)/'Plate Planning'!$O$21*100</f>
        <v>-98.136083715804318</v>
      </c>
      <c r="I46" s="67">
        <f>('Uncorrected Area Counts'!K46*'Plate Planning'!$P$22+'Plate Planning'!$Q$22)/'Plate Planning'!$O$22*100</f>
        <v>-200.0691140580451</v>
      </c>
      <c r="J46" s="67" t="e">
        <f>('Uncorrected Area Counts'!L46*'Plate Planning'!$P$23+'Plate Planning'!$Q$23)/'Plate Planning'!$O$23*100</f>
        <v>#DIV/0!</v>
      </c>
      <c r="K46" s="67" t="e">
        <f>('Uncorrected Area Counts'!M46*'Plate Planning'!$P$24+'Plate Planning'!$Q$24)/'Plate Planning'!$O$24*100</f>
        <v>#DIV/0!</v>
      </c>
      <c r="L46" s="67" t="e">
        <f>('Uncorrected Area Counts'!N46*'Plate Planning'!$P$25+'Plate Planning'!$Q$25)/'Plate Planning'!O67*100</f>
        <v>#DIV/0!</v>
      </c>
      <c r="M46" s="67" t="e">
        <f>('Uncorrected Area Counts'!O46*'Plate Planning'!$P$26+'Plate Planning'!$Q$26)/'Plate Planning'!$O$26*100</f>
        <v>#DIV/0!</v>
      </c>
      <c r="N46" s="66" t="e">
        <f>('Uncorrected Area Counts'!P46*'Plate Planning'!$P$27+'Plate Planning'!$Q$27)/'Plate Planning'!$O$27*100</f>
        <v>#DIV/0!</v>
      </c>
      <c r="O46" s="66" t="e">
        <f>('Uncorrected Area Counts'!Q46*'Plate Planning'!$P$28+'Plate Planning'!$Q$28)/'Plate Planning'!$O$28*100</f>
        <v>#DIV/0!</v>
      </c>
      <c r="P46" s="67" t="e">
        <f>('Uncorrected Area Counts'!R46*'Plate Planning'!$P$29+'Plate Planning'!$Q$29)/'Plate Planning'!$O$29*100</f>
        <v>#DIV/0!</v>
      </c>
      <c r="Q46" s="67" t="e">
        <f>('Uncorrected Area Counts'!S46*'Plate Planning'!$P$30+'Plate Planning'!$Q$30)/'Plate Planning'!$O$30*100</f>
        <v>#DIV/0!</v>
      </c>
      <c r="R46" s="67" t="e">
        <f>('Uncorrected Area Counts'!T46*'Plate Planning'!$P$31+'Plate Planning'!$Q$31)/'Plate Planning'!$O$31*100</f>
        <v>#DIV/0!</v>
      </c>
      <c r="S46" s="210" t="e">
        <f>('Uncorrected Area Counts'!U46*'Plate Planning'!$P$32+'Plate Planning'!$Q$32)/'Plate Planning'!$O$32*100</f>
        <v>#DIV/0!</v>
      </c>
    </row>
    <row r="47" spans="1:19" x14ac:dyDescent="0.3">
      <c r="A47" s="27">
        <v>44</v>
      </c>
      <c r="B47" s="26">
        <v>8</v>
      </c>
      <c r="C47" s="26">
        <v>4</v>
      </c>
      <c r="D47" s="12" t="s">
        <v>66</v>
      </c>
      <c r="E47" s="207" t="e">
        <f>('Uncorrected Area Counts'!G47*'Plate Planning'!$P$18+'Plate Planning'!$Q$18)/'Plate Planning'!$O$18*100</f>
        <v>#DIV/0!</v>
      </c>
      <c r="F47" s="207" t="e">
        <f>('Uncorrected Area Counts'!H47*'Plate Planning'!$P$19+'Plate Planning'!$Q$19)/'Plate Planning'!$O$19*100</f>
        <v>#DIV/0!</v>
      </c>
      <c r="G47" s="67">
        <f>('Uncorrected Area Counts'!I47*'Plate Planning'!$P$20+'Plate Planning'!$Q$20)/'Plate Planning'!$O$20*100</f>
        <v>0.26129493839562856</v>
      </c>
      <c r="H47" s="67">
        <f>('Uncorrected Area Counts'!J47*'Plate Planning'!$P$21+'Plate Planning'!$Q$21)/'Plate Planning'!$O$21*100</f>
        <v>-98.136083715804318</v>
      </c>
      <c r="I47" s="67">
        <f>('Uncorrected Area Counts'!K47*'Plate Planning'!$P$22+'Plate Planning'!$Q$22)/'Plate Planning'!$O$22*100</f>
        <v>-200.0691140580451</v>
      </c>
      <c r="J47" s="67" t="e">
        <f>('Uncorrected Area Counts'!L47*'Plate Planning'!$P$23+'Plate Planning'!$Q$23)/'Plate Planning'!$O$23*100</f>
        <v>#DIV/0!</v>
      </c>
      <c r="K47" s="67" t="e">
        <f>('Uncorrected Area Counts'!M47*'Plate Planning'!$P$24+'Plate Planning'!$Q$24)/'Plate Planning'!$O$24*100</f>
        <v>#DIV/0!</v>
      </c>
      <c r="L47" s="67" t="e">
        <f>('Uncorrected Area Counts'!N47*'Plate Planning'!$P$25+'Plate Planning'!$Q$25)/'Plate Planning'!O68*100</f>
        <v>#DIV/0!</v>
      </c>
      <c r="M47" s="67" t="e">
        <f>('Uncorrected Area Counts'!O47*'Plate Planning'!$P$26+'Plate Planning'!$Q$26)/'Plate Planning'!$O$26*100</f>
        <v>#DIV/0!</v>
      </c>
      <c r="N47" s="66" t="e">
        <f>('Uncorrected Area Counts'!P47*'Plate Planning'!$P$27+'Plate Planning'!$Q$27)/'Plate Planning'!$O$27*100</f>
        <v>#DIV/0!</v>
      </c>
      <c r="O47" s="66" t="e">
        <f>('Uncorrected Area Counts'!Q47*'Plate Planning'!$P$28+'Plate Planning'!$Q$28)/'Plate Planning'!$O$28*100</f>
        <v>#DIV/0!</v>
      </c>
      <c r="P47" s="67" t="e">
        <f>('Uncorrected Area Counts'!R47*'Plate Planning'!$P$29+'Plate Planning'!$Q$29)/'Plate Planning'!$O$29*100</f>
        <v>#DIV/0!</v>
      </c>
      <c r="Q47" s="67" t="e">
        <f>('Uncorrected Area Counts'!S47*'Plate Planning'!$P$30+'Plate Planning'!$Q$30)/'Plate Planning'!$O$30*100</f>
        <v>#DIV/0!</v>
      </c>
      <c r="R47" s="67" t="e">
        <f>('Uncorrected Area Counts'!T47*'Plate Planning'!$P$31+'Plate Planning'!$Q$31)/'Plate Planning'!$O$31*100</f>
        <v>#DIV/0!</v>
      </c>
      <c r="S47" s="210" t="e">
        <f>('Uncorrected Area Counts'!U47*'Plate Planning'!$P$32+'Plate Planning'!$Q$32)/'Plate Planning'!$O$32*100</f>
        <v>#DIV/0!</v>
      </c>
    </row>
    <row r="48" spans="1:19" x14ac:dyDescent="0.3">
      <c r="A48" s="27">
        <v>45</v>
      </c>
      <c r="B48" s="26">
        <v>9</v>
      </c>
      <c r="C48" s="26">
        <v>4</v>
      </c>
      <c r="D48" s="12" t="s">
        <v>66</v>
      </c>
      <c r="E48" s="207" t="e">
        <f>('Uncorrected Area Counts'!G48*'Plate Planning'!$P$18+'Plate Planning'!$Q$18)/'Plate Planning'!$O$18*100</f>
        <v>#DIV/0!</v>
      </c>
      <c r="F48" s="207" t="e">
        <f>('Uncorrected Area Counts'!H48*'Plate Planning'!$P$19+'Plate Planning'!$Q$19)/'Plate Planning'!$O$19*100</f>
        <v>#DIV/0!</v>
      </c>
      <c r="G48" s="67">
        <f>('Uncorrected Area Counts'!I48*'Plate Planning'!$P$20+'Plate Planning'!$Q$20)/'Plate Planning'!$O$20*100</f>
        <v>0.26129493839562856</v>
      </c>
      <c r="H48" s="67">
        <f>('Uncorrected Area Counts'!J48*'Plate Planning'!$P$21+'Plate Planning'!$Q$21)/'Plate Planning'!$O$21*100</f>
        <v>-98.136083715804318</v>
      </c>
      <c r="I48" s="67">
        <f>('Uncorrected Area Counts'!K48*'Plate Planning'!$P$22+'Plate Planning'!$Q$22)/'Plate Planning'!$O$22*100</f>
        <v>-200.0691140580451</v>
      </c>
      <c r="J48" s="67" t="e">
        <f>('Uncorrected Area Counts'!L48*'Plate Planning'!$P$23+'Plate Planning'!$Q$23)/'Plate Planning'!$O$23*100</f>
        <v>#DIV/0!</v>
      </c>
      <c r="K48" s="67" t="e">
        <f>('Uncorrected Area Counts'!M48*'Plate Planning'!$P$24+'Plate Planning'!$Q$24)/'Plate Planning'!$O$24*100</f>
        <v>#DIV/0!</v>
      </c>
      <c r="L48" s="67" t="e">
        <f>('Uncorrected Area Counts'!N48*'Plate Planning'!$P$25+'Plate Planning'!$Q$25)/'Plate Planning'!O69*100</f>
        <v>#DIV/0!</v>
      </c>
      <c r="M48" s="67" t="e">
        <f>('Uncorrected Area Counts'!O48*'Plate Planning'!$P$26+'Plate Planning'!$Q$26)/'Plate Planning'!$O$26*100</f>
        <v>#DIV/0!</v>
      </c>
      <c r="N48" s="66" t="e">
        <f>('Uncorrected Area Counts'!P48*'Plate Planning'!$P$27+'Plate Planning'!$Q$27)/'Plate Planning'!$O$27*100</f>
        <v>#DIV/0!</v>
      </c>
      <c r="O48" s="66" t="e">
        <f>('Uncorrected Area Counts'!Q48*'Plate Planning'!$P$28+'Plate Planning'!$Q$28)/'Plate Planning'!$O$28*100</f>
        <v>#DIV/0!</v>
      </c>
      <c r="P48" s="67" t="e">
        <f>('Uncorrected Area Counts'!R48*'Plate Planning'!$P$29+'Plate Planning'!$Q$29)/'Plate Planning'!$O$29*100</f>
        <v>#DIV/0!</v>
      </c>
      <c r="Q48" s="67" t="e">
        <f>('Uncorrected Area Counts'!S48*'Plate Planning'!$P$30+'Plate Planning'!$Q$30)/'Plate Planning'!$O$30*100</f>
        <v>#DIV/0!</v>
      </c>
      <c r="R48" s="67" t="e">
        <f>('Uncorrected Area Counts'!T48*'Plate Planning'!$P$31+'Plate Planning'!$Q$31)/'Plate Planning'!$O$31*100</f>
        <v>#DIV/0!</v>
      </c>
      <c r="S48" s="210" t="e">
        <f>('Uncorrected Area Counts'!U48*'Plate Planning'!$P$32+'Plate Planning'!$Q$32)/'Plate Planning'!$O$32*100</f>
        <v>#DIV/0!</v>
      </c>
    </row>
    <row r="49" spans="1:19" x14ac:dyDescent="0.3">
      <c r="A49" s="27">
        <v>46</v>
      </c>
      <c r="B49" s="26">
        <v>10</v>
      </c>
      <c r="C49" s="26">
        <v>4</v>
      </c>
      <c r="D49" s="12" t="s">
        <v>66</v>
      </c>
      <c r="E49" s="207" t="e">
        <f>('Uncorrected Area Counts'!G49*'Plate Planning'!$P$18+'Plate Planning'!$Q$18)/'Plate Planning'!$O$18*100</f>
        <v>#DIV/0!</v>
      </c>
      <c r="F49" s="207" t="e">
        <f>('Uncorrected Area Counts'!H49*'Plate Planning'!$P$19+'Plate Planning'!$Q$19)/'Plate Planning'!$O$19*100</f>
        <v>#DIV/0!</v>
      </c>
      <c r="G49" s="67">
        <f>('Uncorrected Area Counts'!I49*'Plate Planning'!$P$20+'Plate Planning'!$Q$20)/'Plate Planning'!$O$20*100</f>
        <v>0.26129493839562856</v>
      </c>
      <c r="H49" s="67">
        <f>('Uncorrected Area Counts'!J49*'Plate Planning'!$P$21+'Plate Planning'!$Q$21)/'Plate Planning'!$O$21*100</f>
        <v>-98.136083715804318</v>
      </c>
      <c r="I49" s="67">
        <f>('Uncorrected Area Counts'!K49*'Plate Planning'!$P$22+'Plate Planning'!$Q$22)/'Plate Planning'!$O$22*100</f>
        <v>-200.0691140580451</v>
      </c>
      <c r="J49" s="67" t="e">
        <f>('Uncorrected Area Counts'!L49*'Plate Planning'!$P$23+'Plate Planning'!$Q$23)/'Plate Planning'!$O$23*100</f>
        <v>#DIV/0!</v>
      </c>
      <c r="K49" s="67" t="e">
        <f>('Uncorrected Area Counts'!M49*'Plate Planning'!$P$24+'Plate Planning'!$Q$24)/'Plate Planning'!$O$24*100</f>
        <v>#DIV/0!</v>
      </c>
      <c r="L49" s="67" t="e">
        <f>('Uncorrected Area Counts'!N49*'Plate Planning'!$P$25+'Plate Planning'!$Q$25)/'Plate Planning'!O70*100</f>
        <v>#DIV/0!</v>
      </c>
      <c r="M49" s="67" t="e">
        <f>('Uncorrected Area Counts'!O49*'Plate Planning'!$P$26+'Plate Planning'!$Q$26)/'Plate Planning'!$O$26*100</f>
        <v>#DIV/0!</v>
      </c>
      <c r="N49" s="66" t="e">
        <f>('Uncorrected Area Counts'!P49*'Plate Planning'!$P$27+'Plate Planning'!$Q$27)/'Plate Planning'!$O$27*100</f>
        <v>#DIV/0!</v>
      </c>
      <c r="O49" s="66" t="e">
        <f>('Uncorrected Area Counts'!Q49*'Plate Planning'!$P$28+'Plate Planning'!$Q$28)/'Plate Planning'!$O$28*100</f>
        <v>#DIV/0!</v>
      </c>
      <c r="P49" s="67" t="e">
        <f>('Uncorrected Area Counts'!R49*'Plate Planning'!$P$29+'Plate Planning'!$Q$29)/'Plate Planning'!$O$29*100</f>
        <v>#DIV/0!</v>
      </c>
      <c r="Q49" s="67" t="e">
        <f>('Uncorrected Area Counts'!S49*'Plate Planning'!$P$30+'Plate Planning'!$Q$30)/'Plate Planning'!$O$30*100</f>
        <v>#DIV/0!</v>
      </c>
      <c r="R49" s="67" t="e">
        <f>('Uncorrected Area Counts'!T49*'Plate Planning'!$P$31+'Plate Planning'!$Q$31)/'Plate Planning'!$O$31*100</f>
        <v>#DIV/0!</v>
      </c>
      <c r="S49" s="210" t="e">
        <f>('Uncorrected Area Counts'!U49*'Plate Planning'!$P$32+'Plate Planning'!$Q$32)/'Plate Planning'!$O$32*100</f>
        <v>#DIV/0!</v>
      </c>
    </row>
    <row r="50" spans="1:19" x14ac:dyDescent="0.3">
      <c r="A50" s="27">
        <v>47</v>
      </c>
      <c r="B50" s="26">
        <v>11</v>
      </c>
      <c r="C50" s="26">
        <v>4</v>
      </c>
      <c r="D50" s="12" t="s">
        <v>66</v>
      </c>
      <c r="E50" s="207" t="e">
        <f>('Uncorrected Area Counts'!G50*'Plate Planning'!$P$18+'Plate Planning'!$Q$18)/'Plate Planning'!$O$18*100</f>
        <v>#DIV/0!</v>
      </c>
      <c r="F50" s="207" t="e">
        <f>('Uncorrected Area Counts'!H50*'Plate Planning'!$P$19+'Plate Planning'!$Q$19)/'Plate Planning'!$O$19*100</f>
        <v>#DIV/0!</v>
      </c>
      <c r="G50" s="67">
        <f>('Uncorrected Area Counts'!I50*'Plate Planning'!$P$20+'Plate Planning'!$Q$20)/'Plate Planning'!$O$20*100</f>
        <v>0.26129493839562856</v>
      </c>
      <c r="H50" s="67">
        <f>('Uncorrected Area Counts'!J50*'Plate Planning'!$P$21+'Plate Planning'!$Q$21)/'Plate Planning'!$O$21*100</f>
        <v>-98.136083715804318</v>
      </c>
      <c r="I50" s="67">
        <f>('Uncorrected Area Counts'!K50*'Plate Planning'!$P$22+'Plate Planning'!$Q$22)/'Plate Planning'!$O$22*100</f>
        <v>-200.0691140580451</v>
      </c>
      <c r="J50" s="67" t="e">
        <f>('Uncorrected Area Counts'!L50*'Plate Planning'!$P$23+'Plate Planning'!$Q$23)/'Plate Planning'!$O$23*100</f>
        <v>#DIV/0!</v>
      </c>
      <c r="K50" s="67" t="e">
        <f>('Uncorrected Area Counts'!M50*'Plate Planning'!$P$24+'Plate Planning'!$Q$24)/'Plate Planning'!$O$24*100</f>
        <v>#DIV/0!</v>
      </c>
      <c r="L50" s="67" t="e">
        <f>('Uncorrected Area Counts'!N50*'Plate Planning'!$P$25+'Plate Planning'!$Q$25)/'Plate Planning'!O71*100</f>
        <v>#DIV/0!</v>
      </c>
      <c r="M50" s="67" t="e">
        <f>('Uncorrected Area Counts'!O50*'Plate Planning'!$P$26+'Plate Planning'!$Q$26)/'Plate Planning'!$O$26*100</f>
        <v>#DIV/0!</v>
      </c>
      <c r="N50" s="66" t="e">
        <f>('Uncorrected Area Counts'!P50*'Plate Planning'!$P$27+'Plate Planning'!$Q$27)/'Plate Planning'!$O$27*100</f>
        <v>#DIV/0!</v>
      </c>
      <c r="O50" s="66" t="e">
        <f>('Uncorrected Area Counts'!Q50*'Plate Planning'!$P$28+'Plate Planning'!$Q$28)/'Plate Planning'!$O$28*100</f>
        <v>#DIV/0!</v>
      </c>
      <c r="P50" s="67" t="e">
        <f>('Uncorrected Area Counts'!R50*'Plate Planning'!$P$29+'Plate Planning'!$Q$29)/'Plate Planning'!$O$29*100</f>
        <v>#DIV/0!</v>
      </c>
      <c r="Q50" s="67" t="e">
        <f>('Uncorrected Area Counts'!S50*'Plate Planning'!$P$30+'Plate Planning'!$Q$30)/'Plate Planning'!$O$30*100</f>
        <v>#DIV/0!</v>
      </c>
      <c r="R50" s="67" t="e">
        <f>('Uncorrected Area Counts'!T50*'Plate Planning'!$P$31+'Plate Planning'!$Q$31)/'Plate Planning'!$O$31*100</f>
        <v>#DIV/0!</v>
      </c>
      <c r="S50" s="210" t="e">
        <f>('Uncorrected Area Counts'!U50*'Plate Planning'!$P$32+'Plate Planning'!$Q$32)/'Plate Planning'!$O$32*100</f>
        <v>#DIV/0!</v>
      </c>
    </row>
    <row r="51" spans="1:19" x14ac:dyDescent="0.3">
      <c r="A51" s="27">
        <v>48</v>
      </c>
      <c r="B51" s="26">
        <v>12</v>
      </c>
      <c r="C51" s="26">
        <v>4</v>
      </c>
      <c r="D51" s="12" t="s">
        <v>66</v>
      </c>
      <c r="E51" s="207" t="e">
        <f>('Uncorrected Area Counts'!G51*'Plate Planning'!$P$18+'Plate Planning'!$Q$18)/'Plate Planning'!$O$18*100</f>
        <v>#DIV/0!</v>
      </c>
      <c r="F51" s="207" t="e">
        <f>('Uncorrected Area Counts'!H51*'Plate Planning'!$P$19+'Plate Planning'!$Q$19)/'Plate Planning'!$O$19*100</f>
        <v>#DIV/0!</v>
      </c>
      <c r="G51" s="67">
        <f>('Uncorrected Area Counts'!I51*'Plate Planning'!$P$20+'Plate Planning'!$Q$20)/'Plate Planning'!$O$20*100</f>
        <v>0.26129493839562856</v>
      </c>
      <c r="H51" s="67">
        <f>('Uncorrected Area Counts'!J51*'Plate Planning'!$P$21+'Plate Planning'!$Q$21)/'Plate Planning'!$O$21*100</f>
        <v>-98.136083715804318</v>
      </c>
      <c r="I51" s="67">
        <f>('Uncorrected Area Counts'!K51*'Plate Planning'!$P$22+'Plate Planning'!$Q$22)/'Plate Planning'!$O$22*100</f>
        <v>-200.0691140580451</v>
      </c>
      <c r="J51" s="67" t="e">
        <f>('Uncorrected Area Counts'!L51*'Plate Planning'!$P$23+'Plate Planning'!$Q$23)/'Plate Planning'!$O$23*100</f>
        <v>#DIV/0!</v>
      </c>
      <c r="K51" s="67" t="e">
        <f>('Uncorrected Area Counts'!M51*'Plate Planning'!$P$24+'Plate Planning'!$Q$24)/'Plate Planning'!$O$24*100</f>
        <v>#DIV/0!</v>
      </c>
      <c r="L51" s="67" t="e">
        <f>('Uncorrected Area Counts'!N51*'Plate Planning'!$P$25+'Plate Planning'!$Q$25)/'Plate Planning'!O72*100</f>
        <v>#DIV/0!</v>
      </c>
      <c r="M51" s="67" t="e">
        <f>('Uncorrected Area Counts'!O51*'Plate Planning'!$P$26+'Plate Planning'!$Q$26)/'Plate Planning'!$O$26*100</f>
        <v>#DIV/0!</v>
      </c>
      <c r="N51" s="66" t="e">
        <f>('Uncorrected Area Counts'!P51*'Plate Planning'!$P$27+'Plate Planning'!$Q$27)/'Plate Planning'!$O$27*100</f>
        <v>#DIV/0!</v>
      </c>
      <c r="O51" s="66" t="e">
        <f>('Uncorrected Area Counts'!Q51*'Plate Planning'!$P$28+'Plate Planning'!$Q$28)/'Plate Planning'!$O$28*100</f>
        <v>#DIV/0!</v>
      </c>
      <c r="P51" s="67" t="e">
        <f>('Uncorrected Area Counts'!R51*'Plate Planning'!$P$29+'Plate Planning'!$Q$29)/'Plate Planning'!$O$29*100</f>
        <v>#DIV/0!</v>
      </c>
      <c r="Q51" s="67" t="e">
        <f>('Uncorrected Area Counts'!S51*'Plate Planning'!$P$30+'Plate Planning'!$Q$30)/'Plate Planning'!$O$30*100</f>
        <v>#DIV/0!</v>
      </c>
      <c r="R51" s="67" t="e">
        <f>('Uncorrected Area Counts'!T51*'Plate Planning'!$P$31+'Plate Planning'!$Q$31)/'Plate Planning'!$O$31*100</f>
        <v>#DIV/0!</v>
      </c>
      <c r="S51" s="210" t="e">
        <f>('Uncorrected Area Counts'!U51*'Plate Planning'!$P$32+'Plate Planning'!$Q$32)/'Plate Planning'!$O$32*100</f>
        <v>#DIV/0!</v>
      </c>
    </row>
    <row r="52" spans="1:19" x14ac:dyDescent="0.3">
      <c r="A52" s="27">
        <v>49</v>
      </c>
      <c r="B52" s="26">
        <v>1</v>
      </c>
      <c r="C52" s="26">
        <v>5</v>
      </c>
      <c r="D52" s="12" t="s">
        <v>66</v>
      </c>
      <c r="E52" s="207" t="e">
        <f>('Uncorrected Area Counts'!G52*'Plate Planning'!$P$18+'Plate Planning'!$Q$18)/'Plate Planning'!$O$18*100</f>
        <v>#DIV/0!</v>
      </c>
      <c r="F52" s="207" t="e">
        <f>('Uncorrected Area Counts'!H52*'Plate Planning'!$P$19+'Plate Planning'!$Q$19)/'Plate Planning'!$O$19*100</f>
        <v>#DIV/0!</v>
      </c>
      <c r="G52" s="67">
        <f>('Uncorrected Area Counts'!I52*'Plate Planning'!$P$20+'Plate Planning'!$Q$20)/'Plate Planning'!$O$20*100</f>
        <v>0.26129493839562856</v>
      </c>
      <c r="H52" s="67">
        <f>('Uncorrected Area Counts'!J52*'Plate Planning'!$P$21+'Plate Planning'!$Q$21)/'Plate Planning'!$O$21*100</f>
        <v>-98.136083715804318</v>
      </c>
      <c r="I52" s="67">
        <f>('Uncorrected Area Counts'!K52*'Plate Planning'!$P$22+'Plate Planning'!$Q$22)/'Plate Planning'!$O$22*100</f>
        <v>-200.0691140580451</v>
      </c>
      <c r="J52" s="67" t="e">
        <f>('Uncorrected Area Counts'!L52*'Plate Planning'!$P$23+'Plate Planning'!$Q$23)/'Plate Planning'!$O$23*100</f>
        <v>#DIV/0!</v>
      </c>
      <c r="K52" s="67" t="e">
        <f>('Uncorrected Area Counts'!M52*'Plate Planning'!$P$24+'Plate Planning'!$Q$24)/'Plate Planning'!$O$24*100</f>
        <v>#DIV/0!</v>
      </c>
      <c r="L52" s="67" t="e">
        <f>('Uncorrected Area Counts'!N52*'Plate Planning'!$P$25+'Plate Planning'!$Q$25)/'Plate Planning'!O73*100</f>
        <v>#DIV/0!</v>
      </c>
      <c r="M52" s="67" t="e">
        <f>('Uncorrected Area Counts'!O52*'Plate Planning'!$P$26+'Plate Planning'!$Q$26)/'Plate Planning'!$O$26*100</f>
        <v>#DIV/0!</v>
      </c>
      <c r="N52" s="66" t="e">
        <f>('Uncorrected Area Counts'!P52*'Plate Planning'!$P$27+'Plate Planning'!$Q$27)/'Plate Planning'!$O$27*100</f>
        <v>#DIV/0!</v>
      </c>
      <c r="O52" s="66" t="e">
        <f>('Uncorrected Area Counts'!Q52*'Plate Planning'!$P$28+'Plate Planning'!$Q$28)/'Plate Planning'!$O$28*100</f>
        <v>#DIV/0!</v>
      </c>
      <c r="P52" s="67" t="e">
        <f>('Uncorrected Area Counts'!R52*'Plate Planning'!$P$29+'Plate Planning'!$Q$29)/'Plate Planning'!$O$29*100</f>
        <v>#DIV/0!</v>
      </c>
      <c r="Q52" s="67" t="e">
        <f>('Uncorrected Area Counts'!S52*'Plate Planning'!$P$30+'Plate Planning'!$Q$30)/'Plate Planning'!$O$30*100</f>
        <v>#DIV/0!</v>
      </c>
      <c r="R52" s="67" t="e">
        <f>('Uncorrected Area Counts'!T52*'Plate Planning'!$P$31+'Plate Planning'!$Q$31)/'Plate Planning'!$O$31*100</f>
        <v>#DIV/0!</v>
      </c>
      <c r="S52" s="210" t="e">
        <f>('Uncorrected Area Counts'!U52*'Plate Planning'!$P$32+'Plate Planning'!$Q$32)/'Plate Planning'!$O$32*100</f>
        <v>#DIV/0!</v>
      </c>
    </row>
    <row r="53" spans="1:19" x14ac:dyDescent="0.3">
      <c r="A53" s="27">
        <v>50</v>
      </c>
      <c r="B53" s="26">
        <v>2</v>
      </c>
      <c r="C53" s="26">
        <v>5</v>
      </c>
      <c r="D53" s="12" t="s">
        <v>66</v>
      </c>
      <c r="E53" s="207" t="e">
        <f>('Uncorrected Area Counts'!G53*'Plate Planning'!$P$18+'Plate Planning'!$Q$18)/'Plate Planning'!$O$18*100</f>
        <v>#DIV/0!</v>
      </c>
      <c r="F53" s="207" t="e">
        <f>('Uncorrected Area Counts'!H53*'Plate Planning'!$P$19+'Plate Planning'!$Q$19)/'Plate Planning'!$O$19*100</f>
        <v>#DIV/0!</v>
      </c>
      <c r="G53" s="67">
        <f>('Uncorrected Area Counts'!I53*'Plate Planning'!$P$20+'Plate Planning'!$Q$20)/'Plate Planning'!$O$20*100</f>
        <v>0.26129493839562856</v>
      </c>
      <c r="H53" s="67">
        <f>('Uncorrected Area Counts'!J53*'Plate Planning'!$P$21+'Plate Planning'!$Q$21)/'Plate Planning'!$O$21*100</f>
        <v>-98.136083715804318</v>
      </c>
      <c r="I53" s="67">
        <f>('Uncorrected Area Counts'!K53*'Plate Planning'!$P$22+'Plate Planning'!$Q$22)/'Plate Planning'!$O$22*100</f>
        <v>-200.0691140580451</v>
      </c>
      <c r="J53" s="67" t="e">
        <f>('Uncorrected Area Counts'!L53*'Plate Planning'!$P$23+'Plate Planning'!$Q$23)/'Plate Planning'!$O$23*100</f>
        <v>#DIV/0!</v>
      </c>
      <c r="K53" s="67" t="e">
        <f>('Uncorrected Area Counts'!M53*'Plate Planning'!$P$24+'Plate Planning'!$Q$24)/'Plate Planning'!$O$24*100</f>
        <v>#DIV/0!</v>
      </c>
      <c r="L53" s="67" t="e">
        <f>('Uncorrected Area Counts'!N53*'Plate Planning'!$P$25+'Plate Planning'!$Q$25)/'Plate Planning'!O74*100</f>
        <v>#DIV/0!</v>
      </c>
      <c r="M53" s="67" t="e">
        <f>('Uncorrected Area Counts'!O53*'Plate Planning'!$P$26+'Plate Planning'!$Q$26)/'Plate Planning'!$O$26*100</f>
        <v>#DIV/0!</v>
      </c>
      <c r="N53" s="66" t="e">
        <f>('Uncorrected Area Counts'!P53*'Plate Planning'!$P$27+'Plate Planning'!$Q$27)/'Plate Planning'!$O$27*100</f>
        <v>#DIV/0!</v>
      </c>
      <c r="O53" s="66" t="e">
        <f>('Uncorrected Area Counts'!Q53*'Plate Planning'!$P$28+'Plate Planning'!$Q$28)/'Plate Planning'!$O$28*100</f>
        <v>#DIV/0!</v>
      </c>
      <c r="P53" s="67" t="e">
        <f>('Uncorrected Area Counts'!R53*'Plate Planning'!$P$29+'Plate Planning'!$Q$29)/'Plate Planning'!$O$29*100</f>
        <v>#DIV/0!</v>
      </c>
      <c r="Q53" s="67" t="e">
        <f>('Uncorrected Area Counts'!S53*'Plate Planning'!$P$30+'Plate Planning'!$Q$30)/'Plate Planning'!$O$30*100</f>
        <v>#DIV/0!</v>
      </c>
      <c r="R53" s="67" t="e">
        <f>('Uncorrected Area Counts'!T53*'Plate Planning'!$P$31+'Plate Planning'!$Q$31)/'Plate Planning'!$O$31*100</f>
        <v>#DIV/0!</v>
      </c>
      <c r="S53" s="210" t="e">
        <f>('Uncorrected Area Counts'!U53*'Plate Planning'!$P$32+'Plate Planning'!$Q$32)/'Plate Planning'!$O$32*100</f>
        <v>#DIV/0!</v>
      </c>
    </row>
    <row r="54" spans="1:19" x14ac:dyDescent="0.3">
      <c r="A54" s="27">
        <v>51</v>
      </c>
      <c r="B54" s="26">
        <v>3</v>
      </c>
      <c r="C54" s="26">
        <v>5</v>
      </c>
      <c r="D54" s="12" t="s">
        <v>66</v>
      </c>
      <c r="E54" s="207" t="e">
        <f>('Uncorrected Area Counts'!G54*'Plate Planning'!$P$18+'Plate Planning'!$Q$18)/'Plate Planning'!$O$18*100</f>
        <v>#DIV/0!</v>
      </c>
      <c r="F54" s="207" t="e">
        <f>('Uncorrected Area Counts'!H54*'Plate Planning'!$P$19+'Plate Planning'!$Q$19)/'Plate Planning'!$O$19*100</f>
        <v>#DIV/0!</v>
      </c>
      <c r="G54" s="67">
        <f>('Uncorrected Area Counts'!I54*'Plate Planning'!$P$20+'Plate Planning'!$Q$20)/'Plate Planning'!$O$20*100</f>
        <v>0.26129493839562856</v>
      </c>
      <c r="H54" s="67">
        <f>('Uncorrected Area Counts'!J54*'Plate Planning'!$P$21+'Plate Planning'!$Q$21)/'Plate Planning'!$O$21*100</f>
        <v>-98.136083715804318</v>
      </c>
      <c r="I54" s="67">
        <f>('Uncorrected Area Counts'!K54*'Plate Planning'!$P$22+'Plate Planning'!$Q$22)/'Plate Planning'!$O$22*100</f>
        <v>-200.0691140580451</v>
      </c>
      <c r="J54" s="67" t="e">
        <f>('Uncorrected Area Counts'!L54*'Plate Planning'!$P$23+'Plate Planning'!$Q$23)/'Plate Planning'!$O$23*100</f>
        <v>#DIV/0!</v>
      </c>
      <c r="K54" s="67" t="e">
        <f>('Uncorrected Area Counts'!M54*'Plate Planning'!$P$24+'Plate Planning'!$Q$24)/'Plate Planning'!$O$24*100</f>
        <v>#DIV/0!</v>
      </c>
      <c r="L54" s="67" t="e">
        <f>('Uncorrected Area Counts'!N54*'Plate Planning'!$P$25+'Plate Planning'!$Q$25)/'Plate Planning'!O75*100</f>
        <v>#DIV/0!</v>
      </c>
      <c r="M54" s="67" t="e">
        <f>('Uncorrected Area Counts'!O54*'Plate Planning'!$P$26+'Plate Planning'!$Q$26)/'Plate Planning'!$O$26*100</f>
        <v>#DIV/0!</v>
      </c>
      <c r="N54" s="66" t="e">
        <f>('Uncorrected Area Counts'!P54*'Plate Planning'!$P$27+'Plate Planning'!$Q$27)/'Plate Planning'!$O$27*100</f>
        <v>#DIV/0!</v>
      </c>
      <c r="O54" s="66" t="e">
        <f>('Uncorrected Area Counts'!Q54*'Plate Planning'!$P$28+'Plate Planning'!$Q$28)/'Plate Planning'!$O$28*100</f>
        <v>#DIV/0!</v>
      </c>
      <c r="P54" s="67" t="e">
        <f>('Uncorrected Area Counts'!R54*'Plate Planning'!$P$29+'Plate Planning'!$Q$29)/'Plate Planning'!$O$29*100</f>
        <v>#DIV/0!</v>
      </c>
      <c r="Q54" s="67" t="e">
        <f>('Uncorrected Area Counts'!S54*'Plate Planning'!$P$30+'Plate Planning'!$Q$30)/'Plate Planning'!$O$30*100</f>
        <v>#DIV/0!</v>
      </c>
      <c r="R54" s="67" t="e">
        <f>('Uncorrected Area Counts'!T54*'Plate Planning'!$P$31+'Plate Planning'!$Q$31)/'Plate Planning'!$O$31*100</f>
        <v>#DIV/0!</v>
      </c>
      <c r="S54" s="210" t="e">
        <f>('Uncorrected Area Counts'!U54*'Plate Planning'!$P$32+'Plate Planning'!$Q$32)/'Plate Planning'!$O$32*100</f>
        <v>#DIV/0!</v>
      </c>
    </row>
    <row r="55" spans="1:19" x14ac:dyDescent="0.3">
      <c r="A55" s="27">
        <v>52</v>
      </c>
      <c r="B55" s="26">
        <v>4</v>
      </c>
      <c r="C55" s="26">
        <v>5</v>
      </c>
      <c r="D55" s="12" t="s">
        <v>66</v>
      </c>
      <c r="E55" s="207" t="e">
        <f>('Uncorrected Area Counts'!G55*'Plate Planning'!$P$18+'Plate Planning'!$Q$18)/'Plate Planning'!$O$18*100</f>
        <v>#DIV/0!</v>
      </c>
      <c r="F55" s="207" t="e">
        <f>('Uncorrected Area Counts'!H55*'Plate Planning'!$P$19+'Plate Planning'!$Q$19)/'Plate Planning'!$O$19*100</f>
        <v>#DIV/0!</v>
      </c>
      <c r="G55" s="67">
        <f>('Uncorrected Area Counts'!I55*'Plate Planning'!$P$20+'Plate Planning'!$Q$20)/'Plate Planning'!$O$20*100</f>
        <v>0.26129493839562856</v>
      </c>
      <c r="H55" s="67">
        <f>('Uncorrected Area Counts'!J55*'Plate Planning'!$P$21+'Plate Planning'!$Q$21)/'Plate Planning'!$O$21*100</f>
        <v>-98.136083715804318</v>
      </c>
      <c r="I55" s="67">
        <f>('Uncorrected Area Counts'!K55*'Plate Planning'!$P$22+'Plate Planning'!$Q$22)/'Plate Planning'!$O$22*100</f>
        <v>-200.0691140580451</v>
      </c>
      <c r="J55" s="67" t="e">
        <f>('Uncorrected Area Counts'!L55*'Plate Planning'!$P$23+'Plate Planning'!$Q$23)/'Plate Planning'!$O$23*100</f>
        <v>#DIV/0!</v>
      </c>
      <c r="K55" s="67" t="e">
        <f>('Uncorrected Area Counts'!M55*'Plate Planning'!$P$24+'Plate Planning'!$Q$24)/'Plate Planning'!$O$24*100</f>
        <v>#DIV/0!</v>
      </c>
      <c r="L55" s="67" t="e">
        <f>('Uncorrected Area Counts'!N55*'Plate Planning'!$P$25+'Plate Planning'!$Q$25)/'Plate Planning'!O76*100</f>
        <v>#DIV/0!</v>
      </c>
      <c r="M55" s="67" t="e">
        <f>('Uncorrected Area Counts'!O55*'Plate Planning'!$P$26+'Plate Planning'!$Q$26)/'Plate Planning'!$O$26*100</f>
        <v>#DIV/0!</v>
      </c>
      <c r="N55" s="66" t="e">
        <f>('Uncorrected Area Counts'!P55*'Plate Planning'!$P$27+'Plate Planning'!$Q$27)/'Plate Planning'!$O$27*100</f>
        <v>#DIV/0!</v>
      </c>
      <c r="O55" s="66" t="e">
        <f>('Uncorrected Area Counts'!Q55*'Plate Planning'!$P$28+'Plate Planning'!$Q$28)/'Plate Planning'!$O$28*100</f>
        <v>#DIV/0!</v>
      </c>
      <c r="P55" s="67" t="e">
        <f>('Uncorrected Area Counts'!R55*'Plate Planning'!$P$29+'Plate Planning'!$Q$29)/'Plate Planning'!$O$29*100</f>
        <v>#DIV/0!</v>
      </c>
      <c r="Q55" s="67" t="e">
        <f>('Uncorrected Area Counts'!S55*'Plate Planning'!$P$30+'Plate Planning'!$Q$30)/'Plate Planning'!$O$30*100</f>
        <v>#DIV/0!</v>
      </c>
      <c r="R55" s="67" t="e">
        <f>('Uncorrected Area Counts'!T55*'Plate Planning'!$P$31+'Plate Planning'!$Q$31)/'Plate Planning'!$O$31*100</f>
        <v>#DIV/0!</v>
      </c>
      <c r="S55" s="210" t="e">
        <f>('Uncorrected Area Counts'!U55*'Plate Planning'!$P$32+'Plate Planning'!$Q$32)/'Plate Planning'!$O$32*100</f>
        <v>#DIV/0!</v>
      </c>
    </row>
    <row r="56" spans="1:19" x14ac:dyDescent="0.3">
      <c r="A56" s="27">
        <v>53</v>
      </c>
      <c r="B56" s="26">
        <v>5</v>
      </c>
      <c r="C56" s="26">
        <v>5</v>
      </c>
      <c r="D56" s="12" t="s">
        <v>66</v>
      </c>
      <c r="E56" s="207" t="e">
        <f>('Uncorrected Area Counts'!G56*'Plate Planning'!$P$18+'Plate Planning'!$Q$18)/'Plate Planning'!$O$18*100</f>
        <v>#DIV/0!</v>
      </c>
      <c r="F56" s="207" t="e">
        <f>('Uncorrected Area Counts'!H56*'Plate Planning'!$P$19+'Plate Planning'!$Q$19)/'Plate Planning'!$O$19*100</f>
        <v>#DIV/0!</v>
      </c>
      <c r="G56" s="67">
        <f>('Uncorrected Area Counts'!I56*'Plate Planning'!$P$20+'Plate Planning'!$Q$20)/'Plate Planning'!$O$20*100</f>
        <v>0.26129493839562856</v>
      </c>
      <c r="H56" s="67">
        <f>('Uncorrected Area Counts'!J56*'Plate Planning'!$P$21+'Plate Planning'!$Q$21)/'Plate Planning'!$O$21*100</f>
        <v>-98.136083715804318</v>
      </c>
      <c r="I56" s="67">
        <f>('Uncorrected Area Counts'!K56*'Plate Planning'!$P$22+'Plate Planning'!$Q$22)/'Plate Planning'!$O$22*100</f>
        <v>-200.0691140580451</v>
      </c>
      <c r="J56" s="67" t="e">
        <f>('Uncorrected Area Counts'!L56*'Plate Planning'!$P$23+'Plate Planning'!$Q$23)/'Plate Planning'!$O$23*100</f>
        <v>#DIV/0!</v>
      </c>
      <c r="K56" s="67" t="e">
        <f>('Uncorrected Area Counts'!M56*'Plate Planning'!$P$24+'Plate Planning'!$Q$24)/'Plate Planning'!$O$24*100</f>
        <v>#DIV/0!</v>
      </c>
      <c r="L56" s="67" t="e">
        <f>('Uncorrected Area Counts'!N56*'Plate Planning'!$P$25+'Plate Planning'!$Q$25)/'Plate Planning'!O77*100</f>
        <v>#DIV/0!</v>
      </c>
      <c r="M56" s="67" t="e">
        <f>('Uncorrected Area Counts'!O56*'Plate Planning'!$P$26+'Plate Planning'!$Q$26)/'Plate Planning'!$O$26*100</f>
        <v>#DIV/0!</v>
      </c>
      <c r="N56" s="66" t="e">
        <f>('Uncorrected Area Counts'!P56*'Plate Planning'!$P$27+'Plate Planning'!$Q$27)/'Plate Planning'!$O$27*100</f>
        <v>#DIV/0!</v>
      </c>
      <c r="O56" s="66" t="e">
        <f>('Uncorrected Area Counts'!Q56*'Plate Planning'!$P$28+'Plate Planning'!$Q$28)/'Plate Planning'!$O$28*100</f>
        <v>#DIV/0!</v>
      </c>
      <c r="P56" s="67" t="e">
        <f>('Uncorrected Area Counts'!R56*'Plate Planning'!$P$29+'Plate Planning'!$Q$29)/'Plate Planning'!$O$29*100</f>
        <v>#DIV/0!</v>
      </c>
      <c r="Q56" s="67" t="e">
        <f>('Uncorrected Area Counts'!S56*'Plate Planning'!$P$30+'Plate Planning'!$Q$30)/'Plate Planning'!$O$30*100</f>
        <v>#DIV/0!</v>
      </c>
      <c r="R56" s="67" t="e">
        <f>('Uncorrected Area Counts'!T56*'Plate Planning'!$P$31+'Plate Planning'!$Q$31)/'Plate Planning'!$O$31*100</f>
        <v>#DIV/0!</v>
      </c>
      <c r="S56" s="210" t="e">
        <f>('Uncorrected Area Counts'!U56*'Plate Planning'!$P$32+'Plate Planning'!$Q$32)/'Plate Planning'!$O$32*100</f>
        <v>#DIV/0!</v>
      </c>
    </row>
    <row r="57" spans="1:19" x14ac:dyDescent="0.3">
      <c r="A57" s="27">
        <v>54</v>
      </c>
      <c r="B57" s="26">
        <v>6</v>
      </c>
      <c r="C57" s="26">
        <v>5</v>
      </c>
      <c r="D57" s="12" t="s">
        <v>66</v>
      </c>
      <c r="E57" s="207" t="e">
        <f>('Uncorrected Area Counts'!G57*'Plate Planning'!$P$18+'Plate Planning'!$Q$18)/'Plate Planning'!$O$18*100</f>
        <v>#DIV/0!</v>
      </c>
      <c r="F57" s="207" t="e">
        <f>('Uncorrected Area Counts'!H57*'Plate Planning'!$P$19+'Plate Planning'!$Q$19)/'Plate Planning'!$O$19*100</f>
        <v>#DIV/0!</v>
      </c>
      <c r="G57" s="67">
        <f>('Uncorrected Area Counts'!I57*'Plate Planning'!$P$20+'Plate Planning'!$Q$20)/'Plate Planning'!$O$20*100</f>
        <v>0.26129493839562856</v>
      </c>
      <c r="H57" s="67">
        <f>('Uncorrected Area Counts'!J57*'Plate Planning'!$P$21+'Plate Planning'!$Q$21)/'Plate Planning'!$O$21*100</f>
        <v>-98.136083715804318</v>
      </c>
      <c r="I57" s="67">
        <f>('Uncorrected Area Counts'!K57*'Plate Planning'!$P$22+'Plate Planning'!$Q$22)/'Plate Planning'!$O$22*100</f>
        <v>-200.0691140580451</v>
      </c>
      <c r="J57" s="67" t="e">
        <f>('Uncorrected Area Counts'!L57*'Plate Planning'!$P$23+'Plate Planning'!$Q$23)/'Plate Planning'!$O$23*100</f>
        <v>#DIV/0!</v>
      </c>
      <c r="K57" s="67" t="e">
        <f>('Uncorrected Area Counts'!M57*'Plate Planning'!$P$24+'Plate Planning'!$Q$24)/'Plate Planning'!$O$24*100</f>
        <v>#DIV/0!</v>
      </c>
      <c r="L57" s="67" t="e">
        <f>('Uncorrected Area Counts'!N57*'Plate Planning'!$P$25+'Plate Planning'!$Q$25)/'Plate Planning'!O78*100</f>
        <v>#DIV/0!</v>
      </c>
      <c r="M57" s="67" t="e">
        <f>('Uncorrected Area Counts'!O57*'Plate Planning'!$P$26+'Plate Planning'!$Q$26)/'Plate Planning'!$O$26*100</f>
        <v>#DIV/0!</v>
      </c>
      <c r="N57" s="66" t="e">
        <f>('Uncorrected Area Counts'!P57*'Plate Planning'!$P$27+'Plate Planning'!$Q$27)/'Plate Planning'!$O$27*100</f>
        <v>#DIV/0!</v>
      </c>
      <c r="O57" s="66" t="e">
        <f>('Uncorrected Area Counts'!Q57*'Plate Planning'!$P$28+'Plate Planning'!$Q$28)/'Plate Planning'!$O$28*100</f>
        <v>#DIV/0!</v>
      </c>
      <c r="P57" s="67" t="e">
        <f>('Uncorrected Area Counts'!R57*'Plate Planning'!$P$29+'Plate Planning'!$Q$29)/'Plate Planning'!$O$29*100</f>
        <v>#DIV/0!</v>
      </c>
      <c r="Q57" s="67" t="e">
        <f>('Uncorrected Area Counts'!S57*'Plate Planning'!$P$30+'Plate Planning'!$Q$30)/'Plate Planning'!$O$30*100</f>
        <v>#DIV/0!</v>
      </c>
      <c r="R57" s="67" t="e">
        <f>('Uncorrected Area Counts'!T57*'Plate Planning'!$P$31+'Plate Planning'!$Q$31)/'Plate Planning'!$O$31*100</f>
        <v>#DIV/0!</v>
      </c>
      <c r="S57" s="210" t="e">
        <f>('Uncorrected Area Counts'!U57*'Plate Planning'!$P$32+'Plate Planning'!$Q$32)/'Plate Planning'!$O$32*100</f>
        <v>#DIV/0!</v>
      </c>
    </row>
    <row r="58" spans="1:19" x14ac:dyDescent="0.3">
      <c r="A58" s="27">
        <v>55</v>
      </c>
      <c r="B58" s="26">
        <v>7</v>
      </c>
      <c r="C58" s="26">
        <v>5</v>
      </c>
      <c r="D58" s="12" t="s">
        <v>66</v>
      </c>
      <c r="E58" s="207" t="e">
        <f>('Uncorrected Area Counts'!G58*'Plate Planning'!$P$18+'Plate Planning'!$Q$18)/'Plate Planning'!$O$18*100</f>
        <v>#DIV/0!</v>
      </c>
      <c r="F58" s="207" t="e">
        <f>('Uncorrected Area Counts'!H58*'Plate Planning'!$P$19+'Plate Planning'!$Q$19)/'Plate Planning'!$O$19*100</f>
        <v>#DIV/0!</v>
      </c>
      <c r="G58" s="67">
        <f>('Uncorrected Area Counts'!I58*'Plate Planning'!$P$20+'Plate Planning'!$Q$20)/'Plate Planning'!$O$20*100</f>
        <v>0.26129493839562856</v>
      </c>
      <c r="H58" s="67">
        <f>('Uncorrected Area Counts'!J58*'Plate Planning'!$P$21+'Plate Planning'!$Q$21)/'Plate Planning'!$O$21*100</f>
        <v>-98.136083715804318</v>
      </c>
      <c r="I58" s="67">
        <f>('Uncorrected Area Counts'!K58*'Plate Planning'!$P$22+'Plate Planning'!$Q$22)/'Plate Planning'!$O$22*100</f>
        <v>-200.0691140580451</v>
      </c>
      <c r="J58" s="67" t="e">
        <f>('Uncorrected Area Counts'!L58*'Plate Planning'!$P$23+'Plate Planning'!$Q$23)/'Plate Planning'!$O$23*100</f>
        <v>#DIV/0!</v>
      </c>
      <c r="K58" s="67" t="e">
        <f>('Uncorrected Area Counts'!M58*'Plate Planning'!$P$24+'Plate Planning'!$Q$24)/'Plate Planning'!$O$24*100</f>
        <v>#DIV/0!</v>
      </c>
      <c r="L58" s="67" t="e">
        <f>('Uncorrected Area Counts'!N58*'Plate Planning'!$P$25+'Plate Planning'!$Q$25)/'Plate Planning'!O79*100</f>
        <v>#DIV/0!</v>
      </c>
      <c r="M58" s="67" t="e">
        <f>('Uncorrected Area Counts'!O58*'Plate Planning'!$P$26+'Plate Planning'!$Q$26)/'Plate Planning'!$O$26*100</f>
        <v>#DIV/0!</v>
      </c>
      <c r="N58" s="66" t="e">
        <f>('Uncorrected Area Counts'!P58*'Plate Planning'!$P$27+'Plate Planning'!$Q$27)/'Plate Planning'!$O$27*100</f>
        <v>#DIV/0!</v>
      </c>
      <c r="O58" s="66" t="e">
        <f>('Uncorrected Area Counts'!Q58*'Plate Planning'!$P$28+'Plate Planning'!$Q$28)/'Plate Planning'!$O$28*100</f>
        <v>#DIV/0!</v>
      </c>
      <c r="P58" s="67" t="e">
        <f>('Uncorrected Area Counts'!R58*'Plate Planning'!$P$29+'Plate Planning'!$Q$29)/'Plate Planning'!$O$29*100</f>
        <v>#DIV/0!</v>
      </c>
      <c r="Q58" s="67" t="e">
        <f>('Uncorrected Area Counts'!S58*'Plate Planning'!$P$30+'Plate Planning'!$Q$30)/'Plate Planning'!$O$30*100</f>
        <v>#DIV/0!</v>
      </c>
      <c r="R58" s="67" t="e">
        <f>('Uncorrected Area Counts'!T58*'Plate Planning'!$P$31+'Plate Planning'!$Q$31)/'Plate Planning'!$O$31*100</f>
        <v>#DIV/0!</v>
      </c>
      <c r="S58" s="210" t="e">
        <f>('Uncorrected Area Counts'!U58*'Plate Planning'!$P$32+'Plate Planning'!$Q$32)/'Plate Planning'!$O$32*100</f>
        <v>#DIV/0!</v>
      </c>
    </row>
    <row r="59" spans="1:19" x14ac:dyDescent="0.3">
      <c r="A59" s="27">
        <v>56</v>
      </c>
      <c r="B59" s="26">
        <v>8</v>
      </c>
      <c r="C59" s="26">
        <v>5</v>
      </c>
      <c r="D59" s="12" t="s">
        <v>66</v>
      </c>
      <c r="E59" s="207" t="e">
        <f>('Uncorrected Area Counts'!G59*'Plate Planning'!$P$18+'Plate Planning'!$Q$18)/'Plate Planning'!$O$18*100</f>
        <v>#DIV/0!</v>
      </c>
      <c r="F59" s="207" t="e">
        <f>('Uncorrected Area Counts'!H59*'Plate Planning'!$P$19+'Plate Planning'!$Q$19)/'Plate Planning'!$O$19*100</f>
        <v>#DIV/0!</v>
      </c>
      <c r="G59" s="67">
        <f>('Uncorrected Area Counts'!I59*'Plate Planning'!$P$20+'Plate Planning'!$Q$20)/'Plate Planning'!$O$20*100</f>
        <v>0.26129493839562856</v>
      </c>
      <c r="H59" s="67">
        <f>('Uncorrected Area Counts'!J59*'Plate Planning'!$P$21+'Plate Planning'!$Q$21)/'Plate Planning'!$O$21*100</f>
        <v>-98.136083715804318</v>
      </c>
      <c r="I59" s="67">
        <f>('Uncorrected Area Counts'!K59*'Plate Planning'!$P$22+'Plate Planning'!$Q$22)/'Plate Planning'!$O$22*100</f>
        <v>-200.0691140580451</v>
      </c>
      <c r="J59" s="67" t="e">
        <f>('Uncorrected Area Counts'!L59*'Plate Planning'!$P$23+'Plate Planning'!$Q$23)/'Plate Planning'!$O$23*100</f>
        <v>#DIV/0!</v>
      </c>
      <c r="K59" s="67" t="e">
        <f>('Uncorrected Area Counts'!M59*'Plate Planning'!$P$24+'Plate Planning'!$Q$24)/'Plate Planning'!$O$24*100</f>
        <v>#DIV/0!</v>
      </c>
      <c r="L59" s="67" t="e">
        <f>('Uncorrected Area Counts'!N59*'Plate Planning'!$P$25+'Plate Planning'!$Q$25)/'Plate Planning'!O80*100</f>
        <v>#DIV/0!</v>
      </c>
      <c r="M59" s="67" t="e">
        <f>('Uncorrected Area Counts'!O59*'Plate Planning'!$P$26+'Plate Planning'!$Q$26)/'Plate Planning'!$O$26*100</f>
        <v>#DIV/0!</v>
      </c>
      <c r="N59" s="66" t="e">
        <f>('Uncorrected Area Counts'!P59*'Plate Planning'!$P$27+'Plate Planning'!$Q$27)/'Plate Planning'!$O$27*100</f>
        <v>#DIV/0!</v>
      </c>
      <c r="O59" s="66" t="e">
        <f>('Uncorrected Area Counts'!Q59*'Plate Planning'!$P$28+'Plate Planning'!$Q$28)/'Plate Planning'!$O$28*100</f>
        <v>#DIV/0!</v>
      </c>
      <c r="P59" s="67" t="e">
        <f>('Uncorrected Area Counts'!R59*'Plate Planning'!$P$29+'Plate Planning'!$Q$29)/'Plate Planning'!$O$29*100</f>
        <v>#DIV/0!</v>
      </c>
      <c r="Q59" s="67" t="e">
        <f>('Uncorrected Area Counts'!S59*'Plate Planning'!$P$30+'Plate Planning'!$Q$30)/'Plate Planning'!$O$30*100</f>
        <v>#DIV/0!</v>
      </c>
      <c r="R59" s="67" t="e">
        <f>('Uncorrected Area Counts'!T59*'Plate Planning'!$P$31+'Plate Planning'!$Q$31)/'Plate Planning'!$O$31*100</f>
        <v>#DIV/0!</v>
      </c>
      <c r="S59" s="210" t="e">
        <f>('Uncorrected Area Counts'!U59*'Plate Planning'!$P$32+'Plate Planning'!$Q$32)/'Plate Planning'!$O$32*100</f>
        <v>#DIV/0!</v>
      </c>
    </row>
    <row r="60" spans="1:19" x14ac:dyDescent="0.3">
      <c r="A60" s="27">
        <v>57</v>
      </c>
      <c r="B60" s="26">
        <v>9</v>
      </c>
      <c r="C60" s="26">
        <v>5</v>
      </c>
      <c r="D60" s="12" t="s">
        <v>66</v>
      </c>
      <c r="E60" s="207" t="e">
        <f>('Uncorrected Area Counts'!G60*'Plate Planning'!$P$18+'Plate Planning'!$Q$18)/'Plate Planning'!$O$18*100</f>
        <v>#DIV/0!</v>
      </c>
      <c r="F60" s="207" t="e">
        <f>('Uncorrected Area Counts'!H60*'Plate Planning'!$P$19+'Plate Planning'!$Q$19)/'Plate Planning'!$O$19*100</f>
        <v>#DIV/0!</v>
      </c>
      <c r="G60" s="67">
        <f>('Uncorrected Area Counts'!I60*'Plate Planning'!$P$20+'Plate Planning'!$Q$20)/'Plate Planning'!$O$20*100</f>
        <v>0.26129493839562856</v>
      </c>
      <c r="H60" s="67">
        <f>('Uncorrected Area Counts'!J60*'Plate Planning'!$P$21+'Plate Planning'!$Q$21)/'Plate Planning'!$O$21*100</f>
        <v>-98.136083715804318</v>
      </c>
      <c r="I60" s="67">
        <f>('Uncorrected Area Counts'!K60*'Plate Planning'!$P$22+'Plate Planning'!$Q$22)/'Plate Planning'!$O$22*100</f>
        <v>-200.0691140580451</v>
      </c>
      <c r="J60" s="67" t="e">
        <f>('Uncorrected Area Counts'!L60*'Plate Planning'!$P$23+'Plate Planning'!$Q$23)/'Plate Planning'!$O$23*100</f>
        <v>#DIV/0!</v>
      </c>
      <c r="K60" s="67" t="e">
        <f>('Uncorrected Area Counts'!M60*'Plate Planning'!$P$24+'Plate Planning'!$Q$24)/'Plate Planning'!$O$24*100</f>
        <v>#DIV/0!</v>
      </c>
      <c r="L60" s="67" t="e">
        <f>('Uncorrected Area Counts'!N60*'Plate Planning'!$P$25+'Plate Planning'!$Q$25)/'Plate Planning'!O81*100</f>
        <v>#DIV/0!</v>
      </c>
      <c r="M60" s="67" t="e">
        <f>('Uncorrected Area Counts'!O60*'Plate Planning'!$P$26+'Plate Planning'!$Q$26)/'Plate Planning'!$O$26*100</f>
        <v>#DIV/0!</v>
      </c>
      <c r="N60" s="66" t="e">
        <f>('Uncorrected Area Counts'!P60*'Plate Planning'!$P$27+'Plate Planning'!$Q$27)/'Plate Planning'!$O$27*100</f>
        <v>#DIV/0!</v>
      </c>
      <c r="O60" s="66" t="e">
        <f>('Uncorrected Area Counts'!Q60*'Plate Planning'!$P$28+'Plate Planning'!$Q$28)/'Plate Planning'!$O$28*100</f>
        <v>#DIV/0!</v>
      </c>
      <c r="P60" s="67" t="e">
        <f>('Uncorrected Area Counts'!R60*'Plate Planning'!$P$29+'Plate Planning'!$Q$29)/'Plate Planning'!$O$29*100</f>
        <v>#DIV/0!</v>
      </c>
      <c r="Q60" s="67" t="e">
        <f>('Uncorrected Area Counts'!S60*'Plate Planning'!$P$30+'Plate Planning'!$Q$30)/'Plate Planning'!$O$30*100</f>
        <v>#DIV/0!</v>
      </c>
      <c r="R60" s="67" t="e">
        <f>('Uncorrected Area Counts'!T60*'Plate Planning'!$P$31+'Plate Planning'!$Q$31)/'Plate Planning'!$O$31*100</f>
        <v>#DIV/0!</v>
      </c>
      <c r="S60" s="210" t="e">
        <f>('Uncorrected Area Counts'!U60*'Plate Planning'!$P$32+'Plate Planning'!$Q$32)/'Plate Planning'!$O$32*100</f>
        <v>#DIV/0!</v>
      </c>
    </row>
    <row r="61" spans="1:19" x14ac:dyDescent="0.3">
      <c r="A61" s="27">
        <v>58</v>
      </c>
      <c r="B61" s="26">
        <v>10</v>
      </c>
      <c r="C61" s="26">
        <v>5</v>
      </c>
      <c r="D61" s="12" t="s">
        <v>66</v>
      </c>
      <c r="E61" s="207" t="e">
        <f>('Uncorrected Area Counts'!G61*'Plate Planning'!$P$18+'Plate Planning'!$Q$18)/'Plate Planning'!$O$18*100</f>
        <v>#DIV/0!</v>
      </c>
      <c r="F61" s="207" t="e">
        <f>('Uncorrected Area Counts'!H61*'Plate Planning'!$P$19+'Plate Planning'!$Q$19)/'Plate Planning'!$O$19*100</f>
        <v>#DIV/0!</v>
      </c>
      <c r="G61" s="67">
        <f>('Uncorrected Area Counts'!I61*'Plate Planning'!$P$20+'Plate Planning'!$Q$20)/'Plate Planning'!$O$20*100</f>
        <v>0.26129493839562856</v>
      </c>
      <c r="H61" s="67">
        <f>('Uncorrected Area Counts'!J61*'Plate Planning'!$P$21+'Plate Planning'!$Q$21)/'Plate Planning'!$O$21*100</f>
        <v>-98.136083715804318</v>
      </c>
      <c r="I61" s="67">
        <f>('Uncorrected Area Counts'!K61*'Plate Planning'!$P$22+'Plate Planning'!$Q$22)/'Plate Planning'!$O$22*100</f>
        <v>-200.0691140580451</v>
      </c>
      <c r="J61" s="67" t="e">
        <f>('Uncorrected Area Counts'!L61*'Plate Planning'!$P$23+'Plate Planning'!$Q$23)/'Plate Planning'!$O$23*100</f>
        <v>#DIV/0!</v>
      </c>
      <c r="K61" s="67" t="e">
        <f>('Uncorrected Area Counts'!M61*'Plate Planning'!$P$24+'Plate Planning'!$Q$24)/'Plate Planning'!$O$24*100</f>
        <v>#DIV/0!</v>
      </c>
      <c r="L61" s="67" t="e">
        <f>('Uncorrected Area Counts'!N61*'Plate Planning'!$P$25+'Plate Planning'!$Q$25)/'Plate Planning'!O82*100</f>
        <v>#DIV/0!</v>
      </c>
      <c r="M61" s="67" t="e">
        <f>('Uncorrected Area Counts'!O61*'Plate Planning'!$P$26+'Plate Planning'!$Q$26)/'Plate Planning'!$O$26*100</f>
        <v>#DIV/0!</v>
      </c>
      <c r="N61" s="66" t="e">
        <f>('Uncorrected Area Counts'!P61*'Plate Planning'!$P$27+'Plate Planning'!$Q$27)/'Plate Planning'!$O$27*100</f>
        <v>#DIV/0!</v>
      </c>
      <c r="O61" s="66" t="e">
        <f>('Uncorrected Area Counts'!Q61*'Plate Planning'!$P$28+'Plate Planning'!$Q$28)/'Plate Planning'!$O$28*100</f>
        <v>#DIV/0!</v>
      </c>
      <c r="P61" s="67" t="e">
        <f>('Uncorrected Area Counts'!R61*'Plate Planning'!$P$29+'Plate Planning'!$Q$29)/'Plate Planning'!$O$29*100</f>
        <v>#DIV/0!</v>
      </c>
      <c r="Q61" s="67" t="e">
        <f>('Uncorrected Area Counts'!S61*'Plate Planning'!$P$30+'Plate Planning'!$Q$30)/'Plate Planning'!$O$30*100</f>
        <v>#DIV/0!</v>
      </c>
      <c r="R61" s="67" t="e">
        <f>('Uncorrected Area Counts'!T61*'Plate Planning'!$P$31+'Plate Planning'!$Q$31)/'Plate Planning'!$O$31*100</f>
        <v>#DIV/0!</v>
      </c>
      <c r="S61" s="210" t="e">
        <f>('Uncorrected Area Counts'!U61*'Plate Planning'!$P$32+'Plate Planning'!$Q$32)/'Plate Planning'!$O$32*100</f>
        <v>#DIV/0!</v>
      </c>
    </row>
    <row r="62" spans="1:19" x14ac:dyDescent="0.3">
      <c r="A62" s="27">
        <v>59</v>
      </c>
      <c r="B62" s="26">
        <v>11</v>
      </c>
      <c r="C62" s="26">
        <v>5</v>
      </c>
      <c r="D62" s="12" t="s">
        <v>66</v>
      </c>
      <c r="E62" s="207" t="e">
        <f>('Uncorrected Area Counts'!G62*'Plate Planning'!$P$18+'Plate Planning'!$Q$18)/'Plate Planning'!$O$18*100</f>
        <v>#DIV/0!</v>
      </c>
      <c r="F62" s="207" t="e">
        <f>('Uncorrected Area Counts'!H62*'Plate Planning'!$P$19+'Plate Planning'!$Q$19)/'Plate Planning'!$O$19*100</f>
        <v>#DIV/0!</v>
      </c>
      <c r="G62" s="67">
        <f>('Uncorrected Area Counts'!I62*'Plate Planning'!$P$20+'Plate Planning'!$Q$20)/'Plate Planning'!$O$20*100</f>
        <v>0.26129493839562856</v>
      </c>
      <c r="H62" s="67">
        <f>('Uncorrected Area Counts'!J62*'Plate Planning'!$P$21+'Plate Planning'!$Q$21)/'Plate Planning'!$O$21*100</f>
        <v>-98.136083715804318</v>
      </c>
      <c r="I62" s="67">
        <f>('Uncorrected Area Counts'!K62*'Plate Planning'!$P$22+'Plate Planning'!$Q$22)/'Plate Planning'!$O$22*100</f>
        <v>-200.0691140580451</v>
      </c>
      <c r="J62" s="67" t="e">
        <f>('Uncorrected Area Counts'!L62*'Plate Planning'!$P$23+'Plate Planning'!$Q$23)/'Plate Planning'!$O$23*100</f>
        <v>#DIV/0!</v>
      </c>
      <c r="K62" s="67" t="e">
        <f>('Uncorrected Area Counts'!M62*'Plate Planning'!$P$24+'Plate Planning'!$Q$24)/'Plate Planning'!$O$24*100</f>
        <v>#DIV/0!</v>
      </c>
      <c r="L62" s="67" t="e">
        <f>('Uncorrected Area Counts'!N62*'Plate Planning'!$P$25+'Plate Planning'!$Q$25)/'Plate Planning'!O83*100</f>
        <v>#DIV/0!</v>
      </c>
      <c r="M62" s="67" t="e">
        <f>('Uncorrected Area Counts'!O62*'Plate Planning'!$P$26+'Plate Planning'!$Q$26)/'Plate Planning'!$O$26*100</f>
        <v>#DIV/0!</v>
      </c>
      <c r="N62" s="66" t="e">
        <f>('Uncorrected Area Counts'!P62*'Plate Planning'!$P$27+'Plate Planning'!$Q$27)/'Plate Planning'!$O$27*100</f>
        <v>#DIV/0!</v>
      </c>
      <c r="O62" s="66" t="e">
        <f>('Uncorrected Area Counts'!Q62*'Plate Planning'!$P$28+'Plate Planning'!$Q$28)/'Plate Planning'!$O$28*100</f>
        <v>#DIV/0!</v>
      </c>
      <c r="P62" s="67" t="e">
        <f>('Uncorrected Area Counts'!R62*'Plate Planning'!$P$29+'Plate Planning'!$Q$29)/'Plate Planning'!$O$29*100</f>
        <v>#DIV/0!</v>
      </c>
      <c r="Q62" s="67" t="e">
        <f>('Uncorrected Area Counts'!S62*'Plate Planning'!$P$30+'Plate Planning'!$Q$30)/'Plate Planning'!$O$30*100</f>
        <v>#DIV/0!</v>
      </c>
      <c r="R62" s="67" t="e">
        <f>('Uncorrected Area Counts'!T62*'Plate Planning'!$P$31+'Plate Planning'!$Q$31)/'Plate Planning'!$O$31*100</f>
        <v>#DIV/0!</v>
      </c>
      <c r="S62" s="210" t="e">
        <f>('Uncorrected Area Counts'!U62*'Plate Planning'!$P$32+'Plate Planning'!$Q$32)/'Plate Planning'!$O$32*100</f>
        <v>#DIV/0!</v>
      </c>
    </row>
    <row r="63" spans="1:19" x14ac:dyDescent="0.3">
      <c r="A63" s="27">
        <v>60</v>
      </c>
      <c r="B63" s="26">
        <v>12</v>
      </c>
      <c r="C63" s="26">
        <v>5</v>
      </c>
      <c r="D63" s="12" t="s">
        <v>66</v>
      </c>
      <c r="E63" s="207" t="e">
        <f>('Uncorrected Area Counts'!G63*'Plate Planning'!$P$18+'Plate Planning'!$Q$18)/'Plate Planning'!$O$18*100</f>
        <v>#DIV/0!</v>
      </c>
      <c r="F63" s="207" t="e">
        <f>('Uncorrected Area Counts'!H63*'Plate Planning'!$P$19+'Plate Planning'!$Q$19)/'Plate Planning'!$O$19*100</f>
        <v>#DIV/0!</v>
      </c>
      <c r="G63" s="67">
        <f>('Uncorrected Area Counts'!I63*'Plate Planning'!$P$20+'Plate Planning'!$Q$20)/'Plate Planning'!$O$20*100</f>
        <v>0.26129493839562856</v>
      </c>
      <c r="H63" s="67">
        <f>('Uncorrected Area Counts'!J63*'Plate Planning'!$P$21+'Plate Planning'!$Q$21)/'Plate Planning'!$O$21*100</f>
        <v>-98.136083715804318</v>
      </c>
      <c r="I63" s="67">
        <f>('Uncorrected Area Counts'!K63*'Plate Planning'!$P$22+'Plate Planning'!$Q$22)/'Plate Planning'!$O$22*100</f>
        <v>-200.0691140580451</v>
      </c>
      <c r="J63" s="67" t="e">
        <f>('Uncorrected Area Counts'!L63*'Plate Planning'!$P$23+'Plate Planning'!$Q$23)/'Plate Planning'!$O$23*100</f>
        <v>#DIV/0!</v>
      </c>
      <c r="K63" s="67" t="e">
        <f>('Uncorrected Area Counts'!M63*'Plate Planning'!$P$24+'Plate Planning'!$Q$24)/'Plate Planning'!$O$24*100</f>
        <v>#DIV/0!</v>
      </c>
      <c r="L63" s="67" t="e">
        <f>('Uncorrected Area Counts'!N63*'Plate Planning'!$P$25+'Plate Planning'!$Q$25)/'Plate Planning'!O84*100</f>
        <v>#DIV/0!</v>
      </c>
      <c r="M63" s="67" t="e">
        <f>('Uncorrected Area Counts'!O63*'Plate Planning'!$P$26+'Plate Planning'!$Q$26)/'Plate Planning'!$O$26*100</f>
        <v>#DIV/0!</v>
      </c>
      <c r="N63" s="66" t="e">
        <f>('Uncorrected Area Counts'!P63*'Plate Planning'!$P$27+'Plate Planning'!$Q$27)/'Plate Planning'!$O$27*100</f>
        <v>#DIV/0!</v>
      </c>
      <c r="O63" s="66" t="e">
        <f>('Uncorrected Area Counts'!Q63*'Plate Planning'!$P$28+'Plate Planning'!$Q$28)/'Plate Planning'!$O$28*100</f>
        <v>#DIV/0!</v>
      </c>
      <c r="P63" s="67" t="e">
        <f>('Uncorrected Area Counts'!R63*'Plate Planning'!$P$29+'Plate Planning'!$Q$29)/'Plate Planning'!$O$29*100</f>
        <v>#DIV/0!</v>
      </c>
      <c r="Q63" s="67" t="e">
        <f>('Uncorrected Area Counts'!S63*'Plate Planning'!$P$30+'Plate Planning'!$Q$30)/'Plate Planning'!$O$30*100</f>
        <v>#DIV/0!</v>
      </c>
      <c r="R63" s="67" t="e">
        <f>('Uncorrected Area Counts'!T63*'Plate Planning'!$P$31+'Plate Planning'!$Q$31)/'Plate Planning'!$O$31*100</f>
        <v>#DIV/0!</v>
      </c>
      <c r="S63" s="210" t="e">
        <f>('Uncorrected Area Counts'!U63*'Plate Planning'!$P$32+'Plate Planning'!$Q$32)/'Plate Planning'!$O$32*100</f>
        <v>#DIV/0!</v>
      </c>
    </row>
    <row r="64" spans="1:19" x14ac:dyDescent="0.3">
      <c r="A64" s="27">
        <v>61</v>
      </c>
      <c r="B64" s="26">
        <v>1</v>
      </c>
      <c r="C64" s="26">
        <v>6</v>
      </c>
      <c r="D64" s="12" t="s">
        <v>66</v>
      </c>
      <c r="E64" s="207" t="e">
        <f>('Uncorrected Area Counts'!G64*'Plate Planning'!$P$18+'Plate Planning'!$Q$18)/'Plate Planning'!$O$18*100</f>
        <v>#DIV/0!</v>
      </c>
      <c r="F64" s="207" t="e">
        <f>('Uncorrected Area Counts'!H64*'Plate Planning'!$P$19+'Plate Planning'!$Q$19)/'Plate Planning'!$O$19*100</f>
        <v>#DIV/0!</v>
      </c>
      <c r="G64" s="67">
        <f>('Uncorrected Area Counts'!I64*'Plate Planning'!$P$20+'Plate Planning'!$Q$20)/'Plate Planning'!$O$20*100</f>
        <v>0.26129493839562856</v>
      </c>
      <c r="H64" s="67">
        <f>('Uncorrected Area Counts'!J64*'Plate Planning'!$P$21+'Plate Planning'!$Q$21)/'Plate Planning'!$O$21*100</f>
        <v>-98.136083715804318</v>
      </c>
      <c r="I64" s="67">
        <f>('Uncorrected Area Counts'!K64*'Plate Planning'!$P$22+'Plate Planning'!$Q$22)/'Plate Planning'!$O$22*100</f>
        <v>-200.0691140580451</v>
      </c>
      <c r="J64" s="67" t="e">
        <f>('Uncorrected Area Counts'!L64*'Plate Planning'!$P$23+'Plate Planning'!$Q$23)/'Plate Planning'!$O$23*100</f>
        <v>#DIV/0!</v>
      </c>
      <c r="K64" s="67" t="e">
        <f>('Uncorrected Area Counts'!M64*'Plate Planning'!$P$24+'Plate Planning'!$Q$24)/'Plate Planning'!$O$24*100</f>
        <v>#DIV/0!</v>
      </c>
      <c r="L64" s="67" t="e">
        <f>('Uncorrected Area Counts'!N64*'Plate Planning'!$P$25+'Plate Planning'!$Q$25)/'Plate Planning'!O85*100</f>
        <v>#DIV/0!</v>
      </c>
      <c r="M64" s="67" t="e">
        <f>('Uncorrected Area Counts'!O64*'Plate Planning'!$P$26+'Plate Planning'!$Q$26)/'Plate Planning'!$O$26*100</f>
        <v>#DIV/0!</v>
      </c>
      <c r="N64" s="66" t="e">
        <f>('Uncorrected Area Counts'!P64*'Plate Planning'!$P$27+'Plate Planning'!$Q$27)/'Plate Planning'!$O$27*100</f>
        <v>#DIV/0!</v>
      </c>
      <c r="O64" s="66" t="e">
        <f>('Uncorrected Area Counts'!Q64*'Plate Planning'!$P$28+'Plate Planning'!$Q$28)/'Plate Planning'!$O$28*100</f>
        <v>#DIV/0!</v>
      </c>
      <c r="P64" s="67" t="e">
        <f>('Uncorrected Area Counts'!R64*'Plate Planning'!$P$29+'Plate Planning'!$Q$29)/'Plate Planning'!$O$29*100</f>
        <v>#DIV/0!</v>
      </c>
      <c r="Q64" s="67" t="e">
        <f>('Uncorrected Area Counts'!S64*'Plate Planning'!$P$30+'Plate Planning'!$Q$30)/'Plate Planning'!$O$30*100</f>
        <v>#DIV/0!</v>
      </c>
      <c r="R64" s="67" t="e">
        <f>('Uncorrected Area Counts'!T64*'Plate Planning'!$P$31+'Plate Planning'!$Q$31)/'Plate Planning'!$O$31*100</f>
        <v>#DIV/0!</v>
      </c>
      <c r="S64" s="210" t="e">
        <f>('Uncorrected Area Counts'!U64*'Plate Planning'!$P$32+'Plate Planning'!$Q$32)/'Plate Planning'!$O$32*100</f>
        <v>#DIV/0!</v>
      </c>
    </row>
    <row r="65" spans="1:19" x14ac:dyDescent="0.3">
      <c r="A65" s="27">
        <v>62</v>
      </c>
      <c r="B65" s="26">
        <v>2</v>
      </c>
      <c r="C65" s="26">
        <v>6</v>
      </c>
      <c r="D65" s="12" t="s">
        <v>66</v>
      </c>
      <c r="E65" s="207" t="e">
        <f>('Uncorrected Area Counts'!G65*'Plate Planning'!$P$18+'Plate Planning'!$Q$18)/'Plate Planning'!$O$18*100</f>
        <v>#DIV/0!</v>
      </c>
      <c r="F65" s="207" t="e">
        <f>('Uncorrected Area Counts'!H65*'Plate Planning'!$P$19+'Plate Planning'!$Q$19)/'Plate Planning'!$O$19*100</f>
        <v>#DIV/0!</v>
      </c>
      <c r="G65" s="67">
        <f>('Uncorrected Area Counts'!I65*'Plate Planning'!$P$20+'Plate Planning'!$Q$20)/'Plate Planning'!$O$20*100</f>
        <v>0.26129493839562856</v>
      </c>
      <c r="H65" s="67">
        <f>('Uncorrected Area Counts'!J65*'Plate Planning'!$P$21+'Plate Planning'!$Q$21)/'Plate Planning'!$O$21*100</f>
        <v>-98.136083715804318</v>
      </c>
      <c r="I65" s="67">
        <f>('Uncorrected Area Counts'!K65*'Plate Planning'!$P$22+'Plate Planning'!$Q$22)/'Plate Planning'!$O$22*100</f>
        <v>-200.0691140580451</v>
      </c>
      <c r="J65" s="67" t="e">
        <f>('Uncorrected Area Counts'!L65*'Plate Planning'!$P$23+'Plate Planning'!$Q$23)/'Plate Planning'!$O$23*100</f>
        <v>#DIV/0!</v>
      </c>
      <c r="K65" s="67" t="e">
        <f>('Uncorrected Area Counts'!M65*'Plate Planning'!$P$24+'Plate Planning'!$Q$24)/'Plate Planning'!$O$24*100</f>
        <v>#DIV/0!</v>
      </c>
      <c r="L65" s="67" t="e">
        <f>('Uncorrected Area Counts'!N65*'Plate Planning'!$P$25+'Plate Planning'!$Q$25)/'Plate Planning'!O86*100</f>
        <v>#DIV/0!</v>
      </c>
      <c r="M65" s="67" t="e">
        <f>('Uncorrected Area Counts'!O65*'Plate Planning'!$P$26+'Plate Planning'!$Q$26)/'Plate Planning'!$O$26*100</f>
        <v>#DIV/0!</v>
      </c>
      <c r="N65" s="66" t="e">
        <f>('Uncorrected Area Counts'!P65*'Plate Planning'!$P$27+'Plate Planning'!$Q$27)/'Plate Planning'!$O$27*100</f>
        <v>#DIV/0!</v>
      </c>
      <c r="O65" s="66" t="e">
        <f>('Uncorrected Area Counts'!Q65*'Plate Planning'!$P$28+'Plate Planning'!$Q$28)/'Plate Planning'!$O$28*100</f>
        <v>#DIV/0!</v>
      </c>
      <c r="P65" s="67" t="e">
        <f>('Uncorrected Area Counts'!R65*'Plate Planning'!$P$29+'Plate Planning'!$Q$29)/'Plate Planning'!$O$29*100</f>
        <v>#DIV/0!</v>
      </c>
      <c r="Q65" s="67" t="e">
        <f>('Uncorrected Area Counts'!S65*'Plate Planning'!$P$30+'Plate Planning'!$Q$30)/'Plate Planning'!$O$30*100</f>
        <v>#DIV/0!</v>
      </c>
      <c r="R65" s="67" t="e">
        <f>('Uncorrected Area Counts'!T65*'Plate Planning'!$P$31+'Plate Planning'!$Q$31)/'Plate Planning'!$O$31*100</f>
        <v>#DIV/0!</v>
      </c>
      <c r="S65" s="210" t="e">
        <f>('Uncorrected Area Counts'!U65*'Plate Planning'!$P$32+'Plate Planning'!$Q$32)/'Plate Planning'!$O$32*100</f>
        <v>#DIV/0!</v>
      </c>
    </row>
    <row r="66" spans="1:19" x14ac:dyDescent="0.3">
      <c r="A66" s="27">
        <v>63</v>
      </c>
      <c r="B66" s="26">
        <v>3</v>
      </c>
      <c r="C66" s="26">
        <v>6</v>
      </c>
      <c r="D66" s="12" t="s">
        <v>66</v>
      </c>
      <c r="E66" s="207" t="e">
        <f>('Uncorrected Area Counts'!G66*'Plate Planning'!$P$18+'Plate Planning'!$Q$18)/'Plate Planning'!$O$18*100</f>
        <v>#DIV/0!</v>
      </c>
      <c r="F66" s="207" t="e">
        <f>('Uncorrected Area Counts'!H66*'Plate Planning'!$P$19+'Plate Planning'!$Q$19)/'Plate Planning'!$O$19*100</f>
        <v>#DIV/0!</v>
      </c>
      <c r="G66" s="67">
        <f>('Uncorrected Area Counts'!I66*'Plate Planning'!$P$20+'Plate Planning'!$Q$20)/'Plate Planning'!$O$20*100</f>
        <v>0.26129493839562856</v>
      </c>
      <c r="H66" s="67">
        <f>('Uncorrected Area Counts'!J66*'Plate Planning'!$P$21+'Plate Planning'!$Q$21)/'Plate Planning'!$O$21*100</f>
        <v>-98.136083715804318</v>
      </c>
      <c r="I66" s="67">
        <f>('Uncorrected Area Counts'!K66*'Plate Planning'!$P$22+'Plate Planning'!$Q$22)/'Plate Planning'!$O$22*100</f>
        <v>-200.0691140580451</v>
      </c>
      <c r="J66" s="67" t="e">
        <f>('Uncorrected Area Counts'!L66*'Plate Planning'!$P$23+'Plate Planning'!$Q$23)/'Plate Planning'!$O$23*100</f>
        <v>#DIV/0!</v>
      </c>
      <c r="K66" s="67" t="e">
        <f>('Uncorrected Area Counts'!M66*'Plate Planning'!$P$24+'Plate Planning'!$Q$24)/'Plate Planning'!$O$24*100</f>
        <v>#DIV/0!</v>
      </c>
      <c r="L66" s="67" t="e">
        <f>('Uncorrected Area Counts'!N66*'Plate Planning'!$P$25+'Plate Planning'!$Q$25)/'Plate Planning'!O87*100</f>
        <v>#DIV/0!</v>
      </c>
      <c r="M66" s="67" t="e">
        <f>('Uncorrected Area Counts'!O66*'Plate Planning'!$P$26+'Plate Planning'!$Q$26)/'Plate Planning'!$O$26*100</f>
        <v>#DIV/0!</v>
      </c>
      <c r="N66" s="66" t="e">
        <f>('Uncorrected Area Counts'!P66*'Plate Planning'!$P$27+'Plate Planning'!$Q$27)/'Plate Planning'!$O$27*100</f>
        <v>#DIV/0!</v>
      </c>
      <c r="O66" s="66" t="e">
        <f>('Uncorrected Area Counts'!Q66*'Plate Planning'!$P$28+'Plate Planning'!$Q$28)/'Plate Planning'!$O$28*100</f>
        <v>#DIV/0!</v>
      </c>
      <c r="P66" s="67" t="e">
        <f>('Uncorrected Area Counts'!R66*'Plate Planning'!$P$29+'Plate Planning'!$Q$29)/'Plate Planning'!$O$29*100</f>
        <v>#DIV/0!</v>
      </c>
      <c r="Q66" s="67" t="e">
        <f>('Uncorrected Area Counts'!S66*'Plate Planning'!$P$30+'Plate Planning'!$Q$30)/'Plate Planning'!$O$30*100</f>
        <v>#DIV/0!</v>
      </c>
      <c r="R66" s="67" t="e">
        <f>('Uncorrected Area Counts'!T66*'Plate Planning'!$P$31+'Plate Planning'!$Q$31)/'Plate Planning'!$O$31*100</f>
        <v>#DIV/0!</v>
      </c>
      <c r="S66" s="210" t="e">
        <f>('Uncorrected Area Counts'!U66*'Plate Planning'!$P$32+'Plate Planning'!$Q$32)/'Plate Planning'!$O$32*100</f>
        <v>#DIV/0!</v>
      </c>
    </row>
    <row r="67" spans="1:19" x14ac:dyDescent="0.3">
      <c r="A67" s="27">
        <v>64</v>
      </c>
      <c r="B67" s="26">
        <v>4</v>
      </c>
      <c r="C67" s="26">
        <v>6</v>
      </c>
      <c r="D67" s="12" t="s">
        <v>66</v>
      </c>
      <c r="E67" s="207" t="e">
        <f>('Uncorrected Area Counts'!G67*'Plate Planning'!$P$18+'Plate Planning'!$Q$18)/'Plate Planning'!$O$18*100</f>
        <v>#DIV/0!</v>
      </c>
      <c r="F67" s="207" t="e">
        <f>('Uncorrected Area Counts'!H67*'Plate Planning'!$P$19+'Plate Planning'!$Q$19)/'Plate Planning'!$O$19*100</f>
        <v>#DIV/0!</v>
      </c>
      <c r="G67" s="67">
        <f>('Uncorrected Area Counts'!I67*'Plate Planning'!$P$20+'Plate Planning'!$Q$20)/'Plate Planning'!$O$20*100</f>
        <v>0.26129493839562856</v>
      </c>
      <c r="H67" s="67">
        <f>('Uncorrected Area Counts'!J67*'Plate Planning'!$P$21+'Plate Planning'!$Q$21)/'Plate Planning'!$O$21*100</f>
        <v>-98.136083715804318</v>
      </c>
      <c r="I67" s="67">
        <f>('Uncorrected Area Counts'!K67*'Plate Planning'!$P$22+'Plate Planning'!$Q$22)/'Plate Planning'!$O$22*100</f>
        <v>-200.0691140580451</v>
      </c>
      <c r="J67" s="67" t="e">
        <f>('Uncorrected Area Counts'!L67*'Plate Planning'!$P$23+'Plate Planning'!$Q$23)/'Plate Planning'!$O$23*100</f>
        <v>#DIV/0!</v>
      </c>
      <c r="K67" s="67" t="e">
        <f>('Uncorrected Area Counts'!M67*'Plate Planning'!$P$24+'Plate Planning'!$Q$24)/'Plate Planning'!$O$24*100</f>
        <v>#DIV/0!</v>
      </c>
      <c r="L67" s="67" t="e">
        <f>('Uncorrected Area Counts'!N67*'Plate Planning'!$P$25+'Plate Planning'!$Q$25)/'Plate Planning'!O88*100</f>
        <v>#DIV/0!</v>
      </c>
      <c r="M67" s="67" t="e">
        <f>('Uncorrected Area Counts'!O67*'Plate Planning'!$P$26+'Plate Planning'!$Q$26)/'Plate Planning'!$O$26*100</f>
        <v>#DIV/0!</v>
      </c>
      <c r="N67" s="66" t="e">
        <f>('Uncorrected Area Counts'!P67*'Plate Planning'!$P$27+'Plate Planning'!$Q$27)/'Plate Planning'!$O$27*100</f>
        <v>#DIV/0!</v>
      </c>
      <c r="O67" s="66" t="e">
        <f>('Uncorrected Area Counts'!Q67*'Plate Planning'!$P$28+'Plate Planning'!$Q$28)/'Plate Planning'!$O$28*100</f>
        <v>#DIV/0!</v>
      </c>
      <c r="P67" s="67" t="e">
        <f>('Uncorrected Area Counts'!R67*'Plate Planning'!$P$29+'Plate Planning'!$Q$29)/'Plate Planning'!$O$29*100</f>
        <v>#DIV/0!</v>
      </c>
      <c r="Q67" s="67" t="e">
        <f>('Uncorrected Area Counts'!S67*'Plate Planning'!$P$30+'Plate Planning'!$Q$30)/'Plate Planning'!$O$30*100</f>
        <v>#DIV/0!</v>
      </c>
      <c r="R67" s="67" t="e">
        <f>('Uncorrected Area Counts'!T67*'Plate Planning'!$P$31+'Plate Planning'!$Q$31)/'Plate Planning'!$O$31*100</f>
        <v>#DIV/0!</v>
      </c>
      <c r="S67" s="210" t="e">
        <f>('Uncorrected Area Counts'!U67*'Plate Planning'!$P$32+'Plate Planning'!$Q$32)/'Plate Planning'!$O$32*100</f>
        <v>#DIV/0!</v>
      </c>
    </row>
    <row r="68" spans="1:19" x14ac:dyDescent="0.3">
      <c r="A68" s="27">
        <v>65</v>
      </c>
      <c r="B68" s="26">
        <v>5</v>
      </c>
      <c r="C68" s="26">
        <v>6</v>
      </c>
      <c r="D68" s="12" t="s">
        <v>66</v>
      </c>
      <c r="E68" s="207" t="e">
        <f>('Uncorrected Area Counts'!G68*'Plate Planning'!$P$18+'Plate Planning'!$Q$18)/'Plate Planning'!$O$18*100</f>
        <v>#DIV/0!</v>
      </c>
      <c r="F68" s="207" t="e">
        <f>('Uncorrected Area Counts'!H68*'Plate Planning'!$P$19+'Plate Planning'!$Q$19)/'Plate Planning'!$O$19*100</f>
        <v>#DIV/0!</v>
      </c>
      <c r="G68" s="67">
        <f>('Uncorrected Area Counts'!I68*'Plate Planning'!$P$20+'Plate Planning'!$Q$20)/'Plate Planning'!$O$20*100</f>
        <v>0.26129493839562856</v>
      </c>
      <c r="H68" s="67">
        <f>('Uncorrected Area Counts'!J68*'Plate Planning'!$P$21+'Plate Planning'!$Q$21)/'Plate Planning'!$O$21*100</f>
        <v>-98.136083715804318</v>
      </c>
      <c r="I68" s="67">
        <f>('Uncorrected Area Counts'!K68*'Plate Planning'!$P$22+'Plate Planning'!$Q$22)/'Plate Planning'!$O$22*100</f>
        <v>-200.0691140580451</v>
      </c>
      <c r="J68" s="67" t="e">
        <f>('Uncorrected Area Counts'!L68*'Plate Planning'!$P$23+'Plate Planning'!$Q$23)/'Plate Planning'!$O$23*100</f>
        <v>#DIV/0!</v>
      </c>
      <c r="K68" s="67" t="e">
        <f>('Uncorrected Area Counts'!M68*'Plate Planning'!$P$24+'Plate Planning'!$Q$24)/'Plate Planning'!$O$24*100</f>
        <v>#DIV/0!</v>
      </c>
      <c r="L68" s="67" t="e">
        <f>('Uncorrected Area Counts'!N68*'Plate Planning'!$P$25+'Plate Planning'!$Q$25)/'Plate Planning'!O89*100</f>
        <v>#DIV/0!</v>
      </c>
      <c r="M68" s="67" t="e">
        <f>('Uncorrected Area Counts'!O68*'Plate Planning'!$P$26+'Plate Planning'!$Q$26)/'Plate Planning'!$O$26*100</f>
        <v>#DIV/0!</v>
      </c>
      <c r="N68" s="66" t="e">
        <f>('Uncorrected Area Counts'!P68*'Plate Planning'!$P$27+'Plate Planning'!$Q$27)/'Plate Planning'!$O$27*100</f>
        <v>#DIV/0!</v>
      </c>
      <c r="O68" s="66" t="e">
        <f>('Uncorrected Area Counts'!Q68*'Plate Planning'!$P$28+'Plate Planning'!$Q$28)/'Plate Planning'!$O$28*100</f>
        <v>#DIV/0!</v>
      </c>
      <c r="P68" s="67" t="e">
        <f>('Uncorrected Area Counts'!R68*'Plate Planning'!$P$29+'Plate Planning'!$Q$29)/'Plate Planning'!$O$29*100</f>
        <v>#DIV/0!</v>
      </c>
      <c r="Q68" s="67" t="e">
        <f>('Uncorrected Area Counts'!S68*'Plate Planning'!$P$30+'Plate Planning'!$Q$30)/'Plate Planning'!$O$30*100</f>
        <v>#DIV/0!</v>
      </c>
      <c r="R68" s="67" t="e">
        <f>('Uncorrected Area Counts'!T68*'Plate Planning'!$P$31+'Plate Planning'!$Q$31)/'Plate Planning'!$O$31*100</f>
        <v>#DIV/0!</v>
      </c>
      <c r="S68" s="210" t="e">
        <f>('Uncorrected Area Counts'!U68*'Plate Planning'!$P$32+'Plate Planning'!$Q$32)/'Plate Planning'!$O$32*100</f>
        <v>#DIV/0!</v>
      </c>
    </row>
    <row r="69" spans="1:19" x14ac:dyDescent="0.3">
      <c r="A69" s="27">
        <v>66</v>
      </c>
      <c r="B69" s="26">
        <v>6</v>
      </c>
      <c r="C69" s="26">
        <v>6</v>
      </c>
      <c r="D69" s="12" t="s">
        <v>66</v>
      </c>
      <c r="E69" s="207" t="e">
        <f>('Uncorrected Area Counts'!G69*'Plate Planning'!$P$18+'Plate Planning'!$Q$18)/'Plate Planning'!$O$18*100</f>
        <v>#DIV/0!</v>
      </c>
      <c r="F69" s="207" t="e">
        <f>('Uncorrected Area Counts'!H69*'Plate Planning'!$P$19+'Plate Planning'!$Q$19)/'Plate Planning'!$O$19*100</f>
        <v>#DIV/0!</v>
      </c>
      <c r="G69" s="67">
        <f>('Uncorrected Area Counts'!I69*'Plate Planning'!$P$20+'Plate Planning'!$Q$20)/'Plate Planning'!$O$20*100</f>
        <v>0.26129493839562856</v>
      </c>
      <c r="H69" s="67">
        <f>('Uncorrected Area Counts'!J69*'Plate Planning'!$P$21+'Plate Planning'!$Q$21)/'Plate Planning'!$O$21*100</f>
        <v>-98.136083715804318</v>
      </c>
      <c r="I69" s="67">
        <f>('Uncorrected Area Counts'!K69*'Plate Planning'!$P$22+'Plate Planning'!$Q$22)/'Plate Planning'!$O$22*100</f>
        <v>-200.0691140580451</v>
      </c>
      <c r="J69" s="67" t="e">
        <f>('Uncorrected Area Counts'!L69*'Plate Planning'!$P$23+'Plate Planning'!$Q$23)/'Plate Planning'!$O$23*100</f>
        <v>#DIV/0!</v>
      </c>
      <c r="K69" s="67" t="e">
        <f>('Uncorrected Area Counts'!M69*'Plate Planning'!$P$24+'Plate Planning'!$Q$24)/'Plate Planning'!$O$24*100</f>
        <v>#DIV/0!</v>
      </c>
      <c r="L69" s="67" t="e">
        <f>('Uncorrected Area Counts'!N69*'Plate Planning'!$P$25+'Plate Planning'!$Q$25)/'Plate Planning'!O90*100</f>
        <v>#DIV/0!</v>
      </c>
      <c r="M69" s="67" t="e">
        <f>('Uncorrected Area Counts'!O69*'Plate Planning'!$P$26+'Plate Planning'!$Q$26)/'Plate Planning'!$O$26*100</f>
        <v>#DIV/0!</v>
      </c>
      <c r="N69" s="66" t="e">
        <f>('Uncorrected Area Counts'!P69*'Plate Planning'!$P$27+'Plate Planning'!$Q$27)/'Plate Planning'!$O$27*100</f>
        <v>#DIV/0!</v>
      </c>
      <c r="O69" s="66" t="e">
        <f>('Uncorrected Area Counts'!Q69*'Plate Planning'!$P$28+'Plate Planning'!$Q$28)/'Plate Planning'!$O$28*100</f>
        <v>#DIV/0!</v>
      </c>
      <c r="P69" s="67" t="e">
        <f>('Uncorrected Area Counts'!R69*'Plate Planning'!$P$29+'Plate Planning'!$Q$29)/'Plate Planning'!$O$29*100</f>
        <v>#DIV/0!</v>
      </c>
      <c r="Q69" s="67" t="e">
        <f>('Uncorrected Area Counts'!S69*'Plate Planning'!$P$30+'Plate Planning'!$Q$30)/'Plate Planning'!$O$30*100</f>
        <v>#DIV/0!</v>
      </c>
      <c r="R69" s="67" t="e">
        <f>('Uncorrected Area Counts'!T69*'Plate Planning'!$P$31+'Plate Planning'!$Q$31)/'Plate Planning'!$O$31*100</f>
        <v>#DIV/0!</v>
      </c>
      <c r="S69" s="210" t="e">
        <f>('Uncorrected Area Counts'!U69*'Plate Planning'!$P$32+'Plate Planning'!$Q$32)/'Plate Planning'!$O$32*100</f>
        <v>#DIV/0!</v>
      </c>
    </row>
    <row r="70" spans="1:19" x14ac:dyDescent="0.3">
      <c r="A70" s="27">
        <v>67</v>
      </c>
      <c r="B70" s="26">
        <v>7</v>
      </c>
      <c r="C70" s="26">
        <v>6</v>
      </c>
      <c r="D70" s="12" t="s">
        <v>66</v>
      </c>
      <c r="E70" s="207" t="e">
        <f>('Uncorrected Area Counts'!G70*'Plate Planning'!$P$18+'Plate Planning'!$Q$18)/'Plate Planning'!$O$18*100</f>
        <v>#DIV/0!</v>
      </c>
      <c r="F70" s="207" t="e">
        <f>('Uncorrected Area Counts'!H70*'Plate Planning'!$P$19+'Plate Planning'!$Q$19)/'Plate Planning'!$O$19*100</f>
        <v>#DIV/0!</v>
      </c>
      <c r="G70" s="67">
        <f>('Uncorrected Area Counts'!I70*'Plate Planning'!$P$20+'Plate Planning'!$Q$20)/'Plate Planning'!$O$20*100</f>
        <v>0.26129493839562856</v>
      </c>
      <c r="H70" s="67">
        <f>('Uncorrected Area Counts'!J70*'Plate Planning'!$P$21+'Plate Planning'!$Q$21)/'Plate Planning'!$O$21*100</f>
        <v>-98.136083715804318</v>
      </c>
      <c r="I70" s="67">
        <f>('Uncorrected Area Counts'!K70*'Plate Planning'!$P$22+'Plate Planning'!$Q$22)/'Plate Planning'!$O$22*100</f>
        <v>-200.0691140580451</v>
      </c>
      <c r="J70" s="67" t="e">
        <f>('Uncorrected Area Counts'!L70*'Plate Planning'!$P$23+'Plate Planning'!$Q$23)/'Plate Planning'!$O$23*100</f>
        <v>#DIV/0!</v>
      </c>
      <c r="K70" s="67" t="e">
        <f>('Uncorrected Area Counts'!M70*'Plate Planning'!$P$24+'Plate Planning'!$Q$24)/'Plate Planning'!$O$24*100</f>
        <v>#DIV/0!</v>
      </c>
      <c r="L70" s="67" t="e">
        <f>('Uncorrected Area Counts'!N70*'Plate Planning'!$P$25+'Plate Planning'!$Q$25)/'Plate Planning'!O91*100</f>
        <v>#DIV/0!</v>
      </c>
      <c r="M70" s="67" t="e">
        <f>('Uncorrected Area Counts'!O70*'Plate Planning'!$P$26+'Plate Planning'!$Q$26)/'Plate Planning'!$O$26*100</f>
        <v>#DIV/0!</v>
      </c>
      <c r="N70" s="66" t="e">
        <f>('Uncorrected Area Counts'!P70*'Plate Planning'!$P$27+'Plate Planning'!$Q$27)/'Plate Planning'!$O$27*100</f>
        <v>#DIV/0!</v>
      </c>
      <c r="O70" s="66" t="e">
        <f>('Uncorrected Area Counts'!Q70*'Plate Planning'!$P$28+'Plate Planning'!$Q$28)/'Plate Planning'!$O$28*100</f>
        <v>#DIV/0!</v>
      </c>
      <c r="P70" s="67" t="e">
        <f>('Uncorrected Area Counts'!R70*'Plate Planning'!$P$29+'Plate Planning'!$Q$29)/'Plate Planning'!$O$29*100</f>
        <v>#DIV/0!</v>
      </c>
      <c r="Q70" s="67" t="e">
        <f>('Uncorrected Area Counts'!S70*'Plate Planning'!$P$30+'Plate Planning'!$Q$30)/'Plate Planning'!$O$30*100</f>
        <v>#DIV/0!</v>
      </c>
      <c r="R70" s="67" t="e">
        <f>('Uncorrected Area Counts'!T70*'Plate Planning'!$P$31+'Plate Planning'!$Q$31)/'Plate Planning'!$O$31*100</f>
        <v>#DIV/0!</v>
      </c>
      <c r="S70" s="210" t="e">
        <f>('Uncorrected Area Counts'!U70*'Plate Planning'!$P$32+'Plate Planning'!$Q$32)/'Plate Planning'!$O$32*100</f>
        <v>#DIV/0!</v>
      </c>
    </row>
    <row r="71" spans="1:19" x14ac:dyDescent="0.3">
      <c r="A71" s="27">
        <v>68</v>
      </c>
      <c r="B71" s="26">
        <v>8</v>
      </c>
      <c r="C71" s="26">
        <v>6</v>
      </c>
      <c r="D71" s="12" t="s">
        <v>66</v>
      </c>
      <c r="E71" s="207" t="e">
        <f>('Uncorrected Area Counts'!G71*'Plate Planning'!$P$18+'Plate Planning'!$Q$18)/'Plate Planning'!$O$18*100</f>
        <v>#DIV/0!</v>
      </c>
      <c r="F71" s="207" t="e">
        <f>('Uncorrected Area Counts'!H71*'Plate Planning'!$P$19+'Plate Planning'!$Q$19)/'Plate Planning'!$O$19*100</f>
        <v>#DIV/0!</v>
      </c>
      <c r="G71" s="67">
        <f>('Uncorrected Area Counts'!I71*'Plate Planning'!$P$20+'Plate Planning'!$Q$20)/'Plate Planning'!$O$20*100</f>
        <v>0.26129493839562856</v>
      </c>
      <c r="H71" s="67">
        <f>('Uncorrected Area Counts'!J71*'Plate Planning'!$P$21+'Plate Planning'!$Q$21)/'Plate Planning'!$O$21*100</f>
        <v>-98.136083715804318</v>
      </c>
      <c r="I71" s="67">
        <f>('Uncorrected Area Counts'!K71*'Plate Planning'!$P$22+'Plate Planning'!$Q$22)/'Plate Planning'!$O$22*100</f>
        <v>-200.0691140580451</v>
      </c>
      <c r="J71" s="67" t="e">
        <f>('Uncorrected Area Counts'!L71*'Plate Planning'!$P$23+'Plate Planning'!$Q$23)/'Plate Planning'!$O$23*100</f>
        <v>#DIV/0!</v>
      </c>
      <c r="K71" s="67" t="e">
        <f>('Uncorrected Area Counts'!M71*'Plate Planning'!$P$24+'Plate Planning'!$Q$24)/'Plate Planning'!$O$24*100</f>
        <v>#DIV/0!</v>
      </c>
      <c r="L71" s="67" t="e">
        <f>('Uncorrected Area Counts'!N71*'Plate Planning'!$P$25+'Plate Planning'!$Q$25)/'Plate Planning'!O92*100</f>
        <v>#DIV/0!</v>
      </c>
      <c r="M71" s="67" t="e">
        <f>('Uncorrected Area Counts'!O71*'Plate Planning'!$P$26+'Plate Planning'!$Q$26)/'Plate Planning'!$O$26*100</f>
        <v>#DIV/0!</v>
      </c>
      <c r="N71" s="66" t="e">
        <f>('Uncorrected Area Counts'!P71*'Plate Planning'!$P$27+'Plate Planning'!$Q$27)/'Plate Planning'!$O$27*100</f>
        <v>#DIV/0!</v>
      </c>
      <c r="O71" s="66" t="e">
        <f>('Uncorrected Area Counts'!Q71*'Plate Planning'!$P$28+'Plate Planning'!$Q$28)/'Plate Planning'!$O$28*100</f>
        <v>#DIV/0!</v>
      </c>
      <c r="P71" s="67" t="e">
        <f>('Uncorrected Area Counts'!R71*'Plate Planning'!$P$29+'Plate Planning'!$Q$29)/'Plate Planning'!$O$29*100</f>
        <v>#DIV/0!</v>
      </c>
      <c r="Q71" s="67" t="e">
        <f>('Uncorrected Area Counts'!S71*'Plate Planning'!$P$30+'Plate Planning'!$Q$30)/'Plate Planning'!$O$30*100</f>
        <v>#DIV/0!</v>
      </c>
      <c r="R71" s="67" t="e">
        <f>('Uncorrected Area Counts'!T71*'Plate Planning'!$P$31+'Plate Planning'!$Q$31)/'Plate Planning'!$O$31*100</f>
        <v>#DIV/0!</v>
      </c>
      <c r="S71" s="210" t="e">
        <f>('Uncorrected Area Counts'!U71*'Plate Planning'!$P$32+'Plate Planning'!$Q$32)/'Plate Planning'!$O$32*100</f>
        <v>#DIV/0!</v>
      </c>
    </row>
    <row r="72" spans="1:19" x14ac:dyDescent="0.3">
      <c r="A72" s="27">
        <v>69</v>
      </c>
      <c r="B72" s="26">
        <v>9</v>
      </c>
      <c r="C72" s="26">
        <v>6</v>
      </c>
      <c r="D72" s="12" t="s">
        <v>66</v>
      </c>
      <c r="E72" s="207" t="e">
        <f>('Uncorrected Area Counts'!G72*'Plate Planning'!$P$18+'Plate Planning'!$Q$18)/'Plate Planning'!$O$18*100</f>
        <v>#DIV/0!</v>
      </c>
      <c r="F72" s="207" t="e">
        <f>('Uncorrected Area Counts'!H72*'Plate Planning'!$P$19+'Plate Planning'!$Q$19)/'Plate Planning'!$O$19*100</f>
        <v>#DIV/0!</v>
      </c>
      <c r="G72" s="67">
        <f>('Uncorrected Area Counts'!I72*'Plate Planning'!$P$20+'Plate Planning'!$Q$20)/'Plate Planning'!$O$20*100</f>
        <v>0.26129493839562856</v>
      </c>
      <c r="H72" s="67">
        <f>('Uncorrected Area Counts'!J72*'Plate Planning'!$P$21+'Plate Planning'!$Q$21)/'Plate Planning'!$O$21*100</f>
        <v>-98.136083715804318</v>
      </c>
      <c r="I72" s="67">
        <f>('Uncorrected Area Counts'!K72*'Plate Planning'!$P$22+'Plate Planning'!$Q$22)/'Plate Planning'!$O$22*100</f>
        <v>-200.0691140580451</v>
      </c>
      <c r="J72" s="67" t="e">
        <f>('Uncorrected Area Counts'!L72*'Plate Planning'!$P$23+'Plate Planning'!$Q$23)/'Plate Planning'!$O$23*100</f>
        <v>#DIV/0!</v>
      </c>
      <c r="K72" s="67" t="e">
        <f>('Uncorrected Area Counts'!M72*'Plate Planning'!$P$24+'Plate Planning'!$Q$24)/'Plate Planning'!$O$24*100</f>
        <v>#DIV/0!</v>
      </c>
      <c r="L72" s="67" t="e">
        <f>('Uncorrected Area Counts'!N72*'Plate Planning'!$P$25+'Plate Planning'!$Q$25)/'Plate Planning'!O93*100</f>
        <v>#DIV/0!</v>
      </c>
      <c r="M72" s="67" t="e">
        <f>('Uncorrected Area Counts'!O72*'Plate Planning'!$P$26+'Plate Planning'!$Q$26)/'Plate Planning'!$O$26*100</f>
        <v>#DIV/0!</v>
      </c>
      <c r="N72" s="66" t="e">
        <f>('Uncorrected Area Counts'!P72*'Plate Planning'!$P$27+'Plate Planning'!$Q$27)/'Plate Planning'!$O$27*100</f>
        <v>#DIV/0!</v>
      </c>
      <c r="O72" s="66" t="e">
        <f>('Uncorrected Area Counts'!Q72*'Plate Planning'!$P$28+'Plate Planning'!$Q$28)/'Plate Planning'!$O$28*100</f>
        <v>#DIV/0!</v>
      </c>
      <c r="P72" s="67" t="e">
        <f>('Uncorrected Area Counts'!R72*'Plate Planning'!$P$29+'Plate Planning'!$Q$29)/'Plate Planning'!$O$29*100</f>
        <v>#DIV/0!</v>
      </c>
      <c r="Q72" s="67" t="e">
        <f>('Uncorrected Area Counts'!S72*'Plate Planning'!$P$30+'Plate Planning'!$Q$30)/'Plate Planning'!$O$30*100</f>
        <v>#DIV/0!</v>
      </c>
      <c r="R72" s="67" t="e">
        <f>('Uncorrected Area Counts'!T72*'Plate Planning'!$P$31+'Plate Planning'!$Q$31)/'Plate Planning'!$O$31*100</f>
        <v>#DIV/0!</v>
      </c>
      <c r="S72" s="210" t="e">
        <f>('Uncorrected Area Counts'!U72*'Plate Planning'!$P$32+'Plate Planning'!$Q$32)/'Plate Planning'!$O$32*100</f>
        <v>#DIV/0!</v>
      </c>
    </row>
    <row r="73" spans="1:19" x14ac:dyDescent="0.3">
      <c r="A73" s="27">
        <v>70</v>
      </c>
      <c r="B73" s="26">
        <v>10</v>
      </c>
      <c r="C73" s="26">
        <v>6</v>
      </c>
      <c r="D73" s="12" t="s">
        <v>66</v>
      </c>
      <c r="E73" s="207" t="e">
        <f>('Uncorrected Area Counts'!G73*'Plate Planning'!$P$18+'Plate Planning'!$Q$18)/'Plate Planning'!$O$18*100</f>
        <v>#DIV/0!</v>
      </c>
      <c r="F73" s="207" t="e">
        <f>('Uncorrected Area Counts'!H73*'Plate Planning'!$P$19+'Plate Planning'!$Q$19)/'Plate Planning'!$O$19*100</f>
        <v>#DIV/0!</v>
      </c>
      <c r="G73" s="67">
        <f>('Uncorrected Area Counts'!I73*'Plate Planning'!$P$20+'Plate Planning'!$Q$20)/'Plate Planning'!$O$20*100</f>
        <v>0.26129493839562856</v>
      </c>
      <c r="H73" s="67">
        <f>('Uncorrected Area Counts'!J73*'Plate Planning'!$P$21+'Plate Planning'!$Q$21)/'Plate Planning'!$O$21*100</f>
        <v>-98.136083715804318</v>
      </c>
      <c r="I73" s="67">
        <f>('Uncorrected Area Counts'!K73*'Plate Planning'!$P$22+'Plate Planning'!$Q$22)/'Plate Planning'!$O$22*100</f>
        <v>-200.0691140580451</v>
      </c>
      <c r="J73" s="67" t="e">
        <f>('Uncorrected Area Counts'!L73*'Plate Planning'!$P$23+'Plate Planning'!$Q$23)/'Plate Planning'!$O$23*100</f>
        <v>#DIV/0!</v>
      </c>
      <c r="K73" s="67" t="e">
        <f>('Uncorrected Area Counts'!M73*'Plate Planning'!$P$24+'Plate Planning'!$Q$24)/'Plate Planning'!$O$24*100</f>
        <v>#DIV/0!</v>
      </c>
      <c r="L73" s="67" t="e">
        <f>('Uncorrected Area Counts'!N73*'Plate Planning'!$P$25+'Plate Planning'!$Q$25)/'Plate Planning'!O94*100</f>
        <v>#DIV/0!</v>
      </c>
      <c r="M73" s="67" t="e">
        <f>('Uncorrected Area Counts'!O73*'Plate Planning'!$P$26+'Plate Planning'!$Q$26)/'Plate Planning'!$O$26*100</f>
        <v>#DIV/0!</v>
      </c>
      <c r="N73" s="66" t="e">
        <f>('Uncorrected Area Counts'!P73*'Plate Planning'!$P$27+'Plate Planning'!$Q$27)/'Plate Planning'!$O$27*100</f>
        <v>#DIV/0!</v>
      </c>
      <c r="O73" s="66" t="e">
        <f>('Uncorrected Area Counts'!Q73*'Plate Planning'!$P$28+'Plate Planning'!$Q$28)/'Plate Planning'!$O$28*100</f>
        <v>#DIV/0!</v>
      </c>
      <c r="P73" s="67" t="e">
        <f>('Uncorrected Area Counts'!R73*'Plate Planning'!$P$29+'Plate Planning'!$Q$29)/'Plate Planning'!$O$29*100</f>
        <v>#DIV/0!</v>
      </c>
      <c r="Q73" s="67" t="e">
        <f>('Uncorrected Area Counts'!S73*'Plate Planning'!$P$30+'Plate Planning'!$Q$30)/'Plate Planning'!$O$30*100</f>
        <v>#DIV/0!</v>
      </c>
      <c r="R73" s="67" t="e">
        <f>('Uncorrected Area Counts'!T73*'Plate Planning'!$P$31+'Plate Planning'!$Q$31)/'Plate Planning'!$O$31*100</f>
        <v>#DIV/0!</v>
      </c>
      <c r="S73" s="210" t="e">
        <f>('Uncorrected Area Counts'!U73*'Plate Planning'!$P$32+'Plate Planning'!$Q$32)/'Plate Planning'!$O$32*100</f>
        <v>#DIV/0!</v>
      </c>
    </row>
    <row r="74" spans="1:19" x14ac:dyDescent="0.3">
      <c r="A74" s="27">
        <v>71</v>
      </c>
      <c r="B74" s="26">
        <v>11</v>
      </c>
      <c r="C74" s="26">
        <v>6</v>
      </c>
      <c r="D74" s="12" t="s">
        <v>66</v>
      </c>
      <c r="E74" s="207" t="e">
        <f>('Uncorrected Area Counts'!G74*'Plate Planning'!$P$18+'Plate Planning'!$Q$18)/'Plate Planning'!$O$18*100</f>
        <v>#DIV/0!</v>
      </c>
      <c r="F74" s="207" t="e">
        <f>('Uncorrected Area Counts'!H74*'Plate Planning'!$P$19+'Plate Planning'!$Q$19)/'Plate Planning'!$O$19*100</f>
        <v>#DIV/0!</v>
      </c>
      <c r="G74" s="67">
        <f>('Uncorrected Area Counts'!I74*'Plate Planning'!$P$20+'Plate Planning'!$Q$20)/'Plate Planning'!$O$20*100</f>
        <v>0.26129493839562856</v>
      </c>
      <c r="H74" s="67">
        <f>('Uncorrected Area Counts'!J74*'Plate Planning'!$P$21+'Plate Planning'!$Q$21)/'Plate Planning'!$O$21*100</f>
        <v>-98.136083715804318</v>
      </c>
      <c r="I74" s="67">
        <f>('Uncorrected Area Counts'!K74*'Plate Planning'!$P$22+'Plate Planning'!$Q$22)/'Plate Planning'!$O$22*100</f>
        <v>-200.0691140580451</v>
      </c>
      <c r="J74" s="67" t="e">
        <f>('Uncorrected Area Counts'!L74*'Plate Planning'!$P$23+'Plate Planning'!$Q$23)/'Plate Planning'!$O$23*100</f>
        <v>#DIV/0!</v>
      </c>
      <c r="K74" s="67" t="e">
        <f>('Uncorrected Area Counts'!M74*'Plate Planning'!$P$24+'Plate Planning'!$Q$24)/'Plate Planning'!$O$24*100</f>
        <v>#DIV/0!</v>
      </c>
      <c r="L74" s="67" t="e">
        <f>('Uncorrected Area Counts'!N74*'Plate Planning'!$P$25+'Plate Planning'!$Q$25)/'Plate Planning'!O95*100</f>
        <v>#DIV/0!</v>
      </c>
      <c r="M74" s="67" t="e">
        <f>('Uncorrected Area Counts'!O74*'Plate Planning'!$P$26+'Plate Planning'!$Q$26)/'Plate Planning'!$O$26*100</f>
        <v>#DIV/0!</v>
      </c>
      <c r="N74" s="66" t="e">
        <f>('Uncorrected Area Counts'!P74*'Plate Planning'!$P$27+'Plate Planning'!$Q$27)/'Plate Planning'!$O$27*100</f>
        <v>#DIV/0!</v>
      </c>
      <c r="O74" s="66" t="e">
        <f>('Uncorrected Area Counts'!Q74*'Plate Planning'!$P$28+'Plate Planning'!$Q$28)/'Plate Planning'!$O$28*100</f>
        <v>#DIV/0!</v>
      </c>
      <c r="P74" s="67" t="e">
        <f>('Uncorrected Area Counts'!R74*'Plate Planning'!$P$29+'Plate Planning'!$Q$29)/'Plate Planning'!$O$29*100</f>
        <v>#DIV/0!</v>
      </c>
      <c r="Q74" s="67" t="e">
        <f>('Uncorrected Area Counts'!S74*'Plate Planning'!$P$30+'Plate Planning'!$Q$30)/'Plate Planning'!$O$30*100</f>
        <v>#DIV/0!</v>
      </c>
      <c r="R74" s="67" t="e">
        <f>('Uncorrected Area Counts'!T74*'Plate Planning'!$P$31+'Plate Planning'!$Q$31)/'Plate Planning'!$O$31*100</f>
        <v>#DIV/0!</v>
      </c>
      <c r="S74" s="210" t="e">
        <f>('Uncorrected Area Counts'!U74*'Plate Planning'!$P$32+'Plate Planning'!$Q$32)/'Plate Planning'!$O$32*100</f>
        <v>#DIV/0!</v>
      </c>
    </row>
    <row r="75" spans="1:19" x14ac:dyDescent="0.3">
      <c r="A75" s="27">
        <v>72</v>
      </c>
      <c r="B75" s="26">
        <v>12</v>
      </c>
      <c r="C75" s="26">
        <v>6</v>
      </c>
      <c r="D75" s="12" t="s">
        <v>66</v>
      </c>
      <c r="E75" s="207" t="e">
        <f>('Uncorrected Area Counts'!G75*'Plate Planning'!$P$18+'Plate Planning'!$Q$18)/'Plate Planning'!$O$18*100</f>
        <v>#DIV/0!</v>
      </c>
      <c r="F75" s="207" t="e">
        <f>('Uncorrected Area Counts'!H75*'Plate Planning'!$P$19+'Plate Planning'!$Q$19)/'Plate Planning'!$O$19*100</f>
        <v>#DIV/0!</v>
      </c>
      <c r="G75" s="67">
        <f>('Uncorrected Area Counts'!I75*'Plate Planning'!$P$20+'Plate Planning'!$Q$20)/'Plate Planning'!$O$20*100</f>
        <v>0.26129493839562856</v>
      </c>
      <c r="H75" s="67">
        <f>('Uncorrected Area Counts'!J75*'Plate Planning'!$P$21+'Plate Planning'!$Q$21)/'Plate Planning'!$O$21*100</f>
        <v>-98.136083715804318</v>
      </c>
      <c r="I75" s="67">
        <f>('Uncorrected Area Counts'!K75*'Plate Planning'!$P$22+'Plate Planning'!$Q$22)/'Plate Planning'!$O$22*100</f>
        <v>-200.0691140580451</v>
      </c>
      <c r="J75" s="67" t="e">
        <f>('Uncorrected Area Counts'!L75*'Plate Planning'!$P$23+'Plate Planning'!$Q$23)/'Plate Planning'!$O$23*100</f>
        <v>#DIV/0!</v>
      </c>
      <c r="K75" s="67" t="e">
        <f>('Uncorrected Area Counts'!M75*'Plate Planning'!$P$24+'Plate Planning'!$Q$24)/'Plate Planning'!$O$24*100</f>
        <v>#DIV/0!</v>
      </c>
      <c r="L75" s="67" t="e">
        <f>('Uncorrected Area Counts'!N75*'Plate Planning'!$P$25+'Plate Planning'!$Q$25)/'Plate Planning'!O96*100</f>
        <v>#DIV/0!</v>
      </c>
      <c r="M75" s="67" t="e">
        <f>('Uncorrected Area Counts'!O75*'Plate Planning'!$P$26+'Plate Planning'!$Q$26)/'Plate Planning'!$O$26*100</f>
        <v>#DIV/0!</v>
      </c>
      <c r="N75" s="66" t="e">
        <f>('Uncorrected Area Counts'!P75*'Plate Planning'!$P$27+'Plate Planning'!$Q$27)/'Plate Planning'!$O$27*100</f>
        <v>#DIV/0!</v>
      </c>
      <c r="O75" s="66" t="e">
        <f>('Uncorrected Area Counts'!Q75*'Plate Planning'!$P$28+'Plate Planning'!$Q$28)/'Plate Planning'!$O$28*100</f>
        <v>#DIV/0!</v>
      </c>
      <c r="P75" s="67" t="e">
        <f>('Uncorrected Area Counts'!R75*'Plate Planning'!$P$29+'Plate Planning'!$Q$29)/'Plate Planning'!$O$29*100</f>
        <v>#DIV/0!</v>
      </c>
      <c r="Q75" s="67" t="e">
        <f>('Uncorrected Area Counts'!S75*'Plate Planning'!$P$30+'Plate Planning'!$Q$30)/'Plate Planning'!$O$30*100</f>
        <v>#DIV/0!</v>
      </c>
      <c r="R75" s="67" t="e">
        <f>('Uncorrected Area Counts'!T75*'Plate Planning'!$P$31+'Plate Planning'!$Q$31)/'Plate Planning'!$O$31*100</f>
        <v>#DIV/0!</v>
      </c>
      <c r="S75" s="210" t="e">
        <f>('Uncorrected Area Counts'!U75*'Plate Planning'!$P$32+'Plate Planning'!$Q$32)/'Plate Planning'!$O$32*100</f>
        <v>#DIV/0!</v>
      </c>
    </row>
    <row r="76" spans="1:19" x14ac:dyDescent="0.3">
      <c r="A76" s="27">
        <v>73</v>
      </c>
      <c r="B76" s="26">
        <v>1</v>
      </c>
      <c r="C76" s="26">
        <v>7</v>
      </c>
      <c r="D76" s="12" t="s">
        <v>66</v>
      </c>
      <c r="E76" s="207" t="e">
        <f>('Uncorrected Area Counts'!G76*'Plate Planning'!$P$18+'Plate Planning'!$Q$18)/'Plate Planning'!$O$18*100</f>
        <v>#DIV/0!</v>
      </c>
      <c r="F76" s="207" t="e">
        <f>('Uncorrected Area Counts'!H76*'Plate Planning'!$P$19+'Plate Planning'!$Q$19)/'Plate Planning'!$O$19*100</f>
        <v>#DIV/0!</v>
      </c>
      <c r="G76" s="67">
        <f>('Uncorrected Area Counts'!I76*'Plate Planning'!$P$20+'Plate Planning'!$Q$20)/'Plate Planning'!$O$20*100</f>
        <v>0.26129493839562856</v>
      </c>
      <c r="H76" s="67">
        <f>('Uncorrected Area Counts'!J76*'Plate Planning'!$P$21+'Plate Planning'!$Q$21)/'Plate Planning'!$O$21*100</f>
        <v>-98.136083715804318</v>
      </c>
      <c r="I76" s="67">
        <f>('Uncorrected Area Counts'!K76*'Plate Planning'!$P$22+'Plate Planning'!$Q$22)/'Plate Planning'!$O$22*100</f>
        <v>-200.0691140580451</v>
      </c>
      <c r="J76" s="67" t="e">
        <f>('Uncorrected Area Counts'!L76*'Plate Planning'!$P$23+'Plate Planning'!$Q$23)/'Plate Planning'!$O$23*100</f>
        <v>#DIV/0!</v>
      </c>
      <c r="K76" s="67" t="e">
        <f>('Uncorrected Area Counts'!M76*'Plate Planning'!$P$24+'Plate Planning'!$Q$24)/'Plate Planning'!$O$24*100</f>
        <v>#DIV/0!</v>
      </c>
      <c r="L76" s="67" t="e">
        <f>('Uncorrected Area Counts'!N76*'Plate Planning'!$P$25+'Plate Planning'!$Q$25)/'Plate Planning'!O97*100</f>
        <v>#DIV/0!</v>
      </c>
      <c r="M76" s="67" t="e">
        <f>('Uncorrected Area Counts'!O76*'Plate Planning'!$P$26+'Plate Planning'!$Q$26)/'Plate Planning'!$O$26*100</f>
        <v>#DIV/0!</v>
      </c>
      <c r="N76" s="66" t="e">
        <f>('Uncorrected Area Counts'!P76*'Plate Planning'!$P$27+'Plate Planning'!$Q$27)/'Plate Planning'!$O$27*100</f>
        <v>#DIV/0!</v>
      </c>
      <c r="O76" s="66" t="e">
        <f>('Uncorrected Area Counts'!Q76*'Plate Planning'!$P$28+'Plate Planning'!$Q$28)/'Plate Planning'!$O$28*100</f>
        <v>#DIV/0!</v>
      </c>
      <c r="P76" s="67" t="e">
        <f>('Uncorrected Area Counts'!R76*'Plate Planning'!$P$29+'Plate Planning'!$Q$29)/'Plate Planning'!$O$29*100</f>
        <v>#DIV/0!</v>
      </c>
      <c r="Q76" s="67" t="e">
        <f>('Uncorrected Area Counts'!S76*'Plate Planning'!$P$30+'Plate Planning'!$Q$30)/'Plate Planning'!$O$30*100</f>
        <v>#DIV/0!</v>
      </c>
      <c r="R76" s="67" t="e">
        <f>('Uncorrected Area Counts'!T76*'Plate Planning'!$P$31+'Plate Planning'!$Q$31)/'Plate Planning'!$O$31*100</f>
        <v>#DIV/0!</v>
      </c>
      <c r="S76" s="210" t="e">
        <f>('Uncorrected Area Counts'!U76*'Plate Planning'!$P$32+'Plate Planning'!$Q$32)/'Plate Planning'!$O$32*100</f>
        <v>#DIV/0!</v>
      </c>
    </row>
    <row r="77" spans="1:19" x14ac:dyDescent="0.3">
      <c r="A77" s="27">
        <v>74</v>
      </c>
      <c r="B77" s="26">
        <v>2</v>
      </c>
      <c r="C77" s="26">
        <v>7</v>
      </c>
      <c r="D77" s="12" t="s">
        <v>66</v>
      </c>
      <c r="E77" s="207" t="e">
        <f>('Uncorrected Area Counts'!G77*'Plate Planning'!$P$18+'Plate Planning'!$Q$18)/'Plate Planning'!$O$18*100</f>
        <v>#DIV/0!</v>
      </c>
      <c r="F77" s="207" t="e">
        <f>('Uncorrected Area Counts'!H77*'Plate Planning'!$P$19+'Plate Planning'!$Q$19)/'Plate Planning'!$O$19*100</f>
        <v>#DIV/0!</v>
      </c>
      <c r="G77" s="67">
        <f>('Uncorrected Area Counts'!I77*'Plate Planning'!$P$20+'Plate Planning'!$Q$20)/'Plate Planning'!$O$20*100</f>
        <v>0.26129493839562856</v>
      </c>
      <c r="H77" s="67">
        <f>('Uncorrected Area Counts'!J77*'Plate Planning'!$P$21+'Plate Planning'!$Q$21)/'Plate Planning'!$O$21*100</f>
        <v>-98.136083715804318</v>
      </c>
      <c r="I77" s="67">
        <f>('Uncorrected Area Counts'!K77*'Plate Planning'!$P$22+'Plate Planning'!$Q$22)/'Plate Planning'!$O$22*100</f>
        <v>-200.0691140580451</v>
      </c>
      <c r="J77" s="67" t="e">
        <f>('Uncorrected Area Counts'!L77*'Plate Planning'!$P$23+'Plate Planning'!$Q$23)/'Plate Planning'!$O$23*100</f>
        <v>#DIV/0!</v>
      </c>
      <c r="K77" s="67" t="e">
        <f>('Uncorrected Area Counts'!M77*'Plate Planning'!$P$24+'Plate Planning'!$Q$24)/'Plate Planning'!$O$24*100</f>
        <v>#DIV/0!</v>
      </c>
      <c r="L77" s="67" t="e">
        <f>('Uncorrected Area Counts'!N77*'Plate Planning'!$P$25+'Plate Planning'!$Q$25)/'Plate Planning'!O98*100</f>
        <v>#DIV/0!</v>
      </c>
      <c r="M77" s="67" t="e">
        <f>('Uncorrected Area Counts'!O77*'Plate Planning'!$P$26+'Plate Planning'!$Q$26)/'Plate Planning'!$O$26*100</f>
        <v>#DIV/0!</v>
      </c>
      <c r="N77" s="66" t="e">
        <f>('Uncorrected Area Counts'!P77*'Plate Planning'!$P$27+'Plate Planning'!$Q$27)/'Plate Planning'!$O$27*100</f>
        <v>#DIV/0!</v>
      </c>
      <c r="O77" s="66" t="e">
        <f>('Uncorrected Area Counts'!Q77*'Plate Planning'!$P$28+'Plate Planning'!$Q$28)/'Plate Planning'!$O$28*100</f>
        <v>#DIV/0!</v>
      </c>
      <c r="P77" s="67" t="e">
        <f>('Uncorrected Area Counts'!R77*'Plate Planning'!$P$29+'Plate Planning'!$Q$29)/'Plate Planning'!$O$29*100</f>
        <v>#DIV/0!</v>
      </c>
      <c r="Q77" s="67" t="e">
        <f>('Uncorrected Area Counts'!S77*'Plate Planning'!$P$30+'Plate Planning'!$Q$30)/'Plate Planning'!$O$30*100</f>
        <v>#DIV/0!</v>
      </c>
      <c r="R77" s="67" t="e">
        <f>('Uncorrected Area Counts'!T77*'Plate Planning'!$P$31+'Plate Planning'!$Q$31)/'Plate Planning'!$O$31*100</f>
        <v>#DIV/0!</v>
      </c>
      <c r="S77" s="210" t="e">
        <f>('Uncorrected Area Counts'!U77*'Plate Planning'!$P$32+'Plate Planning'!$Q$32)/'Plate Planning'!$O$32*100</f>
        <v>#DIV/0!</v>
      </c>
    </row>
    <row r="78" spans="1:19" x14ac:dyDescent="0.3">
      <c r="A78" s="27">
        <v>75</v>
      </c>
      <c r="B78" s="26">
        <v>3</v>
      </c>
      <c r="C78" s="26">
        <v>7</v>
      </c>
      <c r="D78" s="12" t="s">
        <v>66</v>
      </c>
      <c r="E78" s="207" t="e">
        <f>('Uncorrected Area Counts'!G78*'Plate Planning'!$P$18+'Plate Planning'!$Q$18)/'Plate Planning'!$O$18*100</f>
        <v>#DIV/0!</v>
      </c>
      <c r="F78" s="207" t="e">
        <f>('Uncorrected Area Counts'!H78*'Plate Planning'!$P$19+'Plate Planning'!$Q$19)/'Plate Planning'!$O$19*100</f>
        <v>#DIV/0!</v>
      </c>
      <c r="G78" s="67">
        <f>('Uncorrected Area Counts'!I78*'Plate Planning'!$P$20+'Plate Planning'!$Q$20)/'Plate Planning'!$O$20*100</f>
        <v>0.26129493839562856</v>
      </c>
      <c r="H78" s="67">
        <f>('Uncorrected Area Counts'!J78*'Plate Planning'!$P$21+'Plate Planning'!$Q$21)/'Plate Planning'!$O$21*100</f>
        <v>-98.136083715804318</v>
      </c>
      <c r="I78" s="67">
        <f>('Uncorrected Area Counts'!K78*'Plate Planning'!$P$22+'Plate Planning'!$Q$22)/'Plate Planning'!$O$22*100</f>
        <v>-200.0691140580451</v>
      </c>
      <c r="J78" s="67" t="e">
        <f>('Uncorrected Area Counts'!L78*'Plate Planning'!$P$23+'Plate Planning'!$Q$23)/'Plate Planning'!$O$23*100</f>
        <v>#DIV/0!</v>
      </c>
      <c r="K78" s="67" t="e">
        <f>('Uncorrected Area Counts'!M78*'Plate Planning'!$P$24+'Plate Planning'!$Q$24)/'Plate Planning'!$O$24*100</f>
        <v>#DIV/0!</v>
      </c>
      <c r="L78" s="67" t="e">
        <f>('Uncorrected Area Counts'!N78*'Plate Planning'!$P$25+'Plate Planning'!$Q$25)/'Plate Planning'!O99*100</f>
        <v>#DIV/0!</v>
      </c>
      <c r="M78" s="67" t="e">
        <f>('Uncorrected Area Counts'!O78*'Plate Planning'!$P$26+'Plate Planning'!$Q$26)/'Plate Planning'!$O$26*100</f>
        <v>#DIV/0!</v>
      </c>
      <c r="N78" s="66" t="e">
        <f>('Uncorrected Area Counts'!P78*'Plate Planning'!$P$27+'Plate Planning'!$Q$27)/'Plate Planning'!$O$27*100</f>
        <v>#DIV/0!</v>
      </c>
      <c r="O78" s="66" t="e">
        <f>('Uncorrected Area Counts'!Q78*'Plate Planning'!$P$28+'Plate Planning'!$Q$28)/'Plate Planning'!$O$28*100</f>
        <v>#DIV/0!</v>
      </c>
      <c r="P78" s="67" t="e">
        <f>('Uncorrected Area Counts'!R78*'Plate Planning'!$P$29+'Plate Planning'!$Q$29)/'Plate Planning'!$O$29*100</f>
        <v>#DIV/0!</v>
      </c>
      <c r="Q78" s="67" t="e">
        <f>('Uncorrected Area Counts'!S78*'Plate Planning'!$P$30+'Plate Planning'!$Q$30)/'Plate Planning'!$O$30*100</f>
        <v>#DIV/0!</v>
      </c>
      <c r="R78" s="67" t="e">
        <f>('Uncorrected Area Counts'!T78*'Plate Planning'!$P$31+'Plate Planning'!$Q$31)/'Plate Planning'!$O$31*100</f>
        <v>#DIV/0!</v>
      </c>
      <c r="S78" s="210" t="e">
        <f>('Uncorrected Area Counts'!U78*'Plate Planning'!$P$32+'Plate Planning'!$Q$32)/'Plate Planning'!$O$32*100</f>
        <v>#DIV/0!</v>
      </c>
    </row>
    <row r="79" spans="1:19" x14ac:dyDescent="0.3">
      <c r="A79" s="27">
        <v>76</v>
      </c>
      <c r="B79" s="26">
        <v>4</v>
      </c>
      <c r="C79" s="26">
        <v>7</v>
      </c>
      <c r="D79" s="12" t="s">
        <v>66</v>
      </c>
      <c r="E79" s="207" t="e">
        <f>('Uncorrected Area Counts'!G79*'Plate Planning'!$P$18+'Plate Planning'!$Q$18)/'Plate Planning'!$O$18*100</f>
        <v>#DIV/0!</v>
      </c>
      <c r="F79" s="207" t="e">
        <f>('Uncorrected Area Counts'!H79*'Plate Planning'!$P$19+'Plate Planning'!$Q$19)/'Plate Planning'!$O$19*100</f>
        <v>#DIV/0!</v>
      </c>
      <c r="G79" s="67">
        <f>('Uncorrected Area Counts'!I79*'Plate Planning'!$P$20+'Plate Planning'!$Q$20)/'Plate Planning'!$O$20*100</f>
        <v>0.26129493839562856</v>
      </c>
      <c r="H79" s="67">
        <f>('Uncorrected Area Counts'!J79*'Plate Planning'!$P$21+'Plate Planning'!$Q$21)/'Plate Planning'!$O$21*100</f>
        <v>-98.136083715804318</v>
      </c>
      <c r="I79" s="67">
        <f>('Uncorrected Area Counts'!K79*'Plate Planning'!$P$22+'Plate Planning'!$Q$22)/'Plate Planning'!$O$22*100</f>
        <v>-200.0691140580451</v>
      </c>
      <c r="J79" s="67" t="e">
        <f>('Uncorrected Area Counts'!L79*'Plate Planning'!$P$23+'Plate Planning'!$Q$23)/'Plate Planning'!$O$23*100</f>
        <v>#DIV/0!</v>
      </c>
      <c r="K79" s="67" t="e">
        <f>('Uncorrected Area Counts'!M79*'Plate Planning'!$P$24+'Plate Planning'!$Q$24)/'Plate Planning'!$O$24*100</f>
        <v>#DIV/0!</v>
      </c>
      <c r="L79" s="67" t="e">
        <f>('Uncorrected Area Counts'!N79*'Plate Planning'!$P$25+'Plate Planning'!$Q$25)/'Plate Planning'!O100*100</f>
        <v>#DIV/0!</v>
      </c>
      <c r="M79" s="67" t="e">
        <f>('Uncorrected Area Counts'!O79*'Plate Planning'!$P$26+'Plate Planning'!$Q$26)/'Plate Planning'!$O$26*100</f>
        <v>#DIV/0!</v>
      </c>
      <c r="N79" s="66" t="e">
        <f>('Uncorrected Area Counts'!P79*'Plate Planning'!$P$27+'Plate Planning'!$Q$27)/'Plate Planning'!$O$27*100</f>
        <v>#DIV/0!</v>
      </c>
      <c r="O79" s="66" t="e">
        <f>('Uncorrected Area Counts'!Q79*'Plate Planning'!$P$28+'Plate Planning'!$Q$28)/'Plate Planning'!$O$28*100</f>
        <v>#DIV/0!</v>
      </c>
      <c r="P79" s="67" t="e">
        <f>('Uncorrected Area Counts'!R79*'Plate Planning'!$P$29+'Plate Planning'!$Q$29)/'Plate Planning'!$O$29*100</f>
        <v>#DIV/0!</v>
      </c>
      <c r="Q79" s="67" t="e">
        <f>('Uncorrected Area Counts'!S79*'Plate Planning'!$P$30+'Plate Planning'!$Q$30)/'Plate Planning'!$O$30*100</f>
        <v>#DIV/0!</v>
      </c>
      <c r="R79" s="67" t="e">
        <f>('Uncorrected Area Counts'!T79*'Plate Planning'!$P$31+'Plate Planning'!$Q$31)/'Plate Planning'!$O$31*100</f>
        <v>#DIV/0!</v>
      </c>
      <c r="S79" s="210" t="e">
        <f>('Uncorrected Area Counts'!U79*'Plate Planning'!$P$32+'Plate Planning'!$Q$32)/'Plate Planning'!$O$32*100</f>
        <v>#DIV/0!</v>
      </c>
    </row>
    <row r="80" spans="1:19" x14ac:dyDescent="0.3">
      <c r="A80" s="27">
        <v>77</v>
      </c>
      <c r="B80" s="26">
        <v>5</v>
      </c>
      <c r="C80" s="26">
        <v>7</v>
      </c>
      <c r="D80" s="12" t="s">
        <v>66</v>
      </c>
      <c r="E80" s="207" t="e">
        <f>('Uncorrected Area Counts'!G80*'Plate Planning'!$P$18+'Plate Planning'!$Q$18)/'Plate Planning'!$O$18*100</f>
        <v>#DIV/0!</v>
      </c>
      <c r="F80" s="207" t="e">
        <f>('Uncorrected Area Counts'!H80*'Plate Planning'!$P$19+'Plate Planning'!$Q$19)/'Plate Planning'!$O$19*100</f>
        <v>#DIV/0!</v>
      </c>
      <c r="G80" s="67">
        <f>('Uncorrected Area Counts'!I80*'Plate Planning'!$P$20+'Plate Planning'!$Q$20)/'Plate Planning'!$O$20*100</f>
        <v>0.26129493839562856</v>
      </c>
      <c r="H80" s="67">
        <f>('Uncorrected Area Counts'!J80*'Plate Planning'!$P$21+'Plate Planning'!$Q$21)/'Plate Planning'!$O$21*100</f>
        <v>-98.136083715804318</v>
      </c>
      <c r="I80" s="67">
        <f>('Uncorrected Area Counts'!K80*'Plate Planning'!$P$22+'Plate Planning'!$Q$22)/'Plate Planning'!$O$22*100</f>
        <v>-200.0691140580451</v>
      </c>
      <c r="J80" s="67" t="e">
        <f>('Uncorrected Area Counts'!L80*'Plate Planning'!$P$23+'Plate Planning'!$Q$23)/'Plate Planning'!$O$23*100</f>
        <v>#DIV/0!</v>
      </c>
      <c r="K80" s="67" t="e">
        <f>('Uncorrected Area Counts'!M80*'Plate Planning'!$P$24+'Plate Planning'!$Q$24)/'Plate Planning'!$O$24*100</f>
        <v>#DIV/0!</v>
      </c>
      <c r="L80" s="67" t="e">
        <f>('Uncorrected Area Counts'!N80*'Plate Planning'!$P$25+'Plate Planning'!$Q$25)/'Plate Planning'!O101*100</f>
        <v>#DIV/0!</v>
      </c>
      <c r="M80" s="67" t="e">
        <f>('Uncorrected Area Counts'!O80*'Plate Planning'!$P$26+'Plate Planning'!$Q$26)/'Plate Planning'!$O$26*100</f>
        <v>#DIV/0!</v>
      </c>
      <c r="N80" s="66" t="e">
        <f>('Uncorrected Area Counts'!P80*'Plate Planning'!$P$27+'Plate Planning'!$Q$27)/'Plate Planning'!$O$27*100</f>
        <v>#DIV/0!</v>
      </c>
      <c r="O80" s="66" t="e">
        <f>('Uncorrected Area Counts'!Q80*'Plate Planning'!$P$28+'Plate Planning'!$Q$28)/'Plate Planning'!$O$28*100</f>
        <v>#DIV/0!</v>
      </c>
      <c r="P80" s="67" t="e">
        <f>('Uncorrected Area Counts'!R80*'Plate Planning'!$P$29+'Plate Planning'!$Q$29)/'Plate Planning'!$O$29*100</f>
        <v>#DIV/0!</v>
      </c>
      <c r="Q80" s="67" t="e">
        <f>('Uncorrected Area Counts'!S80*'Plate Planning'!$P$30+'Plate Planning'!$Q$30)/'Plate Planning'!$O$30*100</f>
        <v>#DIV/0!</v>
      </c>
      <c r="R80" s="67" t="e">
        <f>('Uncorrected Area Counts'!T80*'Plate Planning'!$P$31+'Plate Planning'!$Q$31)/'Plate Planning'!$O$31*100</f>
        <v>#DIV/0!</v>
      </c>
      <c r="S80" s="210" t="e">
        <f>('Uncorrected Area Counts'!U80*'Plate Planning'!$P$32+'Plate Planning'!$Q$32)/'Plate Planning'!$O$32*100</f>
        <v>#DIV/0!</v>
      </c>
    </row>
    <row r="81" spans="1:19" x14ac:dyDescent="0.3">
      <c r="A81" s="27">
        <v>78</v>
      </c>
      <c r="B81" s="26">
        <v>6</v>
      </c>
      <c r="C81" s="26">
        <v>7</v>
      </c>
      <c r="D81" s="12" t="s">
        <v>66</v>
      </c>
      <c r="E81" s="207" t="e">
        <f>('Uncorrected Area Counts'!G81*'Plate Planning'!$P$18+'Plate Planning'!$Q$18)/'Plate Planning'!$O$18*100</f>
        <v>#DIV/0!</v>
      </c>
      <c r="F81" s="207" t="e">
        <f>('Uncorrected Area Counts'!H81*'Plate Planning'!$P$19+'Plate Planning'!$Q$19)/'Plate Planning'!$O$19*100</f>
        <v>#DIV/0!</v>
      </c>
      <c r="G81" s="67">
        <f>('Uncorrected Area Counts'!I81*'Plate Planning'!$P$20+'Plate Planning'!$Q$20)/'Plate Planning'!$O$20*100</f>
        <v>0.26129493839562856</v>
      </c>
      <c r="H81" s="67">
        <f>('Uncorrected Area Counts'!J81*'Plate Planning'!$P$21+'Plate Planning'!$Q$21)/'Plate Planning'!$O$21*100</f>
        <v>-98.136083715804318</v>
      </c>
      <c r="I81" s="67">
        <f>('Uncorrected Area Counts'!K81*'Plate Planning'!$P$22+'Plate Planning'!$Q$22)/'Plate Planning'!$O$22*100</f>
        <v>-200.0691140580451</v>
      </c>
      <c r="J81" s="67" t="e">
        <f>('Uncorrected Area Counts'!L81*'Plate Planning'!$P$23+'Plate Planning'!$Q$23)/'Plate Planning'!$O$23*100</f>
        <v>#DIV/0!</v>
      </c>
      <c r="K81" s="67" t="e">
        <f>('Uncorrected Area Counts'!M81*'Plate Planning'!$P$24+'Plate Planning'!$Q$24)/'Plate Planning'!$O$24*100</f>
        <v>#DIV/0!</v>
      </c>
      <c r="L81" s="67" t="e">
        <f>('Uncorrected Area Counts'!N81*'Plate Planning'!$P$25+'Plate Planning'!$Q$25)/'Plate Planning'!O102*100</f>
        <v>#DIV/0!</v>
      </c>
      <c r="M81" s="67" t="e">
        <f>('Uncorrected Area Counts'!O81*'Plate Planning'!$P$26+'Plate Planning'!$Q$26)/'Plate Planning'!$O$26*100</f>
        <v>#DIV/0!</v>
      </c>
      <c r="N81" s="66" t="e">
        <f>('Uncorrected Area Counts'!P81*'Plate Planning'!$P$27+'Plate Planning'!$Q$27)/'Plate Planning'!$O$27*100</f>
        <v>#DIV/0!</v>
      </c>
      <c r="O81" s="66" t="e">
        <f>('Uncorrected Area Counts'!Q81*'Plate Planning'!$P$28+'Plate Planning'!$Q$28)/'Plate Planning'!$O$28*100</f>
        <v>#DIV/0!</v>
      </c>
      <c r="P81" s="67" t="e">
        <f>('Uncorrected Area Counts'!R81*'Plate Planning'!$P$29+'Plate Planning'!$Q$29)/'Plate Planning'!$O$29*100</f>
        <v>#DIV/0!</v>
      </c>
      <c r="Q81" s="67" t="e">
        <f>('Uncorrected Area Counts'!S81*'Plate Planning'!$P$30+'Plate Planning'!$Q$30)/'Plate Planning'!$O$30*100</f>
        <v>#DIV/0!</v>
      </c>
      <c r="R81" s="67" t="e">
        <f>('Uncorrected Area Counts'!T81*'Plate Planning'!$P$31+'Plate Planning'!$Q$31)/'Plate Planning'!$O$31*100</f>
        <v>#DIV/0!</v>
      </c>
      <c r="S81" s="210" t="e">
        <f>('Uncorrected Area Counts'!U81*'Plate Planning'!$P$32+'Plate Planning'!$Q$32)/'Plate Planning'!$O$32*100</f>
        <v>#DIV/0!</v>
      </c>
    </row>
    <row r="82" spans="1:19" x14ac:dyDescent="0.3">
      <c r="A82" s="27">
        <v>79</v>
      </c>
      <c r="B82" s="26">
        <v>7</v>
      </c>
      <c r="C82" s="26">
        <v>7</v>
      </c>
      <c r="D82" s="12" t="s">
        <v>66</v>
      </c>
      <c r="E82" s="207" t="e">
        <f>('Uncorrected Area Counts'!G82*'Plate Planning'!$P$18+'Plate Planning'!$Q$18)/'Plate Planning'!$O$18*100</f>
        <v>#DIV/0!</v>
      </c>
      <c r="F82" s="207" t="e">
        <f>('Uncorrected Area Counts'!H82*'Plate Planning'!$P$19+'Plate Planning'!$Q$19)/'Plate Planning'!$O$19*100</f>
        <v>#DIV/0!</v>
      </c>
      <c r="G82" s="67">
        <f>('Uncorrected Area Counts'!I82*'Plate Planning'!$P$20+'Plate Planning'!$Q$20)/'Plate Planning'!$O$20*100</f>
        <v>0.26129493839562856</v>
      </c>
      <c r="H82" s="67">
        <f>('Uncorrected Area Counts'!J82*'Plate Planning'!$P$21+'Plate Planning'!$Q$21)/'Plate Planning'!$O$21*100</f>
        <v>-98.136083715804318</v>
      </c>
      <c r="I82" s="67">
        <f>('Uncorrected Area Counts'!K82*'Plate Planning'!$P$22+'Plate Planning'!$Q$22)/'Plate Planning'!$O$22*100</f>
        <v>-200.0691140580451</v>
      </c>
      <c r="J82" s="67" t="e">
        <f>('Uncorrected Area Counts'!L82*'Plate Planning'!$P$23+'Plate Planning'!$Q$23)/'Plate Planning'!$O$23*100</f>
        <v>#DIV/0!</v>
      </c>
      <c r="K82" s="67" t="e">
        <f>('Uncorrected Area Counts'!M82*'Plate Planning'!$P$24+'Plate Planning'!$Q$24)/'Plate Planning'!$O$24*100</f>
        <v>#DIV/0!</v>
      </c>
      <c r="L82" s="67" t="e">
        <f>('Uncorrected Area Counts'!N82*'Plate Planning'!$P$25+'Plate Planning'!$Q$25)/'Plate Planning'!O103*100</f>
        <v>#DIV/0!</v>
      </c>
      <c r="M82" s="67" t="e">
        <f>('Uncorrected Area Counts'!O82*'Plate Planning'!$P$26+'Plate Planning'!$Q$26)/'Plate Planning'!$O$26*100</f>
        <v>#DIV/0!</v>
      </c>
      <c r="N82" s="66" t="e">
        <f>('Uncorrected Area Counts'!P82*'Plate Planning'!$P$27+'Plate Planning'!$Q$27)/'Plate Planning'!$O$27*100</f>
        <v>#DIV/0!</v>
      </c>
      <c r="O82" s="66" t="e">
        <f>('Uncorrected Area Counts'!Q82*'Plate Planning'!$P$28+'Plate Planning'!$Q$28)/'Plate Planning'!$O$28*100</f>
        <v>#DIV/0!</v>
      </c>
      <c r="P82" s="67" t="e">
        <f>('Uncorrected Area Counts'!R82*'Plate Planning'!$P$29+'Plate Planning'!$Q$29)/'Plate Planning'!$O$29*100</f>
        <v>#DIV/0!</v>
      </c>
      <c r="Q82" s="67" t="e">
        <f>('Uncorrected Area Counts'!S82*'Plate Planning'!$P$30+'Plate Planning'!$Q$30)/'Plate Planning'!$O$30*100</f>
        <v>#DIV/0!</v>
      </c>
      <c r="R82" s="67" t="e">
        <f>('Uncorrected Area Counts'!T82*'Plate Planning'!$P$31+'Plate Planning'!$Q$31)/'Plate Planning'!$O$31*100</f>
        <v>#DIV/0!</v>
      </c>
      <c r="S82" s="210" t="e">
        <f>('Uncorrected Area Counts'!U82*'Plate Planning'!$P$32+'Plate Planning'!$Q$32)/'Plate Planning'!$O$32*100</f>
        <v>#DIV/0!</v>
      </c>
    </row>
    <row r="83" spans="1:19" x14ac:dyDescent="0.3">
      <c r="A83" s="27">
        <v>80</v>
      </c>
      <c r="B83" s="26">
        <v>8</v>
      </c>
      <c r="C83" s="26">
        <v>7</v>
      </c>
      <c r="D83" s="12" t="s">
        <v>66</v>
      </c>
      <c r="E83" s="207" t="e">
        <f>('Uncorrected Area Counts'!G83*'Plate Planning'!$P$18+'Plate Planning'!$Q$18)/'Plate Planning'!$O$18*100</f>
        <v>#DIV/0!</v>
      </c>
      <c r="F83" s="207" t="e">
        <f>('Uncorrected Area Counts'!H83*'Plate Planning'!$P$19+'Plate Planning'!$Q$19)/'Plate Planning'!$O$19*100</f>
        <v>#DIV/0!</v>
      </c>
      <c r="G83" s="67">
        <f>('Uncorrected Area Counts'!I83*'Plate Planning'!$P$20+'Plate Planning'!$Q$20)/'Plate Planning'!$O$20*100</f>
        <v>0.26129493839562856</v>
      </c>
      <c r="H83" s="67">
        <f>('Uncorrected Area Counts'!J83*'Plate Planning'!$P$21+'Plate Planning'!$Q$21)/'Plate Planning'!$O$21*100</f>
        <v>-98.136083715804318</v>
      </c>
      <c r="I83" s="67">
        <f>('Uncorrected Area Counts'!K83*'Plate Planning'!$P$22+'Plate Planning'!$Q$22)/'Plate Planning'!$O$22*100</f>
        <v>-200.0691140580451</v>
      </c>
      <c r="J83" s="67" t="e">
        <f>('Uncorrected Area Counts'!L83*'Plate Planning'!$P$23+'Plate Planning'!$Q$23)/'Plate Planning'!$O$23*100</f>
        <v>#DIV/0!</v>
      </c>
      <c r="K83" s="67" t="e">
        <f>('Uncorrected Area Counts'!M83*'Plate Planning'!$P$24+'Plate Planning'!$Q$24)/'Plate Planning'!$O$24*100</f>
        <v>#DIV/0!</v>
      </c>
      <c r="L83" s="67" t="e">
        <f>('Uncorrected Area Counts'!N83*'Plate Planning'!$P$25+'Plate Planning'!$Q$25)/'Plate Planning'!O104*100</f>
        <v>#DIV/0!</v>
      </c>
      <c r="M83" s="67" t="e">
        <f>('Uncorrected Area Counts'!O83*'Plate Planning'!$P$26+'Plate Planning'!$Q$26)/'Plate Planning'!$O$26*100</f>
        <v>#DIV/0!</v>
      </c>
      <c r="N83" s="66" t="e">
        <f>('Uncorrected Area Counts'!P83*'Plate Planning'!$P$27+'Plate Planning'!$Q$27)/'Plate Planning'!$O$27*100</f>
        <v>#DIV/0!</v>
      </c>
      <c r="O83" s="66" t="e">
        <f>('Uncorrected Area Counts'!Q83*'Plate Planning'!$P$28+'Plate Planning'!$Q$28)/'Plate Planning'!$O$28*100</f>
        <v>#DIV/0!</v>
      </c>
      <c r="P83" s="67" t="e">
        <f>('Uncorrected Area Counts'!R83*'Plate Planning'!$P$29+'Plate Planning'!$Q$29)/'Plate Planning'!$O$29*100</f>
        <v>#DIV/0!</v>
      </c>
      <c r="Q83" s="67" t="e">
        <f>('Uncorrected Area Counts'!S83*'Plate Planning'!$P$30+'Plate Planning'!$Q$30)/'Plate Planning'!$O$30*100</f>
        <v>#DIV/0!</v>
      </c>
      <c r="R83" s="67" t="e">
        <f>('Uncorrected Area Counts'!T83*'Plate Planning'!$P$31+'Plate Planning'!$Q$31)/'Plate Planning'!$O$31*100</f>
        <v>#DIV/0!</v>
      </c>
      <c r="S83" s="210" t="e">
        <f>('Uncorrected Area Counts'!U83*'Plate Planning'!$P$32+'Plate Planning'!$Q$32)/'Plate Planning'!$O$32*100</f>
        <v>#DIV/0!</v>
      </c>
    </row>
    <row r="84" spans="1:19" x14ac:dyDescent="0.3">
      <c r="A84" s="27">
        <v>81</v>
      </c>
      <c r="B84" s="26">
        <v>9</v>
      </c>
      <c r="C84" s="26">
        <v>7</v>
      </c>
      <c r="D84" s="12" t="s">
        <v>66</v>
      </c>
      <c r="E84" s="207" t="e">
        <f>('Uncorrected Area Counts'!G84*'Plate Planning'!$P$18+'Plate Planning'!$Q$18)/'Plate Planning'!$O$18*100</f>
        <v>#DIV/0!</v>
      </c>
      <c r="F84" s="207" t="e">
        <f>('Uncorrected Area Counts'!H84*'Plate Planning'!$P$19+'Plate Planning'!$Q$19)/'Plate Planning'!$O$19*100</f>
        <v>#DIV/0!</v>
      </c>
      <c r="G84" s="67">
        <f>('Uncorrected Area Counts'!I84*'Plate Planning'!$P$20+'Plate Planning'!$Q$20)/'Plate Planning'!$O$20*100</f>
        <v>0.26129493839562856</v>
      </c>
      <c r="H84" s="67">
        <f>('Uncorrected Area Counts'!J84*'Plate Planning'!$P$21+'Plate Planning'!$Q$21)/'Plate Planning'!$O$21*100</f>
        <v>-98.136083715804318</v>
      </c>
      <c r="I84" s="67">
        <f>('Uncorrected Area Counts'!K84*'Plate Planning'!$P$22+'Plate Planning'!$Q$22)/'Plate Planning'!$O$22*100</f>
        <v>-200.0691140580451</v>
      </c>
      <c r="J84" s="67" t="e">
        <f>('Uncorrected Area Counts'!L84*'Plate Planning'!$P$23+'Plate Planning'!$Q$23)/'Plate Planning'!$O$23*100</f>
        <v>#DIV/0!</v>
      </c>
      <c r="K84" s="67" t="e">
        <f>('Uncorrected Area Counts'!M84*'Plate Planning'!$P$24+'Plate Planning'!$Q$24)/'Plate Planning'!$O$24*100</f>
        <v>#DIV/0!</v>
      </c>
      <c r="L84" s="67" t="e">
        <f>('Uncorrected Area Counts'!N84*'Plate Planning'!$P$25+'Plate Planning'!$Q$25)/'Plate Planning'!O105*100</f>
        <v>#DIV/0!</v>
      </c>
      <c r="M84" s="67" t="e">
        <f>('Uncorrected Area Counts'!O84*'Plate Planning'!$P$26+'Plate Planning'!$Q$26)/'Plate Planning'!$O$26*100</f>
        <v>#DIV/0!</v>
      </c>
      <c r="N84" s="66" t="e">
        <f>('Uncorrected Area Counts'!P84*'Plate Planning'!$P$27+'Plate Planning'!$Q$27)/'Plate Planning'!$O$27*100</f>
        <v>#DIV/0!</v>
      </c>
      <c r="O84" s="66" t="e">
        <f>('Uncorrected Area Counts'!Q84*'Plate Planning'!$P$28+'Plate Planning'!$Q$28)/'Plate Planning'!$O$28*100</f>
        <v>#DIV/0!</v>
      </c>
      <c r="P84" s="67" t="e">
        <f>('Uncorrected Area Counts'!R84*'Plate Planning'!$P$29+'Plate Planning'!$Q$29)/'Plate Planning'!$O$29*100</f>
        <v>#DIV/0!</v>
      </c>
      <c r="Q84" s="67" t="e">
        <f>('Uncorrected Area Counts'!S84*'Plate Planning'!$P$30+'Plate Planning'!$Q$30)/'Plate Planning'!$O$30*100</f>
        <v>#DIV/0!</v>
      </c>
      <c r="R84" s="67" t="e">
        <f>('Uncorrected Area Counts'!T84*'Plate Planning'!$P$31+'Plate Planning'!$Q$31)/'Plate Planning'!$O$31*100</f>
        <v>#DIV/0!</v>
      </c>
      <c r="S84" s="210" t="e">
        <f>('Uncorrected Area Counts'!U84*'Plate Planning'!$P$32+'Plate Planning'!$Q$32)/'Plate Planning'!$O$32*100</f>
        <v>#DIV/0!</v>
      </c>
    </row>
    <row r="85" spans="1:19" x14ac:dyDescent="0.3">
      <c r="A85" s="27">
        <v>82</v>
      </c>
      <c r="B85" s="26">
        <v>10</v>
      </c>
      <c r="C85" s="26">
        <v>7</v>
      </c>
      <c r="D85" s="12" t="s">
        <v>66</v>
      </c>
      <c r="E85" s="207" t="e">
        <f>('Uncorrected Area Counts'!G85*'Plate Planning'!$P$18+'Plate Planning'!$Q$18)/'Plate Planning'!$O$18*100</f>
        <v>#DIV/0!</v>
      </c>
      <c r="F85" s="207" t="e">
        <f>('Uncorrected Area Counts'!H85*'Plate Planning'!$P$19+'Plate Planning'!$Q$19)/'Plate Planning'!$O$19*100</f>
        <v>#DIV/0!</v>
      </c>
      <c r="G85" s="67">
        <f>('Uncorrected Area Counts'!I85*'Plate Planning'!$P$20+'Plate Planning'!$Q$20)/'Plate Planning'!$O$20*100</f>
        <v>0.26129493839562856</v>
      </c>
      <c r="H85" s="67">
        <f>('Uncorrected Area Counts'!J85*'Plate Planning'!$P$21+'Plate Planning'!$Q$21)/'Plate Planning'!$O$21*100</f>
        <v>-98.136083715804318</v>
      </c>
      <c r="I85" s="67">
        <f>('Uncorrected Area Counts'!K85*'Plate Planning'!$P$22+'Plate Planning'!$Q$22)/'Plate Planning'!$O$22*100</f>
        <v>-200.0691140580451</v>
      </c>
      <c r="J85" s="67" t="e">
        <f>('Uncorrected Area Counts'!L85*'Plate Planning'!$P$23+'Plate Planning'!$Q$23)/'Plate Planning'!$O$23*100</f>
        <v>#DIV/0!</v>
      </c>
      <c r="K85" s="67" t="e">
        <f>('Uncorrected Area Counts'!M85*'Plate Planning'!$P$24+'Plate Planning'!$Q$24)/'Plate Planning'!$O$24*100</f>
        <v>#DIV/0!</v>
      </c>
      <c r="L85" s="67" t="e">
        <f>('Uncorrected Area Counts'!N85*'Plate Planning'!$P$25+'Plate Planning'!$Q$25)/'Plate Planning'!O106*100</f>
        <v>#DIV/0!</v>
      </c>
      <c r="M85" s="67" t="e">
        <f>('Uncorrected Area Counts'!O85*'Plate Planning'!$P$26+'Plate Planning'!$Q$26)/'Plate Planning'!$O$26*100</f>
        <v>#DIV/0!</v>
      </c>
      <c r="N85" s="66" t="e">
        <f>('Uncorrected Area Counts'!P85*'Plate Planning'!$P$27+'Plate Planning'!$Q$27)/'Plate Planning'!$O$27*100</f>
        <v>#DIV/0!</v>
      </c>
      <c r="O85" s="66" t="e">
        <f>('Uncorrected Area Counts'!Q85*'Plate Planning'!$P$28+'Plate Planning'!$Q$28)/'Plate Planning'!$O$28*100</f>
        <v>#DIV/0!</v>
      </c>
      <c r="P85" s="67" t="e">
        <f>('Uncorrected Area Counts'!R85*'Plate Planning'!$P$29+'Plate Planning'!$Q$29)/'Plate Planning'!$O$29*100</f>
        <v>#DIV/0!</v>
      </c>
      <c r="Q85" s="67" t="e">
        <f>('Uncorrected Area Counts'!S85*'Plate Planning'!$P$30+'Plate Planning'!$Q$30)/'Plate Planning'!$O$30*100</f>
        <v>#DIV/0!</v>
      </c>
      <c r="R85" s="67" t="e">
        <f>('Uncorrected Area Counts'!T85*'Plate Planning'!$P$31+'Plate Planning'!$Q$31)/'Plate Planning'!$O$31*100</f>
        <v>#DIV/0!</v>
      </c>
      <c r="S85" s="210" t="e">
        <f>('Uncorrected Area Counts'!U85*'Plate Planning'!$P$32+'Plate Planning'!$Q$32)/'Plate Planning'!$O$32*100</f>
        <v>#DIV/0!</v>
      </c>
    </row>
    <row r="86" spans="1:19" x14ac:dyDescent="0.3">
      <c r="A86" s="27">
        <v>83</v>
      </c>
      <c r="B86" s="26">
        <v>11</v>
      </c>
      <c r="C86" s="26">
        <v>7</v>
      </c>
      <c r="D86" s="12" t="s">
        <v>66</v>
      </c>
      <c r="E86" s="207" t="e">
        <f>('Uncorrected Area Counts'!G86*'Plate Planning'!$P$18+'Plate Planning'!$Q$18)/'Plate Planning'!$O$18*100</f>
        <v>#DIV/0!</v>
      </c>
      <c r="F86" s="207" t="e">
        <f>('Uncorrected Area Counts'!H86*'Plate Planning'!$P$19+'Plate Planning'!$Q$19)/'Plate Planning'!$O$19*100</f>
        <v>#DIV/0!</v>
      </c>
      <c r="G86" s="67">
        <f>('Uncorrected Area Counts'!I86*'Plate Planning'!$P$20+'Plate Planning'!$Q$20)/'Plate Planning'!$O$20*100</f>
        <v>0.26129493839562856</v>
      </c>
      <c r="H86" s="67">
        <f>('Uncorrected Area Counts'!J86*'Plate Planning'!$P$21+'Plate Planning'!$Q$21)/'Plate Planning'!$O$21*100</f>
        <v>-98.136083715804318</v>
      </c>
      <c r="I86" s="67">
        <f>('Uncorrected Area Counts'!K86*'Plate Planning'!$P$22+'Plate Planning'!$Q$22)/'Plate Planning'!$O$22*100</f>
        <v>-200.0691140580451</v>
      </c>
      <c r="J86" s="67" t="e">
        <f>('Uncorrected Area Counts'!L86*'Plate Planning'!$P$23+'Plate Planning'!$Q$23)/'Plate Planning'!$O$23*100</f>
        <v>#DIV/0!</v>
      </c>
      <c r="K86" s="67" t="e">
        <f>('Uncorrected Area Counts'!M86*'Plate Planning'!$P$24+'Plate Planning'!$Q$24)/'Plate Planning'!$O$24*100</f>
        <v>#DIV/0!</v>
      </c>
      <c r="L86" s="67" t="e">
        <f>('Uncorrected Area Counts'!N86*'Plate Planning'!$P$25+'Plate Planning'!$Q$25)/'Plate Planning'!O107*100</f>
        <v>#DIV/0!</v>
      </c>
      <c r="M86" s="67" t="e">
        <f>('Uncorrected Area Counts'!O86*'Plate Planning'!$P$26+'Plate Planning'!$Q$26)/'Plate Planning'!$O$26*100</f>
        <v>#DIV/0!</v>
      </c>
      <c r="N86" s="66" t="e">
        <f>('Uncorrected Area Counts'!P86*'Plate Planning'!$P$27+'Plate Planning'!$Q$27)/'Plate Planning'!$O$27*100</f>
        <v>#DIV/0!</v>
      </c>
      <c r="O86" s="66" t="e">
        <f>('Uncorrected Area Counts'!Q86*'Plate Planning'!$P$28+'Plate Planning'!$Q$28)/'Plate Planning'!$O$28*100</f>
        <v>#DIV/0!</v>
      </c>
      <c r="P86" s="67" t="e">
        <f>('Uncorrected Area Counts'!R86*'Plate Planning'!$P$29+'Plate Planning'!$Q$29)/'Plate Planning'!$O$29*100</f>
        <v>#DIV/0!</v>
      </c>
      <c r="Q86" s="67" t="e">
        <f>('Uncorrected Area Counts'!S86*'Plate Planning'!$P$30+'Plate Planning'!$Q$30)/'Plate Planning'!$O$30*100</f>
        <v>#DIV/0!</v>
      </c>
      <c r="R86" s="67" t="e">
        <f>('Uncorrected Area Counts'!T86*'Plate Planning'!$P$31+'Plate Planning'!$Q$31)/'Plate Planning'!$O$31*100</f>
        <v>#DIV/0!</v>
      </c>
      <c r="S86" s="210" t="e">
        <f>('Uncorrected Area Counts'!U86*'Plate Planning'!$P$32+'Plate Planning'!$Q$32)/'Plate Planning'!$O$32*100</f>
        <v>#DIV/0!</v>
      </c>
    </row>
    <row r="87" spans="1:19" x14ac:dyDescent="0.3">
      <c r="A87" s="27">
        <v>84</v>
      </c>
      <c r="B87" s="26">
        <v>12</v>
      </c>
      <c r="C87" s="26">
        <v>7</v>
      </c>
      <c r="D87" s="12" t="s">
        <v>66</v>
      </c>
      <c r="E87" s="207" t="e">
        <f>('Uncorrected Area Counts'!G87*'Plate Planning'!$P$18+'Plate Planning'!$Q$18)/'Plate Planning'!$O$18*100</f>
        <v>#DIV/0!</v>
      </c>
      <c r="F87" s="207" t="e">
        <f>('Uncorrected Area Counts'!H87*'Plate Planning'!$P$19+'Plate Planning'!$Q$19)/'Plate Planning'!$O$19*100</f>
        <v>#DIV/0!</v>
      </c>
      <c r="G87" s="67">
        <f>('Uncorrected Area Counts'!I87*'Plate Planning'!$P$20+'Plate Planning'!$Q$20)/'Plate Planning'!$O$20*100</f>
        <v>0.26129493839562856</v>
      </c>
      <c r="H87" s="67">
        <f>('Uncorrected Area Counts'!J87*'Plate Planning'!$P$21+'Plate Planning'!$Q$21)/'Plate Planning'!$O$21*100</f>
        <v>-98.136083715804318</v>
      </c>
      <c r="I87" s="67">
        <f>('Uncorrected Area Counts'!K87*'Plate Planning'!$P$22+'Plate Planning'!$Q$22)/'Plate Planning'!$O$22*100</f>
        <v>-200.0691140580451</v>
      </c>
      <c r="J87" s="67" t="e">
        <f>('Uncorrected Area Counts'!L87*'Plate Planning'!$P$23+'Plate Planning'!$Q$23)/'Plate Planning'!$O$23*100</f>
        <v>#DIV/0!</v>
      </c>
      <c r="K87" s="67" t="e">
        <f>('Uncorrected Area Counts'!M87*'Plate Planning'!$P$24+'Plate Planning'!$Q$24)/'Plate Planning'!$O$24*100</f>
        <v>#DIV/0!</v>
      </c>
      <c r="L87" s="67" t="e">
        <f>('Uncorrected Area Counts'!N87*'Plate Planning'!$P$25+'Plate Planning'!$Q$25)/'Plate Planning'!O108*100</f>
        <v>#DIV/0!</v>
      </c>
      <c r="M87" s="67" t="e">
        <f>('Uncorrected Area Counts'!O87*'Plate Planning'!$P$26+'Plate Planning'!$Q$26)/'Plate Planning'!$O$26*100</f>
        <v>#DIV/0!</v>
      </c>
      <c r="N87" s="66" t="e">
        <f>('Uncorrected Area Counts'!P87*'Plate Planning'!$P$27+'Plate Planning'!$Q$27)/'Plate Planning'!$O$27*100</f>
        <v>#DIV/0!</v>
      </c>
      <c r="O87" s="66" t="e">
        <f>('Uncorrected Area Counts'!Q87*'Plate Planning'!$P$28+'Plate Planning'!$Q$28)/'Plate Planning'!$O$28*100</f>
        <v>#DIV/0!</v>
      </c>
      <c r="P87" s="67" t="e">
        <f>('Uncorrected Area Counts'!R87*'Plate Planning'!$P$29+'Plate Planning'!$Q$29)/'Plate Planning'!$O$29*100</f>
        <v>#DIV/0!</v>
      </c>
      <c r="Q87" s="67" t="e">
        <f>('Uncorrected Area Counts'!S87*'Plate Planning'!$P$30+'Plate Planning'!$Q$30)/'Plate Planning'!$O$30*100</f>
        <v>#DIV/0!</v>
      </c>
      <c r="R87" s="67" t="e">
        <f>('Uncorrected Area Counts'!T87*'Plate Planning'!$P$31+'Plate Planning'!$Q$31)/'Plate Planning'!$O$31*100</f>
        <v>#DIV/0!</v>
      </c>
      <c r="S87" s="210" t="e">
        <f>('Uncorrected Area Counts'!U87*'Plate Planning'!$P$32+'Plate Planning'!$Q$32)/'Plate Planning'!$O$32*100</f>
        <v>#DIV/0!</v>
      </c>
    </row>
    <row r="88" spans="1:19" x14ac:dyDescent="0.3">
      <c r="A88" s="27">
        <v>85</v>
      </c>
      <c r="B88" s="26">
        <v>1</v>
      </c>
      <c r="C88" s="26">
        <v>8</v>
      </c>
      <c r="D88" s="12" t="s">
        <v>66</v>
      </c>
      <c r="E88" s="207" t="e">
        <f>('Uncorrected Area Counts'!G88*'Plate Planning'!$P$18+'Plate Planning'!$Q$18)/'Plate Planning'!$O$18*100</f>
        <v>#DIV/0!</v>
      </c>
      <c r="F88" s="207" t="e">
        <f>('Uncorrected Area Counts'!H88*'Plate Planning'!$P$19+'Plate Planning'!$Q$19)/'Plate Planning'!$O$19*100</f>
        <v>#DIV/0!</v>
      </c>
      <c r="G88" s="67">
        <f>('Uncorrected Area Counts'!I88*'Plate Planning'!$P$20+'Plate Planning'!$Q$20)/'Plate Planning'!$O$20*100</f>
        <v>0.26129493839562856</v>
      </c>
      <c r="H88" s="67">
        <f>('Uncorrected Area Counts'!J88*'Plate Planning'!$P$21+'Plate Planning'!$Q$21)/'Plate Planning'!$O$21*100</f>
        <v>-98.136083715804318</v>
      </c>
      <c r="I88" s="67">
        <f>('Uncorrected Area Counts'!K88*'Plate Planning'!$P$22+'Plate Planning'!$Q$22)/'Plate Planning'!$O$22*100</f>
        <v>-200.0691140580451</v>
      </c>
      <c r="J88" s="67" t="e">
        <f>('Uncorrected Area Counts'!L88*'Plate Planning'!$P$23+'Plate Planning'!$Q$23)/'Plate Planning'!$O$23*100</f>
        <v>#DIV/0!</v>
      </c>
      <c r="K88" s="67" t="e">
        <f>('Uncorrected Area Counts'!M88*'Plate Planning'!$P$24+'Plate Planning'!$Q$24)/'Plate Planning'!$O$24*100</f>
        <v>#DIV/0!</v>
      </c>
      <c r="L88" s="67" t="e">
        <f>('Uncorrected Area Counts'!N88*'Plate Planning'!$P$25+'Plate Planning'!$Q$25)/'Plate Planning'!O109*100</f>
        <v>#DIV/0!</v>
      </c>
      <c r="M88" s="67" t="e">
        <f>('Uncorrected Area Counts'!O88*'Plate Planning'!$P$26+'Plate Planning'!$Q$26)/'Plate Planning'!$O$26*100</f>
        <v>#DIV/0!</v>
      </c>
      <c r="N88" s="66" t="e">
        <f>('Uncorrected Area Counts'!P88*'Plate Planning'!$P$27+'Plate Planning'!$Q$27)/'Plate Planning'!$O$27*100</f>
        <v>#DIV/0!</v>
      </c>
      <c r="O88" s="66" t="e">
        <f>('Uncorrected Area Counts'!Q88*'Plate Planning'!$P$28+'Plate Planning'!$Q$28)/'Plate Planning'!$O$28*100</f>
        <v>#DIV/0!</v>
      </c>
      <c r="P88" s="67" t="e">
        <f>('Uncorrected Area Counts'!R88*'Plate Planning'!$P$29+'Plate Planning'!$Q$29)/'Plate Planning'!$O$29*100</f>
        <v>#DIV/0!</v>
      </c>
      <c r="Q88" s="67" t="e">
        <f>('Uncorrected Area Counts'!S88*'Plate Planning'!$P$30+'Plate Planning'!$Q$30)/'Plate Planning'!$O$30*100</f>
        <v>#DIV/0!</v>
      </c>
      <c r="R88" s="67" t="e">
        <f>('Uncorrected Area Counts'!T88*'Plate Planning'!$P$31+'Plate Planning'!$Q$31)/'Plate Planning'!$O$31*100</f>
        <v>#DIV/0!</v>
      </c>
      <c r="S88" s="210" t="e">
        <f>('Uncorrected Area Counts'!U88*'Plate Planning'!$P$32+'Plate Planning'!$Q$32)/'Plate Planning'!$O$32*100</f>
        <v>#DIV/0!</v>
      </c>
    </row>
    <row r="89" spans="1:19" x14ac:dyDescent="0.3">
      <c r="A89" s="27">
        <v>86</v>
      </c>
      <c r="B89" s="26">
        <v>2</v>
      </c>
      <c r="C89" s="26">
        <v>8</v>
      </c>
      <c r="D89" s="12" t="s">
        <v>66</v>
      </c>
      <c r="E89" s="207" t="e">
        <f>('Uncorrected Area Counts'!G89*'Plate Planning'!$P$18+'Plate Planning'!$Q$18)/'Plate Planning'!$O$18*100</f>
        <v>#DIV/0!</v>
      </c>
      <c r="F89" s="207" t="e">
        <f>('Uncorrected Area Counts'!H89*'Plate Planning'!$P$19+'Plate Planning'!$Q$19)/'Plate Planning'!$O$19*100</f>
        <v>#DIV/0!</v>
      </c>
      <c r="G89" s="67">
        <f>('Uncorrected Area Counts'!I89*'Plate Planning'!$P$20+'Plate Planning'!$Q$20)/'Plate Planning'!$O$20*100</f>
        <v>0.26129493839562856</v>
      </c>
      <c r="H89" s="67">
        <f>('Uncorrected Area Counts'!J89*'Plate Planning'!$P$21+'Plate Planning'!$Q$21)/'Plate Planning'!$O$21*100</f>
        <v>-98.136083715804318</v>
      </c>
      <c r="I89" s="67">
        <f>('Uncorrected Area Counts'!K89*'Plate Planning'!$P$22+'Plate Planning'!$Q$22)/'Plate Planning'!$O$22*100</f>
        <v>-200.0691140580451</v>
      </c>
      <c r="J89" s="67" t="e">
        <f>('Uncorrected Area Counts'!L89*'Plate Planning'!$P$23+'Plate Planning'!$Q$23)/'Plate Planning'!$O$23*100</f>
        <v>#DIV/0!</v>
      </c>
      <c r="K89" s="67" t="e">
        <f>('Uncorrected Area Counts'!M89*'Plate Planning'!$P$24+'Plate Planning'!$Q$24)/'Plate Planning'!$O$24*100</f>
        <v>#DIV/0!</v>
      </c>
      <c r="L89" s="67" t="e">
        <f>('Uncorrected Area Counts'!N89*'Plate Planning'!$P$25+'Plate Planning'!$Q$25)/'Plate Planning'!O110*100</f>
        <v>#DIV/0!</v>
      </c>
      <c r="M89" s="67" t="e">
        <f>('Uncorrected Area Counts'!O89*'Plate Planning'!$P$26+'Plate Planning'!$Q$26)/'Plate Planning'!$O$26*100</f>
        <v>#DIV/0!</v>
      </c>
      <c r="N89" s="66" t="e">
        <f>('Uncorrected Area Counts'!P89*'Plate Planning'!$P$27+'Plate Planning'!$Q$27)/'Plate Planning'!$O$27*100</f>
        <v>#DIV/0!</v>
      </c>
      <c r="O89" s="66" t="e">
        <f>('Uncorrected Area Counts'!Q89*'Plate Planning'!$P$28+'Plate Planning'!$Q$28)/'Plate Planning'!$O$28*100</f>
        <v>#DIV/0!</v>
      </c>
      <c r="P89" s="67" t="e">
        <f>('Uncorrected Area Counts'!R89*'Plate Planning'!$P$29+'Plate Planning'!$Q$29)/'Plate Planning'!$O$29*100</f>
        <v>#DIV/0!</v>
      </c>
      <c r="Q89" s="67" t="e">
        <f>('Uncorrected Area Counts'!S89*'Plate Planning'!$P$30+'Plate Planning'!$Q$30)/'Plate Planning'!$O$30*100</f>
        <v>#DIV/0!</v>
      </c>
      <c r="R89" s="67" t="e">
        <f>('Uncorrected Area Counts'!T89*'Plate Planning'!$P$31+'Plate Planning'!$Q$31)/'Plate Planning'!$O$31*100</f>
        <v>#DIV/0!</v>
      </c>
      <c r="S89" s="210" t="e">
        <f>('Uncorrected Area Counts'!U89*'Plate Planning'!$P$32+'Plate Planning'!$Q$32)/'Plate Planning'!$O$32*100</f>
        <v>#DIV/0!</v>
      </c>
    </row>
    <row r="90" spans="1:19" x14ac:dyDescent="0.3">
      <c r="A90" s="27">
        <v>87</v>
      </c>
      <c r="B90" s="26">
        <v>3</v>
      </c>
      <c r="C90" s="26">
        <v>8</v>
      </c>
      <c r="D90" s="12" t="s">
        <v>66</v>
      </c>
      <c r="E90" s="207" t="e">
        <f>('Uncorrected Area Counts'!G90*'Plate Planning'!$P$18+'Plate Planning'!$Q$18)/'Plate Planning'!$O$18*100</f>
        <v>#DIV/0!</v>
      </c>
      <c r="F90" s="207" t="e">
        <f>('Uncorrected Area Counts'!H90*'Plate Planning'!$P$19+'Plate Planning'!$Q$19)/'Plate Planning'!$O$19*100</f>
        <v>#DIV/0!</v>
      </c>
      <c r="G90" s="67">
        <f>('Uncorrected Area Counts'!I90*'Plate Planning'!$P$20+'Plate Planning'!$Q$20)/'Plate Planning'!$O$20*100</f>
        <v>0.26129493839562856</v>
      </c>
      <c r="H90" s="67">
        <f>('Uncorrected Area Counts'!J90*'Plate Planning'!$P$21+'Plate Planning'!$Q$21)/'Plate Planning'!$O$21*100</f>
        <v>-98.136083715804318</v>
      </c>
      <c r="I90" s="67">
        <f>('Uncorrected Area Counts'!K90*'Plate Planning'!$P$22+'Plate Planning'!$Q$22)/'Plate Planning'!$O$22*100</f>
        <v>-200.0691140580451</v>
      </c>
      <c r="J90" s="67" t="e">
        <f>('Uncorrected Area Counts'!L90*'Plate Planning'!$P$23+'Plate Planning'!$Q$23)/'Plate Planning'!$O$23*100</f>
        <v>#DIV/0!</v>
      </c>
      <c r="K90" s="67" t="e">
        <f>('Uncorrected Area Counts'!M90*'Plate Planning'!$P$24+'Plate Planning'!$Q$24)/'Plate Planning'!$O$24*100</f>
        <v>#DIV/0!</v>
      </c>
      <c r="L90" s="67" t="e">
        <f>('Uncorrected Area Counts'!N90*'Plate Planning'!$P$25+'Plate Planning'!$Q$25)/'Plate Planning'!O111*100</f>
        <v>#DIV/0!</v>
      </c>
      <c r="M90" s="67" t="e">
        <f>('Uncorrected Area Counts'!O90*'Plate Planning'!$P$26+'Plate Planning'!$Q$26)/'Plate Planning'!$O$26*100</f>
        <v>#DIV/0!</v>
      </c>
      <c r="N90" s="66" t="e">
        <f>('Uncorrected Area Counts'!P90*'Plate Planning'!$P$27+'Plate Planning'!$Q$27)/'Plate Planning'!$O$27*100</f>
        <v>#DIV/0!</v>
      </c>
      <c r="O90" s="66" t="e">
        <f>('Uncorrected Area Counts'!Q90*'Plate Planning'!$P$28+'Plate Planning'!$Q$28)/'Plate Planning'!$O$28*100</f>
        <v>#DIV/0!</v>
      </c>
      <c r="P90" s="67" t="e">
        <f>('Uncorrected Area Counts'!R90*'Plate Planning'!$P$29+'Plate Planning'!$Q$29)/'Plate Planning'!$O$29*100</f>
        <v>#DIV/0!</v>
      </c>
      <c r="Q90" s="67" t="e">
        <f>('Uncorrected Area Counts'!S90*'Plate Planning'!$P$30+'Plate Planning'!$Q$30)/'Plate Planning'!$O$30*100</f>
        <v>#DIV/0!</v>
      </c>
      <c r="R90" s="67" t="e">
        <f>('Uncorrected Area Counts'!T90*'Plate Planning'!$P$31+'Plate Planning'!$Q$31)/'Plate Planning'!$O$31*100</f>
        <v>#DIV/0!</v>
      </c>
      <c r="S90" s="210" t="e">
        <f>('Uncorrected Area Counts'!U90*'Plate Planning'!$P$32+'Plate Planning'!$Q$32)/'Plate Planning'!$O$32*100</f>
        <v>#DIV/0!</v>
      </c>
    </row>
    <row r="91" spans="1:19" x14ac:dyDescent="0.3">
      <c r="A91" s="27">
        <v>88</v>
      </c>
      <c r="B91" s="26">
        <v>4</v>
      </c>
      <c r="C91" s="26">
        <v>8</v>
      </c>
      <c r="D91" s="12" t="s">
        <v>66</v>
      </c>
      <c r="E91" s="207" t="e">
        <f>('Uncorrected Area Counts'!G91*'Plate Planning'!$P$18+'Plate Planning'!$Q$18)/'Plate Planning'!$O$18*100</f>
        <v>#DIV/0!</v>
      </c>
      <c r="F91" s="207" t="e">
        <f>('Uncorrected Area Counts'!H91*'Plate Planning'!$P$19+'Plate Planning'!$Q$19)/'Plate Planning'!$O$19*100</f>
        <v>#DIV/0!</v>
      </c>
      <c r="G91" s="67">
        <f>('Uncorrected Area Counts'!I91*'Plate Planning'!$P$20+'Plate Planning'!$Q$20)/'Plate Planning'!$O$20*100</f>
        <v>0.26129493839562856</v>
      </c>
      <c r="H91" s="67">
        <f>('Uncorrected Area Counts'!J91*'Plate Planning'!$P$21+'Plate Planning'!$Q$21)/'Plate Planning'!$O$21*100</f>
        <v>-98.136083715804318</v>
      </c>
      <c r="I91" s="67">
        <f>('Uncorrected Area Counts'!K91*'Plate Planning'!$P$22+'Plate Planning'!$Q$22)/'Plate Planning'!$O$22*100</f>
        <v>-200.0691140580451</v>
      </c>
      <c r="J91" s="67" t="e">
        <f>('Uncorrected Area Counts'!L91*'Plate Planning'!$P$23+'Plate Planning'!$Q$23)/'Plate Planning'!$O$23*100</f>
        <v>#DIV/0!</v>
      </c>
      <c r="K91" s="67" t="e">
        <f>('Uncorrected Area Counts'!M91*'Plate Planning'!$P$24+'Plate Planning'!$Q$24)/'Plate Planning'!$O$24*100</f>
        <v>#DIV/0!</v>
      </c>
      <c r="L91" s="67" t="e">
        <f>('Uncorrected Area Counts'!N91*'Plate Planning'!$P$25+'Plate Planning'!$Q$25)/'Plate Planning'!O112*100</f>
        <v>#DIV/0!</v>
      </c>
      <c r="M91" s="67" t="e">
        <f>('Uncorrected Area Counts'!O91*'Plate Planning'!$P$26+'Plate Planning'!$Q$26)/'Plate Planning'!$O$26*100</f>
        <v>#DIV/0!</v>
      </c>
      <c r="N91" s="66" t="e">
        <f>('Uncorrected Area Counts'!P91*'Plate Planning'!$P$27+'Plate Planning'!$Q$27)/'Plate Planning'!$O$27*100</f>
        <v>#DIV/0!</v>
      </c>
      <c r="O91" s="66" t="e">
        <f>('Uncorrected Area Counts'!Q91*'Plate Planning'!$P$28+'Plate Planning'!$Q$28)/'Plate Planning'!$O$28*100</f>
        <v>#DIV/0!</v>
      </c>
      <c r="P91" s="67" t="e">
        <f>('Uncorrected Area Counts'!R91*'Plate Planning'!$P$29+'Plate Planning'!$Q$29)/'Plate Planning'!$O$29*100</f>
        <v>#DIV/0!</v>
      </c>
      <c r="Q91" s="67" t="e">
        <f>('Uncorrected Area Counts'!S91*'Plate Planning'!$P$30+'Plate Planning'!$Q$30)/'Plate Planning'!$O$30*100</f>
        <v>#DIV/0!</v>
      </c>
      <c r="R91" s="67" t="e">
        <f>('Uncorrected Area Counts'!T91*'Plate Planning'!$P$31+'Plate Planning'!$Q$31)/'Plate Planning'!$O$31*100</f>
        <v>#DIV/0!</v>
      </c>
      <c r="S91" s="210" t="e">
        <f>('Uncorrected Area Counts'!U91*'Plate Planning'!$P$32+'Plate Planning'!$Q$32)/'Plate Planning'!$O$32*100</f>
        <v>#DIV/0!</v>
      </c>
    </row>
    <row r="92" spans="1:19" x14ac:dyDescent="0.3">
      <c r="A92" s="27">
        <v>89</v>
      </c>
      <c r="B92" s="26">
        <v>5</v>
      </c>
      <c r="C92" s="26">
        <v>8</v>
      </c>
      <c r="D92" s="12" t="s">
        <v>66</v>
      </c>
      <c r="E92" s="207" t="e">
        <f>('Uncorrected Area Counts'!G92*'Plate Planning'!$P$18+'Plate Planning'!$Q$18)/'Plate Planning'!$O$18*100</f>
        <v>#DIV/0!</v>
      </c>
      <c r="F92" s="207" t="e">
        <f>('Uncorrected Area Counts'!H92*'Plate Planning'!$P$19+'Plate Planning'!$Q$19)/'Plate Planning'!$O$19*100</f>
        <v>#DIV/0!</v>
      </c>
      <c r="G92" s="67">
        <f>('Uncorrected Area Counts'!I92*'Plate Planning'!$P$20+'Plate Planning'!$Q$20)/'Plate Planning'!$O$20*100</f>
        <v>0.26129493839562856</v>
      </c>
      <c r="H92" s="67">
        <f>('Uncorrected Area Counts'!J92*'Plate Planning'!$P$21+'Plate Planning'!$Q$21)/'Plate Planning'!$O$21*100</f>
        <v>-98.136083715804318</v>
      </c>
      <c r="I92" s="67">
        <f>('Uncorrected Area Counts'!K92*'Plate Planning'!$P$22+'Plate Planning'!$Q$22)/'Plate Planning'!$O$22*100</f>
        <v>-200.0691140580451</v>
      </c>
      <c r="J92" s="67" t="e">
        <f>('Uncorrected Area Counts'!L92*'Plate Planning'!$P$23+'Plate Planning'!$Q$23)/'Plate Planning'!$O$23*100</f>
        <v>#DIV/0!</v>
      </c>
      <c r="K92" s="67" t="e">
        <f>('Uncorrected Area Counts'!M92*'Plate Planning'!$P$24+'Plate Planning'!$Q$24)/'Plate Planning'!$O$24*100</f>
        <v>#DIV/0!</v>
      </c>
      <c r="L92" s="67" t="e">
        <f>('Uncorrected Area Counts'!N92*'Plate Planning'!$P$25+'Plate Planning'!$Q$25)/'Plate Planning'!O113*100</f>
        <v>#DIV/0!</v>
      </c>
      <c r="M92" s="67" t="e">
        <f>('Uncorrected Area Counts'!O92*'Plate Planning'!$P$26+'Plate Planning'!$Q$26)/'Plate Planning'!$O$26*100</f>
        <v>#DIV/0!</v>
      </c>
      <c r="N92" s="66" t="e">
        <f>('Uncorrected Area Counts'!P92*'Plate Planning'!$P$27+'Plate Planning'!$Q$27)/'Plate Planning'!$O$27*100</f>
        <v>#DIV/0!</v>
      </c>
      <c r="O92" s="66" t="e">
        <f>('Uncorrected Area Counts'!Q92*'Plate Planning'!$P$28+'Plate Planning'!$Q$28)/'Plate Planning'!$O$28*100</f>
        <v>#DIV/0!</v>
      </c>
      <c r="P92" s="67" t="e">
        <f>('Uncorrected Area Counts'!R92*'Plate Planning'!$P$29+'Plate Planning'!$Q$29)/'Plate Planning'!$O$29*100</f>
        <v>#DIV/0!</v>
      </c>
      <c r="Q92" s="67" t="e">
        <f>('Uncorrected Area Counts'!S92*'Plate Planning'!$P$30+'Plate Planning'!$Q$30)/'Plate Planning'!$O$30*100</f>
        <v>#DIV/0!</v>
      </c>
      <c r="R92" s="67" t="e">
        <f>('Uncorrected Area Counts'!T92*'Plate Planning'!$P$31+'Plate Planning'!$Q$31)/'Plate Planning'!$O$31*100</f>
        <v>#DIV/0!</v>
      </c>
      <c r="S92" s="210" t="e">
        <f>('Uncorrected Area Counts'!U92*'Plate Planning'!$P$32+'Plate Planning'!$Q$32)/'Plate Planning'!$O$32*100</f>
        <v>#DIV/0!</v>
      </c>
    </row>
    <row r="93" spans="1:19" x14ac:dyDescent="0.3">
      <c r="A93" s="27">
        <v>90</v>
      </c>
      <c r="B93" s="26">
        <v>6</v>
      </c>
      <c r="C93" s="26">
        <v>8</v>
      </c>
      <c r="D93" s="12" t="s">
        <v>66</v>
      </c>
      <c r="E93" s="207" t="e">
        <f>('Uncorrected Area Counts'!G93*'Plate Planning'!$P$18+'Plate Planning'!$Q$18)/'Plate Planning'!$O$18*100</f>
        <v>#DIV/0!</v>
      </c>
      <c r="F93" s="207" t="e">
        <f>('Uncorrected Area Counts'!H93*'Plate Planning'!$P$19+'Plate Planning'!$Q$19)/'Plate Planning'!$O$19*100</f>
        <v>#DIV/0!</v>
      </c>
      <c r="G93" s="67">
        <f>('Uncorrected Area Counts'!I93*'Plate Planning'!$P$20+'Plate Planning'!$Q$20)/'Plate Planning'!$O$20*100</f>
        <v>0.26129493839562856</v>
      </c>
      <c r="H93" s="67">
        <f>('Uncorrected Area Counts'!J93*'Plate Planning'!$P$21+'Plate Planning'!$Q$21)/'Plate Planning'!$O$21*100</f>
        <v>-98.136083715804318</v>
      </c>
      <c r="I93" s="67">
        <f>('Uncorrected Area Counts'!K93*'Plate Planning'!$P$22+'Plate Planning'!$Q$22)/'Plate Planning'!$O$22*100</f>
        <v>-200.0691140580451</v>
      </c>
      <c r="J93" s="67" t="e">
        <f>('Uncorrected Area Counts'!L93*'Plate Planning'!$P$23+'Plate Planning'!$Q$23)/'Plate Planning'!$O$23*100</f>
        <v>#DIV/0!</v>
      </c>
      <c r="K93" s="67" t="e">
        <f>('Uncorrected Area Counts'!M93*'Plate Planning'!$P$24+'Plate Planning'!$Q$24)/'Plate Planning'!$O$24*100</f>
        <v>#DIV/0!</v>
      </c>
      <c r="L93" s="67" t="e">
        <f>('Uncorrected Area Counts'!N93*'Plate Planning'!$P$25+'Plate Planning'!$Q$25)/'Plate Planning'!O114*100</f>
        <v>#DIV/0!</v>
      </c>
      <c r="M93" s="67" t="e">
        <f>('Uncorrected Area Counts'!O93*'Plate Planning'!$P$26+'Plate Planning'!$Q$26)/'Plate Planning'!$O$26*100</f>
        <v>#DIV/0!</v>
      </c>
      <c r="N93" s="66" t="e">
        <f>('Uncorrected Area Counts'!P93*'Plate Planning'!$P$27+'Plate Planning'!$Q$27)/'Plate Planning'!$O$27*100</f>
        <v>#DIV/0!</v>
      </c>
      <c r="O93" s="66" t="e">
        <f>('Uncorrected Area Counts'!Q93*'Plate Planning'!$P$28+'Plate Planning'!$Q$28)/'Plate Planning'!$O$28*100</f>
        <v>#DIV/0!</v>
      </c>
      <c r="P93" s="67" t="e">
        <f>('Uncorrected Area Counts'!R93*'Plate Planning'!$P$29+'Plate Planning'!$Q$29)/'Plate Planning'!$O$29*100</f>
        <v>#DIV/0!</v>
      </c>
      <c r="Q93" s="67" t="e">
        <f>('Uncorrected Area Counts'!S93*'Plate Planning'!$P$30+'Plate Planning'!$Q$30)/'Plate Planning'!$O$30*100</f>
        <v>#DIV/0!</v>
      </c>
      <c r="R93" s="67" t="e">
        <f>('Uncorrected Area Counts'!T93*'Plate Planning'!$P$31+'Plate Planning'!$Q$31)/'Plate Planning'!$O$31*100</f>
        <v>#DIV/0!</v>
      </c>
      <c r="S93" s="210" t="e">
        <f>('Uncorrected Area Counts'!U93*'Plate Planning'!$P$32+'Plate Planning'!$Q$32)/'Plate Planning'!$O$32*100</f>
        <v>#DIV/0!</v>
      </c>
    </row>
    <row r="94" spans="1:19" x14ac:dyDescent="0.3">
      <c r="A94" s="27">
        <v>91</v>
      </c>
      <c r="B94" s="26">
        <v>7</v>
      </c>
      <c r="C94" s="26">
        <v>8</v>
      </c>
      <c r="D94" s="12" t="s">
        <v>66</v>
      </c>
      <c r="E94" s="207" t="e">
        <f>('Uncorrected Area Counts'!G94*'Plate Planning'!$P$18+'Plate Planning'!$Q$18)/'Plate Planning'!$O$18*100</f>
        <v>#DIV/0!</v>
      </c>
      <c r="F94" s="207" t="e">
        <f>('Uncorrected Area Counts'!H94*'Plate Planning'!$P$19+'Plate Planning'!$Q$19)/'Plate Planning'!$O$19*100</f>
        <v>#DIV/0!</v>
      </c>
      <c r="G94" s="67">
        <f>('Uncorrected Area Counts'!I94*'Plate Planning'!$P$20+'Plate Planning'!$Q$20)/'Plate Planning'!$O$20*100</f>
        <v>0.26129493839562856</v>
      </c>
      <c r="H94" s="67">
        <f>('Uncorrected Area Counts'!J94*'Plate Planning'!$P$21+'Plate Planning'!$Q$21)/'Plate Planning'!$O$21*100</f>
        <v>-98.136083715804318</v>
      </c>
      <c r="I94" s="67">
        <f>('Uncorrected Area Counts'!K94*'Plate Planning'!$P$22+'Plate Planning'!$Q$22)/'Plate Planning'!$O$22*100</f>
        <v>-200.0691140580451</v>
      </c>
      <c r="J94" s="67" t="e">
        <f>('Uncorrected Area Counts'!L94*'Plate Planning'!$P$23+'Plate Planning'!$Q$23)/'Plate Planning'!$O$23*100</f>
        <v>#DIV/0!</v>
      </c>
      <c r="K94" s="67" t="e">
        <f>('Uncorrected Area Counts'!M94*'Plate Planning'!$P$24+'Plate Planning'!$Q$24)/'Plate Planning'!$O$24*100</f>
        <v>#DIV/0!</v>
      </c>
      <c r="L94" s="67" t="e">
        <f>('Uncorrected Area Counts'!N94*'Plate Planning'!$P$25+'Plate Planning'!$Q$25)/'Plate Planning'!O115*100</f>
        <v>#DIV/0!</v>
      </c>
      <c r="M94" s="67" t="e">
        <f>('Uncorrected Area Counts'!O94*'Plate Planning'!$P$26+'Plate Planning'!$Q$26)/'Plate Planning'!$O$26*100</f>
        <v>#DIV/0!</v>
      </c>
      <c r="N94" s="66" t="e">
        <f>('Uncorrected Area Counts'!P94*'Plate Planning'!$P$27+'Plate Planning'!$Q$27)/'Plate Planning'!$O$27*100</f>
        <v>#DIV/0!</v>
      </c>
      <c r="O94" s="66" t="e">
        <f>('Uncorrected Area Counts'!Q94*'Plate Planning'!$P$28+'Plate Planning'!$Q$28)/'Plate Planning'!$O$28*100</f>
        <v>#DIV/0!</v>
      </c>
      <c r="P94" s="67" t="e">
        <f>('Uncorrected Area Counts'!R94*'Plate Planning'!$P$29+'Plate Planning'!$Q$29)/'Plate Planning'!$O$29*100</f>
        <v>#DIV/0!</v>
      </c>
      <c r="Q94" s="67" t="e">
        <f>('Uncorrected Area Counts'!S94*'Plate Planning'!$P$30+'Plate Planning'!$Q$30)/'Plate Planning'!$O$30*100</f>
        <v>#DIV/0!</v>
      </c>
      <c r="R94" s="67" t="e">
        <f>('Uncorrected Area Counts'!T94*'Plate Planning'!$P$31+'Plate Planning'!$Q$31)/'Plate Planning'!$O$31*100</f>
        <v>#DIV/0!</v>
      </c>
      <c r="S94" s="210" t="e">
        <f>('Uncorrected Area Counts'!U94*'Plate Planning'!$P$32+'Plate Planning'!$Q$32)/'Plate Planning'!$O$32*100</f>
        <v>#DIV/0!</v>
      </c>
    </row>
    <row r="95" spans="1:19" x14ac:dyDescent="0.3">
      <c r="A95" s="27">
        <v>92</v>
      </c>
      <c r="B95" s="26">
        <v>8</v>
      </c>
      <c r="C95" s="26">
        <v>8</v>
      </c>
      <c r="D95" s="12" t="s">
        <v>66</v>
      </c>
      <c r="E95" s="207" t="e">
        <f>('Uncorrected Area Counts'!G95*'Plate Planning'!$P$18+'Plate Planning'!$Q$18)/'Plate Planning'!$O$18*100</f>
        <v>#DIV/0!</v>
      </c>
      <c r="F95" s="207" t="e">
        <f>('Uncorrected Area Counts'!H95*'Plate Planning'!$P$19+'Plate Planning'!$Q$19)/'Plate Planning'!$O$19*100</f>
        <v>#DIV/0!</v>
      </c>
      <c r="G95" s="67">
        <f>('Uncorrected Area Counts'!I95*'Plate Planning'!$P$20+'Plate Planning'!$Q$20)/'Plate Planning'!$O$20*100</f>
        <v>0.26129493839562856</v>
      </c>
      <c r="H95" s="67">
        <f>('Uncorrected Area Counts'!J95*'Plate Planning'!$P$21+'Plate Planning'!$Q$21)/'Plate Planning'!$O$21*100</f>
        <v>-98.136083715804318</v>
      </c>
      <c r="I95" s="67">
        <f>('Uncorrected Area Counts'!K95*'Plate Planning'!$P$22+'Plate Planning'!$Q$22)/'Plate Planning'!$O$22*100</f>
        <v>-200.0691140580451</v>
      </c>
      <c r="J95" s="67" t="e">
        <f>('Uncorrected Area Counts'!L95*'Plate Planning'!$P$23+'Plate Planning'!$Q$23)/'Plate Planning'!$O$23*100</f>
        <v>#DIV/0!</v>
      </c>
      <c r="K95" s="67" t="e">
        <f>('Uncorrected Area Counts'!M95*'Plate Planning'!$P$24+'Plate Planning'!$Q$24)/'Plate Planning'!$O$24*100</f>
        <v>#DIV/0!</v>
      </c>
      <c r="L95" s="67" t="e">
        <f>('Uncorrected Area Counts'!N95*'Plate Planning'!$P$25+'Plate Planning'!$Q$25)/'Plate Planning'!O116*100</f>
        <v>#DIV/0!</v>
      </c>
      <c r="M95" s="67" t="e">
        <f>('Uncorrected Area Counts'!O95*'Plate Planning'!$P$26+'Plate Planning'!$Q$26)/'Plate Planning'!$O$26*100</f>
        <v>#DIV/0!</v>
      </c>
      <c r="N95" s="66" t="e">
        <f>('Uncorrected Area Counts'!P95*'Plate Planning'!$P$27+'Plate Planning'!$Q$27)/'Plate Planning'!$O$27*100</f>
        <v>#DIV/0!</v>
      </c>
      <c r="O95" s="66" t="e">
        <f>('Uncorrected Area Counts'!Q95*'Plate Planning'!$P$28+'Plate Planning'!$Q$28)/'Plate Planning'!$O$28*100</f>
        <v>#DIV/0!</v>
      </c>
      <c r="P95" s="67" t="e">
        <f>('Uncorrected Area Counts'!R95*'Plate Planning'!$P$29+'Plate Planning'!$Q$29)/'Plate Planning'!$O$29*100</f>
        <v>#DIV/0!</v>
      </c>
      <c r="Q95" s="67" t="e">
        <f>('Uncorrected Area Counts'!S95*'Plate Planning'!$P$30+'Plate Planning'!$Q$30)/'Plate Planning'!$O$30*100</f>
        <v>#DIV/0!</v>
      </c>
      <c r="R95" s="67" t="e">
        <f>('Uncorrected Area Counts'!T95*'Plate Planning'!$P$31+'Plate Planning'!$Q$31)/'Plate Planning'!$O$31*100</f>
        <v>#DIV/0!</v>
      </c>
      <c r="S95" s="210" t="e">
        <f>('Uncorrected Area Counts'!U95*'Plate Planning'!$P$32+'Plate Planning'!$Q$32)/'Plate Planning'!$O$32*100</f>
        <v>#DIV/0!</v>
      </c>
    </row>
    <row r="96" spans="1:19" x14ac:dyDescent="0.3">
      <c r="A96" s="27">
        <v>93</v>
      </c>
      <c r="B96" s="26">
        <v>9</v>
      </c>
      <c r="C96" s="26">
        <v>8</v>
      </c>
      <c r="D96" s="12" t="s">
        <v>66</v>
      </c>
      <c r="E96" s="207" t="e">
        <f>('Uncorrected Area Counts'!G96*'Plate Planning'!$P$18+'Plate Planning'!$Q$18)/'Plate Planning'!$O$18*100</f>
        <v>#DIV/0!</v>
      </c>
      <c r="F96" s="207" t="e">
        <f>('Uncorrected Area Counts'!H96*'Plate Planning'!$P$19+'Plate Planning'!$Q$19)/'Plate Planning'!$O$19*100</f>
        <v>#DIV/0!</v>
      </c>
      <c r="G96" s="67">
        <f>('Uncorrected Area Counts'!I96*'Plate Planning'!$P$20+'Plate Planning'!$Q$20)/'Plate Planning'!$O$20*100</f>
        <v>0.26129493839562856</v>
      </c>
      <c r="H96" s="67">
        <f>('Uncorrected Area Counts'!J96*'Plate Planning'!$P$21+'Plate Planning'!$Q$21)/'Plate Planning'!$O$21*100</f>
        <v>-98.136083715804318</v>
      </c>
      <c r="I96" s="67">
        <f>('Uncorrected Area Counts'!K96*'Plate Planning'!$P$22+'Plate Planning'!$Q$22)/'Plate Planning'!$O$22*100</f>
        <v>-200.0691140580451</v>
      </c>
      <c r="J96" s="67" t="e">
        <f>('Uncorrected Area Counts'!L96*'Plate Planning'!$P$23+'Plate Planning'!$Q$23)/'Plate Planning'!$O$23*100</f>
        <v>#DIV/0!</v>
      </c>
      <c r="K96" s="67" t="e">
        <f>('Uncorrected Area Counts'!M96*'Plate Planning'!$P$24+'Plate Planning'!$Q$24)/'Plate Planning'!$O$24*100</f>
        <v>#DIV/0!</v>
      </c>
      <c r="L96" s="67" t="e">
        <f>('Uncorrected Area Counts'!N96*'Plate Planning'!$P$25+'Plate Planning'!$Q$25)/'Plate Planning'!O117*100</f>
        <v>#DIV/0!</v>
      </c>
      <c r="M96" s="67" t="e">
        <f>('Uncorrected Area Counts'!O96*'Plate Planning'!$P$26+'Plate Planning'!$Q$26)/'Plate Planning'!$O$26*100</f>
        <v>#DIV/0!</v>
      </c>
      <c r="N96" s="66" t="e">
        <f>('Uncorrected Area Counts'!P96*'Plate Planning'!$P$27+'Plate Planning'!$Q$27)/'Plate Planning'!$O$27*100</f>
        <v>#DIV/0!</v>
      </c>
      <c r="O96" s="66" t="e">
        <f>('Uncorrected Area Counts'!Q96*'Plate Planning'!$P$28+'Plate Planning'!$Q$28)/'Plate Planning'!$O$28*100</f>
        <v>#DIV/0!</v>
      </c>
      <c r="P96" s="67" t="e">
        <f>('Uncorrected Area Counts'!R96*'Plate Planning'!$P$29+'Plate Planning'!$Q$29)/'Plate Planning'!$O$29*100</f>
        <v>#DIV/0!</v>
      </c>
      <c r="Q96" s="67" t="e">
        <f>('Uncorrected Area Counts'!S96*'Plate Planning'!$P$30+'Plate Planning'!$Q$30)/'Plate Planning'!$O$30*100</f>
        <v>#DIV/0!</v>
      </c>
      <c r="R96" s="67" t="e">
        <f>('Uncorrected Area Counts'!T96*'Plate Planning'!$P$31+'Plate Planning'!$Q$31)/'Plate Planning'!$O$31*100</f>
        <v>#DIV/0!</v>
      </c>
      <c r="S96" s="210" t="e">
        <f>('Uncorrected Area Counts'!U96*'Plate Planning'!$P$32+'Plate Planning'!$Q$32)/'Plate Planning'!$O$32*100</f>
        <v>#DIV/0!</v>
      </c>
    </row>
    <row r="97" spans="1:19" x14ac:dyDescent="0.3">
      <c r="A97" s="27">
        <v>94</v>
      </c>
      <c r="B97" s="26">
        <v>10</v>
      </c>
      <c r="C97" s="26">
        <v>8</v>
      </c>
      <c r="D97" s="12" t="s">
        <v>66</v>
      </c>
      <c r="E97" s="207" t="e">
        <f>('Uncorrected Area Counts'!G97*'Plate Planning'!$P$18+'Plate Planning'!$Q$18)/'Plate Planning'!$O$18*100</f>
        <v>#DIV/0!</v>
      </c>
      <c r="F97" s="207" t="e">
        <f>('Uncorrected Area Counts'!H97*'Plate Planning'!$P$19+'Plate Planning'!$Q$19)/'Plate Planning'!$O$19*100</f>
        <v>#DIV/0!</v>
      </c>
      <c r="G97" s="67">
        <f>('Uncorrected Area Counts'!I97*'Plate Planning'!$P$20+'Plate Planning'!$Q$20)/'Plate Planning'!$O$20*100</f>
        <v>0.26129493839562856</v>
      </c>
      <c r="H97" s="67">
        <f>('Uncorrected Area Counts'!J97*'Plate Planning'!$P$21+'Plate Planning'!$Q$21)/'Plate Planning'!$O$21*100</f>
        <v>-98.136083715804318</v>
      </c>
      <c r="I97" s="67">
        <f>('Uncorrected Area Counts'!K97*'Plate Planning'!$P$22+'Plate Planning'!$Q$22)/'Plate Planning'!$O$22*100</f>
        <v>-200.0691140580451</v>
      </c>
      <c r="J97" s="67" t="e">
        <f>('Uncorrected Area Counts'!L97*'Plate Planning'!$P$23+'Plate Planning'!$Q$23)/'Plate Planning'!$O$23*100</f>
        <v>#DIV/0!</v>
      </c>
      <c r="K97" s="67" t="e">
        <f>('Uncorrected Area Counts'!M97*'Plate Planning'!$P$24+'Plate Planning'!$Q$24)/'Plate Planning'!$O$24*100</f>
        <v>#DIV/0!</v>
      </c>
      <c r="L97" s="67" t="e">
        <f>('Uncorrected Area Counts'!N97*'Plate Planning'!$P$25+'Plate Planning'!$Q$25)/'Plate Planning'!O118*100</f>
        <v>#DIV/0!</v>
      </c>
      <c r="M97" s="67" t="e">
        <f>('Uncorrected Area Counts'!O97*'Plate Planning'!$P$26+'Plate Planning'!$Q$26)/'Plate Planning'!$O$26*100</f>
        <v>#DIV/0!</v>
      </c>
      <c r="N97" s="66" t="e">
        <f>('Uncorrected Area Counts'!P97*'Plate Planning'!$P$27+'Plate Planning'!$Q$27)/'Plate Planning'!$O$27*100</f>
        <v>#DIV/0!</v>
      </c>
      <c r="O97" s="66" t="e">
        <f>('Uncorrected Area Counts'!Q97*'Plate Planning'!$P$28+'Plate Planning'!$Q$28)/'Plate Planning'!$O$28*100</f>
        <v>#DIV/0!</v>
      </c>
      <c r="P97" s="67" t="e">
        <f>('Uncorrected Area Counts'!R97*'Plate Planning'!$P$29+'Plate Planning'!$Q$29)/'Plate Planning'!$O$29*100</f>
        <v>#DIV/0!</v>
      </c>
      <c r="Q97" s="67" t="e">
        <f>('Uncorrected Area Counts'!S97*'Plate Planning'!$P$30+'Plate Planning'!$Q$30)/'Plate Planning'!$O$30*100</f>
        <v>#DIV/0!</v>
      </c>
      <c r="R97" s="67" t="e">
        <f>('Uncorrected Area Counts'!T97*'Plate Planning'!$P$31+'Plate Planning'!$Q$31)/'Plate Planning'!$O$31*100</f>
        <v>#DIV/0!</v>
      </c>
      <c r="S97" s="210" t="e">
        <f>('Uncorrected Area Counts'!U97*'Plate Planning'!$P$32+'Plate Planning'!$Q$32)/'Plate Planning'!$O$32*100</f>
        <v>#DIV/0!</v>
      </c>
    </row>
    <row r="98" spans="1:19" x14ac:dyDescent="0.3">
      <c r="A98" s="27">
        <v>95</v>
      </c>
      <c r="B98" s="26">
        <v>11</v>
      </c>
      <c r="C98" s="26">
        <v>8</v>
      </c>
      <c r="D98" s="12" t="s">
        <v>66</v>
      </c>
      <c r="E98" s="207" t="e">
        <f>('Uncorrected Area Counts'!G98*'Plate Planning'!$P$18+'Plate Planning'!$Q$18)/'Plate Planning'!$O$18*100</f>
        <v>#DIV/0!</v>
      </c>
      <c r="F98" s="207" t="e">
        <f>('Uncorrected Area Counts'!H98*'Plate Planning'!$P$19+'Plate Planning'!$Q$19)/'Plate Planning'!$O$19*100</f>
        <v>#DIV/0!</v>
      </c>
      <c r="G98" s="67">
        <f>('Uncorrected Area Counts'!I98*'Plate Planning'!$P$20+'Plate Planning'!$Q$20)/'Plate Planning'!$O$20*100</f>
        <v>0.26129493839562856</v>
      </c>
      <c r="H98" s="67">
        <f>('Uncorrected Area Counts'!J98*'Plate Planning'!$P$21+'Plate Planning'!$Q$21)/'Plate Planning'!$O$21*100</f>
        <v>-98.136083715804318</v>
      </c>
      <c r="I98" s="67">
        <f>('Uncorrected Area Counts'!K98*'Plate Planning'!$P$22+'Plate Planning'!$Q$22)/'Plate Planning'!$O$22*100</f>
        <v>-200.0691140580451</v>
      </c>
      <c r="J98" s="67" t="e">
        <f>('Uncorrected Area Counts'!L98*'Plate Planning'!$P$23+'Plate Planning'!$Q$23)/'Plate Planning'!$O$23*100</f>
        <v>#DIV/0!</v>
      </c>
      <c r="K98" s="67" t="e">
        <f>('Uncorrected Area Counts'!M98*'Plate Planning'!$P$24+'Plate Planning'!$Q$24)/'Plate Planning'!$O$24*100</f>
        <v>#DIV/0!</v>
      </c>
      <c r="L98" s="67" t="e">
        <f>('Uncorrected Area Counts'!N98*'Plate Planning'!$P$25+'Plate Planning'!$Q$25)/'Plate Planning'!O119*100</f>
        <v>#DIV/0!</v>
      </c>
      <c r="M98" s="67" t="e">
        <f>('Uncorrected Area Counts'!O98*'Plate Planning'!$P$26+'Plate Planning'!$Q$26)/'Plate Planning'!$O$26*100</f>
        <v>#DIV/0!</v>
      </c>
      <c r="N98" s="66" t="e">
        <f>('Uncorrected Area Counts'!P98*'Plate Planning'!$P$27+'Plate Planning'!$Q$27)/'Plate Planning'!$O$27*100</f>
        <v>#DIV/0!</v>
      </c>
      <c r="O98" s="66" t="e">
        <f>('Uncorrected Area Counts'!Q98*'Plate Planning'!$P$28+'Plate Planning'!$Q$28)/'Plate Planning'!$O$28*100</f>
        <v>#DIV/0!</v>
      </c>
      <c r="P98" s="67" t="e">
        <f>('Uncorrected Area Counts'!R98*'Plate Planning'!$P$29+'Plate Planning'!$Q$29)/'Plate Planning'!$O$29*100</f>
        <v>#DIV/0!</v>
      </c>
      <c r="Q98" s="67" t="e">
        <f>('Uncorrected Area Counts'!S98*'Plate Planning'!$P$30+'Plate Planning'!$Q$30)/'Plate Planning'!$O$30*100</f>
        <v>#DIV/0!</v>
      </c>
      <c r="R98" s="67" t="e">
        <f>('Uncorrected Area Counts'!T98*'Plate Planning'!$P$31+'Plate Planning'!$Q$31)/'Plate Planning'!$O$31*100</f>
        <v>#DIV/0!</v>
      </c>
      <c r="S98" s="210" t="e">
        <f>('Uncorrected Area Counts'!U98*'Plate Planning'!$P$32+'Plate Planning'!$Q$32)/'Plate Planning'!$O$32*100</f>
        <v>#DIV/0!</v>
      </c>
    </row>
    <row r="99" spans="1:19" ht="17" thickBot="1" x14ac:dyDescent="0.35">
      <c r="A99" s="211">
        <v>96</v>
      </c>
      <c r="B99" s="212">
        <v>12</v>
      </c>
      <c r="C99" s="212">
        <v>8</v>
      </c>
      <c r="D99" s="213" t="s">
        <v>66</v>
      </c>
      <c r="E99" s="207" t="e">
        <f>('Uncorrected Area Counts'!G99*'Plate Planning'!$P$18+'Plate Planning'!$Q$18)/'Plate Planning'!$O$18*100</f>
        <v>#DIV/0!</v>
      </c>
      <c r="F99" s="207" t="e">
        <f>('Uncorrected Area Counts'!H99*'Plate Planning'!$P$19+'Plate Planning'!$Q$19)/'Plate Planning'!$O$19*100</f>
        <v>#DIV/0!</v>
      </c>
      <c r="G99" s="67">
        <f>('Uncorrected Area Counts'!I99*'Plate Planning'!$P$20+'Plate Planning'!$Q$20)/'Plate Planning'!$O$20*100</f>
        <v>0.26129493839562856</v>
      </c>
      <c r="H99" s="67">
        <f>('Uncorrected Area Counts'!J99*'Plate Planning'!$P$21+'Plate Planning'!$Q$21)/'Plate Planning'!$O$21*100</f>
        <v>-98.136083715804318</v>
      </c>
      <c r="I99" s="67">
        <f>('Uncorrected Area Counts'!K99*'Plate Planning'!$P$22+'Plate Planning'!$Q$22)/'Plate Planning'!$O$22*100</f>
        <v>-200.0691140580451</v>
      </c>
      <c r="J99" s="67" t="e">
        <f>('Uncorrected Area Counts'!L99*'Plate Planning'!$P$23+'Plate Planning'!$Q$23)/'Plate Planning'!$O$23*100</f>
        <v>#DIV/0!</v>
      </c>
      <c r="K99" s="67" t="e">
        <f>('Uncorrected Area Counts'!M99*'Plate Planning'!$P$24+'Plate Planning'!$Q$24)/'Plate Planning'!$O$24*100</f>
        <v>#DIV/0!</v>
      </c>
      <c r="L99" s="67" t="e">
        <f>('Uncorrected Area Counts'!N99*'Plate Planning'!$P$25+'Plate Planning'!$Q$25)/'Plate Planning'!O120*100</f>
        <v>#DIV/0!</v>
      </c>
      <c r="M99" s="67" t="e">
        <f>('Uncorrected Area Counts'!O99*'Plate Planning'!$P$26+'Plate Planning'!$Q$26)/'Plate Planning'!$O$26*100</f>
        <v>#DIV/0!</v>
      </c>
      <c r="N99" s="66" t="e">
        <f>('Uncorrected Area Counts'!P99*'Plate Planning'!$P$27+'Plate Planning'!$Q$27)/'Plate Planning'!$O$27*100</f>
        <v>#DIV/0!</v>
      </c>
      <c r="O99" s="66" t="e">
        <f>('Uncorrected Area Counts'!Q99*'Plate Planning'!$P$28+'Plate Planning'!$Q$28)/'Plate Planning'!$O$28*100</f>
        <v>#DIV/0!</v>
      </c>
      <c r="P99" s="67" t="e">
        <f>('Uncorrected Area Counts'!R99*'Plate Planning'!$P$29+'Plate Planning'!$Q$29)/'Plate Planning'!$O$29*100</f>
        <v>#DIV/0!</v>
      </c>
      <c r="Q99" s="67" t="e">
        <f>('Uncorrected Area Counts'!S99*'Plate Planning'!$P$30+'Plate Planning'!$Q$30)/'Plate Planning'!$O$30*100</f>
        <v>#DIV/0!</v>
      </c>
      <c r="R99" s="67" t="e">
        <f>('Uncorrected Area Counts'!T99*'Plate Planning'!$P$31+'Plate Planning'!$Q$31)/'Plate Planning'!$O$31*100</f>
        <v>#DIV/0!</v>
      </c>
      <c r="S99" s="210" t="e">
        <f>('Uncorrected Area Counts'!U99*'Plate Planning'!$P$32+'Plate Planning'!$Q$32)/'Plate Planning'!$O$32*100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B2-167D-A340-B807-4410332A2551}">
  <dimension ref="A1:S99"/>
  <sheetViews>
    <sheetView workbookViewId="0">
      <selection activeCell="I4" sqref="I4"/>
    </sheetView>
  </sheetViews>
  <sheetFormatPr defaultColWidth="10.6640625" defaultRowHeight="16.3" x14ac:dyDescent="0.3"/>
  <cols>
    <col min="1" max="1" width="8.33203125" customWidth="1"/>
    <col min="2" max="2" width="6.6640625" customWidth="1"/>
    <col min="3" max="3" width="7.44140625" customWidth="1"/>
    <col min="4" max="4" width="5" customWidth="1"/>
    <col min="11" max="11" width="12.33203125" customWidth="1"/>
    <col min="15" max="15" width="12.44140625" customWidth="1"/>
    <col min="16" max="16" width="12" customWidth="1"/>
    <col min="17" max="17" width="13" customWidth="1"/>
    <col min="18" max="18" width="13.77734375" customWidth="1"/>
    <col min="19" max="19" width="12.6640625" customWidth="1"/>
  </cols>
  <sheetData>
    <row r="1" spans="1:19" x14ac:dyDescent="0.3">
      <c r="A1" s="28" t="s">
        <v>26</v>
      </c>
      <c r="B1" s="15" t="s">
        <v>60</v>
      </c>
      <c r="C1" s="15" t="s">
        <v>61</v>
      </c>
      <c r="D1" s="9" t="s">
        <v>64</v>
      </c>
      <c r="E1" s="11" t="s">
        <v>561</v>
      </c>
      <c r="F1" s="15" t="s">
        <v>562</v>
      </c>
      <c r="G1" s="15" t="s">
        <v>563</v>
      </c>
      <c r="H1" s="15" t="s">
        <v>564</v>
      </c>
      <c r="I1" s="15" t="s">
        <v>565</v>
      </c>
      <c r="J1" s="15" t="s">
        <v>566</v>
      </c>
      <c r="K1" s="15" t="s">
        <v>567</v>
      </c>
      <c r="L1" s="15" t="s">
        <v>568</v>
      </c>
      <c r="M1" s="15" t="s">
        <v>569</v>
      </c>
      <c r="N1" s="15" t="s">
        <v>570</v>
      </c>
      <c r="O1" s="15" t="s">
        <v>571</v>
      </c>
      <c r="P1" s="15" t="s">
        <v>572</v>
      </c>
      <c r="Q1" s="15" t="s">
        <v>573</v>
      </c>
      <c r="R1" s="15" t="s">
        <v>574</v>
      </c>
      <c r="S1" s="208" t="s">
        <v>575</v>
      </c>
    </row>
    <row r="2" spans="1:19" x14ac:dyDescent="0.3">
      <c r="A2" s="28"/>
      <c r="B2" s="30"/>
      <c r="C2" s="30"/>
      <c r="D2" s="6" t="s">
        <v>23</v>
      </c>
      <c r="E2" s="45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45">
        <v>7</v>
      </c>
      <c r="L2" s="30">
        <v>8</v>
      </c>
      <c r="M2" s="30">
        <v>9</v>
      </c>
      <c r="N2" s="30">
        <v>10</v>
      </c>
      <c r="O2" s="30">
        <v>11</v>
      </c>
      <c r="P2" s="30">
        <v>12</v>
      </c>
      <c r="Q2" s="45">
        <v>13</v>
      </c>
      <c r="R2" s="30">
        <v>14</v>
      </c>
      <c r="S2" s="209">
        <v>15</v>
      </c>
    </row>
    <row r="3" spans="1:19" x14ac:dyDescent="0.3">
      <c r="A3" s="28"/>
      <c r="B3" s="30"/>
      <c r="C3" s="30"/>
      <c r="D3" s="6" t="s">
        <v>65</v>
      </c>
      <c r="E3" s="45" t="str">
        <f>IF('Uncorrected Area Counts'!G3=0, "-", 'Uncorrected Area Counts'!G3)</f>
        <v>-</v>
      </c>
      <c r="F3" s="45" t="str">
        <f>IF('Uncorrected Area Counts'!H3=0, "-", 'Uncorrected Area Counts'!H3)</f>
        <v>-</v>
      </c>
      <c r="G3" s="45" t="str">
        <f>IF('Uncorrected Area Counts'!I3=0, "-", 'Uncorrected Area Counts'!I3)</f>
        <v>-</v>
      </c>
      <c r="H3" s="45" t="str">
        <f>IF('Uncorrected Area Counts'!J3=0, "-", 'Uncorrected Area Counts'!J3)</f>
        <v>-</v>
      </c>
      <c r="I3" s="45" t="str">
        <f>IF('Uncorrected Area Counts'!K3=0, "-", 'Uncorrected Area Counts'!K3)</f>
        <v>-</v>
      </c>
      <c r="J3" s="45" t="str">
        <f>IF('Uncorrected Area Counts'!L3=0, "-", 'Uncorrected Area Counts'!L3)</f>
        <v>-</v>
      </c>
      <c r="K3" s="45" t="str">
        <f>IF('Uncorrected Area Counts'!M3=0, "-", 'Uncorrected Area Counts'!M3)</f>
        <v>-</v>
      </c>
      <c r="L3" s="45" t="str">
        <f>IF('Uncorrected Area Counts'!N3=0, "-", 'Uncorrected Area Counts'!N3)</f>
        <v>-</v>
      </c>
      <c r="M3" s="45" t="str">
        <f>IF('Uncorrected Area Counts'!O3=0, "-", 'Uncorrected Area Counts'!O3)</f>
        <v>-</v>
      </c>
      <c r="N3" s="45" t="str">
        <f>IF('Uncorrected Area Counts'!P3=0, "-", 'Uncorrected Area Counts'!P3)</f>
        <v>-</v>
      </c>
      <c r="O3" s="45" t="str">
        <f>IF('Uncorrected Area Counts'!Q3=0, "-", 'Uncorrected Area Counts'!Q3)</f>
        <v>-</v>
      </c>
      <c r="P3" s="45" t="str">
        <f>IF('Uncorrected Area Counts'!R3=0, "-", 'Uncorrected Area Counts'!R3)</f>
        <v>-</v>
      </c>
      <c r="Q3" s="45" t="str">
        <f>IF('Uncorrected Area Counts'!S3=0, "-", 'Uncorrected Area Counts'!S3)</f>
        <v>-</v>
      </c>
      <c r="R3" s="45" t="str">
        <f>IF('Uncorrected Area Counts'!T3=0, "-", 'Uncorrected Area Counts'!T3)</f>
        <v>-</v>
      </c>
      <c r="S3" s="209" t="str">
        <f>IF('Uncorrected Area Counts'!U3=0, "-", 'Uncorrected Area Counts'!U3)</f>
        <v>-</v>
      </c>
    </row>
    <row r="4" spans="1:19" x14ac:dyDescent="0.3">
      <c r="A4" s="27">
        <v>1</v>
      </c>
      <c r="B4" s="26">
        <v>1</v>
      </c>
      <c r="C4" s="26">
        <v>1</v>
      </c>
      <c r="D4" s="12" t="s">
        <v>66</v>
      </c>
      <c r="E4" s="207" t="e">
        <f>('Uncorrected Area Counts'!G4*'Plate Planning'!$P$18+'Plate Planning'!$Q$18)/'Plate Planning'!$O$18*100/'Uncorrected Concentrations'!E4*'Plate Planning'!$O$17</f>
        <v>#DIV/0!</v>
      </c>
      <c r="F4" s="207" t="e">
        <f>('Uncorrected Area Counts'!H4*'Plate Planning'!$P$19+'Plate Planning'!$Q$19)/'Plate Planning'!$O$19*100/'Uncorrected Concentrations'!E4*'Plate Planning'!$O$17</f>
        <v>#DIV/0!</v>
      </c>
      <c r="G4" s="207" t="e">
        <f>('Uncorrected Area Counts'!I4*'Plate Planning'!$P$20+'Plate Planning'!$Q$20)/'Plate Planning'!$O$20*100/'Uncorrected Concentrations'!E4*'Plate Planning'!$O$17</f>
        <v>#DIV/0!</v>
      </c>
      <c r="H4" s="207" t="e">
        <f>('Uncorrected Area Counts'!J4*'Plate Planning'!$P$21+'Plate Planning'!$Q$21)/'Plate Planning'!$O$21*100/'Uncorrected Concentrations'!E4*'Plate Planning'!$O$17</f>
        <v>#DIV/0!</v>
      </c>
      <c r="I4" s="207" t="e">
        <f>('Uncorrected Area Counts'!K4*'Plate Planning'!$P$22+'Plate Planning'!$Q$22)/'Plate Planning'!$O$22*100/'Uncorrected Concentrations'!E4*'Plate Planning'!$O$17</f>
        <v>#DIV/0!</v>
      </c>
      <c r="J4" s="207" t="e">
        <f>('Uncorrected Area Counts'!L4*'Plate Planning'!$P$23+'Plate Planning'!$Q$23)/'Plate Planning'!$O$23*100/'Uncorrected Concentrations'!E4*'Plate Planning'!$O$17</f>
        <v>#DIV/0!</v>
      </c>
      <c r="K4" s="207" t="e">
        <f>('Uncorrected Area Counts'!M4*'Plate Planning'!$P$24+'Plate Planning'!$Q$24)/'Plate Planning'!$O$24*100/'Uncorrected Concentrations'!E4*'Plate Planning'!$O$17</f>
        <v>#DIV/0!</v>
      </c>
      <c r="L4" s="207" t="e">
        <f>('Uncorrected Area Counts'!N4*'Plate Planning'!$P$25+'Plate Planning'!$Q$25)/'Plate Planning'!O25*100/'Uncorrected Concentrations'!E4*'Plate Planning'!$O$17</f>
        <v>#DIV/0!</v>
      </c>
      <c r="M4" s="207" t="e">
        <f>('Uncorrected Area Counts'!O4*'Plate Planning'!$P$26+'Plate Planning'!$Q$26)/'Plate Planning'!$O$26*100/'Uncorrected Concentrations'!E4*'Plate Planning'!$O$17</f>
        <v>#DIV/0!</v>
      </c>
      <c r="N4" s="207" t="e">
        <f>('Uncorrected Area Counts'!P4*'Plate Planning'!$P$27+'Plate Planning'!$Q$27)/'Plate Planning'!$O$27*100/'Uncorrected Concentrations'!E4*'Plate Planning'!$O$17</f>
        <v>#DIV/0!</v>
      </c>
      <c r="O4" s="207" t="e">
        <f>('Uncorrected Area Counts'!Q4*'Plate Planning'!$P$28+'Plate Planning'!$Q$28)/'Plate Planning'!$O$28*100/'Uncorrected Concentrations'!E4*'Plate Planning'!$O$17</f>
        <v>#DIV/0!</v>
      </c>
      <c r="P4" s="207" t="e">
        <f>('Uncorrected Area Counts'!R4*'Plate Planning'!$P$29+'Plate Planning'!$Q$29)/'Plate Planning'!$O$29*100/'Uncorrected Concentrations'!E4*'Plate Planning'!$O$17</f>
        <v>#DIV/0!</v>
      </c>
      <c r="Q4" s="207" t="e">
        <f>('Uncorrected Area Counts'!S4*'Plate Planning'!$P$30+'Plate Planning'!$Q$30)/'Plate Planning'!$O$30*100/'Uncorrected Concentrations'!E4*'Plate Planning'!$O$17</f>
        <v>#DIV/0!</v>
      </c>
      <c r="R4" s="207" t="e">
        <f>('Uncorrected Area Counts'!T4*'Plate Planning'!$P$31+'Plate Planning'!$Q$31)/'Plate Planning'!$O$31*100/'Uncorrected Concentrations'!E4*'Plate Planning'!$O$17</f>
        <v>#DIV/0!</v>
      </c>
      <c r="S4" s="265" t="e">
        <f>('Uncorrected Area Counts'!U4*'Plate Planning'!$P$32+'Plate Planning'!$Q$32)/'Plate Planning'!$O$32*100/'Uncorrected Concentrations'!E4*'Plate Planning'!$O$17</f>
        <v>#DIV/0!</v>
      </c>
    </row>
    <row r="5" spans="1:19" x14ac:dyDescent="0.3">
      <c r="A5" s="27">
        <v>2</v>
      </c>
      <c r="B5" s="26">
        <v>2</v>
      </c>
      <c r="C5" s="26">
        <v>1</v>
      </c>
      <c r="D5" s="12" t="s">
        <v>66</v>
      </c>
      <c r="E5" s="207" t="e">
        <f>('Uncorrected Area Counts'!G5*'Plate Planning'!$P$18+'Plate Planning'!$Q$18)/'Plate Planning'!$O$18*100/'Uncorrected Concentrations'!E5*'Plate Planning'!$O$17</f>
        <v>#DIV/0!</v>
      </c>
      <c r="F5" s="207" t="e">
        <f>('Uncorrected Area Counts'!H5*'Plate Planning'!$P$19+'Plate Planning'!$Q$19)/'Plate Planning'!$O$19*100/'Uncorrected Concentrations'!E5*'Plate Planning'!$O$17</f>
        <v>#DIV/0!</v>
      </c>
      <c r="G5" s="207" t="e">
        <f>('Uncorrected Area Counts'!I5*'Plate Planning'!$P$20+'Plate Planning'!$Q$20)/'Plate Planning'!$O$20*100/'Uncorrected Concentrations'!E5*'Plate Planning'!$O$17</f>
        <v>#DIV/0!</v>
      </c>
      <c r="H5" s="207" t="e">
        <f>('Uncorrected Area Counts'!J5*'Plate Planning'!$P$21+'Plate Planning'!$Q$21)/'Plate Planning'!$O$21*100/'Uncorrected Concentrations'!E5*'Plate Planning'!$O$17</f>
        <v>#DIV/0!</v>
      </c>
      <c r="I5" s="207" t="e">
        <f>('Uncorrected Area Counts'!K5*'Plate Planning'!$P$22+'Plate Planning'!$Q$22)/'Plate Planning'!$O$22*100/'Uncorrected Concentrations'!E5*'Plate Planning'!$O$17</f>
        <v>#DIV/0!</v>
      </c>
      <c r="J5" s="207" t="e">
        <f>('Uncorrected Area Counts'!L5*'Plate Planning'!$P$23+'Plate Planning'!$Q$23)/'Plate Planning'!$O$23*100/'Uncorrected Concentrations'!E5*'Plate Planning'!$O$17</f>
        <v>#DIV/0!</v>
      </c>
      <c r="K5" s="207" t="e">
        <f>('Uncorrected Area Counts'!M5*'Plate Planning'!$P$24+'Plate Planning'!$Q$24)/'Plate Planning'!$O$24*100/'Uncorrected Concentrations'!E5*'Plate Planning'!$O$17</f>
        <v>#DIV/0!</v>
      </c>
      <c r="L5" s="207" t="e">
        <f>('Uncorrected Area Counts'!N5*'Plate Planning'!$P$25+'Plate Planning'!$Q$25)/'Plate Planning'!O26*100/'Uncorrected Concentrations'!E5*'Plate Planning'!$O$17</f>
        <v>#DIV/0!</v>
      </c>
      <c r="M5" s="207" t="e">
        <f>('Uncorrected Area Counts'!O5*'Plate Planning'!$P$26+'Plate Planning'!$Q$26)/'Plate Planning'!$O$26*100/'Uncorrected Concentrations'!E5*'Plate Planning'!$O$17</f>
        <v>#DIV/0!</v>
      </c>
      <c r="N5" s="207" t="e">
        <f>('Uncorrected Area Counts'!P5*'Plate Planning'!$P$27+'Plate Planning'!$Q$27)/'Plate Planning'!$O$27*100/'Uncorrected Concentrations'!E5*'Plate Planning'!$O$17</f>
        <v>#DIV/0!</v>
      </c>
      <c r="O5" s="207" t="e">
        <f>('Uncorrected Area Counts'!Q5*'Plate Planning'!$P$28+'Plate Planning'!$Q$28)/'Plate Planning'!$O$28*100/'Uncorrected Concentrations'!E5*'Plate Planning'!$O$17</f>
        <v>#DIV/0!</v>
      </c>
      <c r="P5" s="207" t="e">
        <f>('Uncorrected Area Counts'!R5*'Plate Planning'!$P$29+'Plate Planning'!$Q$29)/'Plate Planning'!$O$29*100/'Uncorrected Concentrations'!E5*'Plate Planning'!$O$17</f>
        <v>#DIV/0!</v>
      </c>
      <c r="Q5" s="207" t="e">
        <f>('Uncorrected Area Counts'!S5*'Plate Planning'!$P$30+'Plate Planning'!$Q$30)/'Plate Planning'!$O$30*100/'Uncorrected Concentrations'!E5*'Plate Planning'!$O$17</f>
        <v>#DIV/0!</v>
      </c>
      <c r="R5" s="207" t="e">
        <f>('Uncorrected Area Counts'!T5*'Plate Planning'!$P$31+'Plate Planning'!$Q$31)/'Plate Planning'!$O$31*100/'Uncorrected Concentrations'!E5*'Plate Planning'!$O$17</f>
        <v>#DIV/0!</v>
      </c>
      <c r="S5" s="265" t="e">
        <f>('Uncorrected Area Counts'!U5*'Plate Planning'!$P$32+'Plate Planning'!$Q$32)/'Plate Planning'!$O$32*100/'Uncorrected Concentrations'!E5*'Plate Planning'!$O$17</f>
        <v>#DIV/0!</v>
      </c>
    </row>
    <row r="6" spans="1:19" x14ac:dyDescent="0.3">
      <c r="A6" s="27">
        <v>3</v>
      </c>
      <c r="B6" s="26">
        <v>3</v>
      </c>
      <c r="C6" s="26">
        <v>1</v>
      </c>
      <c r="D6" s="12" t="s">
        <v>66</v>
      </c>
      <c r="E6" s="207" t="e">
        <f>('Uncorrected Area Counts'!G6*'Plate Planning'!$P$18+'Plate Planning'!$Q$18)/'Plate Planning'!$O$18*100/'Uncorrected Concentrations'!E6*'Plate Planning'!$O$17</f>
        <v>#DIV/0!</v>
      </c>
      <c r="F6" s="207" t="e">
        <f>('Uncorrected Area Counts'!H6*'Plate Planning'!$P$19+'Plate Planning'!$Q$19)/'Plate Planning'!$O$19*100/'Uncorrected Concentrations'!E6*'Plate Planning'!$O$17</f>
        <v>#DIV/0!</v>
      </c>
      <c r="G6" s="207" t="e">
        <f>('Uncorrected Area Counts'!I6*'Plate Planning'!$P$20+'Plate Planning'!$Q$20)/'Plate Planning'!$O$20*100/'Uncorrected Concentrations'!E6*'Plate Planning'!$O$17</f>
        <v>#DIV/0!</v>
      </c>
      <c r="H6" s="207" t="e">
        <f>('Uncorrected Area Counts'!J6*'Plate Planning'!$P$21+'Plate Planning'!$Q$21)/'Plate Planning'!$O$21*100/'Uncorrected Concentrations'!E6*'Plate Planning'!$O$17</f>
        <v>#DIV/0!</v>
      </c>
      <c r="I6" s="207" t="e">
        <f>('Uncorrected Area Counts'!K6*'Plate Planning'!$P$22+'Plate Planning'!$Q$22)/'Plate Planning'!$O$22*100/'Uncorrected Concentrations'!E6*'Plate Planning'!$O$17</f>
        <v>#DIV/0!</v>
      </c>
      <c r="J6" s="207" t="e">
        <f>('Uncorrected Area Counts'!L6*'Plate Planning'!$P$23+'Plate Planning'!$Q$23)/'Plate Planning'!$O$23*100/'Uncorrected Concentrations'!E6*'Plate Planning'!$O$17</f>
        <v>#DIV/0!</v>
      </c>
      <c r="K6" s="207" t="e">
        <f>('Uncorrected Area Counts'!M6*'Plate Planning'!$P$24+'Plate Planning'!$Q$24)/'Plate Planning'!$O$24*100/'Uncorrected Concentrations'!E6*'Plate Planning'!$O$17</f>
        <v>#DIV/0!</v>
      </c>
      <c r="L6" s="207" t="e">
        <f>('Uncorrected Area Counts'!N6*'Plate Planning'!$P$25+'Plate Planning'!$Q$25)/'Plate Planning'!O27*100/'Uncorrected Concentrations'!E6*'Plate Planning'!$O$17</f>
        <v>#DIV/0!</v>
      </c>
      <c r="M6" s="207" t="e">
        <f>('Uncorrected Area Counts'!O6*'Plate Planning'!$P$26+'Plate Planning'!$Q$26)/'Plate Planning'!$O$26*100/'Uncorrected Concentrations'!E6*'Plate Planning'!$O$17</f>
        <v>#DIV/0!</v>
      </c>
      <c r="N6" s="207" t="e">
        <f>('Uncorrected Area Counts'!P6*'Plate Planning'!$P$27+'Plate Planning'!$Q$27)/'Plate Planning'!$O$27*100/'Uncorrected Concentrations'!E6*'Plate Planning'!$O$17</f>
        <v>#DIV/0!</v>
      </c>
      <c r="O6" s="207" t="e">
        <f>('Uncorrected Area Counts'!Q6*'Plate Planning'!$P$28+'Plate Planning'!$Q$28)/'Plate Planning'!$O$28*100/'Uncorrected Concentrations'!E6*'Plate Planning'!$O$17</f>
        <v>#DIV/0!</v>
      </c>
      <c r="P6" s="207" t="e">
        <f>('Uncorrected Area Counts'!R6*'Plate Planning'!$P$29+'Plate Planning'!$Q$29)/'Plate Planning'!$O$29*100/'Uncorrected Concentrations'!E6*'Plate Planning'!$O$17</f>
        <v>#DIV/0!</v>
      </c>
      <c r="Q6" s="207" t="e">
        <f>('Uncorrected Area Counts'!S6*'Plate Planning'!$P$30+'Plate Planning'!$Q$30)/'Plate Planning'!$O$30*100/'Uncorrected Concentrations'!E6*'Plate Planning'!$O$17</f>
        <v>#DIV/0!</v>
      </c>
      <c r="R6" s="207" t="e">
        <f>('Uncorrected Area Counts'!T6*'Plate Planning'!$P$31+'Plate Planning'!$Q$31)/'Plate Planning'!$O$31*100/'Uncorrected Concentrations'!E6*'Plate Planning'!$O$17</f>
        <v>#DIV/0!</v>
      </c>
      <c r="S6" s="265" t="e">
        <f>('Uncorrected Area Counts'!U6*'Plate Planning'!$P$32+'Plate Planning'!$Q$32)/'Plate Planning'!$O$32*100/'Uncorrected Concentrations'!E6*'Plate Planning'!$O$17</f>
        <v>#DIV/0!</v>
      </c>
    </row>
    <row r="7" spans="1:19" x14ac:dyDescent="0.3">
      <c r="A7" s="27">
        <v>4</v>
      </c>
      <c r="B7" s="26">
        <v>4</v>
      </c>
      <c r="C7" s="26">
        <v>1</v>
      </c>
      <c r="D7" s="12" t="s">
        <v>66</v>
      </c>
      <c r="E7" s="207" t="e">
        <f>('Uncorrected Area Counts'!G7*'Plate Planning'!$P$18+'Plate Planning'!$Q$18)/'Plate Planning'!$O$18*100/'Uncorrected Concentrations'!E7*'Plate Planning'!$O$17</f>
        <v>#DIV/0!</v>
      </c>
      <c r="F7" s="207" t="e">
        <f>('Uncorrected Area Counts'!H7*'Plate Planning'!$P$19+'Plate Planning'!$Q$19)/'Plate Planning'!$O$19*100/'Uncorrected Concentrations'!E7*'Plate Planning'!$O$17</f>
        <v>#DIV/0!</v>
      </c>
      <c r="G7" s="207" t="e">
        <f>('Uncorrected Area Counts'!I7*'Plate Planning'!$P$20+'Plate Planning'!$Q$20)/'Plate Planning'!$O$20*100/'Uncorrected Concentrations'!E7*'Plate Planning'!$O$17</f>
        <v>#DIV/0!</v>
      </c>
      <c r="H7" s="207" t="e">
        <f>('Uncorrected Area Counts'!J7*'Plate Planning'!$P$21+'Plate Planning'!$Q$21)/'Plate Planning'!$O$21*100/'Uncorrected Concentrations'!E7*'Plate Planning'!$O$17</f>
        <v>#DIV/0!</v>
      </c>
      <c r="I7" s="207" t="e">
        <f>('Uncorrected Area Counts'!K7*'Plate Planning'!$P$22+'Plate Planning'!$Q$22)/'Plate Planning'!$O$22*100/'Uncorrected Concentrations'!E7*'Plate Planning'!$O$17</f>
        <v>#DIV/0!</v>
      </c>
      <c r="J7" s="207" t="e">
        <f>('Uncorrected Area Counts'!L7*'Plate Planning'!$P$23+'Plate Planning'!$Q$23)/'Plate Planning'!$O$23*100/'Uncorrected Concentrations'!E7*'Plate Planning'!$O$17</f>
        <v>#DIV/0!</v>
      </c>
      <c r="K7" s="207" t="e">
        <f>('Uncorrected Area Counts'!M7*'Plate Planning'!$P$24+'Plate Planning'!$Q$24)/'Plate Planning'!$O$24*100/'Uncorrected Concentrations'!E7*'Plate Planning'!$O$17</f>
        <v>#DIV/0!</v>
      </c>
      <c r="L7" s="207" t="e">
        <f>('Uncorrected Area Counts'!N7*'Plate Planning'!$P$25+'Plate Planning'!$Q$25)/'Plate Planning'!O28*100/'Uncorrected Concentrations'!E7*'Plate Planning'!$O$17</f>
        <v>#DIV/0!</v>
      </c>
      <c r="M7" s="207" t="e">
        <f>('Uncorrected Area Counts'!O7*'Plate Planning'!$P$26+'Plate Planning'!$Q$26)/'Plate Planning'!$O$26*100/'Uncorrected Concentrations'!E7*'Plate Planning'!$O$17</f>
        <v>#DIV/0!</v>
      </c>
      <c r="N7" s="207" t="e">
        <f>('Uncorrected Area Counts'!P7*'Plate Planning'!$P$27+'Plate Planning'!$Q$27)/'Plate Planning'!$O$27*100/'Uncorrected Concentrations'!E7*'Plate Planning'!$O$17</f>
        <v>#DIV/0!</v>
      </c>
      <c r="O7" s="207" t="e">
        <f>('Uncorrected Area Counts'!Q7*'Plate Planning'!$P$28+'Plate Planning'!$Q$28)/'Plate Planning'!$O$28*100/'Uncorrected Concentrations'!E7*'Plate Planning'!$O$17</f>
        <v>#DIV/0!</v>
      </c>
      <c r="P7" s="207" t="e">
        <f>('Uncorrected Area Counts'!R7*'Plate Planning'!$P$29+'Plate Planning'!$Q$29)/'Plate Planning'!$O$29*100/'Uncorrected Concentrations'!E7*'Plate Planning'!$O$17</f>
        <v>#DIV/0!</v>
      </c>
      <c r="Q7" s="207" t="e">
        <f>('Uncorrected Area Counts'!S7*'Plate Planning'!$P$30+'Plate Planning'!$Q$30)/'Plate Planning'!$O$30*100/'Uncorrected Concentrations'!E7*'Plate Planning'!$O$17</f>
        <v>#DIV/0!</v>
      </c>
      <c r="R7" s="207" t="e">
        <f>('Uncorrected Area Counts'!T7*'Plate Planning'!$P$31+'Plate Planning'!$Q$31)/'Plate Planning'!$O$31*100/'Uncorrected Concentrations'!E7*'Plate Planning'!$O$17</f>
        <v>#DIV/0!</v>
      </c>
      <c r="S7" s="265" t="e">
        <f>('Uncorrected Area Counts'!U7*'Plate Planning'!$P$32+'Plate Planning'!$Q$32)/'Plate Planning'!$O$32*100/'Uncorrected Concentrations'!E7*'Plate Planning'!$O$17</f>
        <v>#DIV/0!</v>
      </c>
    </row>
    <row r="8" spans="1:19" x14ac:dyDescent="0.3">
      <c r="A8" s="27">
        <v>5</v>
      </c>
      <c r="B8" s="26">
        <v>5</v>
      </c>
      <c r="C8" s="26">
        <v>1</v>
      </c>
      <c r="D8" s="12" t="s">
        <v>66</v>
      </c>
      <c r="E8" s="207" t="e">
        <f>('Uncorrected Area Counts'!G8*'Plate Planning'!$P$18+'Plate Planning'!$Q$18)/'Plate Planning'!$O$18*100/'Uncorrected Concentrations'!E8*'Plate Planning'!$O$17</f>
        <v>#DIV/0!</v>
      </c>
      <c r="F8" s="207" t="e">
        <f>('Uncorrected Area Counts'!H8*'Plate Planning'!$P$19+'Plate Planning'!$Q$19)/'Plate Planning'!$O$19*100/'Uncorrected Concentrations'!E8*'Plate Planning'!$O$17</f>
        <v>#DIV/0!</v>
      </c>
      <c r="G8" s="207" t="e">
        <f>('Uncorrected Area Counts'!I8*'Plate Planning'!$P$20+'Plate Planning'!$Q$20)/'Plate Planning'!$O$20*100/'Uncorrected Concentrations'!E8*'Plate Planning'!$O$17</f>
        <v>#DIV/0!</v>
      </c>
      <c r="H8" s="207" t="e">
        <f>('Uncorrected Area Counts'!J8*'Plate Planning'!$P$21+'Plate Planning'!$Q$21)/'Plate Planning'!$O$21*100/'Uncorrected Concentrations'!E8*'Plate Planning'!$O$17</f>
        <v>#DIV/0!</v>
      </c>
      <c r="I8" s="207" t="e">
        <f>('Uncorrected Area Counts'!K8*'Plate Planning'!$P$22+'Plate Planning'!$Q$22)/'Plate Planning'!$O$22*100/'Uncorrected Concentrations'!E8*'Plate Planning'!$O$17</f>
        <v>#DIV/0!</v>
      </c>
      <c r="J8" s="207" t="e">
        <f>('Uncorrected Area Counts'!L8*'Plate Planning'!$P$23+'Plate Planning'!$Q$23)/'Plate Planning'!$O$23*100/'Uncorrected Concentrations'!E8*'Plate Planning'!$O$17</f>
        <v>#DIV/0!</v>
      </c>
      <c r="K8" s="207" t="e">
        <f>('Uncorrected Area Counts'!M8*'Plate Planning'!$P$24+'Plate Planning'!$Q$24)/'Plate Planning'!$O$24*100/'Uncorrected Concentrations'!E8*'Plate Planning'!$O$17</f>
        <v>#DIV/0!</v>
      </c>
      <c r="L8" s="207" t="e">
        <f>('Uncorrected Area Counts'!N8*'Plate Planning'!$P$25+'Plate Planning'!$Q$25)/'Plate Planning'!O29*100/'Uncorrected Concentrations'!E8*'Plate Planning'!$O$17</f>
        <v>#DIV/0!</v>
      </c>
      <c r="M8" s="207" t="e">
        <f>('Uncorrected Area Counts'!O8*'Plate Planning'!$P$26+'Plate Planning'!$Q$26)/'Plate Planning'!$O$26*100/'Uncorrected Concentrations'!E8*'Plate Planning'!$O$17</f>
        <v>#DIV/0!</v>
      </c>
      <c r="N8" s="207" t="e">
        <f>('Uncorrected Area Counts'!P8*'Plate Planning'!$P$27+'Plate Planning'!$Q$27)/'Plate Planning'!$O$27*100/'Uncorrected Concentrations'!E8*'Plate Planning'!$O$17</f>
        <v>#DIV/0!</v>
      </c>
      <c r="O8" s="207" t="e">
        <f>('Uncorrected Area Counts'!Q8*'Plate Planning'!$P$28+'Plate Planning'!$Q$28)/'Plate Planning'!$O$28*100/'Uncorrected Concentrations'!E8*'Plate Planning'!$O$17</f>
        <v>#DIV/0!</v>
      </c>
      <c r="P8" s="207" t="e">
        <f>('Uncorrected Area Counts'!R8*'Plate Planning'!$P$29+'Plate Planning'!$Q$29)/'Plate Planning'!$O$29*100/'Uncorrected Concentrations'!E8*'Plate Planning'!$O$17</f>
        <v>#DIV/0!</v>
      </c>
      <c r="Q8" s="207" t="e">
        <f>('Uncorrected Area Counts'!S8*'Plate Planning'!$P$30+'Plate Planning'!$Q$30)/'Plate Planning'!$O$30*100/'Uncorrected Concentrations'!E8*'Plate Planning'!$O$17</f>
        <v>#DIV/0!</v>
      </c>
      <c r="R8" s="207" t="e">
        <f>('Uncorrected Area Counts'!T8*'Plate Planning'!$P$31+'Plate Planning'!$Q$31)/'Plate Planning'!$O$31*100/'Uncorrected Concentrations'!E8*'Plate Planning'!$O$17</f>
        <v>#DIV/0!</v>
      </c>
      <c r="S8" s="265" t="e">
        <f>('Uncorrected Area Counts'!U8*'Plate Planning'!$P$32+'Plate Planning'!$Q$32)/'Plate Planning'!$O$32*100/'Uncorrected Concentrations'!E8*'Plate Planning'!$O$17</f>
        <v>#DIV/0!</v>
      </c>
    </row>
    <row r="9" spans="1:19" x14ac:dyDescent="0.3">
      <c r="A9" s="27">
        <v>6</v>
      </c>
      <c r="B9" s="26">
        <v>6</v>
      </c>
      <c r="C9" s="26">
        <v>1</v>
      </c>
      <c r="D9" s="12" t="s">
        <v>66</v>
      </c>
      <c r="E9" s="207" t="e">
        <f>('Uncorrected Area Counts'!G9*'Plate Planning'!$P$18+'Plate Planning'!$Q$18)/'Plate Planning'!$O$18*100/'Uncorrected Concentrations'!E9*'Plate Planning'!$O$17</f>
        <v>#DIV/0!</v>
      </c>
      <c r="F9" s="207" t="e">
        <f>('Uncorrected Area Counts'!H9*'Plate Planning'!$P$19+'Plate Planning'!$Q$19)/'Plate Planning'!$O$19*100/'Uncorrected Concentrations'!E9*'Plate Planning'!$O$17</f>
        <v>#DIV/0!</v>
      </c>
      <c r="G9" s="207" t="e">
        <f>('Uncorrected Area Counts'!I9*'Plate Planning'!$P$20+'Plate Planning'!$Q$20)/'Plate Planning'!$O$20*100/'Uncorrected Concentrations'!E9*'Plate Planning'!$O$17</f>
        <v>#DIV/0!</v>
      </c>
      <c r="H9" s="207" t="e">
        <f>('Uncorrected Area Counts'!J9*'Plate Planning'!$P$21+'Plate Planning'!$Q$21)/'Plate Planning'!$O$21*100/'Uncorrected Concentrations'!E9*'Plate Planning'!$O$17</f>
        <v>#DIV/0!</v>
      </c>
      <c r="I9" s="207" t="e">
        <f>('Uncorrected Area Counts'!K9*'Plate Planning'!$P$22+'Plate Planning'!$Q$22)/'Plate Planning'!$O$22*100/'Uncorrected Concentrations'!E9*'Plate Planning'!$O$17</f>
        <v>#DIV/0!</v>
      </c>
      <c r="J9" s="207" t="e">
        <f>('Uncorrected Area Counts'!L9*'Plate Planning'!$P$23+'Plate Planning'!$Q$23)/'Plate Planning'!$O$23*100/'Uncorrected Concentrations'!E9*'Plate Planning'!$O$17</f>
        <v>#DIV/0!</v>
      </c>
      <c r="K9" s="207" t="e">
        <f>('Uncorrected Area Counts'!M9*'Plate Planning'!$P$24+'Plate Planning'!$Q$24)/'Plate Planning'!$O$24*100/'Uncorrected Concentrations'!E9*'Plate Planning'!$O$17</f>
        <v>#DIV/0!</v>
      </c>
      <c r="L9" s="207" t="e">
        <f>('Uncorrected Area Counts'!N9*'Plate Planning'!$P$25+'Plate Planning'!$Q$25)/'Plate Planning'!O30*100/'Uncorrected Concentrations'!E9*'Plate Planning'!$O$17</f>
        <v>#DIV/0!</v>
      </c>
      <c r="M9" s="207" t="e">
        <f>('Uncorrected Area Counts'!O9*'Plate Planning'!$P$26+'Plate Planning'!$Q$26)/'Plate Planning'!$O$26*100/'Uncorrected Concentrations'!E9*'Plate Planning'!$O$17</f>
        <v>#DIV/0!</v>
      </c>
      <c r="N9" s="207" t="e">
        <f>('Uncorrected Area Counts'!P9*'Plate Planning'!$P$27+'Plate Planning'!$Q$27)/'Plate Planning'!$O$27*100/'Uncorrected Concentrations'!E9*'Plate Planning'!$O$17</f>
        <v>#DIV/0!</v>
      </c>
      <c r="O9" s="207" t="e">
        <f>('Uncorrected Area Counts'!Q9*'Plate Planning'!$P$28+'Plate Planning'!$Q$28)/'Plate Planning'!$O$28*100/'Uncorrected Concentrations'!E9*'Plate Planning'!$O$17</f>
        <v>#DIV/0!</v>
      </c>
      <c r="P9" s="207" t="e">
        <f>('Uncorrected Area Counts'!R9*'Plate Planning'!$P$29+'Plate Planning'!$Q$29)/'Plate Planning'!$O$29*100/'Uncorrected Concentrations'!E9*'Plate Planning'!$O$17</f>
        <v>#DIV/0!</v>
      </c>
      <c r="Q9" s="207" t="e">
        <f>('Uncorrected Area Counts'!S9*'Plate Planning'!$P$30+'Plate Planning'!$Q$30)/'Plate Planning'!$O$30*100/'Uncorrected Concentrations'!E9*'Plate Planning'!$O$17</f>
        <v>#DIV/0!</v>
      </c>
      <c r="R9" s="207" t="e">
        <f>('Uncorrected Area Counts'!T9*'Plate Planning'!$P$31+'Plate Planning'!$Q$31)/'Plate Planning'!$O$31*100/'Uncorrected Concentrations'!E9*'Plate Planning'!$O$17</f>
        <v>#DIV/0!</v>
      </c>
      <c r="S9" s="265" t="e">
        <f>('Uncorrected Area Counts'!U9*'Plate Planning'!$P$32+'Plate Planning'!$Q$32)/'Plate Planning'!$O$32*100/'Uncorrected Concentrations'!E9*'Plate Planning'!$O$17</f>
        <v>#DIV/0!</v>
      </c>
    </row>
    <row r="10" spans="1:19" x14ac:dyDescent="0.3">
      <c r="A10" s="27">
        <v>7</v>
      </c>
      <c r="B10" s="26">
        <v>7</v>
      </c>
      <c r="C10" s="26">
        <v>1</v>
      </c>
      <c r="D10" s="12" t="s">
        <v>66</v>
      </c>
      <c r="E10" s="207" t="e">
        <f>('Uncorrected Area Counts'!G10*'Plate Planning'!$P$18+'Plate Planning'!$Q$18)/'Plate Planning'!$O$18*100/'Uncorrected Concentrations'!E10*'Plate Planning'!$O$17</f>
        <v>#DIV/0!</v>
      </c>
      <c r="F10" s="207" t="e">
        <f>('Uncorrected Area Counts'!H10*'Plate Planning'!$P$19+'Plate Planning'!$Q$19)/'Plate Planning'!$O$19*100/'Uncorrected Concentrations'!E10*'Plate Planning'!$O$17</f>
        <v>#DIV/0!</v>
      </c>
      <c r="G10" s="207" t="e">
        <f>('Uncorrected Area Counts'!I10*'Plate Planning'!$P$20+'Plate Planning'!$Q$20)/'Plate Planning'!$O$20*100/'Uncorrected Concentrations'!E10*'Plate Planning'!$O$17</f>
        <v>#DIV/0!</v>
      </c>
      <c r="H10" s="207" t="e">
        <f>('Uncorrected Area Counts'!J10*'Plate Planning'!$P$21+'Plate Planning'!$Q$21)/'Plate Planning'!$O$21*100/'Uncorrected Concentrations'!E10*'Plate Planning'!$O$17</f>
        <v>#DIV/0!</v>
      </c>
      <c r="I10" s="207" t="e">
        <f>('Uncorrected Area Counts'!K10*'Plate Planning'!$P$22+'Plate Planning'!$Q$22)/'Plate Planning'!$O$22*100/'Uncorrected Concentrations'!E10*'Plate Planning'!$O$17</f>
        <v>#DIV/0!</v>
      </c>
      <c r="J10" s="207" t="e">
        <f>('Uncorrected Area Counts'!L10*'Plate Planning'!$P$23+'Plate Planning'!$Q$23)/'Plate Planning'!$O$23*100/'Uncorrected Concentrations'!E10*'Plate Planning'!$O$17</f>
        <v>#DIV/0!</v>
      </c>
      <c r="K10" s="207" t="e">
        <f>('Uncorrected Area Counts'!M10*'Plate Planning'!$P$24+'Plate Planning'!$Q$24)/'Plate Planning'!$O$24*100/'Uncorrected Concentrations'!E10*'Plate Planning'!$O$17</f>
        <v>#DIV/0!</v>
      </c>
      <c r="L10" s="207" t="e">
        <f>('Uncorrected Area Counts'!N10*'Plate Planning'!$P$25+'Plate Planning'!$Q$25)/'Plate Planning'!O31*100/'Uncorrected Concentrations'!E10*'Plate Planning'!$O$17</f>
        <v>#DIV/0!</v>
      </c>
      <c r="M10" s="207" t="e">
        <f>('Uncorrected Area Counts'!O10*'Plate Planning'!$P$26+'Plate Planning'!$Q$26)/'Plate Planning'!$O$26*100/'Uncorrected Concentrations'!E10*'Plate Planning'!$O$17</f>
        <v>#DIV/0!</v>
      </c>
      <c r="N10" s="207" t="e">
        <f>('Uncorrected Area Counts'!P10*'Plate Planning'!$P$27+'Plate Planning'!$Q$27)/'Plate Planning'!$O$27*100/'Uncorrected Concentrations'!E10*'Plate Planning'!$O$17</f>
        <v>#DIV/0!</v>
      </c>
      <c r="O10" s="207" t="e">
        <f>('Uncorrected Area Counts'!Q10*'Plate Planning'!$P$28+'Plate Planning'!$Q$28)/'Plate Planning'!$O$28*100/'Uncorrected Concentrations'!E10*'Plate Planning'!$O$17</f>
        <v>#DIV/0!</v>
      </c>
      <c r="P10" s="207" t="e">
        <f>('Uncorrected Area Counts'!R10*'Plate Planning'!$P$29+'Plate Planning'!$Q$29)/'Plate Planning'!$O$29*100/'Uncorrected Concentrations'!E10*'Plate Planning'!$O$17</f>
        <v>#DIV/0!</v>
      </c>
      <c r="Q10" s="207" t="e">
        <f>('Uncorrected Area Counts'!S10*'Plate Planning'!$P$30+'Plate Planning'!$Q$30)/'Plate Planning'!$O$30*100/'Uncorrected Concentrations'!E10*'Plate Planning'!$O$17</f>
        <v>#DIV/0!</v>
      </c>
      <c r="R10" s="207" t="e">
        <f>('Uncorrected Area Counts'!T10*'Plate Planning'!$P$31+'Plate Planning'!$Q$31)/'Plate Planning'!$O$31*100/'Uncorrected Concentrations'!E10*'Plate Planning'!$O$17</f>
        <v>#DIV/0!</v>
      </c>
      <c r="S10" s="265" t="e">
        <f>('Uncorrected Area Counts'!U10*'Plate Planning'!$P$32+'Plate Planning'!$Q$32)/'Plate Planning'!$O$32*100/'Uncorrected Concentrations'!E10*'Plate Planning'!$O$17</f>
        <v>#DIV/0!</v>
      </c>
    </row>
    <row r="11" spans="1:19" x14ac:dyDescent="0.3">
      <c r="A11" s="27">
        <v>8</v>
      </c>
      <c r="B11" s="26">
        <v>8</v>
      </c>
      <c r="C11" s="26">
        <v>1</v>
      </c>
      <c r="D11" s="12" t="s">
        <v>66</v>
      </c>
      <c r="E11" s="207" t="e">
        <f>('Uncorrected Area Counts'!G11*'Plate Planning'!$P$18+'Plate Planning'!$Q$18)/'Plate Planning'!$O$18*100/'Uncorrected Concentrations'!E11*'Plate Planning'!$O$17</f>
        <v>#DIV/0!</v>
      </c>
      <c r="F11" s="207" t="e">
        <f>('Uncorrected Area Counts'!H11*'Plate Planning'!$P$19+'Plate Planning'!$Q$19)/'Plate Planning'!$O$19*100/'Uncorrected Concentrations'!E11*'Plate Planning'!$O$17</f>
        <v>#DIV/0!</v>
      </c>
      <c r="G11" s="207" t="e">
        <f>('Uncorrected Area Counts'!I11*'Plate Planning'!$P$20+'Plate Planning'!$Q$20)/'Plate Planning'!$O$20*100/'Uncorrected Concentrations'!E11*'Plate Planning'!$O$17</f>
        <v>#DIV/0!</v>
      </c>
      <c r="H11" s="207" t="e">
        <f>('Uncorrected Area Counts'!J11*'Plate Planning'!$P$21+'Plate Planning'!$Q$21)/'Plate Planning'!$O$21*100/'Uncorrected Concentrations'!E11*'Plate Planning'!$O$17</f>
        <v>#DIV/0!</v>
      </c>
      <c r="I11" s="207" t="e">
        <f>('Uncorrected Area Counts'!K11*'Plate Planning'!$P$22+'Plate Planning'!$Q$22)/'Plate Planning'!$O$22*100/'Uncorrected Concentrations'!E11*'Plate Planning'!$O$17</f>
        <v>#DIV/0!</v>
      </c>
      <c r="J11" s="207" t="e">
        <f>('Uncorrected Area Counts'!L11*'Plate Planning'!$P$23+'Plate Planning'!$Q$23)/'Plate Planning'!$O$23*100/'Uncorrected Concentrations'!E11*'Plate Planning'!$O$17</f>
        <v>#DIV/0!</v>
      </c>
      <c r="K11" s="207" t="e">
        <f>('Uncorrected Area Counts'!M11*'Plate Planning'!$P$24+'Plate Planning'!$Q$24)/'Plate Planning'!$O$24*100/'Uncorrected Concentrations'!E11*'Plate Planning'!$O$17</f>
        <v>#DIV/0!</v>
      </c>
      <c r="L11" s="207" t="e">
        <f>('Uncorrected Area Counts'!N11*'Plate Planning'!$P$25+'Plate Planning'!$Q$25)/'Plate Planning'!O32*100/'Uncorrected Concentrations'!E11*'Plate Planning'!$O$17</f>
        <v>#DIV/0!</v>
      </c>
      <c r="M11" s="207" t="e">
        <f>('Uncorrected Area Counts'!O11*'Plate Planning'!$P$26+'Plate Planning'!$Q$26)/'Plate Planning'!$O$26*100/'Uncorrected Concentrations'!E11*'Plate Planning'!$O$17</f>
        <v>#DIV/0!</v>
      </c>
      <c r="N11" s="207" t="e">
        <f>('Uncorrected Area Counts'!P11*'Plate Planning'!$P$27+'Plate Planning'!$Q$27)/'Plate Planning'!$O$27*100/'Uncorrected Concentrations'!E11*'Plate Planning'!$O$17</f>
        <v>#DIV/0!</v>
      </c>
      <c r="O11" s="207" t="e">
        <f>('Uncorrected Area Counts'!Q11*'Plate Planning'!$P$28+'Plate Planning'!$Q$28)/'Plate Planning'!$O$28*100/'Uncorrected Concentrations'!E11*'Plate Planning'!$O$17</f>
        <v>#DIV/0!</v>
      </c>
      <c r="P11" s="207" t="e">
        <f>('Uncorrected Area Counts'!R11*'Plate Planning'!$P$29+'Plate Planning'!$Q$29)/'Plate Planning'!$O$29*100/'Uncorrected Concentrations'!E11*'Plate Planning'!$O$17</f>
        <v>#DIV/0!</v>
      </c>
      <c r="Q11" s="207" t="e">
        <f>('Uncorrected Area Counts'!S11*'Plate Planning'!$P$30+'Plate Planning'!$Q$30)/'Plate Planning'!$O$30*100/'Uncorrected Concentrations'!E11*'Plate Planning'!$O$17</f>
        <v>#DIV/0!</v>
      </c>
      <c r="R11" s="207" t="e">
        <f>('Uncorrected Area Counts'!T11*'Plate Planning'!$P$31+'Plate Planning'!$Q$31)/'Plate Planning'!$O$31*100/'Uncorrected Concentrations'!E11*'Plate Planning'!$O$17</f>
        <v>#DIV/0!</v>
      </c>
      <c r="S11" s="265" t="e">
        <f>('Uncorrected Area Counts'!U11*'Plate Planning'!$P$32+'Plate Planning'!$Q$32)/'Plate Planning'!$O$32*100/'Uncorrected Concentrations'!E11*'Plate Planning'!$O$17</f>
        <v>#DIV/0!</v>
      </c>
    </row>
    <row r="12" spans="1:19" x14ac:dyDescent="0.3">
      <c r="A12" s="27">
        <v>9</v>
      </c>
      <c r="B12" s="26">
        <v>9</v>
      </c>
      <c r="C12" s="26">
        <v>1</v>
      </c>
      <c r="D12" s="12" t="s">
        <v>66</v>
      </c>
      <c r="E12" s="207" t="e">
        <f>('Uncorrected Area Counts'!G12*'Plate Planning'!$P$18+'Plate Planning'!$Q$18)/'Plate Planning'!$O$18*100/'Uncorrected Concentrations'!E12*'Plate Planning'!$O$17</f>
        <v>#DIV/0!</v>
      </c>
      <c r="F12" s="207" t="e">
        <f>('Uncorrected Area Counts'!H12*'Plate Planning'!$P$19+'Plate Planning'!$Q$19)/'Plate Planning'!$O$19*100/'Uncorrected Concentrations'!E12*'Plate Planning'!$O$17</f>
        <v>#DIV/0!</v>
      </c>
      <c r="G12" s="207" t="e">
        <f>('Uncorrected Area Counts'!I12*'Plate Planning'!$P$20+'Plate Planning'!$Q$20)/'Plate Planning'!$O$20*100/'Uncorrected Concentrations'!E12*'Plate Planning'!$O$17</f>
        <v>#DIV/0!</v>
      </c>
      <c r="H12" s="207" t="e">
        <f>('Uncorrected Area Counts'!J12*'Plate Planning'!$P$21+'Plate Planning'!$Q$21)/'Plate Planning'!$O$21*100/'Uncorrected Concentrations'!E12*'Plate Planning'!$O$17</f>
        <v>#DIV/0!</v>
      </c>
      <c r="I12" s="207" t="e">
        <f>('Uncorrected Area Counts'!K12*'Plate Planning'!$P$22+'Plate Planning'!$Q$22)/'Plate Planning'!$O$22*100/'Uncorrected Concentrations'!E12*'Plate Planning'!$O$17</f>
        <v>#DIV/0!</v>
      </c>
      <c r="J12" s="207" t="e">
        <f>('Uncorrected Area Counts'!L12*'Plate Planning'!$P$23+'Plate Planning'!$Q$23)/'Plate Planning'!$O$23*100/'Uncorrected Concentrations'!E12*'Plate Planning'!$O$17</f>
        <v>#DIV/0!</v>
      </c>
      <c r="K12" s="207" t="e">
        <f>('Uncorrected Area Counts'!M12*'Plate Planning'!$P$24+'Plate Planning'!$Q$24)/'Plate Planning'!$O$24*100/'Uncorrected Concentrations'!E12*'Plate Planning'!$O$17</f>
        <v>#DIV/0!</v>
      </c>
      <c r="L12" s="207" t="e">
        <f>('Uncorrected Area Counts'!N12*'Plate Planning'!$P$25+'Plate Planning'!$Q$25)/'Plate Planning'!O33*100/'Uncorrected Concentrations'!E12*'Plate Planning'!$O$17</f>
        <v>#DIV/0!</v>
      </c>
      <c r="M12" s="207" t="e">
        <f>('Uncorrected Area Counts'!O12*'Plate Planning'!$P$26+'Plate Planning'!$Q$26)/'Plate Planning'!$O$26*100/'Uncorrected Concentrations'!E12*'Plate Planning'!$O$17</f>
        <v>#DIV/0!</v>
      </c>
      <c r="N12" s="207" t="e">
        <f>('Uncorrected Area Counts'!P12*'Plate Planning'!$P$27+'Plate Planning'!$Q$27)/'Plate Planning'!$O$27*100/'Uncorrected Concentrations'!E12*'Plate Planning'!$O$17</f>
        <v>#DIV/0!</v>
      </c>
      <c r="O12" s="207" t="e">
        <f>('Uncorrected Area Counts'!Q12*'Plate Planning'!$P$28+'Plate Planning'!$Q$28)/'Plate Planning'!$O$28*100/'Uncorrected Concentrations'!E12*'Plate Planning'!$O$17</f>
        <v>#DIV/0!</v>
      </c>
      <c r="P12" s="207" t="e">
        <f>('Uncorrected Area Counts'!R12*'Plate Planning'!$P$29+'Plate Planning'!$Q$29)/'Plate Planning'!$O$29*100/'Uncorrected Concentrations'!E12*'Plate Planning'!$O$17</f>
        <v>#DIV/0!</v>
      </c>
      <c r="Q12" s="207" t="e">
        <f>('Uncorrected Area Counts'!S12*'Plate Planning'!$P$30+'Plate Planning'!$Q$30)/'Plate Planning'!$O$30*100/'Uncorrected Concentrations'!E12*'Plate Planning'!$O$17</f>
        <v>#DIV/0!</v>
      </c>
      <c r="R12" s="207" t="e">
        <f>('Uncorrected Area Counts'!T12*'Plate Planning'!$P$31+'Plate Planning'!$Q$31)/'Plate Planning'!$O$31*100/'Uncorrected Concentrations'!E12*'Plate Planning'!$O$17</f>
        <v>#DIV/0!</v>
      </c>
      <c r="S12" s="265" t="e">
        <f>('Uncorrected Area Counts'!U12*'Plate Planning'!$P$32+'Plate Planning'!$Q$32)/'Plate Planning'!$O$32*100/'Uncorrected Concentrations'!E12*'Plate Planning'!$O$17</f>
        <v>#DIV/0!</v>
      </c>
    </row>
    <row r="13" spans="1:19" x14ac:dyDescent="0.3">
      <c r="A13" s="27">
        <v>10</v>
      </c>
      <c r="B13" s="26">
        <v>10</v>
      </c>
      <c r="C13" s="26">
        <v>1</v>
      </c>
      <c r="D13" s="12" t="s">
        <v>66</v>
      </c>
      <c r="E13" s="207" t="e">
        <f>('Uncorrected Area Counts'!G13*'Plate Planning'!$P$18+'Plate Planning'!$Q$18)/'Plate Planning'!$O$18*100/'Uncorrected Concentrations'!E13*'Plate Planning'!$O$17</f>
        <v>#DIV/0!</v>
      </c>
      <c r="F13" s="207" t="e">
        <f>('Uncorrected Area Counts'!H13*'Plate Planning'!$P$19+'Plate Planning'!$Q$19)/'Plate Planning'!$O$19*100/'Uncorrected Concentrations'!E13*'Plate Planning'!$O$17</f>
        <v>#DIV/0!</v>
      </c>
      <c r="G13" s="207" t="e">
        <f>('Uncorrected Area Counts'!I13*'Plate Planning'!$P$20+'Plate Planning'!$Q$20)/'Plate Planning'!$O$20*100/'Uncorrected Concentrations'!E13*'Plate Planning'!$O$17</f>
        <v>#DIV/0!</v>
      </c>
      <c r="H13" s="207" t="e">
        <f>('Uncorrected Area Counts'!J13*'Plate Planning'!$P$21+'Plate Planning'!$Q$21)/'Plate Planning'!$O$21*100/'Uncorrected Concentrations'!E13*'Plate Planning'!$O$17</f>
        <v>#DIV/0!</v>
      </c>
      <c r="I13" s="207" t="e">
        <f>('Uncorrected Area Counts'!K13*'Plate Planning'!$P$22+'Plate Planning'!$Q$22)/'Plate Planning'!$O$22*100/'Uncorrected Concentrations'!E13*'Plate Planning'!$O$17</f>
        <v>#DIV/0!</v>
      </c>
      <c r="J13" s="207" t="e">
        <f>('Uncorrected Area Counts'!L13*'Plate Planning'!$P$23+'Plate Planning'!$Q$23)/'Plate Planning'!$O$23*100/'Uncorrected Concentrations'!E13*'Plate Planning'!$O$17</f>
        <v>#DIV/0!</v>
      </c>
      <c r="K13" s="207" t="e">
        <f>('Uncorrected Area Counts'!M13*'Plate Planning'!$P$24+'Plate Planning'!$Q$24)/'Plate Planning'!$O$24*100/'Uncorrected Concentrations'!E13*'Plate Planning'!$O$17</f>
        <v>#DIV/0!</v>
      </c>
      <c r="L13" s="207" t="e">
        <f>('Uncorrected Area Counts'!N13*'Plate Planning'!$P$25+'Plate Planning'!$Q$25)/'Plate Planning'!O34*100/'Uncorrected Concentrations'!E13*'Plate Planning'!$O$17</f>
        <v>#DIV/0!</v>
      </c>
      <c r="M13" s="207" t="e">
        <f>('Uncorrected Area Counts'!O13*'Plate Planning'!$P$26+'Plate Planning'!$Q$26)/'Plate Planning'!$O$26*100/'Uncorrected Concentrations'!E13*'Plate Planning'!$O$17</f>
        <v>#DIV/0!</v>
      </c>
      <c r="N13" s="207" t="e">
        <f>('Uncorrected Area Counts'!P13*'Plate Planning'!$P$27+'Plate Planning'!$Q$27)/'Plate Planning'!$O$27*100/'Uncorrected Concentrations'!E13*'Plate Planning'!$O$17</f>
        <v>#DIV/0!</v>
      </c>
      <c r="O13" s="207" t="e">
        <f>('Uncorrected Area Counts'!Q13*'Plate Planning'!$P$28+'Plate Planning'!$Q$28)/'Plate Planning'!$O$28*100/'Uncorrected Concentrations'!E13*'Plate Planning'!$O$17</f>
        <v>#DIV/0!</v>
      </c>
      <c r="P13" s="207" t="e">
        <f>('Uncorrected Area Counts'!R13*'Plate Planning'!$P$29+'Plate Planning'!$Q$29)/'Plate Planning'!$O$29*100/'Uncorrected Concentrations'!E13*'Plate Planning'!$O$17</f>
        <v>#DIV/0!</v>
      </c>
      <c r="Q13" s="207" t="e">
        <f>('Uncorrected Area Counts'!S13*'Plate Planning'!$P$30+'Plate Planning'!$Q$30)/'Plate Planning'!$O$30*100/'Uncorrected Concentrations'!E13*'Plate Planning'!$O$17</f>
        <v>#DIV/0!</v>
      </c>
      <c r="R13" s="207" t="e">
        <f>('Uncorrected Area Counts'!T13*'Plate Planning'!$P$31+'Plate Planning'!$Q$31)/'Plate Planning'!$O$31*100/'Uncorrected Concentrations'!E13*'Plate Planning'!$O$17</f>
        <v>#DIV/0!</v>
      </c>
      <c r="S13" s="265" t="e">
        <f>('Uncorrected Area Counts'!U13*'Plate Planning'!$P$32+'Plate Planning'!$Q$32)/'Plate Planning'!$O$32*100/'Uncorrected Concentrations'!E13*'Plate Planning'!$O$17</f>
        <v>#DIV/0!</v>
      </c>
    </row>
    <row r="14" spans="1:19" x14ac:dyDescent="0.3">
      <c r="A14" s="27">
        <v>11</v>
      </c>
      <c r="B14" s="26">
        <v>11</v>
      </c>
      <c r="C14" s="26">
        <v>1</v>
      </c>
      <c r="D14" s="12" t="s">
        <v>66</v>
      </c>
      <c r="E14" s="207" t="e">
        <f>('Uncorrected Area Counts'!G14*'Plate Planning'!$P$18+'Plate Planning'!$Q$18)/'Plate Planning'!$O$18*100/'Uncorrected Concentrations'!E14*'Plate Planning'!$O$17</f>
        <v>#DIV/0!</v>
      </c>
      <c r="F14" s="207" t="e">
        <f>('Uncorrected Area Counts'!H14*'Plate Planning'!$P$19+'Plate Planning'!$Q$19)/'Plate Planning'!$O$19*100/'Uncorrected Concentrations'!E14*'Plate Planning'!$O$17</f>
        <v>#DIV/0!</v>
      </c>
      <c r="G14" s="207" t="e">
        <f>('Uncorrected Area Counts'!I14*'Plate Planning'!$P$20+'Plate Planning'!$Q$20)/'Plate Planning'!$O$20*100/'Uncorrected Concentrations'!E14*'Plate Planning'!$O$17</f>
        <v>#DIV/0!</v>
      </c>
      <c r="H14" s="207" t="e">
        <f>('Uncorrected Area Counts'!J14*'Plate Planning'!$P$21+'Plate Planning'!$Q$21)/'Plate Planning'!$O$21*100/'Uncorrected Concentrations'!E14*'Plate Planning'!$O$17</f>
        <v>#DIV/0!</v>
      </c>
      <c r="I14" s="207" t="e">
        <f>('Uncorrected Area Counts'!K14*'Plate Planning'!$P$22+'Plate Planning'!$Q$22)/'Plate Planning'!$O$22*100/'Uncorrected Concentrations'!E14*'Plate Planning'!$O$17</f>
        <v>#DIV/0!</v>
      </c>
      <c r="J14" s="207" t="e">
        <f>('Uncorrected Area Counts'!L14*'Plate Planning'!$P$23+'Plate Planning'!$Q$23)/'Plate Planning'!$O$23*100/'Uncorrected Concentrations'!E14*'Plate Planning'!$O$17</f>
        <v>#DIV/0!</v>
      </c>
      <c r="K14" s="207" t="e">
        <f>('Uncorrected Area Counts'!M14*'Plate Planning'!$P$24+'Plate Planning'!$Q$24)/'Plate Planning'!$O$24*100/'Uncorrected Concentrations'!E14*'Plate Planning'!$O$17</f>
        <v>#DIV/0!</v>
      </c>
      <c r="L14" s="207" t="e">
        <f>('Uncorrected Area Counts'!N14*'Plate Planning'!$P$25+'Plate Planning'!$Q$25)/'Plate Planning'!O35*100/'Uncorrected Concentrations'!E14*'Plate Planning'!$O$17</f>
        <v>#DIV/0!</v>
      </c>
      <c r="M14" s="207" t="e">
        <f>('Uncorrected Area Counts'!O14*'Plate Planning'!$P$26+'Plate Planning'!$Q$26)/'Plate Planning'!$O$26*100/'Uncorrected Concentrations'!E14*'Plate Planning'!$O$17</f>
        <v>#DIV/0!</v>
      </c>
      <c r="N14" s="207" t="e">
        <f>('Uncorrected Area Counts'!P14*'Plate Planning'!$P$27+'Plate Planning'!$Q$27)/'Plate Planning'!$O$27*100/'Uncorrected Concentrations'!E14*'Plate Planning'!$O$17</f>
        <v>#DIV/0!</v>
      </c>
      <c r="O14" s="207" t="e">
        <f>('Uncorrected Area Counts'!Q14*'Plate Planning'!$P$28+'Plate Planning'!$Q$28)/'Plate Planning'!$O$28*100/'Uncorrected Concentrations'!E14*'Plate Planning'!$O$17</f>
        <v>#DIV/0!</v>
      </c>
      <c r="P14" s="207" t="e">
        <f>('Uncorrected Area Counts'!R14*'Plate Planning'!$P$29+'Plate Planning'!$Q$29)/'Plate Planning'!$O$29*100/'Uncorrected Concentrations'!E14*'Plate Planning'!$O$17</f>
        <v>#DIV/0!</v>
      </c>
      <c r="Q14" s="207" t="e">
        <f>('Uncorrected Area Counts'!S14*'Plate Planning'!$P$30+'Plate Planning'!$Q$30)/'Plate Planning'!$O$30*100/'Uncorrected Concentrations'!E14*'Plate Planning'!$O$17</f>
        <v>#DIV/0!</v>
      </c>
      <c r="R14" s="207" t="e">
        <f>('Uncorrected Area Counts'!T14*'Plate Planning'!$P$31+'Plate Planning'!$Q$31)/'Plate Planning'!$O$31*100/'Uncorrected Concentrations'!E14*'Plate Planning'!$O$17</f>
        <v>#DIV/0!</v>
      </c>
      <c r="S14" s="265" t="e">
        <f>('Uncorrected Area Counts'!U14*'Plate Planning'!$P$32+'Plate Planning'!$Q$32)/'Plate Planning'!$O$32*100/'Uncorrected Concentrations'!E14*'Plate Planning'!$O$17</f>
        <v>#DIV/0!</v>
      </c>
    </row>
    <row r="15" spans="1:19" x14ac:dyDescent="0.3">
      <c r="A15" s="27">
        <v>12</v>
      </c>
      <c r="B15" s="26">
        <v>12</v>
      </c>
      <c r="C15" s="26">
        <v>1</v>
      </c>
      <c r="D15" s="12" t="s">
        <v>66</v>
      </c>
      <c r="E15" s="207" t="e">
        <f>('Uncorrected Area Counts'!G15*'Plate Planning'!$P$18+'Plate Planning'!$Q$18)/'Plate Planning'!$O$18*100/'Uncorrected Concentrations'!E15*'Plate Planning'!$O$17</f>
        <v>#DIV/0!</v>
      </c>
      <c r="F15" s="207" t="e">
        <f>('Uncorrected Area Counts'!H15*'Plate Planning'!$P$19+'Plate Planning'!$Q$19)/'Plate Planning'!$O$19*100/'Uncorrected Concentrations'!E15*'Plate Planning'!$O$17</f>
        <v>#DIV/0!</v>
      </c>
      <c r="G15" s="207" t="e">
        <f>('Uncorrected Area Counts'!I15*'Plate Planning'!$P$20+'Plate Planning'!$Q$20)/'Plate Planning'!$O$20*100/'Uncorrected Concentrations'!E15*'Plate Planning'!$O$17</f>
        <v>#DIV/0!</v>
      </c>
      <c r="H15" s="207" t="e">
        <f>('Uncorrected Area Counts'!J15*'Plate Planning'!$P$21+'Plate Planning'!$Q$21)/'Plate Planning'!$O$21*100/'Uncorrected Concentrations'!E15*'Plate Planning'!$O$17</f>
        <v>#DIV/0!</v>
      </c>
      <c r="I15" s="207" t="e">
        <f>('Uncorrected Area Counts'!K15*'Plate Planning'!$P$22+'Plate Planning'!$Q$22)/'Plate Planning'!$O$22*100/'Uncorrected Concentrations'!E15*'Plate Planning'!$O$17</f>
        <v>#DIV/0!</v>
      </c>
      <c r="J15" s="207" t="e">
        <f>('Uncorrected Area Counts'!L15*'Plate Planning'!$P$23+'Plate Planning'!$Q$23)/'Plate Planning'!$O$23*100/'Uncorrected Concentrations'!E15*'Plate Planning'!$O$17</f>
        <v>#DIV/0!</v>
      </c>
      <c r="K15" s="207" t="e">
        <f>('Uncorrected Area Counts'!M15*'Plate Planning'!$P$24+'Plate Planning'!$Q$24)/'Plate Planning'!$O$24*100/'Uncorrected Concentrations'!E15*'Plate Planning'!$O$17</f>
        <v>#DIV/0!</v>
      </c>
      <c r="L15" s="207" t="e">
        <f>('Uncorrected Area Counts'!N15*'Plate Planning'!$P$25+'Plate Planning'!$Q$25)/'Plate Planning'!O36*100/'Uncorrected Concentrations'!E15*'Plate Planning'!$O$17</f>
        <v>#DIV/0!</v>
      </c>
      <c r="M15" s="207" t="e">
        <f>('Uncorrected Area Counts'!O15*'Plate Planning'!$P$26+'Plate Planning'!$Q$26)/'Plate Planning'!$O$26*100/'Uncorrected Concentrations'!E15*'Plate Planning'!$O$17</f>
        <v>#DIV/0!</v>
      </c>
      <c r="N15" s="207" t="e">
        <f>('Uncorrected Area Counts'!P15*'Plate Planning'!$P$27+'Plate Planning'!$Q$27)/'Plate Planning'!$O$27*100/'Uncorrected Concentrations'!E15*'Plate Planning'!$O$17</f>
        <v>#DIV/0!</v>
      </c>
      <c r="O15" s="207" t="e">
        <f>('Uncorrected Area Counts'!Q15*'Plate Planning'!$P$28+'Plate Planning'!$Q$28)/'Plate Planning'!$O$28*100/'Uncorrected Concentrations'!E15*'Plate Planning'!$O$17</f>
        <v>#DIV/0!</v>
      </c>
      <c r="P15" s="207" t="e">
        <f>('Uncorrected Area Counts'!R15*'Plate Planning'!$P$29+'Plate Planning'!$Q$29)/'Plate Planning'!$O$29*100/'Uncorrected Concentrations'!E15*'Plate Planning'!$O$17</f>
        <v>#DIV/0!</v>
      </c>
      <c r="Q15" s="207" t="e">
        <f>('Uncorrected Area Counts'!S15*'Plate Planning'!$P$30+'Plate Planning'!$Q$30)/'Plate Planning'!$O$30*100/'Uncorrected Concentrations'!E15*'Plate Planning'!$O$17</f>
        <v>#DIV/0!</v>
      </c>
      <c r="R15" s="207" t="e">
        <f>('Uncorrected Area Counts'!T15*'Plate Planning'!$P$31+'Plate Planning'!$Q$31)/'Plate Planning'!$O$31*100/'Uncorrected Concentrations'!E15*'Plate Planning'!$O$17</f>
        <v>#DIV/0!</v>
      </c>
      <c r="S15" s="265" t="e">
        <f>('Uncorrected Area Counts'!U15*'Plate Planning'!$P$32+'Plate Planning'!$Q$32)/'Plate Planning'!$O$32*100/'Uncorrected Concentrations'!E15*'Plate Planning'!$O$17</f>
        <v>#DIV/0!</v>
      </c>
    </row>
    <row r="16" spans="1:19" x14ac:dyDescent="0.3">
      <c r="A16" s="27">
        <v>13</v>
      </c>
      <c r="B16" s="26">
        <v>1</v>
      </c>
      <c r="C16" s="26">
        <v>2</v>
      </c>
      <c r="D16" s="12" t="s">
        <v>66</v>
      </c>
      <c r="E16" s="207" t="e">
        <f>('Uncorrected Area Counts'!G16*'Plate Planning'!$P$18+'Plate Planning'!$Q$18)/'Plate Planning'!$O$18*100/'Uncorrected Concentrations'!E16*'Plate Planning'!$O$17</f>
        <v>#DIV/0!</v>
      </c>
      <c r="F16" s="207" t="e">
        <f>('Uncorrected Area Counts'!H16*'Plate Planning'!$P$19+'Plate Planning'!$Q$19)/'Plate Planning'!$O$19*100/'Uncorrected Concentrations'!E16*'Plate Planning'!$O$17</f>
        <v>#DIV/0!</v>
      </c>
      <c r="G16" s="207" t="e">
        <f>('Uncorrected Area Counts'!I16*'Plate Planning'!$P$20+'Plate Planning'!$Q$20)/'Plate Planning'!$O$20*100/'Uncorrected Concentrations'!E16*'Plate Planning'!$O$17</f>
        <v>#DIV/0!</v>
      </c>
      <c r="H16" s="207" t="e">
        <f>('Uncorrected Area Counts'!J16*'Plate Planning'!$P$21+'Plate Planning'!$Q$21)/'Plate Planning'!$O$21*100/'Uncorrected Concentrations'!E16*'Plate Planning'!$O$17</f>
        <v>#DIV/0!</v>
      </c>
      <c r="I16" s="207" t="e">
        <f>('Uncorrected Area Counts'!K16*'Plate Planning'!$P$22+'Plate Planning'!$Q$22)/'Plate Planning'!$O$22*100/'Uncorrected Concentrations'!E16*'Plate Planning'!$O$17</f>
        <v>#DIV/0!</v>
      </c>
      <c r="J16" s="207" t="e">
        <f>('Uncorrected Area Counts'!L16*'Plate Planning'!$P$23+'Plate Planning'!$Q$23)/'Plate Planning'!$O$23*100/'Uncorrected Concentrations'!E16*'Plate Planning'!$O$17</f>
        <v>#DIV/0!</v>
      </c>
      <c r="K16" s="207" t="e">
        <f>('Uncorrected Area Counts'!M16*'Plate Planning'!$P$24+'Plate Planning'!$Q$24)/'Plate Planning'!$O$24*100/'Uncorrected Concentrations'!E16*'Plate Planning'!$O$17</f>
        <v>#DIV/0!</v>
      </c>
      <c r="L16" s="207" t="e">
        <f>('Uncorrected Area Counts'!N16*'Plate Planning'!$P$25+'Plate Planning'!$Q$25)/'Plate Planning'!O37*100/'Uncorrected Concentrations'!E16*'Plate Planning'!$O$17</f>
        <v>#DIV/0!</v>
      </c>
      <c r="M16" s="207" t="e">
        <f>('Uncorrected Area Counts'!O16*'Plate Planning'!$P$26+'Plate Planning'!$Q$26)/'Plate Planning'!$O$26*100/'Uncorrected Concentrations'!E16*'Plate Planning'!$O$17</f>
        <v>#DIV/0!</v>
      </c>
      <c r="N16" s="207" t="e">
        <f>('Uncorrected Area Counts'!P16*'Plate Planning'!$P$27+'Plate Planning'!$Q$27)/'Plate Planning'!$O$27*100/'Uncorrected Concentrations'!E16*'Plate Planning'!$O$17</f>
        <v>#DIV/0!</v>
      </c>
      <c r="O16" s="207" t="e">
        <f>('Uncorrected Area Counts'!Q16*'Plate Planning'!$P$28+'Plate Planning'!$Q$28)/'Plate Planning'!$O$28*100/'Uncorrected Concentrations'!E16*'Plate Planning'!$O$17</f>
        <v>#DIV/0!</v>
      </c>
      <c r="P16" s="207" t="e">
        <f>('Uncorrected Area Counts'!R16*'Plate Planning'!$P$29+'Plate Planning'!$Q$29)/'Plate Planning'!$O$29*100/'Uncorrected Concentrations'!E16*'Plate Planning'!$O$17</f>
        <v>#DIV/0!</v>
      </c>
      <c r="Q16" s="207" t="e">
        <f>('Uncorrected Area Counts'!S16*'Plate Planning'!$P$30+'Plate Planning'!$Q$30)/'Plate Planning'!$O$30*100/'Uncorrected Concentrations'!E16*'Plate Planning'!$O$17</f>
        <v>#DIV/0!</v>
      </c>
      <c r="R16" s="207" t="e">
        <f>('Uncorrected Area Counts'!T16*'Plate Planning'!$P$31+'Plate Planning'!$Q$31)/'Plate Planning'!$O$31*100/'Uncorrected Concentrations'!E16*'Plate Planning'!$O$17</f>
        <v>#DIV/0!</v>
      </c>
      <c r="S16" s="265" t="e">
        <f>('Uncorrected Area Counts'!U16*'Plate Planning'!$P$32+'Plate Planning'!$Q$32)/'Plate Planning'!$O$32*100/'Uncorrected Concentrations'!E16*'Plate Planning'!$O$17</f>
        <v>#DIV/0!</v>
      </c>
    </row>
    <row r="17" spans="1:19" x14ac:dyDescent="0.3">
      <c r="A17" s="27">
        <v>14</v>
      </c>
      <c r="B17" s="26">
        <v>2</v>
      </c>
      <c r="C17" s="26">
        <v>2</v>
      </c>
      <c r="D17" s="12" t="s">
        <v>66</v>
      </c>
      <c r="E17" s="207" t="e">
        <f>('Uncorrected Area Counts'!G17*'Plate Planning'!$P$18+'Plate Planning'!$Q$18)/'Plate Planning'!$O$18*100/'Uncorrected Concentrations'!E17*'Plate Planning'!$O$17</f>
        <v>#DIV/0!</v>
      </c>
      <c r="F17" s="207" t="e">
        <f>('Uncorrected Area Counts'!H17*'Plate Planning'!$P$19+'Plate Planning'!$Q$19)/'Plate Planning'!$O$19*100/'Uncorrected Concentrations'!E17*'Plate Planning'!$O$17</f>
        <v>#DIV/0!</v>
      </c>
      <c r="G17" s="207" t="e">
        <f>('Uncorrected Area Counts'!I17*'Plate Planning'!$P$20+'Plate Planning'!$Q$20)/'Plate Planning'!$O$20*100/'Uncorrected Concentrations'!E17*'Plate Planning'!$O$17</f>
        <v>#DIV/0!</v>
      </c>
      <c r="H17" s="207" t="e">
        <f>('Uncorrected Area Counts'!J17*'Plate Planning'!$P$21+'Plate Planning'!$Q$21)/'Plate Planning'!$O$21*100/'Uncorrected Concentrations'!E17*'Plate Planning'!$O$17</f>
        <v>#DIV/0!</v>
      </c>
      <c r="I17" s="207" t="e">
        <f>('Uncorrected Area Counts'!K17*'Plate Planning'!$P$22+'Plate Planning'!$Q$22)/'Plate Planning'!$O$22*100/'Uncorrected Concentrations'!E17*'Plate Planning'!$O$17</f>
        <v>#DIV/0!</v>
      </c>
      <c r="J17" s="207" t="e">
        <f>('Uncorrected Area Counts'!L17*'Plate Planning'!$P$23+'Plate Planning'!$Q$23)/'Plate Planning'!$O$23*100/'Uncorrected Concentrations'!E17*'Plate Planning'!$O$17</f>
        <v>#DIV/0!</v>
      </c>
      <c r="K17" s="207" t="e">
        <f>('Uncorrected Area Counts'!M17*'Plate Planning'!$P$24+'Plate Planning'!$Q$24)/'Plate Planning'!$O$24*100/'Uncorrected Concentrations'!E17*'Plate Planning'!$O$17</f>
        <v>#DIV/0!</v>
      </c>
      <c r="L17" s="207" t="e">
        <f>('Uncorrected Area Counts'!N17*'Plate Planning'!$P$25+'Plate Planning'!$Q$25)/'Plate Planning'!O38*100/'Uncorrected Concentrations'!E17*'Plate Planning'!$O$17</f>
        <v>#DIV/0!</v>
      </c>
      <c r="M17" s="207" t="e">
        <f>('Uncorrected Area Counts'!O17*'Plate Planning'!$P$26+'Plate Planning'!$Q$26)/'Plate Planning'!$O$26*100/'Uncorrected Concentrations'!E17*'Plate Planning'!$O$17</f>
        <v>#DIV/0!</v>
      </c>
      <c r="N17" s="207" t="e">
        <f>('Uncorrected Area Counts'!P17*'Plate Planning'!$P$27+'Plate Planning'!$Q$27)/'Plate Planning'!$O$27*100/'Uncorrected Concentrations'!E17*'Plate Planning'!$O$17</f>
        <v>#DIV/0!</v>
      </c>
      <c r="O17" s="207" t="e">
        <f>('Uncorrected Area Counts'!Q17*'Plate Planning'!$P$28+'Plate Planning'!$Q$28)/'Plate Planning'!$O$28*100/'Uncorrected Concentrations'!E17*'Plate Planning'!$O$17</f>
        <v>#DIV/0!</v>
      </c>
      <c r="P17" s="207" t="e">
        <f>('Uncorrected Area Counts'!R17*'Plate Planning'!$P$29+'Plate Planning'!$Q$29)/'Plate Planning'!$O$29*100/'Uncorrected Concentrations'!E17*'Plate Planning'!$O$17</f>
        <v>#DIV/0!</v>
      </c>
      <c r="Q17" s="207" t="e">
        <f>('Uncorrected Area Counts'!S17*'Plate Planning'!$P$30+'Plate Planning'!$Q$30)/'Plate Planning'!$O$30*100/'Uncorrected Concentrations'!E17*'Plate Planning'!$O$17</f>
        <v>#DIV/0!</v>
      </c>
      <c r="R17" s="207" t="e">
        <f>('Uncorrected Area Counts'!T17*'Plate Planning'!$P$31+'Plate Planning'!$Q$31)/'Plate Planning'!$O$31*100/'Uncorrected Concentrations'!E17*'Plate Planning'!$O$17</f>
        <v>#DIV/0!</v>
      </c>
      <c r="S17" s="265" t="e">
        <f>('Uncorrected Area Counts'!U17*'Plate Planning'!$P$32+'Plate Planning'!$Q$32)/'Plate Planning'!$O$32*100/'Uncorrected Concentrations'!E17*'Plate Planning'!$O$17</f>
        <v>#DIV/0!</v>
      </c>
    </row>
    <row r="18" spans="1:19" x14ac:dyDescent="0.3">
      <c r="A18" s="27">
        <v>15</v>
      </c>
      <c r="B18" s="26">
        <v>3</v>
      </c>
      <c r="C18" s="26">
        <v>2</v>
      </c>
      <c r="D18" s="12" t="s">
        <v>66</v>
      </c>
      <c r="E18" s="207" t="e">
        <f>('Uncorrected Area Counts'!G18*'Plate Planning'!$P$18+'Plate Planning'!$Q$18)/'Plate Planning'!$O$18*100/'Uncorrected Concentrations'!E18*'Plate Planning'!$O$17</f>
        <v>#DIV/0!</v>
      </c>
      <c r="F18" s="207" t="e">
        <f>('Uncorrected Area Counts'!H18*'Plate Planning'!$P$19+'Plate Planning'!$Q$19)/'Plate Planning'!$O$19*100/'Uncorrected Concentrations'!E18*'Plate Planning'!$O$17</f>
        <v>#DIV/0!</v>
      </c>
      <c r="G18" s="207" t="e">
        <f>('Uncorrected Area Counts'!I18*'Plate Planning'!$P$20+'Plate Planning'!$Q$20)/'Plate Planning'!$O$20*100/'Uncorrected Concentrations'!E18*'Plate Planning'!$O$17</f>
        <v>#DIV/0!</v>
      </c>
      <c r="H18" s="207" t="e">
        <f>('Uncorrected Area Counts'!J18*'Plate Planning'!$P$21+'Plate Planning'!$Q$21)/'Plate Planning'!$O$21*100/'Uncorrected Concentrations'!E18*'Plate Planning'!$O$17</f>
        <v>#DIV/0!</v>
      </c>
      <c r="I18" s="207" t="e">
        <f>('Uncorrected Area Counts'!K18*'Plate Planning'!$P$22+'Plate Planning'!$Q$22)/'Plate Planning'!$O$22*100/'Uncorrected Concentrations'!E18*'Plate Planning'!$O$17</f>
        <v>#DIV/0!</v>
      </c>
      <c r="J18" s="207" t="e">
        <f>('Uncorrected Area Counts'!L18*'Plate Planning'!$P$23+'Plate Planning'!$Q$23)/'Plate Planning'!$O$23*100/'Uncorrected Concentrations'!E18*'Plate Planning'!$O$17</f>
        <v>#DIV/0!</v>
      </c>
      <c r="K18" s="207" t="e">
        <f>('Uncorrected Area Counts'!M18*'Plate Planning'!$P$24+'Plate Planning'!$Q$24)/'Plate Planning'!$O$24*100/'Uncorrected Concentrations'!E18*'Plate Planning'!$O$17</f>
        <v>#DIV/0!</v>
      </c>
      <c r="L18" s="207" t="e">
        <f>('Uncorrected Area Counts'!N18*'Plate Planning'!$P$25+'Plate Planning'!$Q$25)/'Plate Planning'!O39*100/'Uncorrected Concentrations'!E18*'Plate Planning'!$O$17</f>
        <v>#DIV/0!</v>
      </c>
      <c r="M18" s="207" t="e">
        <f>('Uncorrected Area Counts'!O18*'Plate Planning'!$P$26+'Plate Planning'!$Q$26)/'Plate Planning'!$O$26*100/'Uncorrected Concentrations'!E18*'Plate Planning'!$O$17</f>
        <v>#DIV/0!</v>
      </c>
      <c r="N18" s="207" t="e">
        <f>('Uncorrected Area Counts'!P18*'Plate Planning'!$P$27+'Plate Planning'!$Q$27)/'Plate Planning'!$O$27*100/'Uncorrected Concentrations'!E18*'Plate Planning'!$O$17</f>
        <v>#DIV/0!</v>
      </c>
      <c r="O18" s="207" t="e">
        <f>('Uncorrected Area Counts'!Q18*'Plate Planning'!$P$28+'Plate Planning'!$Q$28)/'Plate Planning'!$O$28*100/'Uncorrected Concentrations'!E18*'Plate Planning'!$O$17</f>
        <v>#DIV/0!</v>
      </c>
      <c r="P18" s="207" t="e">
        <f>('Uncorrected Area Counts'!R18*'Plate Planning'!$P$29+'Plate Planning'!$Q$29)/'Plate Planning'!$O$29*100/'Uncorrected Concentrations'!E18*'Plate Planning'!$O$17</f>
        <v>#DIV/0!</v>
      </c>
      <c r="Q18" s="207" t="e">
        <f>('Uncorrected Area Counts'!S18*'Plate Planning'!$P$30+'Plate Planning'!$Q$30)/'Plate Planning'!$O$30*100/'Uncorrected Concentrations'!E18*'Plate Planning'!$O$17</f>
        <v>#DIV/0!</v>
      </c>
      <c r="R18" s="207" t="e">
        <f>('Uncorrected Area Counts'!T18*'Plate Planning'!$P$31+'Plate Planning'!$Q$31)/'Plate Planning'!$O$31*100/'Uncorrected Concentrations'!E18*'Plate Planning'!$O$17</f>
        <v>#DIV/0!</v>
      </c>
      <c r="S18" s="265" t="e">
        <f>('Uncorrected Area Counts'!U18*'Plate Planning'!$P$32+'Plate Planning'!$Q$32)/'Plate Planning'!$O$32*100/'Uncorrected Concentrations'!E18*'Plate Planning'!$O$17</f>
        <v>#DIV/0!</v>
      </c>
    </row>
    <row r="19" spans="1:19" x14ac:dyDescent="0.3">
      <c r="A19" s="27">
        <v>16</v>
      </c>
      <c r="B19" s="26">
        <v>4</v>
      </c>
      <c r="C19" s="26">
        <v>2</v>
      </c>
      <c r="D19" s="12" t="s">
        <v>66</v>
      </c>
      <c r="E19" s="207" t="e">
        <f>('Uncorrected Area Counts'!G19*'Plate Planning'!$P$18+'Plate Planning'!$Q$18)/'Plate Planning'!$O$18*100/'Uncorrected Concentrations'!E19*'Plate Planning'!$O$17</f>
        <v>#DIV/0!</v>
      </c>
      <c r="F19" s="207" t="e">
        <f>('Uncorrected Area Counts'!H19*'Plate Planning'!$P$19+'Plate Planning'!$Q$19)/'Plate Planning'!$O$19*100/'Uncorrected Concentrations'!E19*'Plate Planning'!$O$17</f>
        <v>#DIV/0!</v>
      </c>
      <c r="G19" s="207" t="e">
        <f>('Uncorrected Area Counts'!I19*'Plate Planning'!$P$20+'Plate Planning'!$Q$20)/'Plate Planning'!$O$20*100/'Uncorrected Concentrations'!E19*'Plate Planning'!$O$17</f>
        <v>#DIV/0!</v>
      </c>
      <c r="H19" s="207" t="e">
        <f>('Uncorrected Area Counts'!J19*'Plate Planning'!$P$21+'Plate Planning'!$Q$21)/'Plate Planning'!$O$21*100/'Uncorrected Concentrations'!E19*'Plate Planning'!$O$17</f>
        <v>#DIV/0!</v>
      </c>
      <c r="I19" s="207" t="e">
        <f>('Uncorrected Area Counts'!K19*'Plate Planning'!$P$22+'Plate Planning'!$Q$22)/'Plate Planning'!$O$22*100/'Uncorrected Concentrations'!E19*'Plate Planning'!$O$17</f>
        <v>#DIV/0!</v>
      </c>
      <c r="J19" s="207" t="e">
        <f>('Uncorrected Area Counts'!L19*'Plate Planning'!$P$23+'Plate Planning'!$Q$23)/'Plate Planning'!$O$23*100/'Uncorrected Concentrations'!E19*'Plate Planning'!$O$17</f>
        <v>#DIV/0!</v>
      </c>
      <c r="K19" s="207" t="e">
        <f>('Uncorrected Area Counts'!M19*'Plate Planning'!$P$24+'Plate Planning'!$Q$24)/'Plate Planning'!$O$24*100/'Uncorrected Concentrations'!E19*'Plate Planning'!$O$17</f>
        <v>#DIV/0!</v>
      </c>
      <c r="L19" s="207" t="e">
        <f>('Uncorrected Area Counts'!N19*'Plate Planning'!$P$25+'Plate Planning'!$Q$25)/'Plate Planning'!O40*100/'Uncorrected Concentrations'!E19*'Plate Planning'!$O$17</f>
        <v>#DIV/0!</v>
      </c>
      <c r="M19" s="207" t="e">
        <f>('Uncorrected Area Counts'!O19*'Plate Planning'!$P$26+'Plate Planning'!$Q$26)/'Plate Planning'!$O$26*100/'Uncorrected Concentrations'!E19*'Plate Planning'!$O$17</f>
        <v>#DIV/0!</v>
      </c>
      <c r="N19" s="207" t="e">
        <f>('Uncorrected Area Counts'!P19*'Plate Planning'!$P$27+'Plate Planning'!$Q$27)/'Plate Planning'!$O$27*100/'Uncorrected Concentrations'!E19*'Plate Planning'!$O$17</f>
        <v>#DIV/0!</v>
      </c>
      <c r="O19" s="207" t="e">
        <f>('Uncorrected Area Counts'!Q19*'Plate Planning'!$P$28+'Plate Planning'!$Q$28)/'Plate Planning'!$O$28*100/'Uncorrected Concentrations'!E19*'Plate Planning'!$O$17</f>
        <v>#DIV/0!</v>
      </c>
      <c r="P19" s="207" t="e">
        <f>('Uncorrected Area Counts'!R19*'Plate Planning'!$P$29+'Plate Planning'!$Q$29)/'Plate Planning'!$O$29*100/'Uncorrected Concentrations'!E19*'Plate Planning'!$O$17</f>
        <v>#DIV/0!</v>
      </c>
      <c r="Q19" s="207" t="e">
        <f>('Uncorrected Area Counts'!S19*'Plate Planning'!$P$30+'Plate Planning'!$Q$30)/'Plate Planning'!$O$30*100/'Uncorrected Concentrations'!E19*'Plate Planning'!$O$17</f>
        <v>#DIV/0!</v>
      </c>
      <c r="R19" s="207" t="e">
        <f>('Uncorrected Area Counts'!T19*'Plate Planning'!$P$31+'Plate Planning'!$Q$31)/'Plate Planning'!$O$31*100/'Uncorrected Concentrations'!E19*'Plate Planning'!$O$17</f>
        <v>#DIV/0!</v>
      </c>
      <c r="S19" s="265" t="e">
        <f>('Uncorrected Area Counts'!U19*'Plate Planning'!$P$32+'Plate Planning'!$Q$32)/'Plate Planning'!$O$32*100/'Uncorrected Concentrations'!E19*'Plate Planning'!$O$17</f>
        <v>#DIV/0!</v>
      </c>
    </row>
    <row r="20" spans="1:19" x14ac:dyDescent="0.3">
      <c r="A20" s="27">
        <v>17</v>
      </c>
      <c r="B20" s="26">
        <v>5</v>
      </c>
      <c r="C20" s="26">
        <v>2</v>
      </c>
      <c r="D20" s="12" t="s">
        <v>66</v>
      </c>
      <c r="E20" s="207" t="e">
        <f>('Uncorrected Area Counts'!G20*'Plate Planning'!$P$18+'Plate Planning'!$Q$18)/'Plate Planning'!$O$18*100/'Uncorrected Concentrations'!E20*'Plate Planning'!$O$17</f>
        <v>#DIV/0!</v>
      </c>
      <c r="F20" s="207" t="e">
        <f>('Uncorrected Area Counts'!H20*'Plate Planning'!$P$19+'Plate Planning'!$Q$19)/'Plate Planning'!$O$19*100/'Uncorrected Concentrations'!E20*'Plate Planning'!$O$17</f>
        <v>#DIV/0!</v>
      </c>
      <c r="G20" s="207" t="e">
        <f>('Uncorrected Area Counts'!I20*'Plate Planning'!$P$20+'Plate Planning'!$Q$20)/'Plate Planning'!$O$20*100/'Uncorrected Concentrations'!E20*'Plate Planning'!$O$17</f>
        <v>#DIV/0!</v>
      </c>
      <c r="H20" s="207" t="e">
        <f>('Uncorrected Area Counts'!J20*'Plate Planning'!$P$21+'Plate Planning'!$Q$21)/'Plate Planning'!$O$21*100/'Uncorrected Concentrations'!E20*'Plate Planning'!$O$17</f>
        <v>#DIV/0!</v>
      </c>
      <c r="I20" s="207" t="e">
        <f>('Uncorrected Area Counts'!K20*'Plate Planning'!$P$22+'Plate Planning'!$Q$22)/'Plate Planning'!$O$22*100/'Uncorrected Concentrations'!E20*'Plate Planning'!$O$17</f>
        <v>#DIV/0!</v>
      </c>
      <c r="J20" s="207" t="e">
        <f>('Uncorrected Area Counts'!L20*'Plate Planning'!$P$23+'Plate Planning'!$Q$23)/'Plate Planning'!$O$23*100/'Uncorrected Concentrations'!E20*'Plate Planning'!$O$17</f>
        <v>#DIV/0!</v>
      </c>
      <c r="K20" s="207" t="e">
        <f>('Uncorrected Area Counts'!M20*'Plate Planning'!$P$24+'Plate Planning'!$Q$24)/'Plate Planning'!$O$24*100/'Uncorrected Concentrations'!E20*'Plate Planning'!$O$17</f>
        <v>#DIV/0!</v>
      </c>
      <c r="L20" s="207" t="e">
        <f>('Uncorrected Area Counts'!N20*'Plate Planning'!$P$25+'Plate Planning'!$Q$25)/'Plate Planning'!O41*100/'Uncorrected Concentrations'!E20*'Plate Planning'!$O$17</f>
        <v>#DIV/0!</v>
      </c>
      <c r="M20" s="207" t="e">
        <f>('Uncorrected Area Counts'!O20*'Plate Planning'!$P$26+'Plate Planning'!$Q$26)/'Plate Planning'!$O$26*100/'Uncorrected Concentrations'!E20*'Plate Planning'!$O$17</f>
        <v>#DIV/0!</v>
      </c>
      <c r="N20" s="207" t="e">
        <f>('Uncorrected Area Counts'!P20*'Plate Planning'!$P$27+'Plate Planning'!$Q$27)/'Plate Planning'!$O$27*100/'Uncorrected Concentrations'!E20*'Plate Planning'!$O$17</f>
        <v>#DIV/0!</v>
      </c>
      <c r="O20" s="207" t="e">
        <f>('Uncorrected Area Counts'!Q20*'Plate Planning'!$P$28+'Plate Planning'!$Q$28)/'Plate Planning'!$O$28*100/'Uncorrected Concentrations'!E20*'Plate Planning'!$O$17</f>
        <v>#DIV/0!</v>
      </c>
      <c r="P20" s="207" t="e">
        <f>('Uncorrected Area Counts'!R20*'Plate Planning'!$P$29+'Plate Planning'!$Q$29)/'Plate Planning'!$O$29*100/'Uncorrected Concentrations'!E20*'Plate Planning'!$O$17</f>
        <v>#DIV/0!</v>
      </c>
      <c r="Q20" s="207" t="e">
        <f>('Uncorrected Area Counts'!S20*'Plate Planning'!$P$30+'Plate Planning'!$Q$30)/'Plate Planning'!$O$30*100/'Uncorrected Concentrations'!E20*'Plate Planning'!$O$17</f>
        <v>#DIV/0!</v>
      </c>
      <c r="R20" s="207" t="e">
        <f>('Uncorrected Area Counts'!T20*'Plate Planning'!$P$31+'Plate Planning'!$Q$31)/'Plate Planning'!$O$31*100/'Uncorrected Concentrations'!E20*'Plate Planning'!$O$17</f>
        <v>#DIV/0!</v>
      </c>
      <c r="S20" s="265" t="e">
        <f>('Uncorrected Area Counts'!U20*'Plate Planning'!$P$32+'Plate Planning'!$Q$32)/'Plate Planning'!$O$32*100/'Uncorrected Concentrations'!E20*'Plate Planning'!$O$17</f>
        <v>#DIV/0!</v>
      </c>
    </row>
    <row r="21" spans="1:19" x14ac:dyDescent="0.3">
      <c r="A21" s="27">
        <v>18</v>
      </c>
      <c r="B21" s="26">
        <v>6</v>
      </c>
      <c r="C21" s="26">
        <v>2</v>
      </c>
      <c r="D21" s="12" t="s">
        <v>66</v>
      </c>
      <c r="E21" s="207" t="e">
        <f>('Uncorrected Area Counts'!G21*'Plate Planning'!$P$18+'Plate Planning'!$Q$18)/'Plate Planning'!$O$18*100/'Uncorrected Concentrations'!E21*'Plate Planning'!$O$17</f>
        <v>#DIV/0!</v>
      </c>
      <c r="F21" s="207" t="e">
        <f>('Uncorrected Area Counts'!H21*'Plate Planning'!$P$19+'Plate Planning'!$Q$19)/'Plate Planning'!$O$19*100/'Uncorrected Concentrations'!E21*'Plate Planning'!$O$17</f>
        <v>#DIV/0!</v>
      </c>
      <c r="G21" s="207" t="e">
        <f>('Uncorrected Area Counts'!I21*'Plate Planning'!$P$20+'Plate Planning'!$Q$20)/'Plate Planning'!$O$20*100/'Uncorrected Concentrations'!E21*'Plate Planning'!$O$17</f>
        <v>#DIV/0!</v>
      </c>
      <c r="H21" s="207" t="e">
        <f>('Uncorrected Area Counts'!J21*'Plate Planning'!$P$21+'Plate Planning'!$Q$21)/'Plate Planning'!$O$21*100/'Uncorrected Concentrations'!E21*'Plate Planning'!$O$17</f>
        <v>#DIV/0!</v>
      </c>
      <c r="I21" s="207" t="e">
        <f>('Uncorrected Area Counts'!K21*'Plate Planning'!$P$22+'Plate Planning'!$Q$22)/'Plate Planning'!$O$22*100/'Uncorrected Concentrations'!E21*'Plate Planning'!$O$17</f>
        <v>#DIV/0!</v>
      </c>
      <c r="J21" s="207" t="e">
        <f>('Uncorrected Area Counts'!L21*'Plate Planning'!$P$23+'Plate Planning'!$Q$23)/'Plate Planning'!$O$23*100/'Uncorrected Concentrations'!E21*'Plate Planning'!$O$17</f>
        <v>#DIV/0!</v>
      </c>
      <c r="K21" s="207" t="e">
        <f>('Uncorrected Area Counts'!M21*'Plate Planning'!$P$24+'Plate Planning'!$Q$24)/'Plate Planning'!$O$24*100/'Uncorrected Concentrations'!E21*'Plate Planning'!$O$17</f>
        <v>#DIV/0!</v>
      </c>
      <c r="L21" s="207" t="e">
        <f>('Uncorrected Area Counts'!N21*'Plate Planning'!$P$25+'Plate Planning'!$Q$25)/'Plate Planning'!O42*100/'Uncorrected Concentrations'!E21*'Plate Planning'!$O$17</f>
        <v>#DIV/0!</v>
      </c>
      <c r="M21" s="207" t="e">
        <f>('Uncorrected Area Counts'!O21*'Plate Planning'!$P$26+'Plate Planning'!$Q$26)/'Plate Planning'!$O$26*100/'Uncorrected Concentrations'!E21*'Plate Planning'!$O$17</f>
        <v>#DIV/0!</v>
      </c>
      <c r="N21" s="207" t="e">
        <f>('Uncorrected Area Counts'!P21*'Plate Planning'!$P$27+'Plate Planning'!$Q$27)/'Plate Planning'!$O$27*100/'Uncorrected Concentrations'!E21*'Plate Planning'!$O$17</f>
        <v>#DIV/0!</v>
      </c>
      <c r="O21" s="207" t="e">
        <f>('Uncorrected Area Counts'!Q21*'Plate Planning'!$P$28+'Plate Planning'!$Q$28)/'Plate Planning'!$O$28*100/'Uncorrected Concentrations'!E21*'Plate Planning'!$O$17</f>
        <v>#DIV/0!</v>
      </c>
      <c r="P21" s="207" t="e">
        <f>('Uncorrected Area Counts'!R21*'Plate Planning'!$P$29+'Plate Planning'!$Q$29)/'Plate Planning'!$O$29*100/'Uncorrected Concentrations'!E21*'Plate Planning'!$O$17</f>
        <v>#DIV/0!</v>
      </c>
      <c r="Q21" s="207" t="e">
        <f>('Uncorrected Area Counts'!S21*'Plate Planning'!$P$30+'Plate Planning'!$Q$30)/'Plate Planning'!$O$30*100/'Uncorrected Concentrations'!E21*'Plate Planning'!$O$17</f>
        <v>#DIV/0!</v>
      </c>
      <c r="R21" s="207" t="e">
        <f>('Uncorrected Area Counts'!T21*'Plate Planning'!$P$31+'Plate Planning'!$Q$31)/'Plate Planning'!$O$31*100/'Uncorrected Concentrations'!E21*'Plate Planning'!$O$17</f>
        <v>#DIV/0!</v>
      </c>
      <c r="S21" s="265" t="e">
        <f>('Uncorrected Area Counts'!U21*'Plate Planning'!$P$32+'Plate Planning'!$Q$32)/'Plate Planning'!$O$32*100/'Uncorrected Concentrations'!E21*'Plate Planning'!$O$17</f>
        <v>#DIV/0!</v>
      </c>
    </row>
    <row r="22" spans="1:19" x14ac:dyDescent="0.3">
      <c r="A22" s="27">
        <v>19</v>
      </c>
      <c r="B22" s="26">
        <v>7</v>
      </c>
      <c r="C22" s="26">
        <v>2</v>
      </c>
      <c r="D22" s="12" t="s">
        <v>66</v>
      </c>
      <c r="E22" s="207" t="e">
        <f>('Uncorrected Area Counts'!G22*'Plate Planning'!$P$18+'Plate Planning'!$Q$18)/'Plate Planning'!$O$18*100/'Uncorrected Concentrations'!E22*'Plate Planning'!$O$17</f>
        <v>#DIV/0!</v>
      </c>
      <c r="F22" s="207" t="e">
        <f>('Uncorrected Area Counts'!H22*'Plate Planning'!$P$19+'Plate Planning'!$Q$19)/'Plate Planning'!$O$19*100/'Uncorrected Concentrations'!E22*'Plate Planning'!$O$17</f>
        <v>#DIV/0!</v>
      </c>
      <c r="G22" s="207" t="e">
        <f>('Uncorrected Area Counts'!I22*'Plate Planning'!$P$20+'Plate Planning'!$Q$20)/'Plate Planning'!$O$20*100/'Uncorrected Concentrations'!E22*'Plate Planning'!$O$17</f>
        <v>#DIV/0!</v>
      </c>
      <c r="H22" s="207" t="e">
        <f>('Uncorrected Area Counts'!J22*'Plate Planning'!$P$21+'Plate Planning'!$Q$21)/'Plate Planning'!$O$21*100/'Uncorrected Concentrations'!E22*'Plate Planning'!$O$17</f>
        <v>#DIV/0!</v>
      </c>
      <c r="I22" s="207" t="e">
        <f>('Uncorrected Area Counts'!K22*'Plate Planning'!$P$22+'Plate Planning'!$Q$22)/'Plate Planning'!$O$22*100/'Uncorrected Concentrations'!E22*'Plate Planning'!$O$17</f>
        <v>#DIV/0!</v>
      </c>
      <c r="J22" s="207" t="e">
        <f>('Uncorrected Area Counts'!L22*'Plate Planning'!$P$23+'Plate Planning'!$Q$23)/'Plate Planning'!$O$23*100/'Uncorrected Concentrations'!E22*'Plate Planning'!$O$17</f>
        <v>#DIV/0!</v>
      </c>
      <c r="K22" s="207" t="e">
        <f>('Uncorrected Area Counts'!M22*'Plate Planning'!$P$24+'Plate Planning'!$Q$24)/'Plate Planning'!$O$24*100/'Uncorrected Concentrations'!E22*'Plate Planning'!$O$17</f>
        <v>#DIV/0!</v>
      </c>
      <c r="L22" s="207" t="e">
        <f>('Uncorrected Area Counts'!N22*'Plate Planning'!$P$25+'Plate Planning'!$Q$25)/'Plate Planning'!O43*100/'Uncorrected Concentrations'!E22*'Plate Planning'!$O$17</f>
        <v>#DIV/0!</v>
      </c>
      <c r="M22" s="207" t="e">
        <f>('Uncorrected Area Counts'!O22*'Plate Planning'!$P$26+'Plate Planning'!$Q$26)/'Plate Planning'!$O$26*100/'Uncorrected Concentrations'!E22*'Plate Planning'!$O$17</f>
        <v>#DIV/0!</v>
      </c>
      <c r="N22" s="207" t="e">
        <f>('Uncorrected Area Counts'!P22*'Plate Planning'!$P$27+'Plate Planning'!$Q$27)/'Plate Planning'!$O$27*100/'Uncorrected Concentrations'!E22*'Plate Planning'!$O$17</f>
        <v>#DIV/0!</v>
      </c>
      <c r="O22" s="207" t="e">
        <f>('Uncorrected Area Counts'!Q22*'Plate Planning'!$P$28+'Plate Planning'!$Q$28)/'Plate Planning'!$O$28*100/'Uncorrected Concentrations'!E22*'Plate Planning'!$O$17</f>
        <v>#DIV/0!</v>
      </c>
      <c r="P22" s="207" t="e">
        <f>('Uncorrected Area Counts'!R22*'Plate Planning'!$P$29+'Plate Planning'!$Q$29)/'Plate Planning'!$O$29*100/'Uncorrected Concentrations'!E22*'Plate Planning'!$O$17</f>
        <v>#DIV/0!</v>
      </c>
      <c r="Q22" s="207" t="e">
        <f>('Uncorrected Area Counts'!S22*'Plate Planning'!$P$30+'Plate Planning'!$Q$30)/'Plate Planning'!$O$30*100/'Uncorrected Concentrations'!E22*'Plate Planning'!$O$17</f>
        <v>#DIV/0!</v>
      </c>
      <c r="R22" s="207" t="e">
        <f>('Uncorrected Area Counts'!T22*'Plate Planning'!$P$31+'Plate Planning'!$Q$31)/'Plate Planning'!$O$31*100/'Uncorrected Concentrations'!E22*'Plate Planning'!$O$17</f>
        <v>#DIV/0!</v>
      </c>
      <c r="S22" s="265" t="e">
        <f>('Uncorrected Area Counts'!U22*'Plate Planning'!$P$32+'Plate Planning'!$Q$32)/'Plate Planning'!$O$32*100/'Uncorrected Concentrations'!E22*'Plate Planning'!$O$17</f>
        <v>#DIV/0!</v>
      </c>
    </row>
    <row r="23" spans="1:19" x14ac:dyDescent="0.3">
      <c r="A23" s="27">
        <v>20</v>
      </c>
      <c r="B23" s="26">
        <v>8</v>
      </c>
      <c r="C23" s="26">
        <v>2</v>
      </c>
      <c r="D23" s="12" t="s">
        <v>66</v>
      </c>
      <c r="E23" s="207" t="e">
        <f>('Uncorrected Area Counts'!G23*'Plate Planning'!$P$18+'Plate Planning'!$Q$18)/'Plate Planning'!$O$18*100/'Uncorrected Concentrations'!E23*'Plate Planning'!$O$17</f>
        <v>#DIV/0!</v>
      </c>
      <c r="F23" s="207" t="e">
        <f>('Uncorrected Area Counts'!H23*'Plate Planning'!$P$19+'Plate Planning'!$Q$19)/'Plate Planning'!$O$19*100/'Uncorrected Concentrations'!E23*'Plate Planning'!$O$17</f>
        <v>#DIV/0!</v>
      </c>
      <c r="G23" s="207" t="e">
        <f>('Uncorrected Area Counts'!I23*'Plate Planning'!$P$20+'Plate Planning'!$Q$20)/'Plate Planning'!$O$20*100/'Uncorrected Concentrations'!E23*'Plate Planning'!$O$17</f>
        <v>#DIV/0!</v>
      </c>
      <c r="H23" s="207" t="e">
        <f>('Uncorrected Area Counts'!J23*'Plate Planning'!$P$21+'Plate Planning'!$Q$21)/'Plate Planning'!$O$21*100/'Uncorrected Concentrations'!E23*'Plate Planning'!$O$17</f>
        <v>#DIV/0!</v>
      </c>
      <c r="I23" s="207" t="e">
        <f>('Uncorrected Area Counts'!K23*'Plate Planning'!$P$22+'Plate Planning'!$Q$22)/'Plate Planning'!$O$22*100/'Uncorrected Concentrations'!E23*'Plate Planning'!$O$17</f>
        <v>#DIV/0!</v>
      </c>
      <c r="J23" s="207" t="e">
        <f>('Uncorrected Area Counts'!L23*'Plate Planning'!$P$23+'Plate Planning'!$Q$23)/'Plate Planning'!$O$23*100/'Uncorrected Concentrations'!E23*'Plate Planning'!$O$17</f>
        <v>#DIV/0!</v>
      </c>
      <c r="K23" s="207" t="e">
        <f>('Uncorrected Area Counts'!M23*'Plate Planning'!$P$24+'Plate Planning'!$Q$24)/'Plate Planning'!$O$24*100/'Uncorrected Concentrations'!E23*'Plate Planning'!$O$17</f>
        <v>#DIV/0!</v>
      </c>
      <c r="L23" s="207" t="e">
        <f>('Uncorrected Area Counts'!N23*'Plate Planning'!$P$25+'Plate Planning'!$Q$25)/'Plate Planning'!O44*100/'Uncorrected Concentrations'!E23*'Plate Planning'!$O$17</f>
        <v>#DIV/0!</v>
      </c>
      <c r="M23" s="207" t="e">
        <f>('Uncorrected Area Counts'!O23*'Plate Planning'!$P$26+'Plate Planning'!$Q$26)/'Plate Planning'!$O$26*100/'Uncorrected Concentrations'!E23*'Plate Planning'!$O$17</f>
        <v>#DIV/0!</v>
      </c>
      <c r="N23" s="207" t="e">
        <f>('Uncorrected Area Counts'!P23*'Plate Planning'!$P$27+'Plate Planning'!$Q$27)/'Plate Planning'!$O$27*100/'Uncorrected Concentrations'!E23*'Plate Planning'!$O$17</f>
        <v>#DIV/0!</v>
      </c>
      <c r="O23" s="207" t="e">
        <f>('Uncorrected Area Counts'!Q23*'Plate Planning'!$P$28+'Plate Planning'!$Q$28)/'Plate Planning'!$O$28*100/'Uncorrected Concentrations'!E23*'Plate Planning'!$O$17</f>
        <v>#DIV/0!</v>
      </c>
      <c r="P23" s="207" t="e">
        <f>('Uncorrected Area Counts'!R23*'Plate Planning'!$P$29+'Plate Planning'!$Q$29)/'Plate Planning'!$O$29*100/'Uncorrected Concentrations'!E23*'Plate Planning'!$O$17</f>
        <v>#DIV/0!</v>
      </c>
      <c r="Q23" s="207" t="e">
        <f>('Uncorrected Area Counts'!S23*'Plate Planning'!$P$30+'Plate Planning'!$Q$30)/'Plate Planning'!$O$30*100/'Uncorrected Concentrations'!E23*'Plate Planning'!$O$17</f>
        <v>#DIV/0!</v>
      </c>
      <c r="R23" s="207" t="e">
        <f>('Uncorrected Area Counts'!T23*'Plate Planning'!$P$31+'Plate Planning'!$Q$31)/'Plate Planning'!$O$31*100/'Uncorrected Concentrations'!E23*'Plate Planning'!$O$17</f>
        <v>#DIV/0!</v>
      </c>
      <c r="S23" s="265" t="e">
        <f>('Uncorrected Area Counts'!U23*'Plate Planning'!$P$32+'Plate Planning'!$Q$32)/'Plate Planning'!$O$32*100/'Uncorrected Concentrations'!E23*'Plate Planning'!$O$17</f>
        <v>#DIV/0!</v>
      </c>
    </row>
    <row r="24" spans="1:19" x14ac:dyDescent="0.3">
      <c r="A24" s="27">
        <v>21</v>
      </c>
      <c r="B24" s="26">
        <v>9</v>
      </c>
      <c r="C24" s="26">
        <v>2</v>
      </c>
      <c r="D24" s="12" t="s">
        <v>66</v>
      </c>
      <c r="E24" s="207" t="e">
        <f>('Uncorrected Area Counts'!G24*'Plate Planning'!$P$18+'Plate Planning'!$Q$18)/'Plate Planning'!$O$18*100/'Uncorrected Concentrations'!E24*'Plate Planning'!$O$17</f>
        <v>#DIV/0!</v>
      </c>
      <c r="F24" s="207" t="e">
        <f>('Uncorrected Area Counts'!H24*'Plate Planning'!$P$19+'Plate Planning'!$Q$19)/'Plate Planning'!$O$19*100/'Uncorrected Concentrations'!E24*'Plate Planning'!$O$17</f>
        <v>#DIV/0!</v>
      </c>
      <c r="G24" s="207" t="e">
        <f>('Uncorrected Area Counts'!I24*'Plate Planning'!$P$20+'Plate Planning'!$Q$20)/'Plate Planning'!$O$20*100/'Uncorrected Concentrations'!E24*'Plate Planning'!$O$17</f>
        <v>#DIV/0!</v>
      </c>
      <c r="H24" s="207" t="e">
        <f>('Uncorrected Area Counts'!J24*'Plate Planning'!$P$21+'Plate Planning'!$Q$21)/'Plate Planning'!$O$21*100/'Uncorrected Concentrations'!E24*'Plate Planning'!$O$17</f>
        <v>#DIV/0!</v>
      </c>
      <c r="I24" s="207" t="e">
        <f>('Uncorrected Area Counts'!K24*'Plate Planning'!$P$22+'Plate Planning'!$Q$22)/'Plate Planning'!$O$22*100/'Uncorrected Concentrations'!E24*'Plate Planning'!$O$17</f>
        <v>#DIV/0!</v>
      </c>
      <c r="J24" s="207" t="e">
        <f>('Uncorrected Area Counts'!L24*'Plate Planning'!$P$23+'Plate Planning'!$Q$23)/'Plate Planning'!$O$23*100/'Uncorrected Concentrations'!E24*'Plate Planning'!$O$17</f>
        <v>#DIV/0!</v>
      </c>
      <c r="K24" s="207" t="e">
        <f>('Uncorrected Area Counts'!M24*'Plate Planning'!$P$24+'Plate Planning'!$Q$24)/'Plate Planning'!$O$24*100/'Uncorrected Concentrations'!E24*'Plate Planning'!$O$17</f>
        <v>#DIV/0!</v>
      </c>
      <c r="L24" s="207" t="e">
        <f>('Uncorrected Area Counts'!N24*'Plate Planning'!$P$25+'Plate Planning'!$Q$25)/'Plate Planning'!O45*100/'Uncorrected Concentrations'!E24*'Plate Planning'!$O$17</f>
        <v>#DIV/0!</v>
      </c>
      <c r="M24" s="207" t="e">
        <f>('Uncorrected Area Counts'!O24*'Plate Planning'!$P$26+'Plate Planning'!$Q$26)/'Plate Planning'!$O$26*100/'Uncorrected Concentrations'!E24*'Plate Planning'!$O$17</f>
        <v>#DIV/0!</v>
      </c>
      <c r="N24" s="207" t="e">
        <f>('Uncorrected Area Counts'!P24*'Plate Planning'!$P$27+'Plate Planning'!$Q$27)/'Plate Planning'!$O$27*100/'Uncorrected Concentrations'!E24*'Plate Planning'!$O$17</f>
        <v>#DIV/0!</v>
      </c>
      <c r="O24" s="207" t="e">
        <f>('Uncorrected Area Counts'!Q24*'Plate Planning'!$P$28+'Plate Planning'!$Q$28)/'Plate Planning'!$O$28*100/'Uncorrected Concentrations'!E24*'Plate Planning'!$O$17</f>
        <v>#DIV/0!</v>
      </c>
      <c r="P24" s="207" t="e">
        <f>('Uncorrected Area Counts'!R24*'Plate Planning'!$P$29+'Plate Planning'!$Q$29)/'Plate Planning'!$O$29*100/'Uncorrected Concentrations'!E24*'Plate Planning'!$O$17</f>
        <v>#DIV/0!</v>
      </c>
      <c r="Q24" s="207" t="e">
        <f>('Uncorrected Area Counts'!S24*'Plate Planning'!$P$30+'Plate Planning'!$Q$30)/'Plate Planning'!$O$30*100/'Uncorrected Concentrations'!E24*'Plate Planning'!$O$17</f>
        <v>#DIV/0!</v>
      </c>
      <c r="R24" s="207" t="e">
        <f>('Uncorrected Area Counts'!T24*'Plate Planning'!$P$31+'Plate Planning'!$Q$31)/'Plate Planning'!$O$31*100/'Uncorrected Concentrations'!E24*'Plate Planning'!$O$17</f>
        <v>#DIV/0!</v>
      </c>
      <c r="S24" s="265" t="e">
        <f>('Uncorrected Area Counts'!U24*'Plate Planning'!$P$32+'Plate Planning'!$Q$32)/'Plate Planning'!$O$32*100/'Uncorrected Concentrations'!E24*'Plate Planning'!$O$17</f>
        <v>#DIV/0!</v>
      </c>
    </row>
    <row r="25" spans="1:19" x14ac:dyDescent="0.3">
      <c r="A25" s="27">
        <v>22</v>
      </c>
      <c r="B25" s="26">
        <v>10</v>
      </c>
      <c r="C25" s="26">
        <v>2</v>
      </c>
      <c r="D25" s="12" t="s">
        <v>66</v>
      </c>
      <c r="E25" s="207" t="e">
        <f>('Uncorrected Area Counts'!G25*'Plate Planning'!$P$18+'Plate Planning'!$Q$18)/'Plate Planning'!$O$18*100/'Uncorrected Concentrations'!E25*'Plate Planning'!$O$17</f>
        <v>#DIV/0!</v>
      </c>
      <c r="F25" s="207" t="e">
        <f>('Uncorrected Area Counts'!H25*'Plate Planning'!$P$19+'Plate Planning'!$Q$19)/'Plate Planning'!$O$19*100/'Uncorrected Concentrations'!E25*'Plate Planning'!$O$17</f>
        <v>#DIV/0!</v>
      </c>
      <c r="G25" s="207" t="e">
        <f>('Uncorrected Area Counts'!I25*'Plate Planning'!$P$20+'Plate Planning'!$Q$20)/'Plate Planning'!$O$20*100/'Uncorrected Concentrations'!E25*'Plate Planning'!$O$17</f>
        <v>#DIV/0!</v>
      </c>
      <c r="H25" s="207" t="e">
        <f>('Uncorrected Area Counts'!J25*'Plate Planning'!$P$21+'Plate Planning'!$Q$21)/'Plate Planning'!$O$21*100/'Uncorrected Concentrations'!E25*'Plate Planning'!$O$17</f>
        <v>#DIV/0!</v>
      </c>
      <c r="I25" s="207" t="e">
        <f>('Uncorrected Area Counts'!K25*'Plate Planning'!$P$22+'Plate Planning'!$Q$22)/'Plate Planning'!$O$22*100/'Uncorrected Concentrations'!E25*'Plate Planning'!$O$17</f>
        <v>#DIV/0!</v>
      </c>
      <c r="J25" s="207" t="e">
        <f>('Uncorrected Area Counts'!L25*'Plate Planning'!$P$23+'Plate Planning'!$Q$23)/'Plate Planning'!$O$23*100/'Uncorrected Concentrations'!E25*'Plate Planning'!$O$17</f>
        <v>#DIV/0!</v>
      </c>
      <c r="K25" s="207" t="e">
        <f>('Uncorrected Area Counts'!M25*'Plate Planning'!$P$24+'Plate Planning'!$Q$24)/'Plate Planning'!$O$24*100/'Uncorrected Concentrations'!E25*'Plate Planning'!$O$17</f>
        <v>#DIV/0!</v>
      </c>
      <c r="L25" s="207" t="e">
        <f>('Uncorrected Area Counts'!N25*'Plate Planning'!$P$25+'Plate Planning'!$Q$25)/'Plate Planning'!O46*100/'Uncorrected Concentrations'!E25*'Plate Planning'!$O$17</f>
        <v>#DIV/0!</v>
      </c>
      <c r="M25" s="207" t="e">
        <f>('Uncorrected Area Counts'!O25*'Plate Planning'!$P$26+'Plate Planning'!$Q$26)/'Plate Planning'!$O$26*100/'Uncorrected Concentrations'!E25*'Plate Planning'!$O$17</f>
        <v>#DIV/0!</v>
      </c>
      <c r="N25" s="207" t="e">
        <f>('Uncorrected Area Counts'!P25*'Plate Planning'!$P$27+'Plate Planning'!$Q$27)/'Plate Planning'!$O$27*100/'Uncorrected Concentrations'!E25*'Plate Planning'!$O$17</f>
        <v>#DIV/0!</v>
      </c>
      <c r="O25" s="207" t="e">
        <f>('Uncorrected Area Counts'!Q25*'Plate Planning'!$P$28+'Plate Planning'!$Q$28)/'Plate Planning'!$O$28*100/'Uncorrected Concentrations'!E25*'Plate Planning'!$O$17</f>
        <v>#DIV/0!</v>
      </c>
      <c r="P25" s="207" t="e">
        <f>('Uncorrected Area Counts'!R25*'Plate Planning'!$P$29+'Plate Planning'!$Q$29)/'Plate Planning'!$O$29*100/'Uncorrected Concentrations'!E25*'Plate Planning'!$O$17</f>
        <v>#DIV/0!</v>
      </c>
      <c r="Q25" s="207" t="e">
        <f>('Uncorrected Area Counts'!S25*'Plate Planning'!$P$30+'Plate Planning'!$Q$30)/'Plate Planning'!$O$30*100/'Uncorrected Concentrations'!E25*'Plate Planning'!$O$17</f>
        <v>#DIV/0!</v>
      </c>
      <c r="R25" s="207" t="e">
        <f>('Uncorrected Area Counts'!T25*'Plate Planning'!$P$31+'Plate Planning'!$Q$31)/'Plate Planning'!$O$31*100/'Uncorrected Concentrations'!E25*'Plate Planning'!$O$17</f>
        <v>#DIV/0!</v>
      </c>
      <c r="S25" s="265" t="e">
        <f>('Uncorrected Area Counts'!U25*'Plate Planning'!$P$32+'Plate Planning'!$Q$32)/'Plate Planning'!$O$32*100/'Uncorrected Concentrations'!E25*'Plate Planning'!$O$17</f>
        <v>#DIV/0!</v>
      </c>
    </row>
    <row r="26" spans="1:19" x14ac:dyDescent="0.3">
      <c r="A26" s="27">
        <v>23</v>
      </c>
      <c r="B26" s="26">
        <v>11</v>
      </c>
      <c r="C26" s="26">
        <v>2</v>
      </c>
      <c r="D26" s="12" t="s">
        <v>66</v>
      </c>
      <c r="E26" s="207" t="e">
        <f>('Uncorrected Area Counts'!G26*'Plate Planning'!$P$18+'Plate Planning'!$Q$18)/'Plate Planning'!$O$18*100/'Uncorrected Concentrations'!E26*'Plate Planning'!$O$17</f>
        <v>#DIV/0!</v>
      </c>
      <c r="F26" s="207" t="e">
        <f>('Uncorrected Area Counts'!H26*'Plate Planning'!$P$19+'Plate Planning'!$Q$19)/'Plate Planning'!$O$19*100/'Uncorrected Concentrations'!E26*'Plate Planning'!$O$17</f>
        <v>#DIV/0!</v>
      </c>
      <c r="G26" s="207" t="e">
        <f>('Uncorrected Area Counts'!I26*'Plate Planning'!$P$20+'Plate Planning'!$Q$20)/'Plate Planning'!$O$20*100/'Uncorrected Concentrations'!E26*'Plate Planning'!$O$17</f>
        <v>#DIV/0!</v>
      </c>
      <c r="H26" s="207" t="e">
        <f>('Uncorrected Area Counts'!J26*'Plate Planning'!$P$21+'Plate Planning'!$Q$21)/'Plate Planning'!$O$21*100/'Uncorrected Concentrations'!E26*'Plate Planning'!$O$17</f>
        <v>#DIV/0!</v>
      </c>
      <c r="I26" s="207" t="e">
        <f>('Uncorrected Area Counts'!K26*'Plate Planning'!$P$22+'Plate Planning'!$Q$22)/'Plate Planning'!$O$22*100/'Uncorrected Concentrations'!E26*'Plate Planning'!$O$17</f>
        <v>#DIV/0!</v>
      </c>
      <c r="J26" s="207" t="e">
        <f>('Uncorrected Area Counts'!L26*'Plate Planning'!$P$23+'Plate Planning'!$Q$23)/'Plate Planning'!$O$23*100/'Uncorrected Concentrations'!E26*'Plate Planning'!$O$17</f>
        <v>#DIV/0!</v>
      </c>
      <c r="K26" s="207" t="e">
        <f>('Uncorrected Area Counts'!M26*'Plate Planning'!$P$24+'Plate Planning'!$Q$24)/'Plate Planning'!$O$24*100/'Uncorrected Concentrations'!E26*'Plate Planning'!$O$17</f>
        <v>#DIV/0!</v>
      </c>
      <c r="L26" s="207" t="e">
        <f>('Uncorrected Area Counts'!N26*'Plate Planning'!$P$25+'Plate Planning'!$Q$25)/'Plate Planning'!O47*100/'Uncorrected Concentrations'!E26*'Plate Planning'!$O$17</f>
        <v>#DIV/0!</v>
      </c>
      <c r="M26" s="207" t="e">
        <f>('Uncorrected Area Counts'!O26*'Plate Planning'!$P$26+'Plate Planning'!$Q$26)/'Plate Planning'!$O$26*100/'Uncorrected Concentrations'!E26*'Plate Planning'!$O$17</f>
        <v>#DIV/0!</v>
      </c>
      <c r="N26" s="207" t="e">
        <f>('Uncorrected Area Counts'!P26*'Plate Planning'!$P$27+'Plate Planning'!$Q$27)/'Plate Planning'!$O$27*100/'Uncorrected Concentrations'!E26*'Plate Planning'!$O$17</f>
        <v>#DIV/0!</v>
      </c>
      <c r="O26" s="207" t="e">
        <f>('Uncorrected Area Counts'!Q26*'Plate Planning'!$P$28+'Plate Planning'!$Q$28)/'Plate Planning'!$O$28*100/'Uncorrected Concentrations'!E26*'Plate Planning'!$O$17</f>
        <v>#DIV/0!</v>
      </c>
      <c r="P26" s="207" t="e">
        <f>('Uncorrected Area Counts'!R26*'Plate Planning'!$P$29+'Plate Planning'!$Q$29)/'Plate Planning'!$O$29*100/'Uncorrected Concentrations'!E26*'Plate Planning'!$O$17</f>
        <v>#DIV/0!</v>
      </c>
      <c r="Q26" s="207" t="e">
        <f>('Uncorrected Area Counts'!S26*'Plate Planning'!$P$30+'Plate Planning'!$Q$30)/'Plate Planning'!$O$30*100/'Uncorrected Concentrations'!E26*'Plate Planning'!$O$17</f>
        <v>#DIV/0!</v>
      </c>
      <c r="R26" s="207" t="e">
        <f>('Uncorrected Area Counts'!T26*'Plate Planning'!$P$31+'Plate Planning'!$Q$31)/'Plate Planning'!$O$31*100/'Uncorrected Concentrations'!E26*'Plate Planning'!$O$17</f>
        <v>#DIV/0!</v>
      </c>
      <c r="S26" s="265" t="e">
        <f>('Uncorrected Area Counts'!U26*'Plate Planning'!$P$32+'Plate Planning'!$Q$32)/'Plate Planning'!$O$32*100/'Uncorrected Concentrations'!E26*'Plate Planning'!$O$17</f>
        <v>#DIV/0!</v>
      </c>
    </row>
    <row r="27" spans="1:19" x14ac:dyDescent="0.3">
      <c r="A27" s="27">
        <v>24</v>
      </c>
      <c r="B27" s="26">
        <v>12</v>
      </c>
      <c r="C27" s="26">
        <v>2</v>
      </c>
      <c r="D27" s="12" t="s">
        <v>66</v>
      </c>
      <c r="E27" s="207" t="e">
        <f>('Uncorrected Area Counts'!G27*'Plate Planning'!$P$18+'Plate Planning'!$Q$18)/'Plate Planning'!$O$18*100/'Uncorrected Concentrations'!E27*'Plate Planning'!$O$17</f>
        <v>#DIV/0!</v>
      </c>
      <c r="F27" s="207" t="e">
        <f>('Uncorrected Area Counts'!H27*'Plate Planning'!$P$19+'Plate Planning'!$Q$19)/'Plate Planning'!$O$19*100/'Uncorrected Concentrations'!E27*'Plate Planning'!$O$17</f>
        <v>#DIV/0!</v>
      </c>
      <c r="G27" s="207" t="e">
        <f>('Uncorrected Area Counts'!I27*'Plate Planning'!$P$20+'Plate Planning'!$Q$20)/'Plate Planning'!$O$20*100/'Uncorrected Concentrations'!E27*'Plate Planning'!$O$17</f>
        <v>#DIV/0!</v>
      </c>
      <c r="H27" s="207" t="e">
        <f>('Uncorrected Area Counts'!J27*'Plate Planning'!$P$21+'Plate Planning'!$Q$21)/'Plate Planning'!$O$21*100/'Uncorrected Concentrations'!E27*'Plate Planning'!$O$17</f>
        <v>#DIV/0!</v>
      </c>
      <c r="I27" s="207" t="e">
        <f>('Uncorrected Area Counts'!K27*'Plate Planning'!$P$22+'Plate Planning'!$Q$22)/'Plate Planning'!$O$22*100/'Uncorrected Concentrations'!E27*'Plate Planning'!$O$17</f>
        <v>#DIV/0!</v>
      </c>
      <c r="J27" s="207" t="e">
        <f>('Uncorrected Area Counts'!L27*'Plate Planning'!$P$23+'Plate Planning'!$Q$23)/'Plate Planning'!$O$23*100/'Uncorrected Concentrations'!E27*'Plate Planning'!$O$17</f>
        <v>#DIV/0!</v>
      </c>
      <c r="K27" s="207" t="e">
        <f>('Uncorrected Area Counts'!M27*'Plate Planning'!$P$24+'Plate Planning'!$Q$24)/'Plate Planning'!$O$24*100/'Uncorrected Concentrations'!E27*'Plate Planning'!$O$17</f>
        <v>#DIV/0!</v>
      </c>
      <c r="L27" s="207" t="e">
        <f>('Uncorrected Area Counts'!N27*'Plate Planning'!$P$25+'Plate Planning'!$Q$25)/'Plate Planning'!O48*100/'Uncorrected Concentrations'!E27*'Plate Planning'!$O$17</f>
        <v>#DIV/0!</v>
      </c>
      <c r="M27" s="207" t="e">
        <f>('Uncorrected Area Counts'!O27*'Plate Planning'!$P$26+'Plate Planning'!$Q$26)/'Plate Planning'!$O$26*100/'Uncorrected Concentrations'!E27*'Plate Planning'!$O$17</f>
        <v>#DIV/0!</v>
      </c>
      <c r="N27" s="207" t="e">
        <f>('Uncorrected Area Counts'!P27*'Plate Planning'!$P$27+'Plate Planning'!$Q$27)/'Plate Planning'!$O$27*100/'Uncorrected Concentrations'!E27*'Plate Planning'!$O$17</f>
        <v>#DIV/0!</v>
      </c>
      <c r="O27" s="207" t="e">
        <f>('Uncorrected Area Counts'!Q27*'Plate Planning'!$P$28+'Plate Planning'!$Q$28)/'Plate Planning'!$O$28*100/'Uncorrected Concentrations'!E27*'Plate Planning'!$O$17</f>
        <v>#DIV/0!</v>
      </c>
      <c r="P27" s="207" t="e">
        <f>('Uncorrected Area Counts'!R27*'Plate Planning'!$P$29+'Plate Planning'!$Q$29)/'Plate Planning'!$O$29*100/'Uncorrected Concentrations'!E27*'Plate Planning'!$O$17</f>
        <v>#DIV/0!</v>
      </c>
      <c r="Q27" s="207" t="e">
        <f>('Uncorrected Area Counts'!S27*'Plate Planning'!$P$30+'Plate Planning'!$Q$30)/'Plate Planning'!$O$30*100/'Uncorrected Concentrations'!E27*'Plate Planning'!$O$17</f>
        <v>#DIV/0!</v>
      </c>
      <c r="R27" s="207" t="e">
        <f>('Uncorrected Area Counts'!T27*'Plate Planning'!$P$31+'Plate Planning'!$Q$31)/'Plate Planning'!$O$31*100/'Uncorrected Concentrations'!E27*'Plate Planning'!$O$17</f>
        <v>#DIV/0!</v>
      </c>
      <c r="S27" s="265" t="e">
        <f>('Uncorrected Area Counts'!U27*'Plate Planning'!$P$32+'Plate Planning'!$Q$32)/'Plate Planning'!$O$32*100/'Uncorrected Concentrations'!E27*'Plate Planning'!$O$17</f>
        <v>#DIV/0!</v>
      </c>
    </row>
    <row r="28" spans="1:19" x14ac:dyDescent="0.3">
      <c r="A28" s="27">
        <v>25</v>
      </c>
      <c r="B28" s="26">
        <v>1</v>
      </c>
      <c r="C28" s="26">
        <v>3</v>
      </c>
      <c r="D28" s="12" t="s">
        <v>66</v>
      </c>
      <c r="E28" s="207" t="e">
        <f>('Uncorrected Area Counts'!G28*'Plate Planning'!$P$18+'Plate Planning'!$Q$18)/'Plate Planning'!$O$18*100/'Uncorrected Concentrations'!E28*'Plate Planning'!$O$17</f>
        <v>#DIV/0!</v>
      </c>
      <c r="F28" s="207" t="e">
        <f>('Uncorrected Area Counts'!H28*'Plate Planning'!$P$19+'Plate Planning'!$Q$19)/'Plate Planning'!$O$19*100/'Uncorrected Concentrations'!E28*'Plate Planning'!$O$17</f>
        <v>#DIV/0!</v>
      </c>
      <c r="G28" s="207" t="e">
        <f>('Uncorrected Area Counts'!I28*'Plate Planning'!$P$20+'Plate Planning'!$Q$20)/'Plate Planning'!$O$20*100/'Uncorrected Concentrations'!E28*'Plate Planning'!$O$17</f>
        <v>#DIV/0!</v>
      </c>
      <c r="H28" s="207" t="e">
        <f>('Uncorrected Area Counts'!J28*'Plate Planning'!$P$21+'Plate Planning'!$Q$21)/'Plate Planning'!$O$21*100/'Uncorrected Concentrations'!E28*'Plate Planning'!$O$17</f>
        <v>#DIV/0!</v>
      </c>
      <c r="I28" s="207" t="e">
        <f>('Uncorrected Area Counts'!K28*'Plate Planning'!$P$22+'Plate Planning'!$Q$22)/'Plate Planning'!$O$22*100/'Uncorrected Concentrations'!E28*'Plate Planning'!$O$17</f>
        <v>#DIV/0!</v>
      </c>
      <c r="J28" s="207" t="e">
        <f>('Uncorrected Area Counts'!L28*'Plate Planning'!$P$23+'Plate Planning'!$Q$23)/'Plate Planning'!$O$23*100/'Uncorrected Concentrations'!E28*'Plate Planning'!$O$17</f>
        <v>#DIV/0!</v>
      </c>
      <c r="K28" s="207" t="e">
        <f>('Uncorrected Area Counts'!M28*'Plate Planning'!$P$24+'Plate Planning'!$Q$24)/'Plate Planning'!$O$24*100/'Uncorrected Concentrations'!E28*'Plate Planning'!$O$17</f>
        <v>#DIV/0!</v>
      </c>
      <c r="L28" s="207" t="e">
        <f>('Uncorrected Area Counts'!N28*'Plate Planning'!$P$25+'Plate Planning'!$Q$25)/'Plate Planning'!O49*100/'Uncorrected Concentrations'!E28*'Plate Planning'!$O$17</f>
        <v>#DIV/0!</v>
      </c>
      <c r="M28" s="207" t="e">
        <f>('Uncorrected Area Counts'!O28*'Plate Planning'!$P$26+'Plate Planning'!$Q$26)/'Plate Planning'!$O$26*100/'Uncorrected Concentrations'!E28*'Plate Planning'!$O$17</f>
        <v>#DIV/0!</v>
      </c>
      <c r="N28" s="207" t="e">
        <f>('Uncorrected Area Counts'!P28*'Plate Planning'!$P$27+'Plate Planning'!$Q$27)/'Plate Planning'!$O$27*100/'Uncorrected Concentrations'!E28*'Plate Planning'!$O$17</f>
        <v>#DIV/0!</v>
      </c>
      <c r="O28" s="207" t="e">
        <f>('Uncorrected Area Counts'!Q28*'Plate Planning'!$P$28+'Plate Planning'!$Q$28)/'Plate Planning'!$O$28*100/'Uncorrected Concentrations'!E28*'Plate Planning'!$O$17</f>
        <v>#DIV/0!</v>
      </c>
      <c r="P28" s="207" t="e">
        <f>('Uncorrected Area Counts'!R28*'Plate Planning'!$P$29+'Plate Planning'!$Q$29)/'Plate Planning'!$O$29*100/'Uncorrected Concentrations'!E28*'Plate Planning'!$O$17</f>
        <v>#DIV/0!</v>
      </c>
      <c r="Q28" s="207" t="e">
        <f>('Uncorrected Area Counts'!S28*'Plate Planning'!$P$30+'Plate Planning'!$Q$30)/'Plate Planning'!$O$30*100/'Uncorrected Concentrations'!E28*'Plate Planning'!$O$17</f>
        <v>#DIV/0!</v>
      </c>
      <c r="R28" s="207" t="e">
        <f>('Uncorrected Area Counts'!T28*'Plate Planning'!$P$31+'Plate Planning'!$Q$31)/'Plate Planning'!$O$31*100/'Uncorrected Concentrations'!E28*'Plate Planning'!$O$17</f>
        <v>#DIV/0!</v>
      </c>
      <c r="S28" s="265" t="e">
        <f>('Uncorrected Area Counts'!U28*'Plate Planning'!$P$32+'Plate Planning'!$Q$32)/'Plate Planning'!$O$32*100/'Uncorrected Concentrations'!E28*'Plate Planning'!$O$17</f>
        <v>#DIV/0!</v>
      </c>
    </row>
    <row r="29" spans="1:19" x14ac:dyDescent="0.3">
      <c r="A29" s="27">
        <v>26</v>
      </c>
      <c r="B29" s="26">
        <v>2</v>
      </c>
      <c r="C29" s="26">
        <v>3</v>
      </c>
      <c r="D29" s="12" t="s">
        <v>66</v>
      </c>
      <c r="E29" s="207" t="e">
        <f>('Uncorrected Area Counts'!G29*'Plate Planning'!$P$18+'Plate Planning'!$Q$18)/'Plate Planning'!$O$18*100/'Uncorrected Concentrations'!E29*'Plate Planning'!$O$17</f>
        <v>#DIV/0!</v>
      </c>
      <c r="F29" s="207" t="e">
        <f>('Uncorrected Area Counts'!H29*'Plate Planning'!$P$19+'Plate Planning'!$Q$19)/'Plate Planning'!$O$19*100/'Uncorrected Concentrations'!E29*'Plate Planning'!$O$17</f>
        <v>#DIV/0!</v>
      </c>
      <c r="G29" s="207" t="e">
        <f>('Uncorrected Area Counts'!I29*'Plate Planning'!$P$20+'Plate Planning'!$Q$20)/'Plate Planning'!$O$20*100/'Uncorrected Concentrations'!E29*'Plate Planning'!$O$17</f>
        <v>#DIV/0!</v>
      </c>
      <c r="H29" s="207" t="e">
        <f>('Uncorrected Area Counts'!J29*'Plate Planning'!$P$21+'Plate Planning'!$Q$21)/'Plate Planning'!$O$21*100/'Uncorrected Concentrations'!E29*'Plate Planning'!$O$17</f>
        <v>#DIV/0!</v>
      </c>
      <c r="I29" s="207" t="e">
        <f>('Uncorrected Area Counts'!K29*'Plate Planning'!$P$22+'Plate Planning'!$Q$22)/'Plate Planning'!$O$22*100/'Uncorrected Concentrations'!E29*'Plate Planning'!$O$17</f>
        <v>#DIV/0!</v>
      </c>
      <c r="J29" s="207" t="e">
        <f>('Uncorrected Area Counts'!L29*'Plate Planning'!$P$23+'Plate Planning'!$Q$23)/'Plate Planning'!$O$23*100/'Uncorrected Concentrations'!E29*'Plate Planning'!$O$17</f>
        <v>#DIV/0!</v>
      </c>
      <c r="K29" s="207" t="e">
        <f>('Uncorrected Area Counts'!M29*'Plate Planning'!$P$24+'Plate Planning'!$Q$24)/'Plate Planning'!$O$24*100/'Uncorrected Concentrations'!E29*'Plate Planning'!$O$17</f>
        <v>#DIV/0!</v>
      </c>
      <c r="L29" s="207" t="e">
        <f>('Uncorrected Area Counts'!N29*'Plate Planning'!$P$25+'Plate Planning'!$Q$25)/'Plate Planning'!O50*100/'Uncorrected Concentrations'!E29*'Plate Planning'!$O$17</f>
        <v>#DIV/0!</v>
      </c>
      <c r="M29" s="207" t="e">
        <f>('Uncorrected Area Counts'!O29*'Plate Planning'!$P$26+'Plate Planning'!$Q$26)/'Plate Planning'!$O$26*100/'Uncorrected Concentrations'!E29*'Plate Planning'!$O$17</f>
        <v>#DIV/0!</v>
      </c>
      <c r="N29" s="207" t="e">
        <f>('Uncorrected Area Counts'!P29*'Plate Planning'!$P$27+'Plate Planning'!$Q$27)/'Plate Planning'!$O$27*100/'Uncorrected Concentrations'!E29*'Plate Planning'!$O$17</f>
        <v>#DIV/0!</v>
      </c>
      <c r="O29" s="207" t="e">
        <f>('Uncorrected Area Counts'!Q29*'Plate Planning'!$P$28+'Plate Planning'!$Q$28)/'Plate Planning'!$O$28*100/'Uncorrected Concentrations'!E29*'Plate Planning'!$O$17</f>
        <v>#DIV/0!</v>
      </c>
      <c r="P29" s="207" t="e">
        <f>('Uncorrected Area Counts'!R29*'Plate Planning'!$P$29+'Plate Planning'!$Q$29)/'Plate Planning'!$O$29*100/'Uncorrected Concentrations'!E29*'Plate Planning'!$O$17</f>
        <v>#DIV/0!</v>
      </c>
      <c r="Q29" s="207" t="e">
        <f>('Uncorrected Area Counts'!S29*'Plate Planning'!$P$30+'Plate Planning'!$Q$30)/'Plate Planning'!$O$30*100/'Uncorrected Concentrations'!E29*'Plate Planning'!$O$17</f>
        <v>#DIV/0!</v>
      </c>
      <c r="R29" s="207" t="e">
        <f>('Uncorrected Area Counts'!T29*'Plate Planning'!$P$31+'Plate Planning'!$Q$31)/'Plate Planning'!$O$31*100/'Uncorrected Concentrations'!E29*'Plate Planning'!$O$17</f>
        <v>#DIV/0!</v>
      </c>
      <c r="S29" s="265" t="e">
        <f>('Uncorrected Area Counts'!U29*'Plate Planning'!$P$32+'Plate Planning'!$Q$32)/'Plate Planning'!$O$32*100/'Uncorrected Concentrations'!E29*'Plate Planning'!$O$17</f>
        <v>#DIV/0!</v>
      </c>
    </row>
    <row r="30" spans="1:19" x14ac:dyDescent="0.3">
      <c r="A30" s="27">
        <v>27</v>
      </c>
      <c r="B30" s="26">
        <v>3</v>
      </c>
      <c r="C30" s="26">
        <v>3</v>
      </c>
      <c r="D30" s="12" t="s">
        <v>66</v>
      </c>
      <c r="E30" s="207" t="e">
        <f>('Uncorrected Area Counts'!G30*'Plate Planning'!$P$18+'Plate Planning'!$Q$18)/'Plate Planning'!$O$18*100/'Uncorrected Concentrations'!E30*'Plate Planning'!$O$17</f>
        <v>#DIV/0!</v>
      </c>
      <c r="F30" s="207" t="e">
        <f>('Uncorrected Area Counts'!H30*'Plate Planning'!$P$19+'Plate Planning'!$Q$19)/'Plate Planning'!$O$19*100/'Uncorrected Concentrations'!E30*'Plate Planning'!$O$17</f>
        <v>#DIV/0!</v>
      </c>
      <c r="G30" s="207" t="e">
        <f>('Uncorrected Area Counts'!I30*'Plate Planning'!$P$20+'Plate Planning'!$Q$20)/'Plate Planning'!$O$20*100/'Uncorrected Concentrations'!E30*'Plate Planning'!$O$17</f>
        <v>#DIV/0!</v>
      </c>
      <c r="H30" s="207" t="e">
        <f>('Uncorrected Area Counts'!J30*'Plate Planning'!$P$21+'Plate Planning'!$Q$21)/'Plate Planning'!$O$21*100/'Uncorrected Concentrations'!E30*'Plate Planning'!$O$17</f>
        <v>#DIV/0!</v>
      </c>
      <c r="I30" s="207" t="e">
        <f>('Uncorrected Area Counts'!K30*'Plate Planning'!$P$22+'Plate Planning'!$Q$22)/'Plate Planning'!$O$22*100/'Uncorrected Concentrations'!E30*'Plate Planning'!$O$17</f>
        <v>#DIV/0!</v>
      </c>
      <c r="J30" s="207" t="e">
        <f>('Uncorrected Area Counts'!L30*'Plate Planning'!$P$23+'Plate Planning'!$Q$23)/'Plate Planning'!$O$23*100/'Uncorrected Concentrations'!E30*'Plate Planning'!$O$17</f>
        <v>#DIV/0!</v>
      </c>
      <c r="K30" s="207" t="e">
        <f>('Uncorrected Area Counts'!M30*'Plate Planning'!$P$24+'Plate Planning'!$Q$24)/'Plate Planning'!$O$24*100/'Uncorrected Concentrations'!E30*'Plate Planning'!$O$17</f>
        <v>#DIV/0!</v>
      </c>
      <c r="L30" s="207" t="e">
        <f>('Uncorrected Area Counts'!N30*'Plate Planning'!$P$25+'Plate Planning'!$Q$25)/'Plate Planning'!O51*100/'Uncorrected Concentrations'!E30*'Plate Planning'!$O$17</f>
        <v>#DIV/0!</v>
      </c>
      <c r="M30" s="207" t="e">
        <f>('Uncorrected Area Counts'!O30*'Plate Planning'!$P$26+'Plate Planning'!$Q$26)/'Plate Planning'!$O$26*100/'Uncorrected Concentrations'!E30*'Plate Planning'!$O$17</f>
        <v>#DIV/0!</v>
      </c>
      <c r="N30" s="207" t="e">
        <f>('Uncorrected Area Counts'!P30*'Plate Planning'!$P$27+'Plate Planning'!$Q$27)/'Plate Planning'!$O$27*100/'Uncorrected Concentrations'!E30*'Plate Planning'!$O$17</f>
        <v>#DIV/0!</v>
      </c>
      <c r="O30" s="207" t="e">
        <f>('Uncorrected Area Counts'!Q30*'Plate Planning'!$P$28+'Plate Planning'!$Q$28)/'Plate Planning'!$O$28*100/'Uncorrected Concentrations'!E30*'Plate Planning'!$O$17</f>
        <v>#DIV/0!</v>
      </c>
      <c r="P30" s="207" t="e">
        <f>('Uncorrected Area Counts'!R30*'Plate Planning'!$P$29+'Plate Planning'!$Q$29)/'Plate Planning'!$O$29*100/'Uncorrected Concentrations'!E30*'Plate Planning'!$O$17</f>
        <v>#DIV/0!</v>
      </c>
      <c r="Q30" s="207" t="e">
        <f>('Uncorrected Area Counts'!S30*'Plate Planning'!$P$30+'Plate Planning'!$Q$30)/'Plate Planning'!$O$30*100/'Uncorrected Concentrations'!E30*'Plate Planning'!$O$17</f>
        <v>#DIV/0!</v>
      </c>
      <c r="R30" s="207" t="e">
        <f>('Uncorrected Area Counts'!T30*'Plate Planning'!$P$31+'Plate Planning'!$Q$31)/'Plate Planning'!$O$31*100/'Uncorrected Concentrations'!E30*'Plate Planning'!$O$17</f>
        <v>#DIV/0!</v>
      </c>
      <c r="S30" s="265" t="e">
        <f>('Uncorrected Area Counts'!U30*'Plate Planning'!$P$32+'Plate Planning'!$Q$32)/'Plate Planning'!$O$32*100/'Uncorrected Concentrations'!E30*'Plate Planning'!$O$17</f>
        <v>#DIV/0!</v>
      </c>
    </row>
    <row r="31" spans="1:19" x14ac:dyDescent="0.3">
      <c r="A31" s="27">
        <v>28</v>
      </c>
      <c r="B31" s="26">
        <v>4</v>
      </c>
      <c r="C31" s="26">
        <v>3</v>
      </c>
      <c r="D31" s="12" t="s">
        <v>66</v>
      </c>
      <c r="E31" s="207" t="e">
        <f>('Uncorrected Area Counts'!G31*'Plate Planning'!$P$18+'Plate Planning'!$Q$18)/'Plate Planning'!$O$18*100/'Uncorrected Concentrations'!E31*'Plate Planning'!$O$17</f>
        <v>#DIV/0!</v>
      </c>
      <c r="F31" s="207" t="e">
        <f>('Uncorrected Area Counts'!H31*'Plate Planning'!$P$19+'Plate Planning'!$Q$19)/'Plate Planning'!$O$19*100/'Uncorrected Concentrations'!E31*'Plate Planning'!$O$17</f>
        <v>#DIV/0!</v>
      </c>
      <c r="G31" s="207" t="e">
        <f>('Uncorrected Area Counts'!I31*'Plate Planning'!$P$20+'Plate Planning'!$Q$20)/'Plate Planning'!$O$20*100/'Uncorrected Concentrations'!E31*'Plate Planning'!$O$17</f>
        <v>#DIV/0!</v>
      </c>
      <c r="H31" s="207" t="e">
        <f>('Uncorrected Area Counts'!J31*'Plate Planning'!$P$21+'Plate Planning'!$Q$21)/'Plate Planning'!$O$21*100/'Uncorrected Concentrations'!E31*'Plate Planning'!$O$17</f>
        <v>#DIV/0!</v>
      </c>
      <c r="I31" s="207" t="e">
        <f>('Uncorrected Area Counts'!K31*'Plate Planning'!$P$22+'Plate Planning'!$Q$22)/'Plate Planning'!$O$22*100/'Uncorrected Concentrations'!E31*'Plate Planning'!$O$17</f>
        <v>#DIV/0!</v>
      </c>
      <c r="J31" s="207" t="e">
        <f>('Uncorrected Area Counts'!L31*'Plate Planning'!$P$23+'Plate Planning'!$Q$23)/'Plate Planning'!$O$23*100/'Uncorrected Concentrations'!E31*'Plate Planning'!$O$17</f>
        <v>#DIV/0!</v>
      </c>
      <c r="K31" s="207" t="e">
        <f>('Uncorrected Area Counts'!M31*'Plate Planning'!$P$24+'Plate Planning'!$Q$24)/'Plate Planning'!$O$24*100/'Uncorrected Concentrations'!E31*'Plate Planning'!$O$17</f>
        <v>#DIV/0!</v>
      </c>
      <c r="L31" s="207" t="e">
        <f>('Uncorrected Area Counts'!N31*'Plate Planning'!$P$25+'Plate Planning'!$Q$25)/'Plate Planning'!O52*100/'Uncorrected Concentrations'!E31*'Plate Planning'!$O$17</f>
        <v>#DIV/0!</v>
      </c>
      <c r="M31" s="207" t="e">
        <f>('Uncorrected Area Counts'!O31*'Plate Planning'!$P$26+'Plate Planning'!$Q$26)/'Plate Planning'!$O$26*100/'Uncorrected Concentrations'!E31*'Plate Planning'!$O$17</f>
        <v>#DIV/0!</v>
      </c>
      <c r="N31" s="207" t="e">
        <f>('Uncorrected Area Counts'!P31*'Plate Planning'!$P$27+'Plate Planning'!$Q$27)/'Plate Planning'!$O$27*100/'Uncorrected Concentrations'!E31*'Plate Planning'!$O$17</f>
        <v>#DIV/0!</v>
      </c>
      <c r="O31" s="207" t="e">
        <f>('Uncorrected Area Counts'!Q31*'Plate Planning'!$P$28+'Plate Planning'!$Q$28)/'Plate Planning'!$O$28*100/'Uncorrected Concentrations'!E31*'Plate Planning'!$O$17</f>
        <v>#DIV/0!</v>
      </c>
      <c r="P31" s="207" t="e">
        <f>('Uncorrected Area Counts'!R31*'Plate Planning'!$P$29+'Plate Planning'!$Q$29)/'Plate Planning'!$O$29*100/'Uncorrected Concentrations'!E31*'Plate Planning'!$O$17</f>
        <v>#DIV/0!</v>
      </c>
      <c r="Q31" s="207" t="e">
        <f>('Uncorrected Area Counts'!S31*'Plate Planning'!$P$30+'Plate Planning'!$Q$30)/'Plate Planning'!$O$30*100/'Uncorrected Concentrations'!E31*'Plate Planning'!$O$17</f>
        <v>#DIV/0!</v>
      </c>
      <c r="R31" s="207" t="e">
        <f>('Uncorrected Area Counts'!T31*'Plate Planning'!$P$31+'Plate Planning'!$Q$31)/'Plate Planning'!$O$31*100/'Uncorrected Concentrations'!E31*'Plate Planning'!$O$17</f>
        <v>#DIV/0!</v>
      </c>
      <c r="S31" s="265" t="e">
        <f>('Uncorrected Area Counts'!U31*'Plate Planning'!$P$32+'Plate Planning'!$Q$32)/'Plate Planning'!$O$32*100/'Uncorrected Concentrations'!E31*'Plate Planning'!$O$17</f>
        <v>#DIV/0!</v>
      </c>
    </row>
    <row r="32" spans="1:19" x14ac:dyDescent="0.3">
      <c r="A32" s="27">
        <v>29</v>
      </c>
      <c r="B32" s="26">
        <v>5</v>
      </c>
      <c r="C32" s="26">
        <v>3</v>
      </c>
      <c r="D32" s="12" t="s">
        <v>66</v>
      </c>
      <c r="E32" s="207" t="e">
        <f>('Uncorrected Area Counts'!G32*'Plate Planning'!$P$18+'Plate Planning'!$Q$18)/'Plate Planning'!$O$18*100/'Uncorrected Concentrations'!E32*'Plate Planning'!$O$17</f>
        <v>#DIV/0!</v>
      </c>
      <c r="F32" s="207" t="e">
        <f>('Uncorrected Area Counts'!H32*'Plate Planning'!$P$19+'Plate Planning'!$Q$19)/'Plate Planning'!$O$19*100/'Uncorrected Concentrations'!E32*'Plate Planning'!$O$17</f>
        <v>#DIV/0!</v>
      </c>
      <c r="G32" s="207" t="e">
        <f>('Uncorrected Area Counts'!I32*'Plate Planning'!$P$20+'Plate Planning'!$Q$20)/'Plate Planning'!$O$20*100/'Uncorrected Concentrations'!E32*'Plate Planning'!$O$17</f>
        <v>#DIV/0!</v>
      </c>
      <c r="H32" s="207" t="e">
        <f>('Uncorrected Area Counts'!J32*'Plate Planning'!$P$21+'Plate Planning'!$Q$21)/'Plate Planning'!$O$21*100/'Uncorrected Concentrations'!E32*'Plate Planning'!$O$17</f>
        <v>#DIV/0!</v>
      </c>
      <c r="I32" s="207" t="e">
        <f>('Uncorrected Area Counts'!K32*'Plate Planning'!$P$22+'Plate Planning'!$Q$22)/'Plate Planning'!$O$22*100/'Uncorrected Concentrations'!E32*'Plate Planning'!$O$17</f>
        <v>#DIV/0!</v>
      </c>
      <c r="J32" s="207" t="e">
        <f>('Uncorrected Area Counts'!L32*'Plate Planning'!$P$23+'Plate Planning'!$Q$23)/'Plate Planning'!$O$23*100/'Uncorrected Concentrations'!E32*'Plate Planning'!$O$17</f>
        <v>#DIV/0!</v>
      </c>
      <c r="K32" s="207" t="e">
        <f>('Uncorrected Area Counts'!M32*'Plate Planning'!$P$24+'Plate Planning'!$Q$24)/'Plate Planning'!$O$24*100/'Uncorrected Concentrations'!E32*'Plate Planning'!$O$17</f>
        <v>#DIV/0!</v>
      </c>
      <c r="L32" s="207" t="e">
        <f>('Uncorrected Area Counts'!N32*'Plate Planning'!$P$25+'Plate Planning'!$Q$25)/'Plate Planning'!O53*100/'Uncorrected Concentrations'!E32*'Plate Planning'!$O$17</f>
        <v>#DIV/0!</v>
      </c>
      <c r="M32" s="207" t="e">
        <f>('Uncorrected Area Counts'!O32*'Plate Planning'!$P$26+'Plate Planning'!$Q$26)/'Plate Planning'!$O$26*100/'Uncorrected Concentrations'!E32*'Plate Planning'!$O$17</f>
        <v>#DIV/0!</v>
      </c>
      <c r="N32" s="207" t="e">
        <f>('Uncorrected Area Counts'!P32*'Plate Planning'!$P$27+'Plate Planning'!$Q$27)/'Plate Planning'!$O$27*100/'Uncorrected Concentrations'!E32*'Plate Planning'!$O$17</f>
        <v>#DIV/0!</v>
      </c>
      <c r="O32" s="207" t="e">
        <f>('Uncorrected Area Counts'!Q32*'Plate Planning'!$P$28+'Plate Planning'!$Q$28)/'Plate Planning'!$O$28*100/'Uncorrected Concentrations'!E32*'Plate Planning'!$O$17</f>
        <v>#DIV/0!</v>
      </c>
      <c r="P32" s="207" t="e">
        <f>('Uncorrected Area Counts'!R32*'Plate Planning'!$P$29+'Plate Planning'!$Q$29)/'Plate Planning'!$O$29*100/'Uncorrected Concentrations'!E32*'Plate Planning'!$O$17</f>
        <v>#DIV/0!</v>
      </c>
      <c r="Q32" s="207" t="e">
        <f>('Uncorrected Area Counts'!S32*'Plate Planning'!$P$30+'Plate Planning'!$Q$30)/'Plate Planning'!$O$30*100/'Uncorrected Concentrations'!E32*'Plate Planning'!$O$17</f>
        <v>#DIV/0!</v>
      </c>
      <c r="R32" s="207" t="e">
        <f>('Uncorrected Area Counts'!T32*'Plate Planning'!$P$31+'Plate Planning'!$Q$31)/'Plate Planning'!$O$31*100/'Uncorrected Concentrations'!E32*'Plate Planning'!$O$17</f>
        <v>#DIV/0!</v>
      </c>
      <c r="S32" s="265" t="e">
        <f>('Uncorrected Area Counts'!U32*'Plate Planning'!$P$32+'Plate Planning'!$Q$32)/'Plate Planning'!$O$32*100/'Uncorrected Concentrations'!E32*'Plate Planning'!$O$17</f>
        <v>#DIV/0!</v>
      </c>
    </row>
    <row r="33" spans="1:19" x14ac:dyDescent="0.3">
      <c r="A33" s="27">
        <v>30</v>
      </c>
      <c r="B33" s="26">
        <v>6</v>
      </c>
      <c r="C33" s="26">
        <v>3</v>
      </c>
      <c r="D33" s="12" t="s">
        <v>66</v>
      </c>
      <c r="E33" s="207" t="e">
        <f>('Uncorrected Area Counts'!G33*'Plate Planning'!$P$18+'Plate Planning'!$Q$18)/'Plate Planning'!$O$18*100/'Uncorrected Concentrations'!E33*'Plate Planning'!$O$17</f>
        <v>#DIV/0!</v>
      </c>
      <c r="F33" s="207" t="e">
        <f>('Uncorrected Area Counts'!H33*'Plate Planning'!$P$19+'Plate Planning'!$Q$19)/'Plate Planning'!$O$19*100/'Uncorrected Concentrations'!E33*'Plate Planning'!$O$17</f>
        <v>#DIV/0!</v>
      </c>
      <c r="G33" s="207" t="e">
        <f>('Uncorrected Area Counts'!I33*'Plate Planning'!$P$20+'Plate Planning'!$Q$20)/'Plate Planning'!$O$20*100/'Uncorrected Concentrations'!E33*'Plate Planning'!$O$17</f>
        <v>#DIV/0!</v>
      </c>
      <c r="H33" s="207" t="e">
        <f>('Uncorrected Area Counts'!J33*'Plate Planning'!$P$21+'Plate Planning'!$Q$21)/'Plate Planning'!$O$21*100/'Uncorrected Concentrations'!E33*'Plate Planning'!$O$17</f>
        <v>#DIV/0!</v>
      </c>
      <c r="I33" s="207" t="e">
        <f>('Uncorrected Area Counts'!K33*'Plate Planning'!$P$22+'Plate Planning'!$Q$22)/'Plate Planning'!$O$22*100/'Uncorrected Concentrations'!E33*'Plate Planning'!$O$17</f>
        <v>#DIV/0!</v>
      </c>
      <c r="J33" s="207" t="e">
        <f>('Uncorrected Area Counts'!L33*'Plate Planning'!$P$23+'Plate Planning'!$Q$23)/'Plate Planning'!$O$23*100/'Uncorrected Concentrations'!E33*'Plate Planning'!$O$17</f>
        <v>#DIV/0!</v>
      </c>
      <c r="K33" s="207" t="e">
        <f>('Uncorrected Area Counts'!M33*'Plate Planning'!$P$24+'Plate Planning'!$Q$24)/'Plate Planning'!$O$24*100/'Uncorrected Concentrations'!E33*'Plate Planning'!$O$17</f>
        <v>#DIV/0!</v>
      </c>
      <c r="L33" s="207" t="e">
        <f>('Uncorrected Area Counts'!N33*'Plate Planning'!$P$25+'Plate Planning'!$Q$25)/'Plate Planning'!O54*100/'Uncorrected Concentrations'!E33*'Plate Planning'!$O$17</f>
        <v>#DIV/0!</v>
      </c>
      <c r="M33" s="207" t="e">
        <f>('Uncorrected Area Counts'!O33*'Plate Planning'!$P$26+'Plate Planning'!$Q$26)/'Plate Planning'!$O$26*100/'Uncorrected Concentrations'!E33*'Plate Planning'!$O$17</f>
        <v>#DIV/0!</v>
      </c>
      <c r="N33" s="207" t="e">
        <f>('Uncorrected Area Counts'!P33*'Plate Planning'!$P$27+'Plate Planning'!$Q$27)/'Plate Planning'!$O$27*100/'Uncorrected Concentrations'!E33*'Plate Planning'!$O$17</f>
        <v>#DIV/0!</v>
      </c>
      <c r="O33" s="207" t="e">
        <f>('Uncorrected Area Counts'!Q33*'Plate Planning'!$P$28+'Plate Planning'!$Q$28)/'Plate Planning'!$O$28*100/'Uncorrected Concentrations'!E33*'Plate Planning'!$O$17</f>
        <v>#DIV/0!</v>
      </c>
      <c r="P33" s="207" t="e">
        <f>('Uncorrected Area Counts'!R33*'Plate Planning'!$P$29+'Plate Planning'!$Q$29)/'Plate Planning'!$O$29*100/'Uncorrected Concentrations'!E33*'Plate Planning'!$O$17</f>
        <v>#DIV/0!</v>
      </c>
      <c r="Q33" s="207" t="e">
        <f>('Uncorrected Area Counts'!S33*'Plate Planning'!$P$30+'Plate Planning'!$Q$30)/'Plate Planning'!$O$30*100/'Uncorrected Concentrations'!E33*'Plate Planning'!$O$17</f>
        <v>#DIV/0!</v>
      </c>
      <c r="R33" s="207" t="e">
        <f>('Uncorrected Area Counts'!T33*'Plate Planning'!$P$31+'Plate Planning'!$Q$31)/'Plate Planning'!$O$31*100/'Uncorrected Concentrations'!E33*'Plate Planning'!$O$17</f>
        <v>#DIV/0!</v>
      </c>
      <c r="S33" s="265" t="e">
        <f>('Uncorrected Area Counts'!U33*'Plate Planning'!$P$32+'Plate Planning'!$Q$32)/'Plate Planning'!$O$32*100/'Uncorrected Concentrations'!E33*'Plate Planning'!$O$17</f>
        <v>#DIV/0!</v>
      </c>
    </row>
    <row r="34" spans="1:19" x14ac:dyDescent="0.3">
      <c r="A34" s="27">
        <v>31</v>
      </c>
      <c r="B34" s="26">
        <v>7</v>
      </c>
      <c r="C34" s="26">
        <v>3</v>
      </c>
      <c r="D34" s="12" t="s">
        <v>66</v>
      </c>
      <c r="E34" s="207" t="e">
        <f>('Uncorrected Area Counts'!G34*'Plate Planning'!$P$18+'Plate Planning'!$Q$18)/'Plate Planning'!$O$18*100/'Uncorrected Concentrations'!E34*'Plate Planning'!$O$17</f>
        <v>#DIV/0!</v>
      </c>
      <c r="F34" s="207" t="e">
        <f>('Uncorrected Area Counts'!H34*'Plate Planning'!$P$19+'Plate Planning'!$Q$19)/'Plate Planning'!$O$19*100/'Uncorrected Concentrations'!E34*'Plate Planning'!$O$17</f>
        <v>#DIV/0!</v>
      </c>
      <c r="G34" s="207" t="e">
        <f>('Uncorrected Area Counts'!I34*'Plate Planning'!$P$20+'Plate Planning'!$Q$20)/'Plate Planning'!$O$20*100/'Uncorrected Concentrations'!E34*'Plate Planning'!$O$17</f>
        <v>#DIV/0!</v>
      </c>
      <c r="H34" s="207" t="e">
        <f>('Uncorrected Area Counts'!J34*'Plate Planning'!$P$21+'Plate Planning'!$Q$21)/'Plate Planning'!$O$21*100/'Uncorrected Concentrations'!E34*'Plate Planning'!$O$17</f>
        <v>#DIV/0!</v>
      </c>
      <c r="I34" s="207" t="e">
        <f>('Uncorrected Area Counts'!K34*'Plate Planning'!$P$22+'Plate Planning'!$Q$22)/'Plate Planning'!$O$22*100/'Uncorrected Concentrations'!E34*'Plate Planning'!$O$17</f>
        <v>#DIV/0!</v>
      </c>
      <c r="J34" s="207" t="e">
        <f>('Uncorrected Area Counts'!L34*'Plate Planning'!$P$23+'Plate Planning'!$Q$23)/'Plate Planning'!$O$23*100/'Uncorrected Concentrations'!E34*'Plate Planning'!$O$17</f>
        <v>#DIV/0!</v>
      </c>
      <c r="K34" s="207" t="e">
        <f>('Uncorrected Area Counts'!M34*'Plate Planning'!$P$24+'Plate Planning'!$Q$24)/'Plate Planning'!$O$24*100/'Uncorrected Concentrations'!E34*'Plate Planning'!$O$17</f>
        <v>#DIV/0!</v>
      </c>
      <c r="L34" s="207" t="e">
        <f>('Uncorrected Area Counts'!N34*'Plate Planning'!$P$25+'Plate Planning'!$Q$25)/'Plate Planning'!O55*100/'Uncorrected Concentrations'!E34*'Plate Planning'!$O$17</f>
        <v>#DIV/0!</v>
      </c>
      <c r="M34" s="207" t="e">
        <f>('Uncorrected Area Counts'!O34*'Plate Planning'!$P$26+'Plate Planning'!$Q$26)/'Plate Planning'!$O$26*100/'Uncorrected Concentrations'!E34*'Plate Planning'!$O$17</f>
        <v>#DIV/0!</v>
      </c>
      <c r="N34" s="207" t="e">
        <f>('Uncorrected Area Counts'!P34*'Plate Planning'!$P$27+'Plate Planning'!$Q$27)/'Plate Planning'!$O$27*100/'Uncorrected Concentrations'!E34*'Plate Planning'!$O$17</f>
        <v>#DIV/0!</v>
      </c>
      <c r="O34" s="207" t="e">
        <f>('Uncorrected Area Counts'!Q34*'Plate Planning'!$P$28+'Plate Planning'!$Q$28)/'Plate Planning'!$O$28*100/'Uncorrected Concentrations'!E34*'Plate Planning'!$O$17</f>
        <v>#DIV/0!</v>
      </c>
      <c r="P34" s="207" t="e">
        <f>('Uncorrected Area Counts'!R34*'Plate Planning'!$P$29+'Plate Planning'!$Q$29)/'Plate Planning'!$O$29*100/'Uncorrected Concentrations'!E34*'Plate Planning'!$O$17</f>
        <v>#DIV/0!</v>
      </c>
      <c r="Q34" s="207" t="e">
        <f>('Uncorrected Area Counts'!S34*'Plate Planning'!$P$30+'Plate Planning'!$Q$30)/'Plate Planning'!$O$30*100/'Uncorrected Concentrations'!E34*'Plate Planning'!$O$17</f>
        <v>#DIV/0!</v>
      </c>
      <c r="R34" s="207" t="e">
        <f>('Uncorrected Area Counts'!T34*'Plate Planning'!$P$31+'Plate Planning'!$Q$31)/'Plate Planning'!$O$31*100/'Uncorrected Concentrations'!E34*'Plate Planning'!$O$17</f>
        <v>#DIV/0!</v>
      </c>
      <c r="S34" s="265" t="e">
        <f>('Uncorrected Area Counts'!U34*'Plate Planning'!$P$32+'Plate Planning'!$Q$32)/'Plate Planning'!$O$32*100/'Uncorrected Concentrations'!E34*'Plate Planning'!$O$17</f>
        <v>#DIV/0!</v>
      </c>
    </row>
    <row r="35" spans="1:19" x14ac:dyDescent="0.3">
      <c r="A35" s="27">
        <v>32</v>
      </c>
      <c r="B35" s="26">
        <v>8</v>
      </c>
      <c r="C35" s="26">
        <v>3</v>
      </c>
      <c r="D35" s="12" t="s">
        <v>66</v>
      </c>
      <c r="E35" s="207" t="e">
        <f>('Uncorrected Area Counts'!G35*'Plate Planning'!$P$18+'Plate Planning'!$Q$18)/'Plate Planning'!$O$18*100/'Uncorrected Concentrations'!E35*'Plate Planning'!$O$17</f>
        <v>#DIV/0!</v>
      </c>
      <c r="F35" s="207" t="e">
        <f>('Uncorrected Area Counts'!H35*'Plate Planning'!$P$19+'Plate Planning'!$Q$19)/'Plate Planning'!$O$19*100/'Uncorrected Concentrations'!E35*'Plate Planning'!$O$17</f>
        <v>#DIV/0!</v>
      </c>
      <c r="G35" s="207" t="e">
        <f>('Uncorrected Area Counts'!I35*'Plate Planning'!$P$20+'Plate Planning'!$Q$20)/'Plate Planning'!$O$20*100/'Uncorrected Concentrations'!E35*'Plate Planning'!$O$17</f>
        <v>#DIV/0!</v>
      </c>
      <c r="H35" s="207" t="e">
        <f>('Uncorrected Area Counts'!J35*'Plate Planning'!$P$21+'Plate Planning'!$Q$21)/'Plate Planning'!$O$21*100/'Uncorrected Concentrations'!E35*'Plate Planning'!$O$17</f>
        <v>#DIV/0!</v>
      </c>
      <c r="I35" s="207" t="e">
        <f>('Uncorrected Area Counts'!K35*'Plate Planning'!$P$22+'Plate Planning'!$Q$22)/'Plate Planning'!$O$22*100/'Uncorrected Concentrations'!E35*'Plate Planning'!$O$17</f>
        <v>#DIV/0!</v>
      </c>
      <c r="J35" s="207" t="e">
        <f>('Uncorrected Area Counts'!L35*'Plate Planning'!$P$23+'Plate Planning'!$Q$23)/'Plate Planning'!$O$23*100/'Uncorrected Concentrations'!E35*'Plate Planning'!$O$17</f>
        <v>#DIV/0!</v>
      </c>
      <c r="K35" s="207" t="e">
        <f>('Uncorrected Area Counts'!M35*'Plate Planning'!$P$24+'Plate Planning'!$Q$24)/'Plate Planning'!$O$24*100/'Uncorrected Concentrations'!E35*'Plate Planning'!$O$17</f>
        <v>#DIV/0!</v>
      </c>
      <c r="L35" s="207" t="e">
        <f>('Uncorrected Area Counts'!N35*'Plate Planning'!$P$25+'Plate Planning'!$Q$25)/'Plate Planning'!O56*100/'Uncorrected Concentrations'!E35*'Plate Planning'!$O$17</f>
        <v>#DIV/0!</v>
      </c>
      <c r="M35" s="207" t="e">
        <f>('Uncorrected Area Counts'!O35*'Plate Planning'!$P$26+'Plate Planning'!$Q$26)/'Plate Planning'!$O$26*100/'Uncorrected Concentrations'!E35*'Plate Planning'!$O$17</f>
        <v>#DIV/0!</v>
      </c>
      <c r="N35" s="207" t="e">
        <f>('Uncorrected Area Counts'!P35*'Plate Planning'!$P$27+'Plate Planning'!$Q$27)/'Plate Planning'!$O$27*100/'Uncorrected Concentrations'!E35*'Plate Planning'!$O$17</f>
        <v>#DIV/0!</v>
      </c>
      <c r="O35" s="207" t="e">
        <f>('Uncorrected Area Counts'!Q35*'Plate Planning'!$P$28+'Plate Planning'!$Q$28)/'Plate Planning'!$O$28*100/'Uncorrected Concentrations'!E35*'Plate Planning'!$O$17</f>
        <v>#DIV/0!</v>
      </c>
      <c r="P35" s="207" t="e">
        <f>('Uncorrected Area Counts'!R35*'Plate Planning'!$P$29+'Plate Planning'!$Q$29)/'Plate Planning'!$O$29*100/'Uncorrected Concentrations'!E35*'Plate Planning'!$O$17</f>
        <v>#DIV/0!</v>
      </c>
      <c r="Q35" s="207" t="e">
        <f>('Uncorrected Area Counts'!S35*'Plate Planning'!$P$30+'Plate Planning'!$Q$30)/'Plate Planning'!$O$30*100/'Uncorrected Concentrations'!E35*'Plate Planning'!$O$17</f>
        <v>#DIV/0!</v>
      </c>
      <c r="R35" s="207" t="e">
        <f>('Uncorrected Area Counts'!T35*'Plate Planning'!$P$31+'Plate Planning'!$Q$31)/'Plate Planning'!$O$31*100/'Uncorrected Concentrations'!E35*'Plate Planning'!$O$17</f>
        <v>#DIV/0!</v>
      </c>
      <c r="S35" s="265" t="e">
        <f>('Uncorrected Area Counts'!U35*'Plate Planning'!$P$32+'Plate Planning'!$Q$32)/'Plate Planning'!$O$32*100/'Uncorrected Concentrations'!E35*'Plate Planning'!$O$17</f>
        <v>#DIV/0!</v>
      </c>
    </row>
    <row r="36" spans="1:19" x14ac:dyDescent="0.3">
      <c r="A36" s="27">
        <v>33</v>
      </c>
      <c r="B36" s="26">
        <v>9</v>
      </c>
      <c r="C36" s="26">
        <v>3</v>
      </c>
      <c r="D36" s="12" t="s">
        <v>66</v>
      </c>
      <c r="E36" s="207" t="e">
        <f>('Uncorrected Area Counts'!G36*'Plate Planning'!$P$18+'Plate Planning'!$Q$18)/'Plate Planning'!$O$18*100/'Uncorrected Concentrations'!E36*'Plate Planning'!$O$17</f>
        <v>#DIV/0!</v>
      </c>
      <c r="F36" s="207" t="e">
        <f>('Uncorrected Area Counts'!H36*'Plate Planning'!$P$19+'Plate Planning'!$Q$19)/'Plate Planning'!$O$19*100/'Uncorrected Concentrations'!E36*'Plate Planning'!$O$17</f>
        <v>#DIV/0!</v>
      </c>
      <c r="G36" s="207" t="e">
        <f>('Uncorrected Area Counts'!I36*'Plate Planning'!$P$20+'Plate Planning'!$Q$20)/'Plate Planning'!$O$20*100/'Uncorrected Concentrations'!E36*'Plate Planning'!$O$17</f>
        <v>#DIV/0!</v>
      </c>
      <c r="H36" s="207" t="e">
        <f>('Uncorrected Area Counts'!J36*'Plate Planning'!$P$21+'Plate Planning'!$Q$21)/'Plate Planning'!$O$21*100/'Uncorrected Concentrations'!E36*'Plate Planning'!$O$17</f>
        <v>#DIV/0!</v>
      </c>
      <c r="I36" s="207" t="e">
        <f>('Uncorrected Area Counts'!K36*'Plate Planning'!$P$22+'Plate Planning'!$Q$22)/'Plate Planning'!$O$22*100/'Uncorrected Concentrations'!E36*'Plate Planning'!$O$17</f>
        <v>#DIV/0!</v>
      </c>
      <c r="J36" s="207" t="e">
        <f>('Uncorrected Area Counts'!L36*'Plate Planning'!$P$23+'Plate Planning'!$Q$23)/'Plate Planning'!$O$23*100/'Uncorrected Concentrations'!E36*'Plate Planning'!$O$17</f>
        <v>#DIV/0!</v>
      </c>
      <c r="K36" s="207" t="e">
        <f>('Uncorrected Area Counts'!M36*'Plate Planning'!$P$24+'Plate Planning'!$Q$24)/'Plate Planning'!$O$24*100/'Uncorrected Concentrations'!E36*'Plate Planning'!$O$17</f>
        <v>#DIV/0!</v>
      </c>
      <c r="L36" s="207" t="e">
        <f>('Uncorrected Area Counts'!N36*'Plate Planning'!$P$25+'Plate Planning'!$Q$25)/'Plate Planning'!O57*100/'Uncorrected Concentrations'!E36*'Plate Planning'!$O$17</f>
        <v>#DIV/0!</v>
      </c>
      <c r="M36" s="207" t="e">
        <f>('Uncorrected Area Counts'!O36*'Plate Planning'!$P$26+'Plate Planning'!$Q$26)/'Plate Planning'!$O$26*100/'Uncorrected Concentrations'!E36*'Plate Planning'!$O$17</f>
        <v>#DIV/0!</v>
      </c>
      <c r="N36" s="207" t="e">
        <f>('Uncorrected Area Counts'!P36*'Plate Planning'!$P$27+'Plate Planning'!$Q$27)/'Plate Planning'!$O$27*100/'Uncorrected Concentrations'!E36*'Plate Planning'!$O$17</f>
        <v>#DIV/0!</v>
      </c>
      <c r="O36" s="207" t="e">
        <f>('Uncorrected Area Counts'!Q36*'Plate Planning'!$P$28+'Plate Planning'!$Q$28)/'Plate Planning'!$O$28*100/'Uncorrected Concentrations'!E36*'Plate Planning'!$O$17</f>
        <v>#DIV/0!</v>
      </c>
      <c r="P36" s="207" t="e">
        <f>('Uncorrected Area Counts'!R36*'Plate Planning'!$P$29+'Plate Planning'!$Q$29)/'Plate Planning'!$O$29*100/'Uncorrected Concentrations'!E36*'Plate Planning'!$O$17</f>
        <v>#DIV/0!</v>
      </c>
      <c r="Q36" s="207" t="e">
        <f>('Uncorrected Area Counts'!S36*'Plate Planning'!$P$30+'Plate Planning'!$Q$30)/'Plate Planning'!$O$30*100/'Uncorrected Concentrations'!E36*'Plate Planning'!$O$17</f>
        <v>#DIV/0!</v>
      </c>
      <c r="R36" s="207" t="e">
        <f>('Uncorrected Area Counts'!T36*'Plate Planning'!$P$31+'Plate Planning'!$Q$31)/'Plate Planning'!$O$31*100/'Uncorrected Concentrations'!E36*'Plate Planning'!$O$17</f>
        <v>#DIV/0!</v>
      </c>
      <c r="S36" s="265" t="e">
        <f>('Uncorrected Area Counts'!U36*'Plate Planning'!$P$32+'Plate Planning'!$Q$32)/'Plate Planning'!$O$32*100/'Uncorrected Concentrations'!E36*'Plate Planning'!$O$17</f>
        <v>#DIV/0!</v>
      </c>
    </row>
    <row r="37" spans="1:19" x14ac:dyDescent="0.3">
      <c r="A37" s="27">
        <v>34</v>
      </c>
      <c r="B37" s="26">
        <v>10</v>
      </c>
      <c r="C37" s="26">
        <v>3</v>
      </c>
      <c r="D37" s="12" t="s">
        <v>66</v>
      </c>
      <c r="E37" s="207" t="e">
        <f>('Uncorrected Area Counts'!G37*'Plate Planning'!$P$18+'Plate Planning'!$Q$18)/'Plate Planning'!$O$18*100/'Uncorrected Concentrations'!E37*'Plate Planning'!$O$17</f>
        <v>#DIV/0!</v>
      </c>
      <c r="F37" s="207" t="e">
        <f>('Uncorrected Area Counts'!H37*'Plate Planning'!$P$19+'Plate Planning'!$Q$19)/'Plate Planning'!$O$19*100/'Uncorrected Concentrations'!E37*'Plate Planning'!$O$17</f>
        <v>#DIV/0!</v>
      </c>
      <c r="G37" s="207" t="e">
        <f>('Uncorrected Area Counts'!I37*'Plate Planning'!$P$20+'Plate Planning'!$Q$20)/'Plate Planning'!$O$20*100/'Uncorrected Concentrations'!E37*'Plate Planning'!$O$17</f>
        <v>#DIV/0!</v>
      </c>
      <c r="H37" s="207" t="e">
        <f>('Uncorrected Area Counts'!J37*'Plate Planning'!$P$21+'Plate Planning'!$Q$21)/'Plate Planning'!$O$21*100/'Uncorrected Concentrations'!E37*'Plate Planning'!$O$17</f>
        <v>#DIV/0!</v>
      </c>
      <c r="I37" s="207" t="e">
        <f>('Uncorrected Area Counts'!K37*'Plate Planning'!$P$22+'Plate Planning'!$Q$22)/'Plate Planning'!$O$22*100/'Uncorrected Concentrations'!E37*'Plate Planning'!$O$17</f>
        <v>#DIV/0!</v>
      </c>
      <c r="J37" s="207" t="e">
        <f>('Uncorrected Area Counts'!L37*'Plate Planning'!$P$23+'Plate Planning'!$Q$23)/'Plate Planning'!$O$23*100/'Uncorrected Concentrations'!E37*'Plate Planning'!$O$17</f>
        <v>#DIV/0!</v>
      </c>
      <c r="K37" s="207" t="e">
        <f>('Uncorrected Area Counts'!M37*'Plate Planning'!$P$24+'Plate Planning'!$Q$24)/'Plate Planning'!$O$24*100/'Uncorrected Concentrations'!E37*'Plate Planning'!$O$17</f>
        <v>#DIV/0!</v>
      </c>
      <c r="L37" s="207" t="e">
        <f>('Uncorrected Area Counts'!N37*'Plate Planning'!$P$25+'Plate Planning'!$Q$25)/'Plate Planning'!O58*100/'Uncorrected Concentrations'!E37*'Plate Planning'!$O$17</f>
        <v>#DIV/0!</v>
      </c>
      <c r="M37" s="207" t="e">
        <f>('Uncorrected Area Counts'!O37*'Plate Planning'!$P$26+'Plate Planning'!$Q$26)/'Plate Planning'!$O$26*100/'Uncorrected Concentrations'!E37*'Plate Planning'!$O$17</f>
        <v>#DIV/0!</v>
      </c>
      <c r="N37" s="207" t="e">
        <f>('Uncorrected Area Counts'!P37*'Plate Planning'!$P$27+'Plate Planning'!$Q$27)/'Plate Planning'!$O$27*100/'Uncorrected Concentrations'!E37*'Plate Planning'!$O$17</f>
        <v>#DIV/0!</v>
      </c>
      <c r="O37" s="207" t="e">
        <f>('Uncorrected Area Counts'!Q37*'Plate Planning'!$P$28+'Plate Planning'!$Q$28)/'Plate Planning'!$O$28*100/'Uncorrected Concentrations'!E37*'Plate Planning'!$O$17</f>
        <v>#DIV/0!</v>
      </c>
      <c r="P37" s="207" t="e">
        <f>('Uncorrected Area Counts'!R37*'Plate Planning'!$P$29+'Plate Planning'!$Q$29)/'Plate Planning'!$O$29*100/'Uncorrected Concentrations'!E37*'Plate Planning'!$O$17</f>
        <v>#DIV/0!</v>
      </c>
      <c r="Q37" s="207" t="e">
        <f>('Uncorrected Area Counts'!S37*'Plate Planning'!$P$30+'Plate Planning'!$Q$30)/'Plate Planning'!$O$30*100/'Uncorrected Concentrations'!E37*'Plate Planning'!$O$17</f>
        <v>#DIV/0!</v>
      </c>
      <c r="R37" s="207" t="e">
        <f>('Uncorrected Area Counts'!T37*'Plate Planning'!$P$31+'Plate Planning'!$Q$31)/'Plate Planning'!$O$31*100/'Uncorrected Concentrations'!E37*'Plate Planning'!$O$17</f>
        <v>#DIV/0!</v>
      </c>
      <c r="S37" s="265" t="e">
        <f>('Uncorrected Area Counts'!U37*'Plate Planning'!$P$32+'Plate Planning'!$Q$32)/'Plate Planning'!$O$32*100/'Uncorrected Concentrations'!E37*'Plate Planning'!$O$17</f>
        <v>#DIV/0!</v>
      </c>
    </row>
    <row r="38" spans="1:19" x14ac:dyDescent="0.3">
      <c r="A38" s="27">
        <v>35</v>
      </c>
      <c r="B38" s="26">
        <v>11</v>
      </c>
      <c r="C38" s="26">
        <v>3</v>
      </c>
      <c r="D38" s="12" t="s">
        <v>66</v>
      </c>
      <c r="E38" s="207" t="e">
        <f>('Uncorrected Area Counts'!G38*'Plate Planning'!$P$18+'Plate Planning'!$Q$18)/'Plate Planning'!$O$18*100/'Uncorrected Concentrations'!E38*'Plate Planning'!$O$17</f>
        <v>#DIV/0!</v>
      </c>
      <c r="F38" s="207" t="e">
        <f>('Uncorrected Area Counts'!H38*'Plate Planning'!$P$19+'Plate Planning'!$Q$19)/'Plate Planning'!$O$19*100/'Uncorrected Concentrations'!E38*'Plate Planning'!$O$17</f>
        <v>#DIV/0!</v>
      </c>
      <c r="G38" s="207" t="e">
        <f>('Uncorrected Area Counts'!I38*'Plate Planning'!$P$20+'Plate Planning'!$Q$20)/'Plate Planning'!$O$20*100/'Uncorrected Concentrations'!E38*'Plate Planning'!$O$17</f>
        <v>#DIV/0!</v>
      </c>
      <c r="H38" s="207" t="e">
        <f>('Uncorrected Area Counts'!J38*'Plate Planning'!$P$21+'Plate Planning'!$Q$21)/'Plate Planning'!$O$21*100/'Uncorrected Concentrations'!E38*'Plate Planning'!$O$17</f>
        <v>#DIV/0!</v>
      </c>
      <c r="I38" s="207" t="e">
        <f>('Uncorrected Area Counts'!K38*'Plate Planning'!$P$22+'Plate Planning'!$Q$22)/'Plate Planning'!$O$22*100/'Uncorrected Concentrations'!E38*'Plate Planning'!$O$17</f>
        <v>#DIV/0!</v>
      </c>
      <c r="J38" s="207" t="e">
        <f>('Uncorrected Area Counts'!L38*'Plate Planning'!$P$23+'Plate Planning'!$Q$23)/'Plate Planning'!$O$23*100/'Uncorrected Concentrations'!E38*'Plate Planning'!$O$17</f>
        <v>#DIV/0!</v>
      </c>
      <c r="K38" s="207" t="e">
        <f>('Uncorrected Area Counts'!M38*'Plate Planning'!$P$24+'Plate Planning'!$Q$24)/'Plate Planning'!$O$24*100/'Uncorrected Concentrations'!E38*'Plate Planning'!$O$17</f>
        <v>#DIV/0!</v>
      </c>
      <c r="L38" s="207" t="e">
        <f>('Uncorrected Area Counts'!N38*'Plate Planning'!$P$25+'Plate Planning'!$Q$25)/'Plate Planning'!O59*100/'Uncorrected Concentrations'!E38*'Plate Planning'!$O$17</f>
        <v>#DIV/0!</v>
      </c>
      <c r="M38" s="207" t="e">
        <f>('Uncorrected Area Counts'!O38*'Plate Planning'!$P$26+'Plate Planning'!$Q$26)/'Plate Planning'!$O$26*100/'Uncorrected Concentrations'!E38*'Plate Planning'!$O$17</f>
        <v>#DIV/0!</v>
      </c>
      <c r="N38" s="207" t="e">
        <f>('Uncorrected Area Counts'!P38*'Plate Planning'!$P$27+'Plate Planning'!$Q$27)/'Plate Planning'!$O$27*100/'Uncorrected Concentrations'!E38*'Plate Planning'!$O$17</f>
        <v>#DIV/0!</v>
      </c>
      <c r="O38" s="207" t="e">
        <f>('Uncorrected Area Counts'!Q38*'Plate Planning'!$P$28+'Plate Planning'!$Q$28)/'Plate Planning'!$O$28*100/'Uncorrected Concentrations'!E38*'Plate Planning'!$O$17</f>
        <v>#DIV/0!</v>
      </c>
      <c r="P38" s="207" t="e">
        <f>('Uncorrected Area Counts'!R38*'Plate Planning'!$P$29+'Plate Planning'!$Q$29)/'Plate Planning'!$O$29*100/'Uncorrected Concentrations'!E38*'Plate Planning'!$O$17</f>
        <v>#DIV/0!</v>
      </c>
      <c r="Q38" s="207" t="e">
        <f>('Uncorrected Area Counts'!S38*'Plate Planning'!$P$30+'Plate Planning'!$Q$30)/'Plate Planning'!$O$30*100/'Uncorrected Concentrations'!E38*'Plate Planning'!$O$17</f>
        <v>#DIV/0!</v>
      </c>
      <c r="R38" s="207" t="e">
        <f>('Uncorrected Area Counts'!T38*'Plate Planning'!$P$31+'Plate Planning'!$Q$31)/'Plate Planning'!$O$31*100/'Uncorrected Concentrations'!E38*'Plate Planning'!$O$17</f>
        <v>#DIV/0!</v>
      </c>
      <c r="S38" s="265" t="e">
        <f>('Uncorrected Area Counts'!U38*'Plate Planning'!$P$32+'Plate Planning'!$Q$32)/'Plate Planning'!$O$32*100/'Uncorrected Concentrations'!E38*'Plate Planning'!$O$17</f>
        <v>#DIV/0!</v>
      </c>
    </row>
    <row r="39" spans="1:19" x14ac:dyDescent="0.3">
      <c r="A39" s="27">
        <v>36</v>
      </c>
      <c r="B39" s="26">
        <v>12</v>
      </c>
      <c r="C39" s="26">
        <v>3</v>
      </c>
      <c r="D39" s="12" t="s">
        <v>66</v>
      </c>
      <c r="E39" s="207" t="e">
        <f>('Uncorrected Area Counts'!G39*'Plate Planning'!$P$18+'Plate Planning'!$Q$18)/'Plate Planning'!$O$18*100/'Uncorrected Concentrations'!E39*'Plate Planning'!$O$17</f>
        <v>#DIV/0!</v>
      </c>
      <c r="F39" s="207" t="e">
        <f>('Uncorrected Area Counts'!H39*'Plate Planning'!$P$19+'Plate Planning'!$Q$19)/'Plate Planning'!$O$19*100/'Uncorrected Concentrations'!E39*'Plate Planning'!$O$17</f>
        <v>#DIV/0!</v>
      </c>
      <c r="G39" s="207" t="e">
        <f>('Uncorrected Area Counts'!I39*'Plate Planning'!$P$20+'Plate Planning'!$Q$20)/'Plate Planning'!$O$20*100/'Uncorrected Concentrations'!E39*'Plate Planning'!$O$17</f>
        <v>#DIV/0!</v>
      </c>
      <c r="H39" s="207" t="e">
        <f>('Uncorrected Area Counts'!J39*'Plate Planning'!$P$21+'Plate Planning'!$Q$21)/'Plate Planning'!$O$21*100/'Uncorrected Concentrations'!E39*'Plate Planning'!$O$17</f>
        <v>#DIV/0!</v>
      </c>
      <c r="I39" s="207" t="e">
        <f>('Uncorrected Area Counts'!K39*'Plate Planning'!$P$22+'Plate Planning'!$Q$22)/'Plate Planning'!$O$22*100/'Uncorrected Concentrations'!E39*'Plate Planning'!$O$17</f>
        <v>#DIV/0!</v>
      </c>
      <c r="J39" s="207" t="e">
        <f>('Uncorrected Area Counts'!L39*'Plate Planning'!$P$23+'Plate Planning'!$Q$23)/'Plate Planning'!$O$23*100/'Uncorrected Concentrations'!E39*'Plate Planning'!$O$17</f>
        <v>#DIV/0!</v>
      </c>
      <c r="K39" s="207" t="e">
        <f>('Uncorrected Area Counts'!M39*'Plate Planning'!$P$24+'Plate Planning'!$Q$24)/'Plate Planning'!$O$24*100/'Uncorrected Concentrations'!E39*'Plate Planning'!$O$17</f>
        <v>#DIV/0!</v>
      </c>
      <c r="L39" s="207" t="e">
        <f>('Uncorrected Area Counts'!N39*'Plate Planning'!$P$25+'Plate Planning'!$Q$25)/'Plate Planning'!O60*100/'Uncorrected Concentrations'!E39*'Plate Planning'!$O$17</f>
        <v>#DIV/0!</v>
      </c>
      <c r="M39" s="207" t="e">
        <f>('Uncorrected Area Counts'!O39*'Plate Planning'!$P$26+'Plate Planning'!$Q$26)/'Plate Planning'!$O$26*100/'Uncorrected Concentrations'!E39*'Plate Planning'!$O$17</f>
        <v>#DIV/0!</v>
      </c>
      <c r="N39" s="207" t="e">
        <f>('Uncorrected Area Counts'!P39*'Plate Planning'!$P$27+'Plate Planning'!$Q$27)/'Plate Planning'!$O$27*100/'Uncorrected Concentrations'!E39*'Plate Planning'!$O$17</f>
        <v>#DIV/0!</v>
      </c>
      <c r="O39" s="207" t="e">
        <f>('Uncorrected Area Counts'!Q39*'Plate Planning'!$P$28+'Plate Planning'!$Q$28)/'Plate Planning'!$O$28*100/'Uncorrected Concentrations'!E39*'Plate Planning'!$O$17</f>
        <v>#DIV/0!</v>
      </c>
      <c r="P39" s="207" t="e">
        <f>('Uncorrected Area Counts'!R39*'Plate Planning'!$P$29+'Plate Planning'!$Q$29)/'Plate Planning'!$O$29*100/'Uncorrected Concentrations'!E39*'Plate Planning'!$O$17</f>
        <v>#DIV/0!</v>
      </c>
      <c r="Q39" s="207" t="e">
        <f>('Uncorrected Area Counts'!S39*'Plate Planning'!$P$30+'Plate Planning'!$Q$30)/'Plate Planning'!$O$30*100/'Uncorrected Concentrations'!E39*'Plate Planning'!$O$17</f>
        <v>#DIV/0!</v>
      </c>
      <c r="R39" s="207" t="e">
        <f>('Uncorrected Area Counts'!T39*'Plate Planning'!$P$31+'Plate Planning'!$Q$31)/'Plate Planning'!$O$31*100/'Uncorrected Concentrations'!E39*'Plate Planning'!$O$17</f>
        <v>#DIV/0!</v>
      </c>
      <c r="S39" s="265" t="e">
        <f>('Uncorrected Area Counts'!U39*'Plate Planning'!$P$32+'Plate Planning'!$Q$32)/'Plate Planning'!$O$32*100/'Uncorrected Concentrations'!E39*'Plate Planning'!$O$17</f>
        <v>#DIV/0!</v>
      </c>
    </row>
    <row r="40" spans="1:19" x14ac:dyDescent="0.3">
      <c r="A40" s="27">
        <v>37</v>
      </c>
      <c r="B40" s="26">
        <v>1</v>
      </c>
      <c r="C40" s="26">
        <v>4</v>
      </c>
      <c r="D40" s="12" t="s">
        <v>66</v>
      </c>
      <c r="E40" s="207" t="e">
        <f>('Uncorrected Area Counts'!G40*'Plate Planning'!$P$18+'Plate Planning'!$Q$18)/'Plate Planning'!$O$18*100/'Uncorrected Concentrations'!E40*'Plate Planning'!$O$17</f>
        <v>#DIV/0!</v>
      </c>
      <c r="F40" s="207" t="e">
        <f>('Uncorrected Area Counts'!H40*'Plate Planning'!$P$19+'Plate Planning'!$Q$19)/'Plate Planning'!$O$19*100/'Uncorrected Concentrations'!E40*'Plate Planning'!$O$17</f>
        <v>#DIV/0!</v>
      </c>
      <c r="G40" s="207" t="e">
        <f>('Uncorrected Area Counts'!I40*'Plate Planning'!$P$20+'Plate Planning'!$Q$20)/'Plate Planning'!$O$20*100/'Uncorrected Concentrations'!E40*'Plate Planning'!$O$17</f>
        <v>#DIV/0!</v>
      </c>
      <c r="H40" s="207" t="e">
        <f>('Uncorrected Area Counts'!J40*'Plate Planning'!$P$21+'Plate Planning'!$Q$21)/'Plate Planning'!$O$21*100/'Uncorrected Concentrations'!E40*'Plate Planning'!$O$17</f>
        <v>#DIV/0!</v>
      </c>
      <c r="I40" s="207" t="e">
        <f>('Uncorrected Area Counts'!K40*'Plate Planning'!$P$22+'Plate Planning'!$Q$22)/'Plate Planning'!$O$22*100/'Uncorrected Concentrations'!E40*'Plate Planning'!$O$17</f>
        <v>#DIV/0!</v>
      </c>
      <c r="J40" s="207" t="e">
        <f>('Uncorrected Area Counts'!L40*'Plate Planning'!$P$23+'Plate Planning'!$Q$23)/'Plate Planning'!$O$23*100/'Uncorrected Concentrations'!E40*'Plate Planning'!$O$17</f>
        <v>#DIV/0!</v>
      </c>
      <c r="K40" s="207" t="e">
        <f>('Uncorrected Area Counts'!M40*'Plate Planning'!$P$24+'Plate Planning'!$Q$24)/'Plate Planning'!$O$24*100/'Uncorrected Concentrations'!E40*'Plate Planning'!$O$17</f>
        <v>#DIV/0!</v>
      </c>
      <c r="L40" s="207" t="e">
        <f>('Uncorrected Area Counts'!N40*'Plate Planning'!$P$25+'Plate Planning'!$Q$25)/'Plate Planning'!O61*100/'Uncorrected Concentrations'!E40*'Plate Planning'!$O$17</f>
        <v>#DIV/0!</v>
      </c>
      <c r="M40" s="207" t="e">
        <f>('Uncorrected Area Counts'!O40*'Plate Planning'!$P$26+'Plate Planning'!$Q$26)/'Plate Planning'!$O$26*100/'Uncorrected Concentrations'!E40*'Plate Planning'!$O$17</f>
        <v>#DIV/0!</v>
      </c>
      <c r="N40" s="207" t="e">
        <f>('Uncorrected Area Counts'!P40*'Plate Planning'!$P$27+'Plate Planning'!$Q$27)/'Plate Planning'!$O$27*100/'Uncorrected Concentrations'!E40*'Plate Planning'!$O$17</f>
        <v>#DIV/0!</v>
      </c>
      <c r="O40" s="207" t="e">
        <f>('Uncorrected Area Counts'!Q40*'Plate Planning'!$P$28+'Plate Planning'!$Q$28)/'Plate Planning'!$O$28*100/'Uncorrected Concentrations'!E40*'Plate Planning'!$O$17</f>
        <v>#DIV/0!</v>
      </c>
      <c r="P40" s="207" t="e">
        <f>('Uncorrected Area Counts'!R40*'Plate Planning'!$P$29+'Plate Planning'!$Q$29)/'Plate Planning'!$O$29*100/'Uncorrected Concentrations'!E40*'Plate Planning'!$O$17</f>
        <v>#DIV/0!</v>
      </c>
      <c r="Q40" s="207" t="e">
        <f>('Uncorrected Area Counts'!S40*'Plate Planning'!$P$30+'Plate Planning'!$Q$30)/'Plate Planning'!$O$30*100/'Uncorrected Concentrations'!E40*'Plate Planning'!$O$17</f>
        <v>#DIV/0!</v>
      </c>
      <c r="R40" s="207" t="e">
        <f>('Uncorrected Area Counts'!T40*'Plate Planning'!$P$31+'Plate Planning'!$Q$31)/'Plate Planning'!$O$31*100/'Uncorrected Concentrations'!E40*'Plate Planning'!$O$17</f>
        <v>#DIV/0!</v>
      </c>
      <c r="S40" s="265" t="e">
        <f>('Uncorrected Area Counts'!U40*'Plate Planning'!$P$32+'Plate Planning'!$Q$32)/'Plate Planning'!$O$32*100/'Uncorrected Concentrations'!E40*'Plate Planning'!$O$17</f>
        <v>#DIV/0!</v>
      </c>
    </row>
    <row r="41" spans="1:19" x14ac:dyDescent="0.3">
      <c r="A41" s="27">
        <v>38</v>
      </c>
      <c r="B41" s="26">
        <v>2</v>
      </c>
      <c r="C41" s="26">
        <v>4</v>
      </c>
      <c r="D41" s="12" t="s">
        <v>66</v>
      </c>
      <c r="E41" s="207" t="e">
        <f>('Uncorrected Area Counts'!G41*'Plate Planning'!$P$18+'Plate Planning'!$Q$18)/'Plate Planning'!$O$18*100/'Uncorrected Concentrations'!E41*'Plate Planning'!$O$17</f>
        <v>#DIV/0!</v>
      </c>
      <c r="F41" s="207" t="e">
        <f>('Uncorrected Area Counts'!H41*'Plate Planning'!$P$19+'Plate Planning'!$Q$19)/'Plate Planning'!$O$19*100/'Uncorrected Concentrations'!E41*'Plate Planning'!$O$17</f>
        <v>#DIV/0!</v>
      </c>
      <c r="G41" s="207" t="e">
        <f>('Uncorrected Area Counts'!I41*'Plate Planning'!$P$20+'Plate Planning'!$Q$20)/'Plate Planning'!$O$20*100/'Uncorrected Concentrations'!E41*'Plate Planning'!$O$17</f>
        <v>#DIV/0!</v>
      </c>
      <c r="H41" s="207" t="e">
        <f>('Uncorrected Area Counts'!J41*'Plate Planning'!$P$21+'Plate Planning'!$Q$21)/'Plate Planning'!$O$21*100/'Uncorrected Concentrations'!E41*'Plate Planning'!$O$17</f>
        <v>#DIV/0!</v>
      </c>
      <c r="I41" s="207" t="e">
        <f>('Uncorrected Area Counts'!K41*'Plate Planning'!$P$22+'Plate Planning'!$Q$22)/'Plate Planning'!$O$22*100/'Uncorrected Concentrations'!E41*'Plate Planning'!$O$17</f>
        <v>#DIV/0!</v>
      </c>
      <c r="J41" s="207" t="e">
        <f>('Uncorrected Area Counts'!L41*'Plate Planning'!$P$23+'Plate Planning'!$Q$23)/'Plate Planning'!$O$23*100/'Uncorrected Concentrations'!E41*'Plate Planning'!$O$17</f>
        <v>#DIV/0!</v>
      </c>
      <c r="K41" s="207" t="e">
        <f>('Uncorrected Area Counts'!M41*'Plate Planning'!$P$24+'Plate Planning'!$Q$24)/'Plate Planning'!$O$24*100/'Uncorrected Concentrations'!E41*'Plate Planning'!$O$17</f>
        <v>#DIV/0!</v>
      </c>
      <c r="L41" s="207" t="e">
        <f>('Uncorrected Area Counts'!N41*'Plate Planning'!$P$25+'Plate Planning'!$Q$25)/'Plate Planning'!O62*100/'Uncorrected Concentrations'!E41*'Plate Planning'!$O$17</f>
        <v>#DIV/0!</v>
      </c>
      <c r="M41" s="207" t="e">
        <f>('Uncorrected Area Counts'!O41*'Plate Planning'!$P$26+'Plate Planning'!$Q$26)/'Plate Planning'!$O$26*100/'Uncorrected Concentrations'!E41*'Plate Planning'!$O$17</f>
        <v>#DIV/0!</v>
      </c>
      <c r="N41" s="207" t="e">
        <f>('Uncorrected Area Counts'!P41*'Plate Planning'!$P$27+'Plate Planning'!$Q$27)/'Plate Planning'!$O$27*100/'Uncorrected Concentrations'!E41*'Plate Planning'!$O$17</f>
        <v>#DIV/0!</v>
      </c>
      <c r="O41" s="207" t="e">
        <f>('Uncorrected Area Counts'!Q41*'Plate Planning'!$P$28+'Plate Planning'!$Q$28)/'Plate Planning'!$O$28*100/'Uncorrected Concentrations'!E41*'Plate Planning'!$O$17</f>
        <v>#DIV/0!</v>
      </c>
      <c r="P41" s="207" t="e">
        <f>('Uncorrected Area Counts'!R41*'Plate Planning'!$P$29+'Plate Planning'!$Q$29)/'Plate Planning'!$O$29*100/'Uncorrected Concentrations'!E41*'Plate Planning'!$O$17</f>
        <v>#DIV/0!</v>
      </c>
      <c r="Q41" s="207" t="e">
        <f>('Uncorrected Area Counts'!S41*'Plate Planning'!$P$30+'Plate Planning'!$Q$30)/'Plate Planning'!$O$30*100/'Uncorrected Concentrations'!E41*'Plate Planning'!$O$17</f>
        <v>#DIV/0!</v>
      </c>
      <c r="R41" s="207" t="e">
        <f>('Uncorrected Area Counts'!T41*'Plate Planning'!$P$31+'Plate Planning'!$Q$31)/'Plate Planning'!$O$31*100/'Uncorrected Concentrations'!E41*'Plate Planning'!$O$17</f>
        <v>#DIV/0!</v>
      </c>
      <c r="S41" s="265" t="e">
        <f>('Uncorrected Area Counts'!U41*'Plate Planning'!$P$32+'Plate Planning'!$Q$32)/'Plate Planning'!$O$32*100/'Uncorrected Concentrations'!E41*'Plate Planning'!$O$17</f>
        <v>#DIV/0!</v>
      </c>
    </row>
    <row r="42" spans="1:19" x14ac:dyDescent="0.3">
      <c r="A42" s="27">
        <v>39</v>
      </c>
      <c r="B42" s="26">
        <v>3</v>
      </c>
      <c r="C42" s="26">
        <v>4</v>
      </c>
      <c r="D42" s="12" t="s">
        <v>66</v>
      </c>
      <c r="E42" s="207" t="e">
        <f>('Uncorrected Area Counts'!G42*'Plate Planning'!$P$18+'Plate Planning'!$Q$18)/'Plate Planning'!$O$18*100/'Uncorrected Concentrations'!E42*'Plate Planning'!$O$17</f>
        <v>#DIV/0!</v>
      </c>
      <c r="F42" s="207" t="e">
        <f>('Uncorrected Area Counts'!H42*'Plate Planning'!$P$19+'Plate Planning'!$Q$19)/'Plate Planning'!$O$19*100/'Uncorrected Concentrations'!E42*'Plate Planning'!$O$17</f>
        <v>#DIV/0!</v>
      </c>
      <c r="G42" s="207" t="e">
        <f>('Uncorrected Area Counts'!I42*'Plate Planning'!$P$20+'Plate Planning'!$Q$20)/'Plate Planning'!$O$20*100/'Uncorrected Concentrations'!E42*'Plate Planning'!$O$17</f>
        <v>#DIV/0!</v>
      </c>
      <c r="H42" s="207" t="e">
        <f>('Uncorrected Area Counts'!J42*'Plate Planning'!$P$21+'Plate Planning'!$Q$21)/'Plate Planning'!$O$21*100/'Uncorrected Concentrations'!E42*'Plate Planning'!$O$17</f>
        <v>#DIV/0!</v>
      </c>
      <c r="I42" s="207" t="e">
        <f>('Uncorrected Area Counts'!K42*'Plate Planning'!$P$22+'Plate Planning'!$Q$22)/'Plate Planning'!$O$22*100/'Uncorrected Concentrations'!E42*'Plate Planning'!$O$17</f>
        <v>#DIV/0!</v>
      </c>
      <c r="J42" s="207" t="e">
        <f>('Uncorrected Area Counts'!L42*'Plate Planning'!$P$23+'Plate Planning'!$Q$23)/'Plate Planning'!$O$23*100/'Uncorrected Concentrations'!E42*'Plate Planning'!$O$17</f>
        <v>#DIV/0!</v>
      </c>
      <c r="K42" s="207" t="e">
        <f>('Uncorrected Area Counts'!M42*'Plate Planning'!$P$24+'Plate Planning'!$Q$24)/'Plate Planning'!$O$24*100/'Uncorrected Concentrations'!E42*'Plate Planning'!$O$17</f>
        <v>#DIV/0!</v>
      </c>
      <c r="L42" s="207" t="e">
        <f>('Uncorrected Area Counts'!N42*'Plate Planning'!$P$25+'Plate Planning'!$Q$25)/'Plate Planning'!O63*100/'Uncorrected Concentrations'!E42*'Plate Planning'!$O$17</f>
        <v>#DIV/0!</v>
      </c>
      <c r="M42" s="207" t="e">
        <f>('Uncorrected Area Counts'!O42*'Plate Planning'!$P$26+'Plate Planning'!$Q$26)/'Plate Planning'!$O$26*100/'Uncorrected Concentrations'!E42*'Plate Planning'!$O$17</f>
        <v>#DIV/0!</v>
      </c>
      <c r="N42" s="207" t="e">
        <f>('Uncorrected Area Counts'!P42*'Plate Planning'!$P$27+'Plate Planning'!$Q$27)/'Plate Planning'!$O$27*100/'Uncorrected Concentrations'!E42*'Plate Planning'!$O$17</f>
        <v>#DIV/0!</v>
      </c>
      <c r="O42" s="207" t="e">
        <f>('Uncorrected Area Counts'!Q42*'Plate Planning'!$P$28+'Plate Planning'!$Q$28)/'Plate Planning'!$O$28*100/'Uncorrected Concentrations'!E42*'Plate Planning'!$O$17</f>
        <v>#DIV/0!</v>
      </c>
      <c r="P42" s="207" t="e">
        <f>('Uncorrected Area Counts'!R42*'Plate Planning'!$P$29+'Plate Planning'!$Q$29)/'Plate Planning'!$O$29*100/'Uncorrected Concentrations'!E42*'Plate Planning'!$O$17</f>
        <v>#DIV/0!</v>
      </c>
      <c r="Q42" s="207" t="e">
        <f>('Uncorrected Area Counts'!S42*'Plate Planning'!$P$30+'Plate Planning'!$Q$30)/'Plate Planning'!$O$30*100/'Uncorrected Concentrations'!E42*'Plate Planning'!$O$17</f>
        <v>#DIV/0!</v>
      </c>
      <c r="R42" s="207" t="e">
        <f>('Uncorrected Area Counts'!T42*'Plate Planning'!$P$31+'Plate Planning'!$Q$31)/'Plate Planning'!$O$31*100/'Uncorrected Concentrations'!E42*'Plate Planning'!$O$17</f>
        <v>#DIV/0!</v>
      </c>
      <c r="S42" s="265" t="e">
        <f>('Uncorrected Area Counts'!U42*'Plate Planning'!$P$32+'Plate Planning'!$Q$32)/'Plate Planning'!$O$32*100/'Uncorrected Concentrations'!E42*'Plate Planning'!$O$17</f>
        <v>#DIV/0!</v>
      </c>
    </row>
    <row r="43" spans="1:19" x14ac:dyDescent="0.3">
      <c r="A43" s="27">
        <v>40</v>
      </c>
      <c r="B43" s="26">
        <v>4</v>
      </c>
      <c r="C43" s="26">
        <v>4</v>
      </c>
      <c r="D43" s="12" t="s">
        <v>66</v>
      </c>
      <c r="E43" s="207" t="e">
        <f>('Uncorrected Area Counts'!G43*'Plate Planning'!$P$18+'Plate Planning'!$Q$18)/'Plate Planning'!$O$18*100/'Uncorrected Concentrations'!E43*'Plate Planning'!$O$17</f>
        <v>#DIV/0!</v>
      </c>
      <c r="F43" s="207" t="e">
        <f>('Uncorrected Area Counts'!H43*'Plate Planning'!$P$19+'Plate Planning'!$Q$19)/'Plate Planning'!$O$19*100/'Uncorrected Concentrations'!E43*'Plate Planning'!$O$17</f>
        <v>#DIV/0!</v>
      </c>
      <c r="G43" s="207" t="e">
        <f>('Uncorrected Area Counts'!I43*'Plate Planning'!$P$20+'Plate Planning'!$Q$20)/'Plate Planning'!$O$20*100/'Uncorrected Concentrations'!E43*'Plate Planning'!$O$17</f>
        <v>#DIV/0!</v>
      </c>
      <c r="H43" s="207" t="e">
        <f>('Uncorrected Area Counts'!J43*'Plate Planning'!$P$21+'Plate Planning'!$Q$21)/'Plate Planning'!$O$21*100/'Uncorrected Concentrations'!E43*'Plate Planning'!$O$17</f>
        <v>#DIV/0!</v>
      </c>
      <c r="I43" s="207" t="e">
        <f>('Uncorrected Area Counts'!K43*'Plate Planning'!$P$22+'Plate Planning'!$Q$22)/'Plate Planning'!$O$22*100/'Uncorrected Concentrations'!E43*'Plate Planning'!$O$17</f>
        <v>#DIV/0!</v>
      </c>
      <c r="J43" s="207" t="e">
        <f>('Uncorrected Area Counts'!L43*'Plate Planning'!$P$23+'Plate Planning'!$Q$23)/'Plate Planning'!$O$23*100/'Uncorrected Concentrations'!E43*'Plate Planning'!$O$17</f>
        <v>#DIV/0!</v>
      </c>
      <c r="K43" s="207" t="e">
        <f>('Uncorrected Area Counts'!M43*'Plate Planning'!$P$24+'Plate Planning'!$Q$24)/'Plate Planning'!$O$24*100/'Uncorrected Concentrations'!E43*'Plate Planning'!$O$17</f>
        <v>#DIV/0!</v>
      </c>
      <c r="L43" s="207" t="e">
        <f>('Uncorrected Area Counts'!N43*'Plate Planning'!$P$25+'Plate Planning'!$Q$25)/'Plate Planning'!O64*100/'Uncorrected Concentrations'!E43*'Plate Planning'!$O$17</f>
        <v>#DIV/0!</v>
      </c>
      <c r="M43" s="207" t="e">
        <f>('Uncorrected Area Counts'!O43*'Plate Planning'!$P$26+'Plate Planning'!$Q$26)/'Plate Planning'!$O$26*100/'Uncorrected Concentrations'!E43*'Plate Planning'!$O$17</f>
        <v>#DIV/0!</v>
      </c>
      <c r="N43" s="207" t="e">
        <f>('Uncorrected Area Counts'!P43*'Plate Planning'!$P$27+'Plate Planning'!$Q$27)/'Plate Planning'!$O$27*100/'Uncorrected Concentrations'!E43*'Plate Planning'!$O$17</f>
        <v>#DIV/0!</v>
      </c>
      <c r="O43" s="207" t="e">
        <f>('Uncorrected Area Counts'!Q43*'Plate Planning'!$P$28+'Plate Planning'!$Q$28)/'Plate Planning'!$O$28*100/'Uncorrected Concentrations'!E43*'Plate Planning'!$O$17</f>
        <v>#DIV/0!</v>
      </c>
      <c r="P43" s="207" t="e">
        <f>('Uncorrected Area Counts'!R43*'Plate Planning'!$P$29+'Plate Planning'!$Q$29)/'Plate Planning'!$O$29*100/'Uncorrected Concentrations'!E43*'Plate Planning'!$O$17</f>
        <v>#DIV/0!</v>
      </c>
      <c r="Q43" s="207" t="e">
        <f>('Uncorrected Area Counts'!S43*'Plate Planning'!$P$30+'Plate Planning'!$Q$30)/'Plate Planning'!$O$30*100/'Uncorrected Concentrations'!E43*'Plate Planning'!$O$17</f>
        <v>#DIV/0!</v>
      </c>
      <c r="R43" s="207" t="e">
        <f>('Uncorrected Area Counts'!T43*'Plate Planning'!$P$31+'Plate Planning'!$Q$31)/'Plate Planning'!$O$31*100/'Uncorrected Concentrations'!E43*'Plate Planning'!$O$17</f>
        <v>#DIV/0!</v>
      </c>
      <c r="S43" s="265" t="e">
        <f>('Uncorrected Area Counts'!U43*'Plate Planning'!$P$32+'Plate Planning'!$Q$32)/'Plate Planning'!$O$32*100/'Uncorrected Concentrations'!E43*'Plate Planning'!$O$17</f>
        <v>#DIV/0!</v>
      </c>
    </row>
    <row r="44" spans="1:19" x14ac:dyDescent="0.3">
      <c r="A44" s="27">
        <v>41</v>
      </c>
      <c r="B44" s="26">
        <v>5</v>
      </c>
      <c r="C44" s="26">
        <v>4</v>
      </c>
      <c r="D44" s="12" t="s">
        <v>66</v>
      </c>
      <c r="E44" s="207" t="e">
        <f>('Uncorrected Area Counts'!G44*'Plate Planning'!$P$18+'Plate Planning'!$Q$18)/'Plate Planning'!$O$18*100/'Uncorrected Concentrations'!E44*'Plate Planning'!$O$17</f>
        <v>#DIV/0!</v>
      </c>
      <c r="F44" s="207" t="e">
        <f>('Uncorrected Area Counts'!H44*'Plate Planning'!$P$19+'Plate Planning'!$Q$19)/'Plate Planning'!$O$19*100/'Uncorrected Concentrations'!E44*'Plate Planning'!$O$17</f>
        <v>#DIV/0!</v>
      </c>
      <c r="G44" s="207" t="e">
        <f>('Uncorrected Area Counts'!I44*'Plate Planning'!$P$20+'Plate Planning'!$Q$20)/'Plate Planning'!$O$20*100/'Uncorrected Concentrations'!E44*'Plate Planning'!$O$17</f>
        <v>#DIV/0!</v>
      </c>
      <c r="H44" s="207" t="e">
        <f>('Uncorrected Area Counts'!J44*'Plate Planning'!$P$21+'Plate Planning'!$Q$21)/'Plate Planning'!$O$21*100/'Uncorrected Concentrations'!E44*'Plate Planning'!$O$17</f>
        <v>#DIV/0!</v>
      </c>
      <c r="I44" s="207" t="e">
        <f>('Uncorrected Area Counts'!K44*'Plate Planning'!$P$22+'Plate Planning'!$Q$22)/'Plate Planning'!$O$22*100/'Uncorrected Concentrations'!E44*'Plate Planning'!$O$17</f>
        <v>#DIV/0!</v>
      </c>
      <c r="J44" s="207" t="e">
        <f>('Uncorrected Area Counts'!L44*'Plate Planning'!$P$23+'Plate Planning'!$Q$23)/'Plate Planning'!$O$23*100/'Uncorrected Concentrations'!E44*'Plate Planning'!$O$17</f>
        <v>#DIV/0!</v>
      </c>
      <c r="K44" s="207" t="e">
        <f>('Uncorrected Area Counts'!M44*'Plate Planning'!$P$24+'Plate Planning'!$Q$24)/'Plate Planning'!$O$24*100/'Uncorrected Concentrations'!E44*'Plate Planning'!$O$17</f>
        <v>#DIV/0!</v>
      </c>
      <c r="L44" s="207" t="e">
        <f>('Uncorrected Area Counts'!N44*'Plate Planning'!$P$25+'Plate Planning'!$Q$25)/'Plate Planning'!O65*100/'Uncorrected Concentrations'!E44*'Plate Planning'!$O$17</f>
        <v>#DIV/0!</v>
      </c>
      <c r="M44" s="207" t="e">
        <f>('Uncorrected Area Counts'!O44*'Plate Planning'!$P$26+'Plate Planning'!$Q$26)/'Plate Planning'!$O$26*100/'Uncorrected Concentrations'!E44*'Plate Planning'!$O$17</f>
        <v>#DIV/0!</v>
      </c>
      <c r="N44" s="207" t="e">
        <f>('Uncorrected Area Counts'!P44*'Plate Planning'!$P$27+'Plate Planning'!$Q$27)/'Plate Planning'!$O$27*100/'Uncorrected Concentrations'!E44*'Plate Planning'!$O$17</f>
        <v>#DIV/0!</v>
      </c>
      <c r="O44" s="207" t="e">
        <f>('Uncorrected Area Counts'!Q44*'Plate Planning'!$P$28+'Plate Planning'!$Q$28)/'Plate Planning'!$O$28*100/'Uncorrected Concentrations'!E44*'Plate Planning'!$O$17</f>
        <v>#DIV/0!</v>
      </c>
      <c r="P44" s="207" t="e">
        <f>('Uncorrected Area Counts'!R44*'Plate Planning'!$P$29+'Plate Planning'!$Q$29)/'Plate Planning'!$O$29*100/'Uncorrected Concentrations'!E44*'Plate Planning'!$O$17</f>
        <v>#DIV/0!</v>
      </c>
      <c r="Q44" s="207" t="e">
        <f>('Uncorrected Area Counts'!S44*'Plate Planning'!$P$30+'Plate Planning'!$Q$30)/'Plate Planning'!$O$30*100/'Uncorrected Concentrations'!E44*'Plate Planning'!$O$17</f>
        <v>#DIV/0!</v>
      </c>
      <c r="R44" s="207" t="e">
        <f>('Uncorrected Area Counts'!T44*'Plate Planning'!$P$31+'Plate Planning'!$Q$31)/'Plate Planning'!$O$31*100/'Uncorrected Concentrations'!E44*'Plate Planning'!$O$17</f>
        <v>#DIV/0!</v>
      </c>
      <c r="S44" s="265" t="e">
        <f>('Uncorrected Area Counts'!U44*'Plate Planning'!$P$32+'Plate Planning'!$Q$32)/'Plate Planning'!$O$32*100/'Uncorrected Concentrations'!E44*'Plate Planning'!$O$17</f>
        <v>#DIV/0!</v>
      </c>
    </row>
    <row r="45" spans="1:19" x14ac:dyDescent="0.3">
      <c r="A45" s="27">
        <v>42</v>
      </c>
      <c r="B45" s="26">
        <v>6</v>
      </c>
      <c r="C45" s="26">
        <v>4</v>
      </c>
      <c r="D45" s="12" t="s">
        <v>66</v>
      </c>
      <c r="E45" s="207" t="e">
        <f>('Uncorrected Area Counts'!G45*'Plate Planning'!$P$18+'Plate Planning'!$Q$18)/'Plate Planning'!$O$18*100/'Uncorrected Concentrations'!E45*'Plate Planning'!$O$17</f>
        <v>#DIV/0!</v>
      </c>
      <c r="F45" s="207" t="e">
        <f>('Uncorrected Area Counts'!H45*'Plate Planning'!$P$19+'Plate Planning'!$Q$19)/'Plate Planning'!$O$19*100/'Uncorrected Concentrations'!E45*'Plate Planning'!$O$17</f>
        <v>#DIV/0!</v>
      </c>
      <c r="G45" s="207" t="e">
        <f>('Uncorrected Area Counts'!I45*'Plate Planning'!$P$20+'Plate Planning'!$Q$20)/'Plate Planning'!$O$20*100/'Uncorrected Concentrations'!E45*'Plate Planning'!$O$17</f>
        <v>#DIV/0!</v>
      </c>
      <c r="H45" s="207" t="e">
        <f>('Uncorrected Area Counts'!J45*'Plate Planning'!$P$21+'Plate Planning'!$Q$21)/'Plate Planning'!$O$21*100/'Uncorrected Concentrations'!E45*'Plate Planning'!$O$17</f>
        <v>#DIV/0!</v>
      </c>
      <c r="I45" s="207" t="e">
        <f>('Uncorrected Area Counts'!K45*'Plate Planning'!$P$22+'Plate Planning'!$Q$22)/'Plate Planning'!$O$22*100/'Uncorrected Concentrations'!E45*'Plate Planning'!$O$17</f>
        <v>#DIV/0!</v>
      </c>
      <c r="J45" s="207" t="e">
        <f>('Uncorrected Area Counts'!L45*'Plate Planning'!$P$23+'Plate Planning'!$Q$23)/'Plate Planning'!$O$23*100/'Uncorrected Concentrations'!E45*'Plate Planning'!$O$17</f>
        <v>#DIV/0!</v>
      </c>
      <c r="K45" s="207" t="e">
        <f>('Uncorrected Area Counts'!M45*'Plate Planning'!$P$24+'Plate Planning'!$Q$24)/'Plate Planning'!$O$24*100/'Uncorrected Concentrations'!E45*'Plate Planning'!$O$17</f>
        <v>#DIV/0!</v>
      </c>
      <c r="L45" s="207" t="e">
        <f>('Uncorrected Area Counts'!N45*'Plate Planning'!$P$25+'Plate Planning'!$Q$25)/'Plate Planning'!O66*100/'Uncorrected Concentrations'!E45*'Plate Planning'!$O$17</f>
        <v>#DIV/0!</v>
      </c>
      <c r="M45" s="207" t="e">
        <f>('Uncorrected Area Counts'!O45*'Plate Planning'!$P$26+'Plate Planning'!$Q$26)/'Plate Planning'!$O$26*100/'Uncorrected Concentrations'!E45*'Plate Planning'!$O$17</f>
        <v>#DIV/0!</v>
      </c>
      <c r="N45" s="207" t="e">
        <f>('Uncorrected Area Counts'!P45*'Plate Planning'!$P$27+'Plate Planning'!$Q$27)/'Plate Planning'!$O$27*100/'Uncorrected Concentrations'!E45*'Plate Planning'!$O$17</f>
        <v>#DIV/0!</v>
      </c>
      <c r="O45" s="207" t="e">
        <f>('Uncorrected Area Counts'!Q45*'Plate Planning'!$P$28+'Plate Planning'!$Q$28)/'Plate Planning'!$O$28*100/'Uncorrected Concentrations'!E45*'Plate Planning'!$O$17</f>
        <v>#DIV/0!</v>
      </c>
      <c r="P45" s="207" t="e">
        <f>('Uncorrected Area Counts'!R45*'Plate Planning'!$P$29+'Plate Planning'!$Q$29)/'Plate Planning'!$O$29*100/'Uncorrected Concentrations'!E45*'Plate Planning'!$O$17</f>
        <v>#DIV/0!</v>
      </c>
      <c r="Q45" s="207" t="e">
        <f>('Uncorrected Area Counts'!S45*'Plate Planning'!$P$30+'Plate Planning'!$Q$30)/'Plate Planning'!$O$30*100/'Uncorrected Concentrations'!E45*'Plate Planning'!$O$17</f>
        <v>#DIV/0!</v>
      </c>
      <c r="R45" s="207" t="e">
        <f>('Uncorrected Area Counts'!T45*'Plate Planning'!$P$31+'Plate Planning'!$Q$31)/'Plate Planning'!$O$31*100/'Uncorrected Concentrations'!E45*'Plate Planning'!$O$17</f>
        <v>#DIV/0!</v>
      </c>
      <c r="S45" s="265" t="e">
        <f>('Uncorrected Area Counts'!U45*'Plate Planning'!$P$32+'Plate Planning'!$Q$32)/'Plate Planning'!$O$32*100/'Uncorrected Concentrations'!E45*'Plate Planning'!$O$17</f>
        <v>#DIV/0!</v>
      </c>
    </row>
    <row r="46" spans="1:19" x14ac:dyDescent="0.3">
      <c r="A46" s="27">
        <v>43</v>
      </c>
      <c r="B46" s="26">
        <v>7</v>
      </c>
      <c r="C46" s="26">
        <v>4</v>
      </c>
      <c r="D46" s="12" t="s">
        <v>66</v>
      </c>
      <c r="E46" s="207" t="e">
        <f>('Uncorrected Area Counts'!G46*'Plate Planning'!$P$18+'Plate Planning'!$Q$18)/'Plate Planning'!$O$18*100/'Uncorrected Concentrations'!E46*'Plate Planning'!$O$17</f>
        <v>#DIV/0!</v>
      </c>
      <c r="F46" s="207" t="e">
        <f>('Uncorrected Area Counts'!H46*'Plate Planning'!$P$19+'Plate Planning'!$Q$19)/'Plate Planning'!$O$19*100/'Uncorrected Concentrations'!E46*'Plate Planning'!$O$17</f>
        <v>#DIV/0!</v>
      </c>
      <c r="G46" s="207" t="e">
        <f>('Uncorrected Area Counts'!I46*'Plate Planning'!$P$20+'Plate Planning'!$Q$20)/'Plate Planning'!$O$20*100/'Uncorrected Concentrations'!E46*'Plate Planning'!$O$17</f>
        <v>#DIV/0!</v>
      </c>
      <c r="H46" s="207" t="e">
        <f>('Uncorrected Area Counts'!J46*'Plate Planning'!$P$21+'Plate Planning'!$Q$21)/'Plate Planning'!$O$21*100/'Uncorrected Concentrations'!E46*'Plate Planning'!$O$17</f>
        <v>#DIV/0!</v>
      </c>
      <c r="I46" s="207" t="e">
        <f>('Uncorrected Area Counts'!K46*'Plate Planning'!$P$22+'Plate Planning'!$Q$22)/'Plate Planning'!$O$22*100/'Uncorrected Concentrations'!E46*'Plate Planning'!$O$17</f>
        <v>#DIV/0!</v>
      </c>
      <c r="J46" s="207" t="e">
        <f>('Uncorrected Area Counts'!L46*'Plate Planning'!$P$23+'Plate Planning'!$Q$23)/'Plate Planning'!$O$23*100/'Uncorrected Concentrations'!E46*'Plate Planning'!$O$17</f>
        <v>#DIV/0!</v>
      </c>
      <c r="K46" s="207" t="e">
        <f>('Uncorrected Area Counts'!M46*'Plate Planning'!$P$24+'Plate Planning'!$Q$24)/'Plate Planning'!$O$24*100/'Uncorrected Concentrations'!E46*'Plate Planning'!$O$17</f>
        <v>#DIV/0!</v>
      </c>
      <c r="L46" s="207" t="e">
        <f>('Uncorrected Area Counts'!N46*'Plate Planning'!$P$25+'Plate Planning'!$Q$25)/'Plate Planning'!O67*100/'Uncorrected Concentrations'!E46*'Plate Planning'!$O$17</f>
        <v>#DIV/0!</v>
      </c>
      <c r="M46" s="207" t="e">
        <f>('Uncorrected Area Counts'!O46*'Plate Planning'!$P$26+'Plate Planning'!$Q$26)/'Plate Planning'!$O$26*100/'Uncorrected Concentrations'!E46*'Plate Planning'!$O$17</f>
        <v>#DIV/0!</v>
      </c>
      <c r="N46" s="207" t="e">
        <f>('Uncorrected Area Counts'!P46*'Plate Planning'!$P$27+'Plate Planning'!$Q$27)/'Plate Planning'!$O$27*100/'Uncorrected Concentrations'!E46*'Plate Planning'!$O$17</f>
        <v>#DIV/0!</v>
      </c>
      <c r="O46" s="207" t="e">
        <f>('Uncorrected Area Counts'!Q46*'Plate Planning'!$P$28+'Plate Planning'!$Q$28)/'Plate Planning'!$O$28*100/'Uncorrected Concentrations'!E46*'Plate Planning'!$O$17</f>
        <v>#DIV/0!</v>
      </c>
      <c r="P46" s="207" t="e">
        <f>('Uncorrected Area Counts'!R46*'Plate Planning'!$P$29+'Plate Planning'!$Q$29)/'Plate Planning'!$O$29*100/'Uncorrected Concentrations'!E46*'Plate Planning'!$O$17</f>
        <v>#DIV/0!</v>
      </c>
      <c r="Q46" s="207" t="e">
        <f>('Uncorrected Area Counts'!S46*'Plate Planning'!$P$30+'Plate Planning'!$Q$30)/'Plate Planning'!$O$30*100/'Uncorrected Concentrations'!E46*'Plate Planning'!$O$17</f>
        <v>#DIV/0!</v>
      </c>
      <c r="R46" s="207" t="e">
        <f>('Uncorrected Area Counts'!T46*'Plate Planning'!$P$31+'Plate Planning'!$Q$31)/'Plate Planning'!$O$31*100/'Uncorrected Concentrations'!E46*'Plate Planning'!$O$17</f>
        <v>#DIV/0!</v>
      </c>
      <c r="S46" s="265" t="e">
        <f>('Uncorrected Area Counts'!U46*'Plate Planning'!$P$32+'Plate Planning'!$Q$32)/'Plate Planning'!$O$32*100/'Uncorrected Concentrations'!E46*'Plate Planning'!$O$17</f>
        <v>#DIV/0!</v>
      </c>
    </row>
    <row r="47" spans="1:19" x14ac:dyDescent="0.3">
      <c r="A47" s="27">
        <v>44</v>
      </c>
      <c r="B47" s="26">
        <v>8</v>
      </c>
      <c r="C47" s="26">
        <v>4</v>
      </c>
      <c r="D47" s="12" t="s">
        <v>66</v>
      </c>
      <c r="E47" s="207" t="e">
        <f>('Uncorrected Area Counts'!G47*'Plate Planning'!$P$18+'Plate Planning'!$Q$18)/'Plate Planning'!$O$18*100/'Uncorrected Concentrations'!E47*'Plate Planning'!$O$17</f>
        <v>#DIV/0!</v>
      </c>
      <c r="F47" s="207" t="e">
        <f>('Uncorrected Area Counts'!H47*'Plate Planning'!$P$19+'Plate Planning'!$Q$19)/'Plate Planning'!$O$19*100/'Uncorrected Concentrations'!E47*'Plate Planning'!$O$17</f>
        <v>#DIV/0!</v>
      </c>
      <c r="G47" s="207" t="e">
        <f>('Uncorrected Area Counts'!I47*'Plate Planning'!$P$20+'Plate Planning'!$Q$20)/'Plate Planning'!$O$20*100/'Uncorrected Concentrations'!E47*'Plate Planning'!$O$17</f>
        <v>#DIV/0!</v>
      </c>
      <c r="H47" s="207" t="e">
        <f>('Uncorrected Area Counts'!J47*'Plate Planning'!$P$21+'Plate Planning'!$Q$21)/'Plate Planning'!$O$21*100/'Uncorrected Concentrations'!E47*'Plate Planning'!$O$17</f>
        <v>#DIV/0!</v>
      </c>
      <c r="I47" s="207" t="e">
        <f>('Uncorrected Area Counts'!K47*'Plate Planning'!$P$22+'Plate Planning'!$Q$22)/'Plate Planning'!$O$22*100/'Uncorrected Concentrations'!E47*'Plate Planning'!$O$17</f>
        <v>#DIV/0!</v>
      </c>
      <c r="J47" s="207" t="e">
        <f>('Uncorrected Area Counts'!L47*'Plate Planning'!$P$23+'Plate Planning'!$Q$23)/'Plate Planning'!$O$23*100/'Uncorrected Concentrations'!E47*'Plate Planning'!$O$17</f>
        <v>#DIV/0!</v>
      </c>
      <c r="K47" s="207" t="e">
        <f>('Uncorrected Area Counts'!M47*'Plate Planning'!$P$24+'Plate Planning'!$Q$24)/'Plate Planning'!$O$24*100/'Uncorrected Concentrations'!E47*'Plate Planning'!$O$17</f>
        <v>#DIV/0!</v>
      </c>
      <c r="L47" s="207" t="e">
        <f>('Uncorrected Area Counts'!N47*'Plate Planning'!$P$25+'Plate Planning'!$Q$25)/'Plate Planning'!O68*100/'Uncorrected Concentrations'!E47*'Plate Planning'!$O$17</f>
        <v>#DIV/0!</v>
      </c>
      <c r="M47" s="207" t="e">
        <f>('Uncorrected Area Counts'!O47*'Plate Planning'!$P$26+'Plate Planning'!$Q$26)/'Plate Planning'!$O$26*100/'Uncorrected Concentrations'!E47*'Plate Planning'!$O$17</f>
        <v>#DIV/0!</v>
      </c>
      <c r="N47" s="207" t="e">
        <f>('Uncorrected Area Counts'!P47*'Plate Planning'!$P$27+'Plate Planning'!$Q$27)/'Plate Planning'!$O$27*100/'Uncorrected Concentrations'!E47*'Plate Planning'!$O$17</f>
        <v>#DIV/0!</v>
      </c>
      <c r="O47" s="207" t="e">
        <f>('Uncorrected Area Counts'!Q47*'Plate Planning'!$P$28+'Plate Planning'!$Q$28)/'Plate Planning'!$O$28*100/'Uncorrected Concentrations'!E47*'Plate Planning'!$O$17</f>
        <v>#DIV/0!</v>
      </c>
      <c r="P47" s="207" t="e">
        <f>('Uncorrected Area Counts'!R47*'Plate Planning'!$P$29+'Plate Planning'!$Q$29)/'Plate Planning'!$O$29*100/'Uncorrected Concentrations'!E47*'Plate Planning'!$O$17</f>
        <v>#DIV/0!</v>
      </c>
      <c r="Q47" s="207" t="e">
        <f>('Uncorrected Area Counts'!S47*'Plate Planning'!$P$30+'Plate Planning'!$Q$30)/'Plate Planning'!$O$30*100/'Uncorrected Concentrations'!E47*'Plate Planning'!$O$17</f>
        <v>#DIV/0!</v>
      </c>
      <c r="R47" s="207" t="e">
        <f>('Uncorrected Area Counts'!T47*'Plate Planning'!$P$31+'Plate Planning'!$Q$31)/'Plate Planning'!$O$31*100/'Uncorrected Concentrations'!E47*'Plate Planning'!$O$17</f>
        <v>#DIV/0!</v>
      </c>
      <c r="S47" s="265" t="e">
        <f>('Uncorrected Area Counts'!U47*'Plate Planning'!$P$32+'Plate Planning'!$Q$32)/'Plate Planning'!$O$32*100/'Uncorrected Concentrations'!E47*'Plate Planning'!$O$17</f>
        <v>#DIV/0!</v>
      </c>
    </row>
    <row r="48" spans="1:19" x14ac:dyDescent="0.3">
      <c r="A48" s="27">
        <v>45</v>
      </c>
      <c r="B48" s="26">
        <v>9</v>
      </c>
      <c r="C48" s="26">
        <v>4</v>
      </c>
      <c r="D48" s="12" t="s">
        <v>66</v>
      </c>
      <c r="E48" s="207" t="e">
        <f>('Uncorrected Area Counts'!G48*'Plate Planning'!$P$18+'Plate Planning'!$Q$18)/'Plate Planning'!$O$18*100/'Uncorrected Concentrations'!E48*'Plate Planning'!$O$17</f>
        <v>#DIV/0!</v>
      </c>
      <c r="F48" s="207" t="e">
        <f>('Uncorrected Area Counts'!H48*'Plate Planning'!$P$19+'Plate Planning'!$Q$19)/'Plate Planning'!$O$19*100/'Uncorrected Concentrations'!E48*'Plate Planning'!$O$17</f>
        <v>#DIV/0!</v>
      </c>
      <c r="G48" s="207" t="e">
        <f>('Uncorrected Area Counts'!I48*'Plate Planning'!$P$20+'Plate Planning'!$Q$20)/'Plate Planning'!$O$20*100/'Uncorrected Concentrations'!E48*'Plate Planning'!$O$17</f>
        <v>#DIV/0!</v>
      </c>
      <c r="H48" s="207" t="e">
        <f>('Uncorrected Area Counts'!J48*'Plate Planning'!$P$21+'Plate Planning'!$Q$21)/'Plate Planning'!$O$21*100/'Uncorrected Concentrations'!E48*'Plate Planning'!$O$17</f>
        <v>#DIV/0!</v>
      </c>
      <c r="I48" s="207" t="e">
        <f>('Uncorrected Area Counts'!K48*'Plate Planning'!$P$22+'Plate Planning'!$Q$22)/'Plate Planning'!$O$22*100/'Uncorrected Concentrations'!E48*'Plate Planning'!$O$17</f>
        <v>#DIV/0!</v>
      </c>
      <c r="J48" s="207" t="e">
        <f>('Uncorrected Area Counts'!L48*'Plate Planning'!$P$23+'Plate Planning'!$Q$23)/'Plate Planning'!$O$23*100/'Uncorrected Concentrations'!E48*'Plate Planning'!$O$17</f>
        <v>#DIV/0!</v>
      </c>
      <c r="K48" s="207" t="e">
        <f>('Uncorrected Area Counts'!M48*'Plate Planning'!$P$24+'Plate Planning'!$Q$24)/'Plate Planning'!$O$24*100/'Uncorrected Concentrations'!E48*'Plate Planning'!$O$17</f>
        <v>#DIV/0!</v>
      </c>
      <c r="L48" s="207" t="e">
        <f>('Uncorrected Area Counts'!N48*'Plate Planning'!$P$25+'Plate Planning'!$Q$25)/'Plate Planning'!O69*100/'Uncorrected Concentrations'!E48*'Plate Planning'!$O$17</f>
        <v>#DIV/0!</v>
      </c>
      <c r="M48" s="207" t="e">
        <f>('Uncorrected Area Counts'!O48*'Plate Planning'!$P$26+'Plate Planning'!$Q$26)/'Plate Planning'!$O$26*100/'Uncorrected Concentrations'!E48*'Plate Planning'!$O$17</f>
        <v>#DIV/0!</v>
      </c>
      <c r="N48" s="207" t="e">
        <f>('Uncorrected Area Counts'!P48*'Plate Planning'!$P$27+'Plate Planning'!$Q$27)/'Plate Planning'!$O$27*100/'Uncorrected Concentrations'!E48*'Plate Planning'!$O$17</f>
        <v>#DIV/0!</v>
      </c>
      <c r="O48" s="207" t="e">
        <f>('Uncorrected Area Counts'!Q48*'Plate Planning'!$P$28+'Plate Planning'!$Q$28)/'Plate Planning'!$O$28*100/'Uncorrected Concentrations'!E48*'Plate Planning'!$O$17</f>
        <v>#DIV/0!</v>
      </c>
      <c r="P48" s="207" t="e">
        <f>('Uncorrected Area Counts'!R48*'Plate Planning'!$P$29+'Plate Planning'!$Q$29)/'Plate Planning'!$O$29*100/'Uncorrected Concentrations'!E48*'Plate Planning'!$O$17</f>
        <v>#DIV/0!</v>
      </c>
      <c r="Q48" s="207" t="e">
        <f>('Uncorrected Area Counts'!S48*'Plate Planning'!$P$30+'Plate Planning'!$Q$30)/'Plate Planning'!$O$30*100/'Uncorrected Concentrations'!E48*'Plate Planning'!$O$17</f>
        <v>#DIV/0!</v>
      </c>
      <c r="R48" s="207" t="e">
        <f>('Uncorrected Area Counts'!T48*'Plate Planning'!$P$31+'Plate Planning'!$Q$31)/'Plate Planning'!$O$31*100/'Uncorrected Concentrations'!E48*'Plate Planning'!$O$17</f>
        <v>#DIV/0!</v>
      </c>
      <c r="S48" s="265" t="e">
        <f>('Uncorrected Area Counts'!U48*'Plate Planning'!$P$32+'Plate Planning'!$Q$32)/'Plate Planning'!$O$32*100/'Uncorrected Concentrations'!E48*'Plate Planning'!$O$17</f>
        <v>#DIV/0!</v>
      </c>
    </row>
    <row r="49" spans="1:19" x14ac:dyDescent="0.3">
      <c r="A49" s="27">
        <v>46</v>
      </c>
      <c r="B49" s="26">
        <v>10</v>
      </c>
      <c r="C49" s="26">
        <v>4</v>
      </c>
      <c r="D49" s="12" t="s">
        <v>66</v>
      </c>
      <c r="E49" s="207" t="e">
        <f>('Uncorrected Area Counts'!G49*'Plate Planning'!$P$18+'Plate Planning'!$Q$18)/'Plate Planning'!$O$18*100/'Uncorrected Concentrations'!E49*'Plate Planning'!$O$17</f>
        <v>#DIV/0!</v>
      </c>
      <c r="F49" s="207" t="e">
        <f>('Uncorrected Area Counts'!H49*'Plate Planning'!$P$19+'Plate Planning'!$Q$19)/'Plate Planning'!$O$19*100/'Uncorrected Concentrations'!E49*'Plate Planning'!$O$17</f>
        <v>#DIV/0!</v>
      </c>
      <c r="G49" s="207" t="e">
        <f>('Uncorrected Area Counts'!I49*'Plate Planning'!$P$20+'Plate Planning'!$Q$20)/'Plate Planning'!$O$20*100/'Uncorrected Concentrations'!E49*'Plate Planning'!$O$17</f>
        <v>#DIV/0!</v>
      </c>
      <c r="H49" s="207" t="e">
        <f>('Uncorrected Area Counts'!J49*'Plate Planning'!$P$21+'Plate Planning'!$Q$21)/'Plate Planning'!$O$21*100/'Uncorrected Concentrations'!E49*'Plate Planning'!$O$17</f>
        <v>#DIV/0!</v>
      </c>
      <c r="I49" s="207" t="e">
        <f>('Uncorrected Area Counts'!K49*'Plate Planning'!$P$22+'Plate Planning'!$Q$22)/'Plate Planning'!$O$22*100/'Uncorrected Concentrations'!E49*'Plate Planning'!$O$17</f>
        <v>#DIV/0!</v>
      </c>
      <c r="J49" s="207" t="e">
        <f>('Uncorrected Area Counts'!L49*'Plate Planning'!$P$23+'Plate Planning'!$Q$23)/'Plate Planning'!$O$23*100/'Uncorrected Concentrations'!E49*'Plate Planning'!$O$17</f>
        <v>#DIV/0!</v>
      </c>
      <c r="K49" s="207" t="e">
        <f>('Uncorrected Area Counts'!M49*'Plate Planning'!$P$24+'Plate Planning'!$Q$24)/'Plate Planning'!$O$24*100/'Uncorrected Concentrations'!E49*'Plate Planning'!$O$17</f>
        <v>#DIV/0!</v>
      </c>
      <c r="L49" s="207" t="e">
        <f>('Uncorrected Area Counts'!N49*'Plate Planning'!$P$25+'Plate Planning'!$Q$25)/'Plate Planning'!O70*100/'Uncorrected Concentrations'!E49*'Plate Planning'!$O$17</f>
        <v>#DIV/0!</v>
      </c>
      <c r="M49" s="207" t="e">
        <f>('Uncorrected Area Counts'!O49*'Plate Planning'!$P$26+'Plate Planning'!$Q$26)/'Plate Planning'!$O$26*100/'Uncorrected Concentrations'!E49*'Plate Planning'!$O$17</f>
        <v>#DIV/0!</v>
      </c>
      <c r="N49" s="207" t="e">
        <f>('Uncorrected Area Counts'!P49*'Plate Planning'!$P$27+'Plate Planning'!$Q$27)/'Plate Planning'!$O$27*100/'Uncorrected Concentrations'!E49*'Plate Planning'!$O$17</f>
        <v>#DIV/0!</v>
      </c>
      <c r="O49" s="207" t="e">
        <f>('Uncorrected Area Counts'!Q49*'Plate Planning'!$P$28+'Plate Planning'!$Q$28)/'Plate Planning'!$O$28*100/'Uncorrected Concentrations'!E49*'Plate Planning'!$O$17</f>
        <v>#DIV/0!</v>
      </c>
      <c r="P49" s="207" t="e">
        <f>('Uncorrected Area Counts'!R49*'Plate Planning'!$P$29+'Plate Planning'!$Q$29)/'Plate Planning'!$O$29*100/'Uncorrected Concentrations'!E49*'Plate Planning'!$O$17</f>
        <v>#DIV/0!</v>
      </c>
      <c r="Q49" s="207" t="e">
        <f>('Uncorrected Area Counts'!S49*'Plate Planning'!$P$30+'Plate Planning'!$Q$30)/'Plate Planning'!$O$30*100/'Uncorrected Concentrations'!E49*'Plate Planning'!$O$17</f>
        <v>#DIV/0!</v>
      </c>
      <c r="R49" s="207" t="e">
        <f>('Uncorrected Area Counts'!T49*'Plate Planning'!$P$31+'Plate Planning'!$Q$31)/'Plate Planning'!$O$31*100/'Uncorrected Concentrations'!E49*'Plate Planning'!$O$17</f>
        <v>#DIV/0!</v>
      </c>
      <c r="S49" s="265" t="e">
        <f>('Uncorrected Area Counts'!U49*'Plate Planning'!$P$32+'Plate Planning'!$Q$32)/'Plate Planning'!$O$32*100/'Uncorrected Concentrations'!E49*'Plate Planning'!$O$17</f>
        <v>#DIV/0!</v>
      </c>
    </row>
    <row r="50" spans="1:19" x14ac:dyDescent="0.3">
      <c r="A50" s="27">
        <v>47</v>
      </c>
      <c r="B50" s="26">
        <v>11</v>
      </c>
      <c r="C50" s="26">
        <v>4</v>
      </c>
      <c r="D50" s="12" t="s">
        <v>66</v>
      </c>
      <c r="E50" s="207" t="e">
        <f>('Uncorrected Area Counts'!G50*'Plate Planning'!$P$18+'Plate Planning'!$Q$18)/'Plate Planning'!$O$18*100/'Uncorrected Concentrations'!E50*'Plate Planning'!$O$17</f>
        <v>#DIV/0!</v>
      </c>
      <c r="F50" s="207" t="e">
        <f>('Uncorrected Area Counts'!H50*'Plate Planning'!$P$19+'Plate Planning'!$Q$19)/'Plate Planning'!$O$19*100/'Uncorrected Concentrations'!E50*'Plate Planning'!$O$17</f>
        <v>#DIV/0!</v>
      </c>
      <c r="G50" s="207" t="e">
        <f>('Uncorrected Area Counts'!I50*'Plate Planning'!$P$20+'Plate Planning'!$Q$20)/'Plate Planning'!$O$20*100/'Uncorrected Concentrations'!E50*'Plate Planning'!$O$17</f>
        <v>#DIV/0!</v>
      </c>
      <c r="H50" s="207" t="e">
        <f>('Uncorrected Area Counts'!J50*'Plate Planning'!$P$21+'Plate Planning'!$Q$21)/'Plate Planning'!$O$21*100/'Uncorrected Concentrations'!E50*'Plate Planning'!$O$17</f>
        <v>#DIV/0!</v>
      </c>
      <c r="I50" s="207" t="e">
        <f>('Uncorrected Area Counts'!K50*'Plate Planning'!$P$22+'Plate Planning'!$Q$22)/'Plate Planning'!$O$22*100/'Uncorrected Concentrations'!E50*'Plate Planning'!$O$17</f>
        <v>#DIV/0!</v>
      </c>
      <c r="J50" s="207" t="e">
        <f>('Uncorrected Area Counts'!L50*'Plate Planning'!$P$23+'Plate Planning'!$Q$23)/'Plate Planning'!$O$23*100/'Uncorrected Concentrations'!E50*'Plate Planning'!$O$17</f>
        <v>#DIV/0!</v>
      </c>
      <c r="K50" s="207" t="e">
        <f>('Uncorrected Area Counts'!M50*'Plate Planning'!$P$24+'Plate Planning'!$Q$24)/'Plate Planning'!$O$24*100/'Uncorrected Concentrations'!E50*'Plate Planning'!$O$17</f>
        <v>#DIV/0!</v>
      </c>
      <c r="L50" s="207" t="e">
        <f>('Uncorrected Area Counts'!N50*'Plate Planning'!$P$25+'Plate Planning'!$Q$25)/'Plate Planning'!O71*100/'Uncorrected Concentrations'!E50*'Plate Planning'!$O$17</f>
        <v>#DIV/0!</v>
      </c>
      <c r="M50" s="207" t="e">
        <f>('Uncorrected Area Counts'!O50*'Plate Planning'!$P$26+'Plate Planning'!$Q$26)/'Plate Planning'!$O$26*100/'Uncorrected Concentrations'!E50*'Plate Planning'!$O$17</f>
        <v>#DIV/0!</v>
      </c>
      <c r="N50" s="207" t="e">
        <f>('Uncorrected Area Counts'!P50*'Plate Planning'!$P$27+'Plate Planning'!$Q$27)/'Plate Planning'!$O$27*100/'Uncorrected Concentrations'!E50*'Plate Planning'!$O$17</f>
        <v>#DIV/0!</v>
      </c>
      <c r="O50" s="207" t="e">
        <f>('Uncorrected Area Counts'!Q50*'Plate Planning'!$P$28+'Plate Planning'!$Q$28)/'Plate Planning'!$O$28*100/'Uncorrected Concentrations'!E50*'Plate Planning'!$O$17</f>
        <v>#DIV/0!</v>
      </c>
      <c r="P50" s="207" t="e">
        <f>('Uncorrected Area Counts'!R50*'Plate Planning'!$P$29+'Plate Planning'!$Q$29)/'Plate Planning'!$O$29*100/'Uncorrected Concentrations'!E50*'Plate Planning'!$O$17</f>
        <v>#DIV/0!</v>
      </c>
      <c r="Q50" s="207" t="e">
        <f>('Uncorrected Area Counts'!S50*'Plate Planning'!$P$30+'Plate Planning'!$Q$30)/'Plate Planning'!$O$30*100/'Uncorrected Concentrations'!E50*'Plate Planning'!$O$17</f>
        <v>#DIV/0!</v>
      </c>
      <c r="R50" s="207" t="e">
        <f>('Uncorrected Area Counts'!T50*'Plate Planning'!$P$31+'Plate Planning'!$Q$31)/'Plate Planning'!$O$31*100/'Uncorrected Concentrations'!E50*'Plate Planning'!$O$17</f>
        <v>#DIV/0!</v>
      </c>
      <c r="S50" s="265" t="e">
        <f>('Uncorrected Area Counts'!U50*'Plate Planning'!$P$32+'Plate Planning'!$Q$32)/'Plate Planning'!$O$32*100/'Uncorrected Concentrations'!E50*'Plate Planning'!$O$17</f>
        <v>#DIV/0!</v>
      </c>
    </row>
    <row r="51" spans="1:19" x14ac:dyDescent="0.3">
      <c r="A51" s="27">
        <v>48</v>
      </c>
      <c r="B51" s="26">
        <v>12</v>
      </c>
      <c r="C51" s="26">
        <v>4</v>
      </c>
      <c r="D51" s="12" t="s">
        <v>66</v>
      </c>
      <c r="E51" s="207" t="e">
        <f>('Uncorrected Area Counts'!G51*'Plate Planning'!$P$18+'Plate Planning'!$Q$18)/'Plate Planning'!$O$18*100/'Uncorrected Concentrations'!E51*'Plate Planning'!$O$17</f>
        <v>#DIV/0!</v>
      </c>
      <c r="F51" s="207" t="e">
        <f>('Uncorrected Area Counts'!H51*'Plate Planning'!$P$19+'Plate Planning'!$Q$19)/'Plate Planning'!$O$19*100/'Uncorrected Concentrations'!E51*'Plate Planning'!$O$17</f>
        <v>#DIV/0!</v>
      </c>
      <c r="G51" s="207" t="e">
        <f>('Uncorrected Area Counts'!I51*'Plate Planning'!$P$20+'Plate Planning'!$Q$20)/'Plate Planning'!$O$20*100/'Uncorrected Concentrations'!E51*'Plate Planning'!$O$17</f>
        <v>#DIV/0!</v>
      </c>
      <c r="H51" s="207" t="e">
        <f>('Uncorrected Area Counts'!J51*'Plate Planning'!$P$21+'Plate Planning'!$Q$21)/'Plate Planning'!$O$21*100/'Uncorrected Concentrations'!E51*'Plate Planning'!$O$17</f>
        <v>#DIV/0!</v>
      </c>
      <c r="I51" s="207" t="e">
        <f>('Uncorrected Area Counts'!K51*'Plate Planning'!$P$22+'Plate Planning'!$Q$22)/'Plate Planning'!$O$22*100/'Uncorrected Concentrations'!E51*'Plate Planning'!$O$17</f>
        <v>#DIV/0!</v>
      </c>
      <c r="J51" s="207" t="e">
        <f>('Uncorrected Area Counts'!L51*'Plate Planning'!$P$23+'Plate Planning'!$Q$23)/'Plate Planning'!$O$23*100/'Uncorrected Concentrations'!E51*'Plate Planning'!$O$17</f>
        <v>#DIV/0!</v>
      </c>
      <c r="K51" s="207" t="e">
        <f>('Uncorrected Area Counts'!M51*'Plate Planning'!$P$24+'Plate Planning'!$Q$24)/'Plate Planning'!$O$24*100/'Uncorrected Concentrations'!E51*'Plate Planning'!$O$17</f>
        <v>#DIV/0!</v>
      </c>
      <c r="L51" s="207" t="e">
        <f>('Uncorrected Area Counts'!N51*'Plate Planning'!$P$25+'Plate Planning'!$Q$25)/'Plate Planning'!O72*100/'Uncorrected Concentrations'!E51*'Plate Planning'!$O$17</f>
        <v>#DIV/0!</v>
      </c>
      <c r="M51" s="207" t="e">
        <f>('Uncorrected Area Counts'!O51*'Plate Planning'!$P$26+'Plate Planning'!$Q$26)/'Plate Planning'!$O$26*100/'Uncorrected Concentrations'!E51*'Plate Planning'!$O$17</f>
        <v>#DIV/0!</v>
      </c>
      <c r="N51" s="207" t="e">
        <f>('Uncorrected Area Counts'!P51*'Plate Planning'!$P$27+'Plate Planning'!$Q$27)/'Plate Planning'!$O$27*100/'Uncorrected Concentrations'!E51*'Plate Planning'!$O$17</f>
        <v>#DIV/0!</v>
      </c>
      <c r="O51" s="207" t="e">
        <f>('Uncorrected Area Counts'!Q51*'Plate Planning'!$P$28+'Plate Planning'!$Q$28)/'Plate Planning'!$O$28*100/'Uncorrected Concentrations'!E51*'Plate Planning'!$O$17</f>
        <v>#DIV/0!</v>
      </c>
      <c r="P51" s="207" t="e">
        <f>('Uncorrected Area Counts'!R51*'Plate Planning'!$P$29+'Plate Planning'!$Q$29)/'Plate Planning'!$O$29*100/'Uncorrected Concentrations'!E51*'Plate Planning'!$O$17</f>
        <v>#DIV/0!</v>
      </c>
      <c r="Q51" s="207" t="e">
        <f>('Uncorrected Area Counts'!S51*'Plate Planning'!$P$30+'Plate Planning'!$Q$30)/'Plate Planning'!$O$30*100/'Uncorrected Concentrations'!E51*'Plate Planning'!$O$17</f>
        <v>#DIV/0!</v>
      </c>
      <c r="R51" s="207" t="e">
        <f>('Uncorrected Area Counts'!T51*'Plate Planning'!$P$31+'Plate Planning'!$Q$31)/'Plate Planning'!$O$31*100/'Uncorrected Concentrations'!E51*'Plate Planning'!$O$17</f>
        <v>#DIV/0!</v>
      </c>
      <c r="S51" s="265" t="e">
        <f>('Uncorrected Area Counts'!U51*'Plate Planning'!$P$32+'Plate Planning'!$Q$32)/'Plate Planning'!$O$32*100/'Uncorrected Concentrations'!E51*'Plate Planning'!$O$17</f>
        <v>#DIV/0!</v>
      </c>
    </row>
    <row r="52" spans="1:19" x14ac:dyDescent="0.3">
      <c r="A52" s="27">
        <v>49</v>
      </c>
      <c r="B52" s="26">
        <v>1</v>
      </c>
      <c r="C52" s="26">
        <v>5</v>
      </c>
      <c r="D52" s="12" t="s">
        <v>66</v>
      </c>
      <c r="E52" s="207" t="e">
        <f>('Uncorrected Area Counts'!G52*'Plate Planning'!$P$18+'Plate Planning'!$Q$18)/'Plate Planning'!$O$18*100/'Uncorrected Concentrations'!E52*'Plate Planning'!$O$17</f>
        <v>#DIV/0!</v>
      </c>
      <c r="F52" s="207" t="e">
        <f>('Uncorrected Area Counts'!H52*'Plate Planning'!$P$19+'Plate Planning'!$Q$19)/'Plate Planning'!$O$19*100/'Uncorrected Concentrations'!E52*'Plate Planning'!$O$17</f>
        <v>#DIV/0!</v>
      </c>
      <c r="G52" s="207" t="e">
        <f>('Uncorrected Area Counts'!I52*'Plate Planning'!$P$20+'Plate Planning'!$Q$20)/'Plate Planning'!$O$20*100/'Uncorrected Concentrations'!E52*'Plate Planning'!$O$17</f>
        <v>#DIV/0!</v>
      </c>
      <c r="H52" s="207" t="e">
        <f>('Uncorrected Area Counts'!J52*'Plate Planning'!$P$21+'Plate Planning'!$Q$21)/'Plate Planning'!$O$21*100/'Uncorrected Concentrations'!E52*'Plate Planning'!$O$17</f>
        <v>#DIV/0!</v>
      </c>
      <c r="I52" s="207" t="e">
        <f>('Uncorrected Area Counts'!K52*'Plate Planning'!$P$22+'Plate Planning'!$Q$22)/'Plate Planning'!$O$22*100/'Uncorrected Concentrations'!E52*'Plate Planning'!$O$17</f>
        <v>#DIV/0!</v>
      </c>
      <c r="J52" s="207" t="e">
        <f>('Uncorrected Area Counts'!L52*'Plate Planning'!$P$23+'Plate Planning'!$Q$23)/'Plate Planning'!$O$23*100/'Uncorrected Concentrations'!E52*'Plate Planning'!$O$17</f>
        <v>#DIV/0!</v>
      </c>
      <c r="K52" s="207" t="e">
        <f>('Uncorrected Area Counts'!M52*'Plate Planning'!$P$24+'Plate Planning'!$Q$24)/'Plate Planning'!$O$24*100/'Uncorrected Concentrations'!E52*'Plate Planning'!$O$17</f>
        <v>#DIV/0!</v>
      </c>
      <c r="L52" s="207" t="e">
        <f>('Uncorrected Area Counts'!N52*'Plate Planning'!$P$25+'Plate Planning'!$Q$25)/'Plate Planning'!O73*100/'Uncorrected Concentrations'!E52*'Plate Planning'!$O$17</f>
        <v>#DIV/0!</v>
      </c>
      <c r="M52" s="207" t="e">
        <f>('Uncorrected Area Counts'!O52*'Plate Planning'!$P$26+'Plate Planning'!$Q$26)/'Plate Planning'!$O$26*100/'Uncorrected Concentrations'!E52*'Plate Planning'!$O$17</f>
        <v>#DIV/0!</v>
      </c>
      <c r="N52" s="207" t="e">
        <f>('Uncorrected Area Counts'!P52*'Plate Planning'!$P$27+'Plate Planning'!$Q$27)/'Plate Planning'!$O$27*100/'Uncorrected Concentrations'!E52*'Plate Planning'!$O$17</f>
        <v>#DIV/0!</v>
      </c>
      <c r="O52" s="207" t="e">
        <f>('Uncorrected Area Counts'!Q52*'Plate Planning'!$P$28+'Plate Planning'!$Q$28)/'Plate Planning'!$O$28*100/'Uncorrected Concentrations'!E52*'Plate Planning'!$O$17</f>
        <v>#DIV/0!</v>
      </c>
      <c r="P52" s="207" t="e">
        <f>('Uncorrected Area Counts'!R52*'Plate Planning'!$P$29+'Plate Planning'!$Q$29)/'Plate Planning'!$O$29*100/'Uncorrected Concentrations'!E52*'Plate Planning'!$O$17</f>
        <v>#DIV/0!</v>
      </c>
      <c r="Q52" s="207" t="e">
        <f>('Uncorrected Area Counts'!S52*'Plate Planning'!$P$30+'Plate Planning'!$Q$30)/'Plate Planning'!$O$30*100/'Uncorrected Concentrations'!E52*'Plate Planning'!$O$17</f>
        <v>#DIV/0!</v>
      </c>
      <c r="R52" s="207" t="e">
        <f>('Uncorrected Area Counts'!T52*'Plate Planning'!$P$31+'Plate Planning'!$Q$31)/'Plate Planning'!$O$31*100/'Uncorrected Concentrations'!E52*'Plate Planning'!$O$17</f>
        <v>#DIV/0!</v>
      </c>
      <c r="S52" s="265" t="e">
        <f>('Uncorrected Area Counts'!U52*'Plate Planning'!$P$32+'Plate Planning'!$Q$32)/'Plate Planning'!$O$32*100/'Uncorrected Concentrations'!E52*'Plate Planning'!$O$17</f>
        <v>#DIV/0!</v>
      </c>
    </row>
    <row r="53" spans="1:19" x14ac:dyDescent="0.3">
      <c r="A53" s="27">
        <v>50</v>
      </c>
      <c r="B53" s="26">
        <v>2</v>
      </c>
      <c r="C53" s="26">
        <v>5</v>
      </c>
      <c r="D53" s="12" t="s">
        <v>66</v>
      </c>
      <c r="E53" s="207" t="e">
        <f>('Uncorrected Area Counts'!G53*'Plate Planning'!$P$18+'Plate Planning'!$Q$18)/'Plate Planning'!$O$18*100/'Uncorrected Concentrations'!E53*'Plate Planning'!$O$17</f>
        <v>#DIV/0!</v>
      </c>
      <c r="F53" s="207" t="e">
        <f>('Uncorrected Area Counts'!H53*'Plate Planning'!$P$19+'Plate Planning'!$Q$19)/'Plate Planning'!$O$19*100/'Uncorrected Concentrations'!E53*'Plate Planning'!$O$17</f>
        <v>#DIV/0!</v>
      </c>
      <c r="G53" s="207" t="e">
        <f>('Uncorrected Area Counts'!I53*'Plate Planning'!$P$20+'Plate Planning'!$Q$20)/'Plate Planning'!$O$20*100/'Uncorrected Concentrations'!E53*'Plate Planning'!$O$17</f>
        <v>#DIV/0!</v>
      </c>
      <c r="H53" s="207" t="e">
        <f>('Uncorrected Area Counts'!J53*'Plate Planning'!$P$21+'Plate Planning'!$Q$21)/'Plate Planning'!$O$21*100/'Uncorrected Concentrations'!E53*'Plate Planning'!$O$17</f>
        <v>#DIV/0!</v>
      </c>
      <c r="I53" s="207" t="e">
        <f>('Uncorrected Area Counts'!K53*'Plate Planning'!$P$22+'Plate Planning'!$Q$22)/'Plate Planning'!$O$22*100/'Uncorrected Concentrations'!E53*'Plate Planning'!$O$17</f>
        <v>#DIV/0!</v>
      </c>
      <c r="J53" s="207" t="e">
        <f>('Uncorrected Area Counts'!L53*'Plate Planning'!$P$23+'Plate Planning'!$Q$23)/'Plate Planning'!$O$23*100/'Uncorrected Concentrations'!E53*'Plate Planning'!$O$17</f>
        <v>#DIV/0!</v>
      </c>
      <c r="K53" s="207" t="e">
        <f>('Uncorrected Area Counts'!M53*'Plate Planning'!$P$24+'Plate Planning'!$Q$24)/'Plate Planning'!$O$24*100/'Uncorrected Concentrations'!E53*'Plate Planning'!$O$17</f>
        <v>#DIV/0!</v>
      </c>
      <c r="L53" s="207" t="e">
        <f>('Uncorrected Area Counts'!N53*'Plate Planning'!$P$25+'Plate Planning'!$Q$25)/'Plate Planning'!O74*100/'Uncorrected Concentrations'!E53*'Plate Planning'!$O$17</f>
        <v>#DIV/0!</v>
      </c>
      <c r="M53" s="207" t="e">
        <f>('Uncorrected Area Counts'!O53*'Plate Planning'!$P$26+'Plate Planning'!$Q$26)/'Plate Planning'!$O$26*100/'Uncorrected Concentrations'!E53*'Plate Planning'!$O$17</f>
        <v>#DIV/0!</v>
      </c>
      <c r="N53" s="207" t="e">
        <f>('Uncorrected Area Counts'!P53*'Plate Planning'!$P$27+'Plate Planning'!$Q$27)/'Plate Planning'!$O$27*100/'Uncorrected Concentrations'!E53*'Plate Planning'!$O$17</f>
        <v>#DIV/0!</v>
      </c>
      <c r="O53" s="207" t="e">
        <f>('Uncorrected Area Counts'!Q53*'Plate Planning'!$P$28+'Plate Planning'!$Q$28)/'Plate Planning'!$O$28*100/'Uncorrected Concentrations'!E53*'Plate Planning'!$O$17</f>
        <v>#DIV/0!</v>
      </c>
      <c r="P53" s="207" t="e">
        <f>('Uncorrected Area Counts'!R53*'Plate Planning'!$P$29+'Plate Planning'!$Q$29)/'Plate Planning'!$O$29*100/'Uncorrected Concentrations'!E53*'Plate Planning'!$O$17</f>
        <v>#DIV/0!</v>
      </c>
      <c r="Q53" s="207" t="e">
        <f>('Uncorrected Area Counts'!S53*'Plate Planning'!$P$30+'Plate Planning'!$Q$30)/'Plate Planning'!$O$30*100/'Uncorrected Concentrations'!E53*'Plate Planning'!$O$17</f>
        <v>#DIV/0!</v>
      </c>
      <c r="R53" s="207" t="e">
        <f>('Uncorrected Area Counts'!T53*'Plate Planning'!$P$31+'Plate Planning'!$Q$31)/'Plate Planning'!$O$31*100/'Uncorrected Concentrations'!E53*'Plate Planning'!$O$17</f>
        <v>#DIV/0!</v>
      </c>
      <c r="S53" s="265" t="e">
        <f>('Uncorrected Area Counts'!U53*'Plate Planning'!$P$32+'Plate Planning'!$Q$32)/'Plate Planning'!$O$32*100/'Uncorrected Concentrations'!E53*'Plate Planning'!$O$17</f>
        <v>#DIV/0!</v>
      </c>
    </row>
    <row r="54" spans="1:19" x14ac:dyDescent="0.3">
      <c r="A54" s="27">
        <v>51</v>
      </c>
      <c r="B54" s="26">
        <v>3</v>
      </c>
      <c r="C54" s="26">
        <v>5</v>
      </c>
      <c r="D54" s="12" t="s">
        <v>66</v>
      </c>
      <c r="E54" s="207" t="e">
        <f>('Uncorrected Area Counts'!G54*'Plate Planning'!$P$18+'Plate Planning'!$Q$18)/'Plate Planning'!$O$18*100/'Uncorrected Concentrations'!E54*'Plate Planning'!$O$17</f>
        <v>#DIV/0!</v>
      </c>
      <c r="F54" s="207" t="e">
        <f>('Uncorrected Area Counts'!H54*'Plate Planning'!$P$19+'Plate Planning'!$Q$19)/'Plate Planning'!$O$19*100/'Uncorrected Concentrations'!E54*'Plate Planning'!$O$17</f>
        <v>#DIV/0!</v>
      </c>
      <c r="G54" s="207" t="e">
        <f>('Uncorrected Area Counts'!I54*'Plate Planning'!$P$20+'Plate Planning'!$Q$20)/'Plate Planning'!$O$20*100/'Uncorrected Concentrations'!E54*'Plate Planning'!$O$17</f>
        <v>#DIV/0!</v>
      </c>
      <c r="H54" s="207" t="e">
        <f>('Uncorrected Area Counts'!J54*'Plate Planning'!$P$21+'Plate Planning'!$Q$21)/'Plate Planning'!$O$21*100/'Uncorrected Concentrations'!E54*'Plate Planning'!$O$17</f>
        <v>#DIV/0!</v>
      </c>
      <c r="I54" s="207" t="e">
        <f>('Uncorrected Area Counts'!K54*'Plate Planning'!$P$22+'Plate Planning'!$Q$22)/'Plate Planning'!$O$22*100/'Uncorrected Concentrations'!E54*'Plate Planning'!$O$17</f>
        <v>#DIV/0!</v>
      </c>
      <c r="J54" s="207" t="e">
        <f>('Uncorrected Area Counts'!L54*'Plate Planning'!$P$23+'Plate Planning'!$Q$23)/'Plate Planning'!$O$23*100/'Uncorrected Concentrations'!E54*'Plate Planning'!$O$17</f>
        <v>#DIV/0!</v>
      </c>
      <c r="K54" s="207" t="e">
        <f>('Uncorrected Area Counts'!M54*'Plate Planning'!$P$24+'Plate Planning'!$Q$24)/'Plate Planning'!$O$24*100/'Uncorrected Concentrations'!E54*'Plate Planning'!$O$17</f>
        <v>#DIV/0!</v>
      </c>
      <c r="L54" s="207" t="e">
        <f>('Uncorrected Area Counts'!N54*'Plate Planning'!$P$25+'Plate Planning'!$Q$25)/'Plate Planning'!O75*100/'Uncorrected Concentrations'!E54*'Plate Planning'!$O$17</f>
        <v>#DIV/0!</v>
      </c>
      <c r="M54" s="207" t="e">
        <f>('Uncorrected Area Counts'!O54*'Plate Planning'!$P$26+'Plate Planning'!$Q$26)/'Plate Planning'!$O$26*100/'Uncorrected Concentrations'!E54*'Plate Planning'!$O$17</f>
        <v>#DIV/0!</v>
      </c>
      <c r="N54" s="207" t="e">
        <f>('Uncorrected Area Counts'!P54*'Plate Planning'!$P$27+'Plate Planning'!$Q$27)/'Plate Planning'!$O$27*100/'Uncorrected Concentrations'!E54*'Plate Planning'!$O$17</f>
        <v>#DIV/0!</v>
      </c>
      <c r="O54" s="207" t="e">
        <f>('Uncorrected Area Counts'!Q54*'Plate Planning'!$P$28+'Plate Planning'!$Q$28)/'Plate Planning'!$O$28*100/'Uncorrected Concentrations'!E54*'Plate Planning'!$O$17</f>
        <v>#DIV/0!</v>
      </c>
      <c r="P54" s="207" t="e">
        <f>('Uncorrected Area Counts'!R54*'Plate Planning'!$P$29+'Plate Planning'!$Q$29)/'Plate Planning'!$O$29*100/'Uncorrected Concentrations'!E54*'Plate Planning'!$O$17</f>
        <v>#DIV/0!</v>
      </c>
      <c r="Q54" s="207" t="e">
        <f>('Uncorrected Area Counts'!S54*'Plate Planning'!$P$30+'Plate Planning'!$Q$30)/'Plate Planning'!$O$30*100/'Uncorrected Concentrations'!E54*'Plate Planning'!$O$17</f>
        <v>#DIV/0!</v>
      </c>
      <c r="R54" s="207" t="e">
        <f>('Uncorrected Area Counts'!T54*'Plate Planning'!$P$31+'Plate Planning'!$Q$31)/'Plate Planning'!$O$31*100/'Uncorrected Concentrations'!E54*'Plate Planning'!$O$17</f>
        <v>#DIV/0!</v>
      </c>
      <c r="S54" s="265" t="e">
        <f>('Uncorrected Area Counts'!U54*'Plate Planning'!$P$32+'Plate Planning'!$Q$32)/'Plate Planning'!$O$32*100/'Uncorrected Concentrations'!E54*'Plate Planning'!$O$17</f>
        <v>#DIV/0!</v>
      </c>
    </row>
    <row r="55" spans="1:19" x14ac:dyDescent="0.3">
      <c r="A55" s="27">
        <v>52</v>
      </c>
      <c r="B55" s="26">
        <v>4</v>
      </c>
      <c r="C55" s="26">
        <v>5</v>
      </c>
      <c r="D55" s="12" t="s">
        <v>66</v>
      </c>
      <c r="E55" s="207" t="e">
        <f>('Uncorrected Area Counts'!G55*'Plate Planning'!$P$18+'Plate Planning'!$Q$18)/'Plate Planning'!$O$18*100/'Uncorrected Concentrations'!E55*'Plate Planning'!$O$17</f>
        <v>#DIV/0!</v>
      </c>
      <c r="F55" s="207" t="e">
        <f>('Uncorrected Area Counts'!H55*'Plate Planning'!$P$19+'Plate Planning'!$Q$19)/'Plate Planning'!$O$19*100/'Uncorrected Concentrations'!E55*'Plate Planning'!$O$17</f>
        <v>#DIV/0!</v>
      </c>
      <c r="G55" s="207" t="e">
        <f>('Uncorrected Area Counts'!I55*'Plate Planning'!$P$20+'Plate Planning'!$Q$20)/'Plate Planning'!$O$20*100/'Uncorrected Concentrations'!E55*'Plate Planning'!$O$17</f>
        <v>#DIV/0!</v>
      </c>
      <c r="H55" s="207" t="e">
        <f>('Uncorrected Area Counts'!J55*'Plate Planning'!$P$21+'Plate Planning'!$Q$21)/'Plate Planning'!$O$21*100/'Uncorrected Concentrations'!E55*'Plate Planning'!$O$17</f>
        <v>#DIV/0!</v>
      </c>
      <c r="I55" s="207" t="e">
        <f>('Uncorrected Area Counts'!K55*'Plate Planning'!$P$22+'Plate Planning'!$Q$22)/'Plate Planning'!$O$22*100/'Uncorrected Concentrations'!E55*'Plate Planning'!$O$17</f>
        <v>#DIV/0!</v>
      </c>
      <c r="J55" s="207" t="e">
        <f>('Uncorrected Area Counts'!L55*'Plate Planning'!$P$23+'Plate Planning'!$Q$23)/'Plate Planning'!$O$23*100/'Uncorrected Concentrations'!E55*'Plate Planning'!$O$17</f>
        <v>#DIV/0!</v>
      </c>
      <c r="K55" s="207" t="e">
        <f>('Uncorrected Area Counts'!M55*'Plate Planning'!$P$24+'Plate Planning'!$Q$24)/'Plate Planning'!$O$24*100/'Uncorrected Concentrations'!E55*'Plate Planning'!$O$17</f>
        <v>#DIV/0!</v>
      </c>
      <c r="L55" s="207" t="e">
        <f>('Uncorrected Area Counts'!N55*'Plate Planning'!$P$25+'Plate Planning'!$Q$25)/'Plate Planning'!O76*100/'Uncorrected Concentrations'!E55*'Plate Planning'!$O$17</f>
        <v>#DIV/0!</v>
      </c>
      <c r="M55" s="207" t="e">
        <f>('Uncorrected Area Counts'!O55*'Plate Planning'!$P$26+'Plate Planning'!$Q$26)/'Plate Planning'!$O$26*100/'Uncorrected Concentrations'!E55*'Plate Planning'!$O$17</f>
        <v>#DIV/0!</v>
      </c>
      <c r="N55" s="207" t="e">
        <f>('Uncorrected Area Counts'!P55*'Plate Planning'!$P$27+'Plate Planning'!$Q$27)/'Plate Planning'!$O$27*100/'Uncorrected Concentrations'!E55*'Plate Planning'!$O$17</f>
        <v>#DIV/0!</v>
      </c>
      <c r="O55" s="207" t="e">
        <f>('Uncorrected Area Counts'!Q55*'Plate Planning'!$P$28+'Plate Planning'!$Q$28)/'Plate Planning'!$O$28*100/'Uncorrected Concentrations'!E55*'Plate Planning'!$O$17</f>
        <v>#DIV/0!</v>
      </c>
      <c r="P55" s="207" t="e">
        <f>('Uncorrected Area Counts'!R55*'Plate Planning'!$P$29+'Plate Planning'!$Q$29)/'Plate Planning'!$O$29*100/'Uncorrected Concentrations'!E55*'Plate Planning'!$O$17</f>
        <v>#DIV/0!</v>
      </c>
      <c r="Q55" s="207" t="e">
        <f>('Uncorrected Area Counts'!S55*'Plate Planning'!$P$30+'Plate Planning'!$Q$30)/'Plate Planning'!$O$30*100/'Uncorrected Concentrations'!E55*'Plate Planning'!$O$17</f>
        <v>#DIV/0!</v>
      </c>
      <c r="R55" s="207" t="e">
        <f>('Uncorrected Area Counts'!T55*'Plate Planning'!$P$31+'Plate Planning'!$Q$31)/'Plate Planning'!$O$31*100/'Uncorrected Concentrations'!E55*'Plate Planning'!$O$17</f>
        <v>#DIV/0!</v>
      </c>
      <c r="S55" s="265" t="e">
        <f>('Uncorrected Area Counts'!U55*'Plate Planning'!$P$32+'Plate Planning'!$Q$32)/'Plate Planning'!$O$32*100/'Uncorrected Concentrations'!E55*'Plate Planning'!$O$17</f>
        <v>#DIV/0!</v>
      </c>
    </row>
    <row r="56" spans="1:19" x14ac:dyDescent="0.3">
      <c r="A56" s="27">
        <v>53</v>
      </c>
      <c r="B56" s="26">
        <v>5</v>
      </c>
      <c r="C56" s="26">
        <v>5</v>
      </c>
      <c r="D56" s="12" t="s">
        <v>66</v>
      </c>
      <c r="E56" s="207" t="e">
        <f>('Uncorrected Area Counts'!G56*'Plate Planning'!$P$18+'Plate Planning'!$Q$18)/'Plate Planning'!$O$18*100/'Uncorrected Concentrations'!E56*'Plate Planning'!$O$17</f>
        <v>#DIV/0!</v>
      </c>
      <c r="F56" s="207" t="e">
        <f>('Uncorrected Area Counts'!H56*'Plate Planning'!$P$19+'Plate Planning'!$Q$19)/'Plate Planning'!$O$19*100/'Uncorrected Concentrations'!E56*'Plate Planning'!$O$17</f>
        <v>#DIV/0!</v>
      </c>
      <c r="G56" s="207" t="e">
        <f>('Uncorrected Area Counts'!I56*'Plate Planning'!$P$20+'Plate Planning'!$Q$20)/'Plate Planning'!$O$20*100/'Uncorrected Concentrations'!E56*'Plate Planning'!$O$17</f>
        <v>#DIV/0!</v>
      </c>
      <c r="H56" s="207" t="e">
        <f>('Uncorrected Area Counts'!J56*'Plate Planning'!$P$21+'Plate Planning'!$Q$21)/'Plate Planning'!$O$21*100/'Uncorrected Concentrations'!E56*'Plate Planning'!$O$17</f>
        <v>#DIV/0!</v>
      </c>
      <c r="I56" s="207" t="e">
        <f>('Uncorrected Area Counts'!K56*'Plate Planning'!$P$22+'Plate Planning'!$Q$22)/'Plate Planning'!$O$22*100/'Uncorrected Concentrations'!E56*'Plate Planning'!$O$17</f>
        <v>#DIV/0!</v>
      </c>
      <c r="J56" s="207" t="e">
        <f>('Uncorrected Area Counts'!L56*'Plate Planning'!$P$23+'Plate Planning'!$Q$23)/'Plate Planning'!$O$23*100/'Uncorrected Concentrations'!E56*'Plate Planning'!$O$17</f>
        <v>#DIV/0!</v>
      </c>
      <c r="K56" s="207" t="e">
        <f>('Uncorrected Area Counts'!M56*'Plate Planning'!$P$24+'Plate Planning'!$Q$24)/'Plate Planning'!$O$24*100/'Uncorrected Concentrations'!E56*'Plate Planning'!$O$17</f>
        <v>#DIV/0!</v>
      </c>
      <c r="L56" s="207" t="e">
        <f>('Uncorrected Area Counts'!N56*'Plate Planning'!$P$25+'Plate Planning'!$Q$25)/'Plate Planning'!O77*100/'Uncorrected Concentrations'!E56*'Plate Planning'!$O$17</f>
        <v>#DIV/0!</v>
      </c>
      <c r="M56" s="207" t="e">
        <f>('Uncorrected Area Counts'!O56*'Plate Planning'!$P$26+'Plate Planning'!$Q$26)/'Plate Planning'!$O$26*100/'Uncorrected Concentrations'!E56*'Plate Planning'!$O$17</f>
        <v>#DIV/0!</v>
      </c>
      <c r="N56" s="207" t="e">
        <f>('Uncorrected Area Counts'!P56*'Plate Planning'!$P$27+'Plate Planning'!$Q$27)/'Plate Planning'!$O$27*100/'Uncorrected Concentrations'!E56*'Plate Planning'!$O$17</f>
        <v>#DIV/0!</v>
      </c>
      <c r="O56" s="207" t="e">
        <f>('Uncorrected Area Counts'!Q56*'Plate Planning'!$P$28+'Plate Planning'!$Q$28)/'Plate Planning'!$O$28*100/'Uncorrected Concentrations'!E56*'Plate Planning'!$O$17</f>
        <v>#DIV/0!</v>
      </c>
      <c r="P56" s="207" t="e">
        <f>('Uncorrected Area Counts'!R56*'Plate Planning'!$P$29+'Plate Planning'!$Q$29)/'Plate Planning'!$O$29*100/'Uncorrected Concentrations'!E56*'Plate Planning'!$O$17</f>
        <v>#DIV/0!</v>
      </c>
      <c r="Q56" s="207" t="e">
        <f>('Uncorrected Area Counts'!S56*'Plate Planning'!$P$30+'Plate Planning'!$Q$30)/'Plate Planning'!$O$30*100/'Uncorrected Concentrations'!E56*'Plate Planning'!$O$17</f>
        <v>#DIV/0!</v>
      </c>
      <c r="R56" s="207" t="e">
        <f>('Uncorrected Area Counts'!T56*'Plate Planning'!$P$31+'Plate Planning'!$Q$31)/'Plate Planning'!$O$31*100/'Uncorrected Concentrations'!E56*'Plate Planning'!$O$17</f>
        <v>#DIV/0!</v>
      </c>
      <c r="S56" s="265" t="e">
        <f>('Uncorrected Area Counts'!U56*'Plate Planning'!$P$32+'Plate Planning'!$Q$32)/'Plate Planning'!$O$32*100/'Uncorrected Concentrations'!E56*'Plate Planning'!$O$17</f>
        <v>#DIV/0!</v>
      </c>
    </row>
    <row r="57" spans="1:19" x14ac:dyDescent="0.3">
      <c r="A57" s="27">
        <v>54</v>
      </c>
      <c r="B57" s="26">
        <v>6</v>
      </c>
      <c r="C57" s="26">
        <v>5</v>
      </c>
      <c r="D57" s="12" t="s">
        <v>66</v>
      </c>
      <c r="E57" s="207" t="e">
        <f>('Uncorrected Area Counts'!G57*'Plate Planning'!$P$18+'Plate Planning'!$Q$18)/'Plate Planning'!$O$18*100/'Uncorrected Concentrations'!E57*'Plate Planning'!$O$17</f>
        <v>#DIV/0!</v>
      </c>
      <c r="F57" s="207" t="e">
        <f>('Uncorrected Area Counts'!H57*'Plate Planning'!$P$19+'Plate Planning'!$Q$19)/'Plate Planning'!$O$19*100/'Uncorrected Concentrations'!E57*'Plate Planning'!$O$17</f>
        <v>#DIV/0!</v>
      </c>
      <c r="G57" s="207" t="e">
        <f>('Uncorrected Area Counts'!I57*'Plate Planning'!$P$20+'Plate Planning'!$Q$20)/'Plate Planning'!$O$20*100/'Uncorrected Concentrations'!E57*'Plate Planning'!$O$17</f>
        <v>#DIV/0!</v>
      </c>
      <c r="H57" s="207" t="e">
        <f>('Uncorrected Area Counts'!J57*'Plate Planning'!$P$21+'Plate Planning'!$Q$21)/'Plate Planning'!$O$21*100/'Uncorrected Concentrations'!E57*'Plate Planning'!$O$17</f>
        <v>#DIV/0!</v>
      </c>
      <c r="I57" s="207" t="e">
        <f>('Uncorrected Area Counts'!K57*'Plate Planning'!$P$22+'Plate Planning'!$Q$22)/'Plate Planning'!$O$22*100/'Uncorrected Concentrations'!E57*'Plate Planning'!$O$17</f>
        <v>#DIV/0!</v>
      </c>
      <c r="J57" s="207" t="e">
        <f>('Uncorrected Area Counts'!L57*'Plate Planning'!$P$23+'Plate Planning'!$Q$23)/'Plate Planning'!$O$23*100/'Uncorrected Concentrations'!E57*'Plate Planning'!$O$17</f>
        <v>#DIV/0!</v>
      </c>
      <c r="K57" s="207" t="e">
        <f>('Uncorrected Area Counts'!M57*'Plate Planning'!$P$24+'Plate Planning'!$Q$24)/'Plate Planning'!$O$24*100/'Uncorrected Concentrations'!E57*'Plate Planning'!$O$17</f>
        <v>#DIV/0!</v>
      </c>
      <c r="L57" s="207" t="e">
        <f>('Uncorrected Area Counts'!N57*'Plate Planning'!$P$25+'Plate Planning'!$Q$25)/'Plate Planning'!O78*100/'Uncorrected Concentrations'!E57*'Plate Planning'!$O$17</f>
        <v>#DIV/0!</v>
      </c>
      <c r="M57" s="207" t="e">
        <f>('Uncorrected Area Counts'!O57*'Plate Planning'!$P$26+'Plate Planning'!$Q$26)/'Plate Planning'!$O$26*100/'Uncorrected Concentrations'!E57*'Plate Planning'!$O$17</f>
        <v>#DIV/0!</v>
      </c>
      <c r="N57" s="207" t="e">
        <f>('Uncorrected Area Counts'!P57*'Plate Planning'!$P$27+'Plate Planning'!$Q$27)/'Plate Planning'!$O$27*100/'Uncorrected Concentrations'!E57*'Plate Planning'!$O$17</f>
        <v>#DIV/0!</v>
      </c>
      <c r="O57" s="207" t="e">
        <f>('Uncorrected Area Counts'!Q57*'Plate Planning'!$P$28+'Plate Planning'!$Q$28)/'Plate Planning'!$O$28*100/'Uncorrected Concentrations'!E57*'Plate Planning'!$O$17</f>
        <v>#DIV/0!</v>
      </c>
      <c r="P57" s="207" t="e">
        <f>('Uncorrected Area Counts'!R57*'Plate Planning'!$P$29+'Plate Planning'!$Q$29)/'Plate Planning'!$O$29*100/'Uncorrected Concentrations'!E57*'Plate Planning'!$O$17</f>
        <v>#DIV/0!</v>
      </c>
      <c r="Q57" s="207" t="e">
        <f>('Uncorrected Area Counts'!S57*'Plate Planning'!$P$30+'Plate Planning'!$Q$30)/'Plate Planning'!$O$30*100/'Uncorrected Concentrations'!E57*'Plate Planning'!$O$17</f>
        <v>#DIV/0!</v>
      </c>
      <c r="R57" s="207" t="e">
        <f>('Uncorrected Area Counts'!T57*'Plate Planning'!$P$31+'Plate Planning'!$Q$31)/'Plate Planning'!$O$31*100/'Uncorrected Concentrations'!E57*'Plate Planning'!$O$17</f>
        <v>#DIV/0!</v>
      </c>
      <c r="S57" s="265" t="e">
        <f>('Uncorrected Area Counts'!U57*'Plate Planning'!$P$32+'Plate Planning'!$Q$32)/'Plate Planning'!$O$32*100/'Uncorrected Concentrations'!E57*'Plate Planning'!$O$17</f>
        <v>#DIV/0!</v>
      </c>
    </row>
    <row r="58" spans="1:19" x14ac:dyDescent="0.3">
      <c r="A58" s="27">
        <v>55</v>
      </c>
      <c r="B58" s="26">
        <v>7</v>
      </c>
      <c r="C58" s="26">
        <v>5</v>
      </c>
      <c r="D58" s="12" t="s">
        <v>66</v>
      </c>
      <c r="E58" s="207" t="e">
        <f>('Uncorrected Area Counts'!G58*'Plate Planning'!$P$18+'Plate Planning'!$Q$18)/'Plate Planning'!$O$18*100/'Uncorrected Concentrations'!E58*'Plate Planning'!$O$17</f>
        <v>#DIV/0!</v>
      </c>
      <c r="F58" s="207" t="e">
        <f>('Uncorrected Area Counts'!H58*'Plate Planning'!$P$19+'Plate Planning'!$Q$19)/'Plate Planning'!$O$19*100/'Uncorrected Concentrations'!E58*'Plate Planning'!$O$17</f>
        <v>#DIV/0!</v>
      </c>
      <c r="G58" s="207" t="e">
        <f>('Uncorrected Area Counts'!I58*'Plate Planning'!$P$20+'Plate Planning'!$Q$20)/'Plate Planning'!$O$20*100/'Uncorrected Concentrations'!E58*'Plate Planning'!$O$17</f>
        <v>#DIV/0!</v>
      </c>
      <c r="H58" s="207" t="e">
        <f>('Uncorrected Area Counts'!J58*'Plate Planning'!$P$21+'Plate Planning'!$Q$21)/'Plate Planning'!$O$21*100/'Uncorrected Concentrations'!E58*'Plate Planning'!$O$17</f>
        <v>#DIV/0!</v>
      </c>
      <c r="I58" s="207" t="e">
        <f>('Uncorrected Area Counts'!K58*'Plate Planning'!$P$22+'Plate Planning'!$Q$22)/'Plate Planning'!$O$22*100/'Uncorrected Concentrations'!E58*'Plate Planning'!$O$17</f>
        <v>#DIV/0!</v>
      </c>
      <c r="J58" s="207" t="e">
        <f>('Uncorrected Area Counts'!L58*'Plate Planning'!$P$23+'Plate Planning'!$Q$23)/'Plate Planning'!$O$23*100/'Uncorrected Concentrations'!E58*'Plate Planning'!$O$17</f>
        <v>#DIV/0!</v>
      </c>
      <c r="K58" s="207" t="e">
        <f>('Uncorrected Area Counts'!M58*'Plate Planning'!$P$24+'Plate Planning'!$Q$24)/'Plate Planning'!$O$24*100/'Uncorrected Concentrations'!E58*'Plate Planning'!$O$17</f>
        <v>#DIV/0!</v>
      </c>
      <c r="L58" s="207" t="e">
        <f>('Uncorrected Area Counts'!N58*'Plate Planning'!$P$25+'Plate Planning'!$Q$25)/'Plate Planning'!O79*100/'Uncorrected Concentrations'!E58*'Plate Planning'!$O$17</f>
        <v>#DIV/0!</v>
      </c>
      <c r="M58" s="207" t="e">
        <f>('Uncorrected Area Counts'!O58*'Plate Planning'!$P$26+'Plate Planning'!$Q$26)/'Plate Planning'!$O$26*100/'Uncorrected Concentrations'!E58*'Plate Planning'!$O$17</f>
        <v>#DIV/0!</v>
      </c>
      <c r="N58" s="207" t="e">
        <f>('Uncorrected Area Counts'!P58*'Plate Planning'!$P$27+'Plate Planning'!$Q$27)/'Plate Planning'!$O$27*100/'Uncorrected Concentrations'!E58*'Plate Planning'!$O$17</f>
        <v>#DIV/0!</v>
      </c>
      <c r="O58" s="207" t="e">
        <f>('Uncorrected Area Counts'!Q58*'Plate Planning'!$P$28+'Plate Planning'!$Q$28)/'Plate Planning'!$O$28*100/'Uncorrected Concentrations'!E58*'Plate Planning'!$O$17</f>
        <v>#DIV/0!</v>
      </c>
      <c r="P58" s="207" t="e">
        <f>('Uncorrected Area Counts'!R58*'Plate Planning'!$P$29+'Plate Planning'!$Q$29)/'Plate Planning'!$O$29*100/'Uncorrected Concentrations'!E58*'Plate Planning'!$O$17</f>
        <v>#DIV/0!</v>
      </c>
      <c r="Q58" s="207" t="e">
        <f>('Uncorrected Area Counts'!S58*'Plate Planning'!$P$30+'Plate Planning'!$Q$30)/'Plate Planning'!$O$30*100/'Uncorrected Concentrations'!E58*'Plate Planning'!$O$17</f>
        <v>#DIV/0!</v>
      </c>
      <c r="R58" s="207" t="e">
        <f>('Uncorrected Area Counts'!T58*'Plate Planning'!$P$31+'Plate Planning'!$Q$31)/'Plate Planning'!$O$31*100/'Uncorrected Concentrations'!E58*'Plate Planning'!$O$17</f>
        <v>#DIV/0!</v>
      </c>
      <c r="S58" s="265" t="e">
        <f>('Uncorrected Area Counts'!U58*'Plate Planning'!$P$32+'Plate Planning'!$Q$32)/'Plate Planning'!$O$32*100/'Uncorrected Concentrations'!E58*'Plate Planning'!$O$17</f>
        <v>#DIV/0!</v>
      </c>
    </row>
    <row r="59" spans="1:19" x14ac:dyDescent="0.3">
      <c r="A59" s="27">
        <v>56</v>
      </c>
      <c r="B59" s="26">
        <v>8</v>
      </c>
      <c r="C59" s="26">
        <v>5</v>
      </c>
      <c r="D59" s="12" t="s">
        <v>66</v>
      </c>
      <c r="E59" s="207" t="e">
        <f>('Uncorrected Area Counts'!G59*'Plate Planning'!$P$18+'Plate Planning'!$Q$18)/'Plate Planning'!$O$18*100/'Uncorrected Concentrations'!E59*'Plate Planning'!$O$17</f>
        <v>#DIV/0!</v>
      </c>
      <c r="F59" s="207" t="e">
        <f>('Uncorrected Area Counts'!H59*'Plate Planning'!$P$19+'Plate Planning'!$Q$19)/'Plate Planning'!$O$19*100/'Uncorrected Concentrations'!E59*'Plate Planning'!$O$17</f>
        <v>#DIV/0!</v>
      </c>
      <c r="G59" s="207" t="e">
        <f>('Uncorrected Area Counts'!I59*'Plate Planning'!$P$20+'Plate Planning'!$Q$20)/'Plate Planning'!$O$20*100/'Uncorrected Concentrations'!E59*'Plate Planning'!$O$17</f>
        <v>#DIV/0!</v>
      </c>
      <c r="H59" s="207" t="e">
        <f>('Uncorrected Area Counts'!J59*'Plate Planning'!$P$21+'Plate Planning'!$Q$21)/'Plate Planning'!$O$21*100/'Uncorrected Concentrations'!E59*'Plate Planning'!$O$17</f>
        <v>#DIV/0!</v>
      </c>
      <c r="I59" s="207" t="e">
        <f>('Uncorrected Area Counts'!K59*'Plate Planning'!$P$22+'Plate Planning'!$Q$22)/'Plate Planning'!$O$22*100/'Uncorrected Concentrations'!E59*'Plate Planning'!$O$17</f>
        <v>#DIV/0!</v>
      </c>
      <c r="J59" s="207" t="e">
        <f>('Uncorrected Area Counts'!L59*'Plate Planning'!$P$23+'Plate Planning'!$Q$23)/'Plate Planning'!$O$23*100/'Uncorrected Concentrations'!E59*'Plate Planning'!$O$17</f>
        <v>#DIV/0!</v>
      </c>
      <c r="K59" s="207" t="e">
        <f>('Uncorrected Area Counts'!M59*'Plate Planning'!$P$24+'Plate Planning'!$Q$24)/'Plate Planning'!$O$24*100/'Uncorrected Concentrations'!E59*'Plate Planning'!$O$17</f>
        <v>#DIV/0!</v>
      </c>
      <c r="L59" s="207" t="e">
        <f>('Uncorrected Area Counts'!N59*'Plate Planning'!$P$25+'Plate Planning'!$Q$25)/'Plate Planning'!O80*100/'Uncorrected Concentrations'!E59*'Plate Planning'!$O$17</f>
        <v>#DIV/0!</v>
      </c>
      <c r="M59" s="207" t="e">
        <f>('Uncorrected Area Counts'!O59*'Plate Planning'!$P$26+'Plate Planning'!$Q$26)/'Plate Planning'!$O$26*100/'Uncorrected Concentrations'!E59*'Plate Planning'!$O$17</f>
        <v>#DIV/0!</v>
      </c>
      <c r="N59" s="207" t="e">
        <f>('Uncorrected Area Counts'!P59*'Plate Planning'!$P$27+'Plate Planning'!$Q$27)/'Plate Planning'!$O$27*100/'Uncorrected Concentrations'!E59*'Plate Planning'!$O$17</f>
        <v>#DIV/0!</v>
      </c>
      <c r="O59" s="207" t="e">
        <f>('Uncorrected Area Counts'!Q59*'Plate Planning'!$P$28+'Plate Planning'!$Q$28)/'Plate Planning'!$O$28*100/'Uncorrected Concentrations'!E59*'Plate Planning'!$O$17</f>
        <v>#DIV/0!</v>
      </c>
      <c r="P59" s="207" t="e">
        <f>('Uncorrected Area Counts'!R59*'Plate Planning'!$P$29+'Plate Planning'!$Q$29)/'Plate Planning'!$O$29*100/'Uncorrected Concentrations'!E59*'Plate Planning'!$O$17</f>
        <v>#DIV/0!</v>
      </c>
      <c r="Q59" s="207" t="e">
        <f>('Uncorrected Area Counts'!S59*'Plate Planning'!$P$30+'Plate Planning'!$Q$30)/'Plate Planning'!$O$30*100/'Uncorrected Concentrations'!E59*'Plate Planning'!$O$17</f>
        <v>#DIV/0!</v>
      </c>
      <c r="R59" s="207" t="e">
        <f>('Uncorrected Area Counts'!T59*'Plate Planning'!$P$31+'Plate Planning'!$Q$31)/'Plate Planning'!$O$31*100/'Uncorrected Concentrations'!E59*'Plate Planning'!$O$17</f>
        <v>#DIV/0!</v>
      </c>
      <c r="S59" s="265" t="e">
        <f>('Uncorrected Area Counts'!U59*'Plate Planning'!$P$32+'Plate Planning'!$Q$32)/'Plate Planning'!$O$32*100/'Uncorrected Concentrations'!E59*'Plate Planning'!$O$17</f>
        <v>#DIV/0!</v>
      </c>
    </row>
    <row r="60" spans="1:19" x14ac:dyDescent="0.3">
      <c r="A60" s="27">
        <v>57</v>
      </c>
      <c r="B60" s="26">
        <v>9</v>
      </c>
      <c r="C60" s="26">
        <v>5</v>
      </c>
      <c r="D60" s="12" t="s">
        <v>66</v>
      </c>
      <c r="E60" s="207" t="e">
        <f>('Uncorrected Area Counts'!G60*'Plate Planning'!$P$18+'Plate Planning'!$Q$18)/'Plate Planning'!$O$18*100/'Uncorrected Concentrations'!E60*'Plate Planning'!$O$17</f>
        <v>#DIV/0!</v>
      </c>
      <c r="F60" s="207" t="e">
        <f>('Uncorrected Area Counts'!H60*'Plate Planning'!$P$19+'Plate Planning'!$Q$19)/'Plate Planning'!$O$19*100/'Uncorrected Concentrations'!E60*'Plate Planning'!$O$17</f>
        <v>#DIV/0!</v>
      </c>
      <c r="G60" s="207" t="e">
        <f>('Uncorrected Area Counts'!I60*'Plate Planning'!$P$20+'Plate Planning'!$Q$20)/'Plate Planning'!$O$20*100/'Uncorrected Concentrations'!E60*'Plate Planning'!$O$17</f>
        <v>#DIV/0!</v>
      </c>
      <c r="H60" s="207" t="e">
        <f>('Uncorrected Area Counts'!J60*'Plate Planning'!$P$21+'Plate Planning'!$Q$21)/'Plate Planning'!$O$21*100/'Uncorrected Concentrations'!E60*'Plate Planning'!$O$17</f>
        <v>#DIV/0!</v>
      </c>
      <c r="I60" s="207" t="e">
        <f>('Uncorrected Area Counts'!K60*'Plate Planning'!$P$22+'Plate Planning'!$Q$22)/'Plate Planning'!$O$22*100/'Uncorrected Concentrations'!E60*'Plate Planning'!$O$17</f>
        <v>#DIV/0!</v>
      </c>
      <c r="J60" s="207" t="e">
        <f>('Uncorrected Area Counts'!L60*'Plate Planning'!$P$23+'Plate Planning'!$Q$23)/'Plate Planning'!$O$23*100/'Uncorrected Concentrations'!E60*'Plate Planning'!$O$17</f>
        <v>#DIV/0!</v>
      </c>
      <c r="K60" s="207" t="e">
        <f>('Uncorrected Area Counts'!M60*'Plate Planning'!$P$24+'Plate Planning'!$Q$24)/'Plate Planning'!$O$24*100/'Uncorrected Concentrations'!E60*'Plate Planning'!$O$17</f>
        <v>#DIV/0!</v>
      </c>
      <c r="L60" s="207" t="e">
        <f>('Uncorrected Area Counts'!N60*'Plate Planning'!$P$25+'Plate Planning'!$Q$25)/'Plate Planning'!O81*100/'Uncorrected Concentrations'!E60*'Plate Planning'!$O$17</f>
        <v>#DIV/0!</v>
      </c>
      <c r="M60" s="207" t="e">
        <f>('Uncorrected Area Counts'!O60*'Plate Planning'!$P$26+'Plate Planning'!$Q$26)/'Plate Planning'!$O$26*100/'Uncorrected Concentrations'!E60*'Plate Planning'!$O$17</f>
        <v>#DIV/0!</v>
      </c>
      <c r="N60" s="207" t="e">
        <f>('Uncorrected Area Counts'!P60*'Plate Planning'!$P$27+'Plate Planning'!$Q$27)/'Plate Planning'!$O$27*100/'Uncorrected Concentrations'!E60*'Plate Planning'!$O$17</f>
        <v>#DIV/0!</v>
      </c>
      <c r="O60" s="207" t="e">
        <f>('Uncorrected Area Counts'!Q60*'Plate Planning'!$P$28+'Plate Planning'!$Q$28)/'Plate Planning'!$O$28*100/'Uncorrected Concentrations'!E60*'Plate Planning'!$O$17</f>
        <v>#DIV/0!</v>
      </c>
      <c r="P60" s="207" t="e">
        <f>('Uncorrected Area Counts'!R60*'Plate Planning'!$P$29+'Plate Planning'!$Q$29)/'Plate Planning'!$O$29*100/'Uncorrected Concentrations'!E60*'Plate Planning'!$O$17</f>
        <v>#DIV/0!</v>
      </c>
      <c r="Q60" s="207" t="e">
        <f>('Uncorrected Area Counts'!S60*'Plate Planning'!$P$30+'Plate Planning'!$Q$30)/'Plate Planning'!$O$30*100/'Uncorrected Concentrations'!E60*'Plate Planning'!$O$17</f>
        <v>#DIV/0!</v>
      </c>
      <c r="R60" s="207" t="e">
        <f>('Uncorrected Area Counts'!T60*'Plate Planning'!$P$31+'Plate Planning'!$Q$31)/'Plate Planning'!$O$31*100/'Uncorrected Concentrations'!E60*'Plate Planning'!$O$17</f>
        <v>#DIV/0!</v>
      </c>
      <c r="S60" s="265" t="e">
        <f>('Uncorrected Area Counts'!U60*'Plate Planning'!$P$32+'Plate Planning'!$Q$32)/'Plate Planning'!$O$32*100/'Uncorrected Concentrations'!E60*'Plate Planning'!$O$17</f>
        <v>#DIV/0!</v>
      </c>
    </row>
    <row r="61" spans="1:19" x14ac:dyDescent="0.3">
      <c r="A61" s="27">
        <v>58</v>
      </c>
      <c r="B61" s="26">
        <v>10</v>
      </c>
      <c r="C61" s="26">
        <v>5</v>
      </c>
      <c r="D61" s="12" t="s">
        <v>66</v>
      </c>
      <c r="E61" s="207" t="e">
        <f>('Uncorrected Area Counts'!G61*'Plate Planning'!$P$18+'Plate Planning'!$Q$18)/'Plate Planning'!$O$18*100/'Uncorrected Concentrations'!E61*'Plate Planning'!$O$17</f>
        <v>#DIV/0!</v>
      </c>
      <c r="F61" s="207" t="e">
        <f>('Uncorrected Area Counts'!H61*'Plate Planning'!$P$19+'Plate Planning'!$Q$19)/'Plate Planning'!$O$19*100/'Uncorrected Concentrations'!E61*'Plate Planning'!$O$17</f>
        <v>#DIV/0!</v>
      </c>
      <c r="G61" s="207" t="e">
        <f>('Uncorrected Area Counts'!I61*'Plate Planning'!$P$20+'Plate Planning'!$Q$20)/'Plate Planning'!$O$20*100/'Uncorrected Concentrations'!E61*'Plate Planning'!$O$17</f>
        <v>#DIV/0!</v>
      </c>
      <c r="H61" s="207" t="e">
        <f>('Uncorrected Area Counts'!J61*'Plate Planning'!$P$21+'Plate Planning'!$Q$21)/'Plate Planning'!$O$21*100/'Uncorrected Concentrations'!E61*'Plate Planning'!$O$17</f>
        <v>#DIV/0!</v>
      </c>
      <c r="I61" s="207" t="e">
        <f>('Uncorrected Area Counts'!K61*'Plate Planning'!$P$22+'Plate Planning'!$Q$22)/'Plate Planning'!$O$22*100/'Uncorrected Concentrations'!E61*'Plate Planning'!$O$17</f>
        <v>#DIV/0!</v>
      </c>
      <c r="J61" s="207" t="e">
        <f>('Uncorrected Area Counts'!L61*'Plate Planning'!$P$23+'Plate Planning'!$Q$23)/'Plate Planning'!$O$23*100/'Uncorrected Concentrations'!E61*'Plate Planning'!$O$17</f>
        <v>#DIV/0!</v>
      </c>
      <c r="K61" s="207" t="e">
        <f>('Uncorrected Area Counts'!M61*'Plate Planning'!$P$24+'Plate Planning'!$Q$24)/'Plate Planning'!$O$24*100/'Uncorrected Concentrations'!E61*'Plate Planning'!$O$17</f>
        <v>#DIV/0!</v>
      </c>
      <c r="L61" s="207" t="e">
        <f>('Uncorrected Area Counts'!N61*'Plate Planning'!$P$25+'Plate Planning'!$Q$25)/'Plate Planning'!O82*100/'Uncorrected Concentrations'!E61*'Plate Planning'!$O$17</f>
        <v>#DIV/0!</v>
      </c>
      <c r="M61" s="207" t="e">
        <f>('Uncorrected Area Counts'!O61*'Plate Planning'!$P$26+'Plate Planning'!$Q$26)/'Plate Planning'!$O$26*100/'Uncorrected Concentrations'!E61*'Plate Planning'!$O$17</f>
        <v>#DIV/0!</v>
      </c>
      <c r="N61" s="207" t="e">
        <f>('Uncorrected Area Counts'!P61*'Plate Planning'!$P$27+'Plate Planning'!$Q$27)/'Plate Planning'!$O$27*100/'Uncorrected Concentrations'!E61*'Plate Planning'!$O$17</f>
        <v>#DIV/0!</v>
      </c>
      <c r="O61" s="207" t="e">
        <f>('Uncorrected Area Counts'!Q61*'Plate Planning'!$P$28+'Plate Planning'!$Q$28)/'Plate Planning'!$O$28*100/'Uncorrected Concentrations'!E61*'Plate Planning'!$O$17</f>
        <v>#DIV/0!</v>
      </c>
      <c r="P61" s="207" t="e">
        <f>('Uncorrected Area Counts'!R61*'Plate Planning'!$P$29+'Plate Planning'!$Q$29)/'Plate Planning'!$O$29*100/'Uncorrected Concentrations'!E61*'Plate Planning'!$O$17</f>
        <v>#DIV/0!</v>
      </c>
      <c r="Q61" s="207" t="e">
        <f>('Uncorrected Area Counts'!S61*'Plate Planning'!$P$30+'Plate Planning'!$Q$30)/'Plate Planning'!$O$30*100/'Uncorrected Concentrations'!E61*'Plate Planning'!$O$17</f>
        <v>#DIV/0!</v>
      </c>
      <c r="R61" s="207" t="e">
        <f>('Uncorrected Area Counts'!T61*'Plate Planning'!$P$31+'Plate Planning'!$Q$31)/'Plate Planning'!$O$31*100/'Uncorrected Concentrations'!E61*'Plate Planning'!$O$17</f>
        <v>#DIV/0!</v>
      </c>
      <c r="S61" s="265" t="e">
        <f>('Uncorrected Area Counts'!U61*'Plate Planning'!$P$32+'Plate Planning'!$Q$32)/'Plate Planning'!$O$32*100/'Uncorrected Concentrations'!E61*'Plate Planning'!$O$17</f>
        <v>#DIV/0!</v>
      </c>
    </row>
    <row r="62" spans="1:19" x14ac:dyDescent="0.3">
      <c r="A62" s="27">
        <v>59</v>
      </c>
      <c r="B62" s="26">
        <v>11</v>
      </c>
      <c r="C62" s="26">
        <v>5</v>
      </c>
      <c r="D62" s="12" t="s">
        <v>66</v>
      </c>
      <c r="E62" s="207" t="e">
        <f>('Uncorrected Area Counts'!G62*'Plate Planning'!$P$18+'Plate Planning'!$Q$18)/'Plate Planning'!$O$18*100/'Uncorrected Concentrations'!E62*'Plate Planning'!$O$17</f>
        <v>#DIV/0!</v>
      </c>
      <c r="F62" s="207" t="e">
        <f>('Uncorrected Area Counts'!H62*'Plate Planning'!$P$19+'Plate Planning'!$Q$19)/'Plate Planning'!$O$19*100/'Uncorrected Concentrations'!E62*'Plate Planning'!$O$17</f>
        <v>#DIV/0!</v>
      </c>
      <c r="G62" s="207" t="e">
        <f>('Uncorrected Area Counts'!I62*'Plate Planning'!$P$20+'Plate Planning'!$Q$20)/'Plate Planning'!$O$20*100/'Uncorrected Concentrations'!E62*'Plate Planning'!$O$17</f>
        <v>#DIV/0!</v>
      </c>
      <c r="H62" s="207" t="e">
        <f>('Uncorrected Area Counts'!J62*'Plate Planning'!$P$21+'Plate Planning'!$Q$21)/'Plate Planning'!$O$21*100/'Uncorrected Concentrations'!E62*'Plate Planning'!$O$17</f>
        <v>#DIV/0!</v>
      </c>
      <c r="I62" s="207" t="e">
        <f>('Uncorrected Area Counts'!K62*'Plate Planning'!$P$22+'Plate Planning'!$Q$22)/'Plate Planning'!$O$22*100/'Uncorrected Concentrations'!E62*'Plate Planning'!$O$17</f>
        <v>#DIV/0!</v>
      </c>
      <c r="J62" s="207" t="e">
        <f>('Uncorrected Area Counts'!L62*'Plate Planning'!$P$23+'Plate Planning'!$Q$23)/'Plate Planning'!$O$23*100/'Uncorrected Concentrations'!E62*'Plate Planning'!$O$17</f>
        <v>#DIV/0!</v>
      </c>
      <c r="K62" s="207" t="e">
        <f>('Uncorrected Area Counts'!M62*'Plate Planning'!$P$24+'Plate Planning'!$Q$24)/'Plate Planning'!$O$24*100/'Uncorrected Concentrations'!E62*'Plate Planning'!$O$17</f>
        <v>#DIV/0!</v>
      </c>
      <c r="L62" s="207" t="e">
        <f>('Uncorrected Area Counts'!N62*'Plate Planning'!$P$25+'Plate Planning'!$Q$25)/'Plate Planning'!O83*100/'Uncorrected Concentrations'!E62*'Plate Planning'!$O$17</f>
        <v>#DIV/0!</v>
      </c>
      <c r="M62" s="207" t="e">
        <f>('Uncorrected Area Counts'!O62*'Plate Planning'!$P$26+'Plate Planning'!$Q$26)/'Plate Planning'!$O$26*100/'Uncorrected Concentrations'!E62*'Plate Planning'!$O$17</f>
        <v>#DIV/0!</v>
      </c>
      <c r="N62" s="207" t="e">
        <f>('Uncorrected Area Counts'!P62*'Plate Planning'!$P$27+'Plate Planning'!$Q$27)/'Plate Planning'!$O$27*100/'Uncorrected Concentrations'!E62*'Plate Planning'!$O$17</f>
        <v>#DIV/0!</v>
      </c>
      <c r="O62" s="207" t="e">
        <f>('Uncorrected Area Counts'!Q62*'Plate Planning'!$P$28+'Plate Planning'!$Q$28)/'Plate Planning'!$O$28*100/'Uncorrected Concentrations'!E62*'Plate Planning'!$O$17</f>
        <v>#DIV/0!</v>
      </c>
      <c r="P62" s="207" t="e">
        <f>('Uncorrected Area Counts'!R62*'Plate Planning'!$P$29+'Plate Planning'!$Q$29)/'Plate Planning'!$O$29*100/'Uncorrected Concentrations'!E62*'Plate Planning'!$O$17</f>
        <v>#DIV/0!</v>
      </c>
      <c r="Q62" s="207" t="e">
        <f>('Uncorrected Area Counts'!S62*'Plate Planning'!$P$30+'Plate Planning'!$Q$30)/'Plate Planning'!$O$30*100/'Uncorrected Concentrations'!E62*'Plate Planning'!$O$17</f>
        <v>#DIV/0!</v>
      </c>
      <c r="R62" s="207" t="e">
        <f>('Uncorrected Area Counts'!T62*'Plate Planning'!$P$31+'Plate Planning'!$Q$31)/'Plate Planning'!$O$31*100/'Uncorrected Concentrations'!E62*'Plate Planning'!$O$17</f>
        <v>#DIV/0!</v>
      </c>
      <c r="S62" s="265" t="e">
        <f>('Uncorrected Area Counts'!U62*'Plate Planning'!$P$32+'Plate Planning'!$Q$32)/'Plate Planning'!$O$32*100/'Uncorrected Concentrations'!E62*'Plate Planning'!$O$17</f>
        <v>#DIV/0!</v>
      </c>
    </row>
    <row r="63" spans="1:19" x14ac:dyDescent="0.3">
      <c r="A63" s="27">
        <v>60</v>
      </c>
      <c r="B63" s="26">
        <v>12</v>
      </c>
      <c r="C63" s="26">
        <v>5</v>
      </c>
      <c r="D63" s="12" t="s">
        <v>66</v>
      </c>
      <c r="E63" s="207" t="e">
        <f>('Uncorrected Area Counts'!G63*'Plate Planning'!$P$18+'Plate Planning'!$Q$18)/'Plate Planning'!$O$18*100/'Uncorrected Concentrations'!E63*'Plate Planning'!$O$17</f>
        <v>#DIV/0!</v>
      </c>
      <c r="F63" s="207" t="e">
        <f>('Uncorrected Area Counts'!H63*'Plate Planning'!$P$19+'Plate Planning'!$Q$19)/'Plate Planning'!$O$19*100/'Uncorrected Concentrations'!E63*'Plate Planning'!$O$17</f>
        <v>#DIV/0!</v>
      </c>
      <c r="G63" s="207" t="e">
        <f>('Uncorrected Area Counts'!I63*'Plate Planning'!$P$20+'Plate Planning'!$Q$20)/'Plate Planning'!$O$20*100/'Uncorrected Concentrations'!E63*'Plate Planning'!$O$17</f>
        <v>#DIV/0!</v>
      </c>
      <c r="H63" s="207" t="e">
        <f>('Uncorrected Area Counts'!J63*'Plate Planning'!$P$21+'Plate Planning'!$Q$21)/'Plate Planning'!$O$21*100/'Uncorrected Concentrations'!E63*'Plate Planning'!$O$17</f>
        <v>#DIV/0!</v>
      </c>
      <c r="I63" s="207" t="e">
        <f>('Uncorrected Area Counts'!K63*'Plate Planning'!$P$22+'Plate Planning'!$Q$22)/'Plate Planning'!$O$22*100/'Uncorrected Concentrations'!E63*'Plate Planning'!$O$17</f>
        <v>#DIV/0!</v>
      </c>
      <c r="J63" s="207" t="e">
        <f>('Uncorrected Area Counts'!L63*'Plate Planning'!$P$23+'Plate Planning'!$Q$23)/'Plate Planning'!$O$23*100/'Uncorrected Concentrations'!E63*'Plate Planning'!$O$17</f>
        <v>#DIV/0!</v>
      </c>
      <c r="K63" s="207" t="e">
        <f>('Uncorrected Area Counts'!M63*'Plate Planning'!$P$24+'Plate Planning'!$Q$24)/'Plate Planning'!$O$24*100/'Uncorrected Concentrations'!E63*'Plate Planning'!$O$17</f>
        <v>#DIV/0!</v>
      </c>
      <c r="L63" s="207" t="e">
        <f>('Uncorrected Area Counts'!N63*'Plate Planning'!$P$25+'Plate Planning'!$Q$25)/'Plate Planning'!O84*100/'Uncorrected Concentrations'!E63*'Plate Planning'!$O$17</f>
        <v>#DIV/0!</v>
      </c>
      <c r="M63" s="207" t="e">
        <f>('Uncorrected Area Counts'!O63*'Plate Planning'!$P$26+'Plate Planning'!$Q$26)/'Plate Planning'!$O$26*100/'Uncorrected Concentrations'!E63*'Plate Planning'!$O$17</f>
        <v>#DIV/0!</v>
      </c>
      <c r="N63" s="207" t="e">
        <f>('Uncorrected Area Counts'!P63*'Plate Planning'!$P$27+'Plate Planning'!$Q$27)/'Plate Planning'!$O$27*100/'Uncorrected Concentrations'!E63*'Plate Planning'!$O$17</f>
        <v>#DIV/0!</v>
      </c>
      <c r="O63" s="207" t="e">
        <f>('Uncorrected Area Counts'!Q63*'Plate Planning'!$P$28+'Plate Planning'!$Q$28)/'Plate Planning'!$O$28*100/'Uncorrected Concentrations'!E63*'Plate Planning'!$O$17</f>
        <v>#DIV/0!</v>
      </c>
      <c r="P63" s="207" t="e">
        <f>('Uncorrected Area Counts'!R63*'Plate Planning'!$P$29+'Plate Planning'!$Q$29)/'Plate Planning'!$O$29*100/'Uncorrected Concentrations'!E63*'Plate Planning'!$O$17</f>
        <v>#DIV/0!</v>
      </c>
      <c r="Q63" s="207" t="e">
        <f>('Uncorrected Area Counts'!S63*'Plate Planning'!$P$30+'Plate Planning'!$Q$30)/'Plate Planning'!$O$30*100/'Uncorrected Concentrations'!E63*'Plate Planning'!$O$17</f>
        <v>#DIV/0!</v>
      </c>
      <c r="R63" s="207" t="e">
        <f>('Uncorrected Area Counts'!T63*'Plate Planning'!$P$31+'Plate Planning'!$Q$31)/'Plate Planning'!$O$31*100/'Uncorrected Concentrations'!E63*'Plate Planning'!$O$17</f>
        <v>#DIV/0!</v>
      </c>
      <c r="S63" s="265" t="e">
        <f>('Uncorrected Area Counts'!U63*'Plate Planning'!$P$32+'Plate Planning'!$Q$32)/'Plate Planning'!$O$32*100/'Uncorrected Concentrations'!E63*'Plate Planning'!$O$17</f>
        <v>#DIV/0!</v>
      </c>
    </row>
    <row r="64" spans="1:19" x14ac:dyDescent="0.3">
      <c r="A64" s="27">
        <v>61</v>
      </c>
      <c r="B64" s="26">
        <v>1</v>
      </c>
      <c r="C64" s="26">
        <v>6</v>
      </c>
      <c r="D64" s="12" t="s">
        <v>66</v>
      </c>
      <c r="E64" s="207" t="e">
        <f>('Uncorrected Area Counts'!G64*'Plate Planning'!$P$18+'Plate Planning'!$Q$18)/'Plate Planning'!$O$18*100/'Uncorrected Concentrations'!E64*'Plate Planning'!$O$17</f>
        <v>#DIV/0!</v>
      </c>
      <c r="F64" s="207" t="e">
        <f>('Uncorrected Area Counts'!H64*'Plate Planning'!$P$19+'Plate Planning'!$Q$19)/'Plate Planning'!$O$19*100/'Uncorrected Concentrations'!E64*'Plate Planning'!$O$17</f>
        <v>#DIV/0!</v>
      </c>
      <c r="G64" s="207" t="e">
        <f>('Uncorrected Area Counts'!I64*'Plate Planning'!$P$20+'Plate Planning'!$Q$20)/'Plate Planning'!$O$20*100/'Uncorrected Concentrations'!E64*'Plate Planning'!$O$17</f>
        <v>#DIV/0!</v>
      </c>
      <c r="H64" s="207" t="e">
        <f>('Uncorrected Area Counts'!J64*'Plate Planning'!$P$21+'Plate Planning'!$Q$21)/'Plate Planning'!$O$21*100/'Uncorrected Concentrations'!E64*'Plate Planning'!$O$17</f>
        <v>#DIV/0!</v>
      </c>
      <c r="I64" s="207" t="e">
        <f>('Uncorrected Area Counts'!K64*'Plate Planning'!$P$22+'Plate Planning'!$Q$22)/'Plate Planning'!$O$22*100/'Uncorrected Concentrations'!E64*'Plate Planning'!$O$17</f>
        <v>#DIV/0!</v>
      </c>
      <c r="J64" s="207" t="e">
        <f>('Uncorrected Area Counts'!L64*'Plate Planning'!$P$23+'Plate Planning'!$Q$23)/'Plate Planning'!$O$23*100/'Uncorrected Concentrations'!E64*'Plate Planning'!$O$17</f>
        <v>#DIV/0!</v>
      </c>
      <c r="K64" s="207" t="e">
        <f>('Uncorrected Area Counts'!M64*'Plate Planning'!$P$24+'Plate Planning'!$Q$24)/'Plate Planning'!$O$24*100/'Uncorrected Concentrations'!E64*'Plate Planning'!$O$17</f>
        <v>#DIV/0!</v>
      </c>
      <c r="L64" s="207" t="e">
        <f>('Uncorrected Area Counts'!N64*'Plate Planning'!$P$25+'Plate Planning'!$Q$25)/'Plate Planning'!O85*100/'Uncorrected Concentrations'!E64*'Plate Planning'!$O$17</f>
        <v>#DIV/0!</v>
      </c>
      <c r="M64" s="207" t="e">
        <f>('Uncorrected Area Counts'!O64*'Plate Planning'!$P$26+'Plate Planning'!$Q$26)/'Plate Planning'!$O$26*100/'Uncorrected Concentrations'!E64*'Plate Planning'!$O$17</f>
        <v>#DIV/0!</v>
      </c>
      <c r="N64" s="207" t="e">
        <f>('Uncorrected Area Counts'!P64*'Plate Planning'!$P$27+'Plate Planning'!$Q$27)/'Plate Planning'!$O$27*100/'Uncorrected Concentrations'!E64*'Plate Planning'!$O$17</f>
        <v>#DIV/0!</v>
      </c>
      <c r="O64" s="207" t="e">
        <f>('Uncorrected Area Counts'!Q64*'Plate Planning'!$P$28+'Plate Planning'!$Q$28)/'Plate Planning'!$O$28*100/'Uncorrected Concentrations'!E64*'Plate Planning'!$O$17</f>
        <v>#DIV/0!</v>
      </c>
      <c r="P64" s="207" t="e">
        <f>('Uncorrected Area Counts'!R64*'Plate Planning'!$P$29+'Plate Planning'!$Q$29)/'Plate Planning'!$O$29*100/'Uncorrected Concentrations'!E64*'Plate Planning'!$O$17</f>
        <v>#DIV/0!</v>
      </c>
      <c r="Q64" s="207" t="e">
        <f>('Uncorrected Area Counts'!S64*'Plate Planning'!$P$30+'Plate Planning'!$Q$30)/'Plate Planning'!$O$30*100/'Uncorrected Concentrations'!E64*'Plate Planning'!$O$17</f>
        <v>#DIV/0!</v>
      </c>
      <c r="R64" s="207" t="e">
        <f>('Uncorrected Area Counts'!T64*'Plate Planning'!$P$31+'Plate Planning'!$Q$31)/'Plate Planning'!$O$31*100/'Uncorrected Concentrations'!E64*'Plate Planning'!$O$17</f>
        <v>#DIV/0!</v>
      </c>
      <c r="S64" s="265" t="e">
        <f>('Uncorrected Area Counts'!U64*'Plate Planning'!$P$32+'Plate Planning'!$Q$32)/'Plate Planning'!$O$32*100/'Uncorrected Concentrations'!E64*'Plate Planning'!$O$17</f>
        <v>#DIV/0!</v>
      </c>
    </row>
    <row r="65" spans="1:19" x14ac:dyDescent="0.3">
      <c r="A65" s="27">
        <v>62</v>
      </c>
      <c r="B65" s="26">
        <v>2</v>
      </c>
      <c r="C65" s="26">
        <v>6</v>
      </c>
      <c r="D65" s="12" t="s">
        <v>66</v>
      </c>
      <c r="E65" s="207" t="e">
        <f>('Uncorrected Area Counts'!G65*'Plate Planning'!$P$18+'Plate Planning'!$Q$18)/'Plate Planning'!$O$18*100/'Uncorrected Concentrations'!E65*'Plate Planning'!$O$17</f>
        <v>#DIV/0!</v>
      </c>
      <c r="F65" s="207" t="e">
        <f>('Uncorrected Area Counts'!H65*'Plate Planning'!$P$19+'Plate Planning'!$Q$19)/'Plate Planning'!$O$19*100/'Uncorrected Concentrations'!E65*'Plate Planning'!$O$17</f>
        <v>#DIV/0!</v>
      </c>
      <c r="G65" s="207" t="e">
        <f>('Uncorrected Area Counts'!I65*'Plate Planning'!$P$20+'Plate Planning'!$Q$20)/'Plate Planning'!$O$20*100/'Uncorrected Concentrations'!E65*'Plate Planning'!$O$17</f>
        <v>#DIV/0!</v>
      </c>
      <c r="H65" s="207" t="e">
        <f>('Uncorrected Area Counts'!J65*'Plate Planning'!$P$21+'Plate Planning'!$Q$21)/'Plate Planning'!$O$21*100/'Uncorrected Concentrations'!E65*'Plate Planning'!$O$17</f>
        <v>#DIV/0!</v>
      </c>
      <c r="I65" s="207" t="e">
        <f>('Uncorrected Area Counts'!K65*'Plate Planning'!$P$22+'Plate Planning'!$Q$22)/'Plate Planning'!$O$22*100/'Uncorrected Concentrations'!E65*'Plate Planning'!$O$17</f>
        <v>#DIV/0!</v>
      </c>
      <c r="J65" s="207" t="e">
        <f>('Uncorrected Area Counts'!L65*'Plate Planning'!$P$23+'Plate Planning'!$Q$23)/'Plate Planning'!$O$23*100/'Uncorrected Concentrations'!E65*'Plate Planning'!$O$17</f>
        <v>#DIV/0!</v>
      </c>
      <c r="K65" s="207" t="e">
        <f>('Uncorrected Area Counts'!M65*'Plate Planning'!$P$24+'Plate Planning'!$Q$24)/'Plate Planning'!$O$24*100/'Uncorrected Concentrations'!E65*'Plate Planning'!$O$17</f>
        <v>#DIV/0!</v>
      </c>
      <c r="L65" s="207" t="e">
        <f>('Uncorrected Area Counts'!N65*'Plate Planning'!$P$25+'Plate Planning'!$Q$25)/'Plate Planning'!O86*100/'Uncorrected Concentrations'!E65*'Plate Planning'!$O$17</f>
        <v>#DIV/0!</v>
      </c>
      <c r="M65" s="207" t="e">
        <f>('Uncorrected Area Counts'!O65*'Plate Planning'!$P$26+'Plate Planning'!$Q$26)/'Plate Planning'!$O$26*100/'Uncorrected Concentrations'!E65*'Plate Planning'!$O$17</f>
        <v>#DIV/0!</v>
      </c>
      <c r="N65" s="207" t="e">
        <f>('Uncorrected Area Counts'!P65*'Plate Planning'!$P$27+'Plate Planning'!$Q$27)/'Plate Planning'!$O$27*100/'Uncorrected Concentrations'!E65*'Plate Planning'!$O$17</f>
        <v>#DIV/0!</v>
      </c>
      <c r="O65" s="207" t="e">
        <f>('Uncorrected Area Counts'!Q65*'Plate Planning'!$P$28+'Plate Planning'!$Q$28)/'Plate Planning'!$O$28*100/'Uncorrected Concentrations'!E65*'Plate Planning'!$O$17</f>
        <v>#DIV/0!</v>
      </c>
      <c r="P65" s="207" t="e">
        <f>('Uncorrected Area Counts'!R65*'Plate Planning'!$P$29+'Plate Planning'!$Q$29)/'Plate Planning'!$O$29*100/'Uncorrected Concentrations'!E65*'Plate Planning'!$O$17</f>
        <v>#DIV/0!</v>
      </c>
      <c r="Q65" s="207" t="e">
        <f>('Uncorrected Area Counts'!S65*'Plate Planning'!$P$30+'Plate Planning'!$Q$30)/'Plate Planning'!$O$30*100/'Uncorrected Concentrations'!E65*'Plate Planning'!$O$17</f>
        <v>#DIV/0!</v>
      </c>
      <c r="R65" s="207" t="e">
        <f>('Uncorrected Area Counts'!T65*'Plate Planning'!$P$31+'Plate Planning'!$Q$31)/'Plate Planning'!$O$31*100/'Uncorrected Concentrations'!E65*'Plate Planning'!$O$17</f>
        <v>#DIV/0!</v>
      </c>
      <c r="S65" s="265" t="e">
        <f>('Uncorrected Area Counts'!U65*'Plate Planning'!$P$32+'Plate Planning'!$Q$32)/'Plate Planning'!$O$32*100/'Uncorrected Concentrations'!E65*'Plate Planning'!$O$17</f>
        <v>#DIV/0!</v>
      </c>
    </row>
    <row r="66" spans="1:19" x14ac:dyDescent="0.3">
      <c r="A66" s="27">
        <v>63</v>
      </c>
      <c r="B66" s="26">
        <v>3</v>
      </c>
      <c r="C66" s="26">
        <v>6</v>
      </c>
      <c r="D66" s="12" t="s">
        <v>66</v>
      </c>
      <c r="E66" s="207" t="e">
        <f>('Uncorrected Area Counts'!G66*'Plate Planning'!$P$18+'Plate Planning'!$Q$18)/'Plate Planning'!$O$18*100/'Uncorrected Concentrations'!E66*'Plate Planning'!$O$17</f>
        <v>#DIV/0!</v>
      </c>
      <c r="F66" s="207" t="e">
        <f>('Uncorrected Area Counts'!H66*'Plate Planning'!$P$19+'Plate Planning'!$Q$19)/'Plate Planning'!$O$19*100/'Uncorrected Concentrations'!E66*'Plate Planning'!$O$17</f>
        <v>#DIV/0!</v>
      </c>
      <c r="G66" s="207" t="e">
        <f>('Uncorrected Area Counts'!I66*'Plate Planning'!$P$20+'Plate Planning'!$Q$20)/'Plate Planning'!$O$20*100/'Uncorrected Concentrations'!E66*'Plate Planning'!$O$17</f>
        <v>#DIV/0!</v>
      </c>
      <c r="H66" s="207" t="e">
        <f>('Uncorrected Area Counts'!J66*'Plate Planning'!$P$21+'Plate Planning'!$Q$21)/'Plate Planning'!$O$21*100/'Uncorrected Concentrations'!E66*'Plate Planning'!$O$17</f>
        <v>#DIV/0!</v>
      </c>
      <c r="I66" s="207" t="e">
        <f>('Uncorrected Area Counts'!K66*'Plate Planning'!$P$22+'Plate Planning'!$Q$22)/'Plate Planning'!$O$22*100/'Uncorrected Concentrations'!E66*'Plate Planning'!$O$17</f>
        <v>#DIV/0!</v>
      </c>
      <c r="J66" s="207" t="e">
        <f>('Uncorrected Area Counts'!L66*'Plate Planning'!$P$23+'Plate Planning'!$Q$23)/'Plate Planning'!$O$23*100/'Uncorrected Concentrations'!E66*'Plate Planning'!$O$17</f>
        <v>#DIV/0!</v>
      </c>
      <c r="K66" s="207" t="e">
        <f>('Uncorrected Area Counts'!M66*'Plate Planning'!$P$24+'Plate Planning'!$Q$24)/'Plate Planning'!$O$24*100/'Uncorrected Concentrations'!E66*'Plate Planning'!$O$17</f>
        <v>#DIV/0!</v>
      </c>
      <c r="L66" s="207" t="e">
        <f>('Uncorrected Area Counts'!N66*'Plate Planning'!$P$25+'Plate Planning'!$Q$25)/'Plate Planning'!O87*100/'Uncorrected Concentrations'!E66*'Plate Planning'!$O$17</f>
        <v>#DIV/0!</v>
      </c>
      <c r="M66" s="207" t="e">
        <f>('Uncorrected Area Counts'!O66*'Plate Planning'!$P$26+'Plate Planning'!$Q$26)/'Plate Planning'!$O$26*100/'Uncorrected Concentrations'!E66*'Plate Planning'!$O$17</f>
        <v>#DIV/0!</v>
      </c>
      <c r="N66" s="207" t="e">
        <f>('Uncorrected Area Counts'!P66*'Plate Planning'!$P$27+'Plate Planning'!$Q$27)/'Plate Planning'!$O$27*100/'Uncorrected Concentrations'!E66*'Plate Planning'!$O$17</f>
        <v>#DIV/0!</v>
      </c>
      <c r="O66" s="207" t="e">
        <f>('Uncorrected Area Counts'!Q66*'Plate Planning'!$P$28+'Plate Planning'!$Q$28)/'Plate Planning'!$O$28*100/'Uncorrected Concentrations'!E66*'Plate Planning'!$O$17</f>
        <v>#DIV/0!</v>
      </c>
      <c r="P66" s="207" t="e">
        <f>('Uncorrected Area Counts'!R66*'Plate Planning'!$P$29+'Plate Planning'!$Q$29)/'Plate Planning'!$O$29*100/'Uncorrected Concentrations'!E66*'Plate Planning'!$O$17</f>
        <v>#DIV/0!</v>
      </c>
      <c r="Q66" s="207" t="e">
        <f>('Uncorrected Area Counts'!S66*'Plate Planning'!$P$30+'Plate Planning'!$Q$30)/'Plate Planning'!$O$30*100/'Uncorrected Concentrations'!E66*'Plate Planning'!$O$17</f>
        <v>#DIV/0!</v>
      </c>
      <c r="R66" s="207" t="e">
        <f>('Uncorrected Area Counts'!T66*'Plate Planning'!$P$31+'Plate Planning'!$Q$31)/'Plate Planning'!$O$31*100/'Uncorrected Concentrations'!E66*'Plate Planning'!$O$17</f>
        <v>#DIV/0!</v>
      </c>
      <c r="S66" s="265" t="e">
        <f>('Uncorrected Area Counts'!U66*'Plate Planning'!$P$32+'Plate Planning'!$Q$32)/'Plate Planning'!$O$32*100/'Uncorrected Concentrations'!E66*'Plate Planning'!$O$17</f>
        <v>#DIV/0!</v>
      </c>
    </row>
    <row r="67" spans="1:19" x14ac:dyDescent="0.3">
      <c r="A67" s="27">
        <v>64</v>
      </c>
      <c r="B67" s="26">
        <v>4</v>
      </c>
      <c r="C67" s="26">
        <v>6</v>
      </c>
      <c r="D67" s="12" t="s">
        <v>66</v>
      </c>
      <c r="E67" s="207" t="e">
        <f>('Uncorrected Area Counts'!G67*'Plate Planning'!$P$18+'Plate Planning'!$Q$18)/'Plate Planning'!$O$18*100/'Uncorrected Concentrations'!E67*'Plate Planning'!$O$17</f>
        <v>#DIV/0!</v>
      </c>
      <c r="F67" s="207" t="e">
        <f>('Uncorrected Area Counts'!H67*'Plate Planning'!$P$19+'Plate Planning'!$Q$19)/'Plate Planning'!$O$19*100/'Uncorrected Concentrations'!E67*'Plate Planning'!$O$17</f>
        <v>#DIV/0!</v>
      </c>
      <c r="G67" s="207" t="e">
        <f>('Uncorrected Area Counts'!I67*'Plate Planning'!$P$20+'Plate Planning'!$Q$20)/'Plate Planning'!$O$20*100/'Uncorrected Concentrations'!E67*'Plate Planning'!$O$17</f>
        <v>#DIV/0!</v>
      </c>
      <c r="H67" s="207" t="e">
        <f>('Uncorrected Area Counts'!J67*'Plate Planning'!$P$21+'Plate Planning'!$Q$21)/'Plate Planning'!$O$21*100/'Uncorrected Concentrations'!E67*'Plate Planning'!$O$17</f>
        <v>#DIV/0!</v>
      </c>
      <c r="I67" s="207" t="e">
        <f>('Uncorrected Area Counts'!K67*'Plate Planning'!$P$22+'Plate Planning'!$Q$22)/'Plate Planning'!$O$22*100/'Uncorrected Concentrations'!E67*'Plate Planning'!$O$17</f>
        <v>#DIV/0!</v>
      </c>
      <c r="J67" s="207" t="e">
        <f>('Uncorrected Area Counts'!L67*'Plate Planning'!$P$23+'Plate Planning'!$Q$23)/'Plate Planning'!$O$23*100/'Uncorrected Concentrations'!E67*'Plate Planning'!$O$17</f>
        <v>#DIV/0!</v>
      </c>
      <c r="K67" s="207" t="e">
        <f>('Uncorrected Area Counts'!M67*'Plate Planning'!$P$24+'Plate Planning'!$Q$24)/'Plate Planning'!$O$24*100/'Uncorrected Concentrations'!E67*'Plate Planning'!$O$17</f>
        <v>#DIV/0!</v>
      </c>
      <c r="L67" s="207" t="e">
        <f>('Uncorrected Area Counts'!N67*'Plate Planning'!$P$25+'Plate Planning'!$Q$25)/'Plate Planning'!O88*100/'Uncorrected Concentrations'!E67*'Plate Planning'!$O$17</f>
        <v>#DIV/0!</v>
      </c>
      <c r="M67" s="207" t="e">
        <f>('Uncorrected Area Counts'!O67*'Plate Planning'!$P$26+'Plate Planning'!$Q$26)/'Plate Planning'!$O$26*100/'Uncorrected Concentrations'!E67*'Plate Planning'!$O$17</f>
        <v>#DIV/0!</v>
      </c>
      <c r="N67" s="207" t="e">
        <f>('Uncorrected Area Counts'!P67*'Plate Planning'!$P$27+'Plate Planning'!$Q$27)/'Plate Planning'!$O$27*100/'Uncorrected Concentrations'!E67*'Plate Planning'!$O$17</f>
        <v>#DIV/0!</v>
      </c>
      <c r="O67" s="207" t="e">
        <f>('Uncorrected Area Counts'!Q67*'Plate Planning'!$P$28+'Plate Planning'!$Q$28)/'Plate Planning'!$O$28*100/'Uncorrected Concentrations'!E67*'Plate Planning'!$O$17</f>
        <v>#DIV/0!</v>
      </c>
      <c r="P67" s="207" t="e">
        <f>('Uncorrected Area Counts'!R67*'Plate Planning'!$P$29+'Plate Planning'!$Q$29)/'Plate Planning'!$O$29*100/'Uncorrected Concentrations'!E67*'Plate Planning'!$O$17</f>
        <v>#DIV/0!</v>
      </c>
      <c r="Q67" s="207" t="e">
        <f>('Uncorrected Area Counts'!S67*'Plate Planning'!$P$30+'Plate Planning'!$Q$30)/'Plate Planning'!$O$30*100/'Uncorrected Concentrations'!E67*'Plate Planning'!$O$17</f>
        <v>#DIV/0!</v>
      </c>
      <c r="R67" s="207" t="e">
        <f>('Uncorrected Area Counts'!T67*'Plate Planning'!$P$31+'Plate Planning'!$Q$31)/'Plate Planning'!$O$31*100/'Uncorrected Concentrations'!E67*'Plate Planning'!$O$17</f>
        <v>#DIV/0!</v>
      </c>
      <c r="S67" s="265" t="e">
        <f>('Uncorrected Area Counts'!U67*'Plate Planning'!$P$32+'Plate Planning'!$Q$32)/'Plate Planning'!$O$32*100/'Uncorrected Concentrations'!E67*'Plate Planning'!$O$17</f>
        <v>#DIV/0!</v>
      </c>
    </row>
    <row r="68" spans="1:19" x14ac:dyDescent="0.3">
      <c r="A68" s="27">
        <v>65</v>
      </c>
      <c r="B68" s="26">
        <v>5</v>
      </c>
      <c r="C68" s="26">
        <v>6</v>
      </c>
      <c r="D68" s="12" t="s">
        <v>66</v>
      </c>
      <c r="E68" s="207" t="e">
        <f>('Uncorrected Area Counts'!G68*'Plate Planning'!$P$18+'Plate Planning'!$Q$18)/'Plate Planning'!$O$18*100/'Uncorrected Concentrations'!E68*'Plate Planning'!$O$17</f>
        <v>#DIV/0!</v>
      </c>
      <c r="F68" s="207" t="e">
        <f>('Uncorrected Area Counts'!H68*'Plate Planning'!$P$19+'Plate Planning'!$Q$19)/'Plate Planning'!$O$19*100/'Uncorrected Concentrations'!E68*'Plate Planning'!$O$17</f>
        <v>#DIV/0!</v>
      </c>
      <c r="G68" s="207" t="e">
        <f>('Uncorrected Area Counts'!I68*'Plate Planning'!$P$20+'Plate Planning'!$Q$20)/'Plate Planning'!$O$20*100/'Uncorrected Concentrations'!E68*'Plate Planning'!$O$17</f>
        <v>#DIV/0!</v>
      </c>
      <c r="H68" s="207" t="e">
        <f>('Uncorrected Area Counts'!J68*'Plate Planning'!$P$21+'Plate Planning'!$Q$21)/'Plate Planning'!$O$21*100/'Uncorrected Concentrations'!E68*'Plate Planning'!$O$17</f>
        <v>#DIV/0!</v>
      </c>
      <c r="I68" s="207" t="e">
        <f>('Uncorrected Area Counts'!K68*'Plate Planning'!$P$22+'Plate Planning'!$Q$22)/'Plate Planning'!$O$22*100/'Uncorrected Concentrations'!E68*'Plate Planning'!$O$17</f>
        <v>#DIV/0!</v>
      </c>
      <c r="J68" s="207" t="e">
        <f>('Uncorrected Area Counts'!L68*'Plate Planning'!$P$23+'Plate Planning'!$Q$23)/'Plate Planning'!$O$23*100/'Uncorrected Concentrations'!E68*'Plate Planning'!$O$17</f>
        <v>#DIV/0!</v>
      </c>
      <c r="K68" s="207" t="e">
        <f>('Uncorrected Area Counts'!M68*'Plate Planning'!$P$24+'Plate Planning'!$Q$24)/'Plate Planning'!$O$24*100/'Uncorrected Concentrations'!E68*'Plate Planning'!$O$17</f>
        <v>#DIV/0!</v>
      </c>
      <c r="L68" s="207" t="e">
        <f>('Uncorrected Area Counts'!N68*'Plate Planning'!$P$25+'Plate Planning'!$Q$25)/'Plate Planning'!O89*100/'Uncorrected Concentrations'!E68*'Plate Planning'!$O$17</f>
        <v>#DIV/0!</v>
      </c>
      <c r="M68" s="207" t="e">
        <f>('Uncorrected Area Counts'!O68*'Plate Planning'!$P$26+'Plate Planning'!$Q$26)/'Plate Planning'!$O$26*100/'Uncorrected Concentrations'!E68*'Plate Planning'!$O$17</f>
        <v>#DIV/0!</v>
      </c>
      <c r="N68" s="207" t="e">
        <f>('Uncorrected Area Counts'!P68*'Plate Planning'!$P$27+'Plate Planning'!$Q$27)/'Plate Planning'!$O$27*100/'Uncorrected Concentrations'!E68*'Plate Planning'!$O$17</f>
        <v>#DIV/0!</v>
      </c>
      <c r="O68" s="207" t="e">
        <f>('Uncorrected Area Counts'!Q68*'Plate Planning'!$P$28+'Plate Planning'!$Q$28)/'Plate Planning'!$O$28*100/'Uncorrected Concentrations'!E68*'Plate Planning'!$O$17</f>
        <v>#DIV/0!</v>
      </c>
      <c r="P68" s="207" t="e">
        <f>('Uncorrected Area Counts'!R68*'Plate Planning'!$P$29+'Plate Planning'!$Q$29)/'Plate Planning'!$O$29*100/'Uncorrected Concentrations'!E68*'Plate Planning'!$O$17</f>
        <v>#DIV/0!</v>
      </c>
      <c r="Q68" s="207" t="e">
        <f>('Uncorrected Area Counts'!S68*'Plate Planning'!$P$30+'Plate Planning'!$Q$30)/'Plate Planning'!$O$30*100/'Uncorrected Concentrations'!E68*'Plate Planning'!$O$17</f>
        <v>#DIV/0!</v>
      </c>
      <c r="R68" s="207" t="e">
        <f>('Uncorrected Area Counts'!T68*'Plate Planning'!$P$31+'Plate Planning'!$Q$31)/'Plate Planning'!$O$31*100/'Uncorrected Concentrations'!E68*'Plate Planning'!$O$17</f>
        <v>#DIV/0!</v>
      </c>
      <c r="S68" s="265" t="e">
        <f>('Uncorrected Area Counts'!U68*'Plate Planning'!$P$32+'Plate Planning'!$Q$32)/'Plate Planning'!$O$32*100/'Uncorrected Concentrations'!E68*'Plate Planning'!$O$17</f>
        <v>#DIV/0!</v>
      </c>
    </row>
    <row r="69" spans="1:19" x14ac:dyDescent="0.3">
      <c r="A69" s="27">
        <v>66</v>
      </c>
      <c r="B69" s="26">
        <v>6</v>
      </c>
      <c r="C69" s="26">
        <v>6</v>
      </c>
      <c r="D69" s="12" t="s">
        <v>66</v>
      </c>
      <c r="E69" s="207" t="e">
        <f>('Uncorrected Area Counts'!G69*'Plate Planning'!$P$18+'Plate Planning'!$Q$18)/'Plate Planning'!$O$18*100/'Uncorrected Concentrations'!E69*'Plate Planning'!$O$17</f>
        <v>#DIV/0!</v>
      </c>
      <c r="F69" s="207" t="e">
        <f>('Uncorrected Area Counts'!H69*'Plate Planning'!$P$19+'Plate Planning'!$Q$19)/'Plate Planning'!$O$19*100/'Uncorrected Concentrations'!E69*'Plate Planning'!$O$17</f>
        <v>#DIV/0!</v>
      </c>
      <c r="G69" s="207" t="e">
        <f>('Uncorrected Area Counts'!I69*'Plate Planning'!$P$20+'Plate Planning'!$Q$20)/'Plate Planning'!$O$20*100/'Uncorrected Concentrations'!E69*'Plate Planning'!$O$17</f>
        <v>#DIV/0!</v>
      </c>
      <c r="H69" s="207" t="e">
        <f>('Uncorrected Area Counts'!J69*'Plate Planning'!$P$21+'Plate Planning'!$Q$21)/'Plate Planning'!$O$21*100/'Uncorrected Concentrations'!E69*'Plate Planning'!$O$17</f>
        <v>#DIV/0!</v>
      </c>
      <c r="I69" s="207" t="e">
        <f>('Uncorrected Area Counts'!K69*'Plate Planning'!$P$22+'Plate Planning'!$Q$22)/'Plate Planning'!$O$22*100/'Uncorrected Concentrations'!E69*'Plate Planning'!$O$17</f>
        <v>#DIV/0!</v>
      </c>
      <c r="J69" s="207" t="e">
        <f>('Uncorrected Area Counts'!L69*'Plate Planning'!$P$23+'Plate Planning'!$Q$23)/'Plate Planning'!$O$23*100/'Uncorrected Concentrations'!E69*'Plate Planning'!$O$17</f>
        <v>#DIV/0!</v>
      </c>
      <c r="K69" s="207" t="e">
        <f>('Uncorrected Area Counts'!M69*'Plate Planning'!$P$24+'Plate Planning'!$Q$24)/'Plate Planning'!$O$24*100/'Uncorrected Concentrations'!E69*'Plate Planning'!$O$17</f>
        <v>#DIV/0!</v>
      </c>
      <c r="L69" s="207" t="e">
        <f>('Uncorrected Area Counts'!N69*'Plate Planning'!$P$25+'Plate Planning'!$Q$25)/'Plate Planning'!O90*100/'Uncorrected Concentrations'!E69*'Plate Planning'!$O$17</f>
        <v>#DIV/0!</v>
      </c>
      <c r="M69" s="207" t="e">
        <f>('Uncorrected Area Counts'!O69*'Plate Planning'!$P$26+'Plate Planning'!$Q$26)/'Plate Planning'!$O$26*100/'Uncorrected Concentrations'!E69*'Plate Planning'!$O$17</f>
        <v>#DIV/0!</v>
      </c>
      <c r="N69" s="207" t="e">
        <f>('Uncorrected Area Counts'!P69*'Plate Planning'!$P$27+'Plate Planning'!$Q$27)/'Plate Planning'!$O$27*100/'Uncorrected Concentrations'!E69*'Plate Planning'!$O$17</f>
        <v>#DIV/0!</v>
      </c>
      <c r="O69" s="207" t="e">
        <f>('Uncorrected Area Counts'!Q69*'Plate Planning'!$P$28+'Plate Planning'!$Q$28)/'Plate Planning'!$O$28*100/'Uncorrected Concentrations'!E69*'Plate Planning'!$O$17</f>
        <v>#DIV/0!</v>
      </c>
      <c r="P69" s="207" t="e">
        <f>('Uncorrected Area Counts'!R69*'Plate Planning'!$P$29+'Plate Planning'!$Q$29)/'Plate Planning'!$O$29*100/'Uncorrected Concentrations'!E69*'Plate Planning'!$O$17</f>
        <v>#DIV/0!</v>
      </c>
      <c r="Q69" s="207" t="e">
        <f>('Uncorrected Area Counts'!S69*'Plate Planning'!$P$30+'Plate Planning'!$Q$30)/'Plate Planning'!$O$30*100/'Uncorrected Concentrations'!E69*'Plate Planning'!$O$17</f>
        <v>#DIV/0!</v>
      </c>
      <c r="R69" s="207" t="e">
        <f>('Uncorrected Area Counts'!T69*'Plate Planning'!$P$31+'Plate Planning'!$Q$31)/'Plate Planning'!$O$31*100/'Uncorrected Concentrations'!E69*'Plate Planning'!$O$17</f>
        <v>#DIV/0!</v>
      </c>
      <c r="S69" s="265" t="e">
        <f>('Uncorrected Area Counts'!U69*'Plate Planning'!$P$32+'Plate Planning'!$Q$32)/'Plate Planning'!$O$32*100/'Uncorrected Concentrations'!E69*'Plate Planning'!$O$17</f>
        <v>#DIV/0!</v>
      </c>
    </row>
    <row r="70" spans="1:19" x14ac:dyDescent="0.3">
      <c r="A70" s="27">
        <v>67</v>
      </c>
      <c r="B70" s="26">
        <v>7</v>
      </c>
      <c r="C70" s="26">
        <v>6</v>
      </c>
      <c r="D70" s="12" t="s">
        <v>66</v>
      </c>
      <c r="E70" s="207" t="e">
        <f>('Uncorrected Area Counts'!G70*'Plate Planning'!$P$18+'Plate Planning'!$Q$18)/'Plate Planning'!$O$18*100/'Uncorrected Concentrations'!E70*'Plate Planning'!$O$17</f>
        <v>#DIV/0!</v>
      </c>
      <c r="F70" s="207" t="e">
        <f>('Uncorrected Area Counts'!H70*'Plate Planning'!$P$19+'Plate Planning'!$Q$19)/'Plate Planning'!$O$19*100/'Uncorrected Concentrations'!E70*'Plate Planning'!$O$17</f>
        <v>#DIV/0!</v>
      </c>
      <c r="G70" s="207" t="e">
        <f>('Uncorrected Area Counts'!I70*'Plate Planning'!$P$20+'Plate Planning'!$Q$20)/'Plate Planning'!$O$20*100/'Uncorrected Concentrations'!E70*'Plate Planning'!$O$17</f>
        <v>#DIV/0!</v>
      </c>
      <c r="H70" s="207" t="e">
        <f>('Uncorrected Area Counts'!J70*'Plate Planning'!$P$21+'Plate Planning'!$Q$21)/'Plate Planning'!$O$21*100/'Uncorrected Concentrations'!E70*'Plate Planning'!$O$17</f>
        <v>#DIV/0!</v>
      </c>
      <c r="I70" s="207" t="e">
        <f>('Uncorrected Area Counts'!K70*'Plate Planning'!$P$22+'Plate Planning'!$Q$22)/'Plate Planning'!$O$22*100/'Uncorrected Concentrations'!E70*'Plate Planning'!$O$17</f>
        <v>#DIV/0!</v>
      </c>
      <c r="J70" s="207" t="e">
        <f>('Uncorrected Area Counts'!L70*'Plate Planning'!$P$23+'Plate Planning'!$Q$23)/'Plate Planning'!$O$23*100/'Uncorrected Concentrations'!E70*'Plate Planning'!$O$17</f>
        <v>#DIV/0!</v>
      </c>
      <c r="K70" s="207" t="e">
        <f>('Uncorrected Area Counts'!M70*'Plate Planning'!$P$24+'Plate Planning'!$Q$24)/'Plate Planning'!$O$24*100/'Uncorrected Concentrations'!E70*'Plate Planning'!$O$17</f>
        <v>#DIV/0!</v>
      </c>
      <c r="L70" s="207" t="e">
        <f>('Uncorrected Area Counts'!N70*'Plate Planning'!$P$25+'Plate Planning'!$Q$25)/'Plate Planning'!O91*100/'Uncorrected Concentrations'!E70*'Plate Planning'!$O$17</f>
        <v>#DIV/0!</v>
      </c>
      <c r="M70" s="207" t="e">
        <f>('Uncorrected Area Counts'!O70*'Plate Planning'!$P$26+'Plate Planning'!$Q$26)/'Plate Planning'!$O$26*100/'Uncorrected Concentrations'!E70*'Plate Planning'!$O$17</f>
        <v>#DIV/0!</v>
      </c>
      <c r="N70" s="207" t="e">
        <f>('Uncorrected Area Counts'!P70*'Plate Planning'!$P$27+'Plate Planning'!$Q$27)/'Plate Planning'!$O$27*100/'Uncorrected Concentrations'!E70*'Plate Planning'!$O$17</f>
        <v>#DIV/0!</v>
      </c>
      <c r="O70" s="207" t="e">
        <f>('Uncorrected Area Counts'!Q70*'Plate Planning'!$P$28+'Plate Planning'!$Q$28)/'Plate Planning'!$O$28*100/'Uncorrected Concentrations'!E70*'Plate Planning'!$O$17</f>
        <v>#DIV/0!</v>
      </c>
      <c r="P70" s="207" t="e">
        <f>('Uncorrected Area Counts'!R70*'Plate Planning'!$P$29+'Plate Planning'!$Q$29)/'Plate Planning'!$O$29*100/'Uncorrected Concentrations'!E70*'Plate Planning'!$O$17</f>
        <v>#DIV/0!</v>
      </c>
      <c r="Q70" s="207" t="e">
        <f>('Uncorrected Area Counts'!S70*'Plate Planning'!$P$30+'Plate Planning'!$Q$30)/'Plate Planning'!$O$30*100/'Uncorrected Concentrations'!E70*'Plate Planning'!$O$17</f>
        <v>#DIV/0!</v>
      </c>
      <c r="R70" s="207" t="e">
        <f>('Uncorrected Area Counts'!T70*'Plate Planning'!$P$31+'Plate Planning'!$Q$31)/'Plate Planning'!$O$31*100/'Uncorrected Concentrations'!E70*'Plate Planning'!$O$17</f>
        <v>#DIV/0!</v>
      </c>
      <c r="S70" s="265" t="e">
        <f>('Uncorrected Area Counts'!U70*'Plate Planning'!$P$32+'Plate Planning'!$Q$32)/'Plate Planning'!$O$32*100/'Uncorrected Concentrations'!E70*'Plate Planning'!$O$17</f>
        <v>#DIV/0!</v>
      </c>
    </row>
    <row r="71" spans="1:19" x14ac:dyDescent="0.3">
      <c r="A71" s="27">
        <v>68</v>
      </c>
      <c r="B71" s="26">
        <v>8</v>
      </c>
      <c r="C71" s="26">
        <v>6</v>
      </c>
      <c r="D71" s="12" t="s">
        <v>66</v>
      </c>
      <c r="E71" s="207" t="e">
        <f>('Uncorrected Area Counts'!G71*'Plate Planning'!$P$18+'Plate Planning'!$Q$18)/'Plate Planning'!$O$18*100/'Uncorrected Concentrations'!E71*'Plate Planning'!$O$17</f>
        <v>#DIV/0!</v>
      </c>
      <c r="F71" s="207" t="e">
        <f>('Uncorrected Area Counts'!H71*'Plate Planning'!$P$19+'Plate Planning'!$Q$19)/'Plate Planning'!$O$19*100/'Uncorrected Concentrations'!E71*'Plate Planning'!$O$17</f>
        <v>#DIV/0!</v>
      </c>
      <c r="G71" s="207" t="e">
        <f>('Uncorrected Area Counts'!I71*'Plate Planning'!$P$20+'Plate Planning'!$Q$20)/'Plate Planning'!$O$20*100/'Uncorrected Concentrations'!E71*'Plate Planning'!$O$17</f>
        <v>#DIV/0!</v>
      </c>
      <c r="H71" s="207" t="e">
        <f>('Uncorrected Area Counts'!J71*'Plate Planning'!$P$21+'Plate Planning'!$Q$21)/'Plate Planning'!$O$21*100/'Uncorrected Concentrations'!E71*'Plate Planning'!$O$17</f>
        <v>#DIV/0!</v>
      </c>
      <c r="I71" s="207" t="e">
        <f>('Uncorrected Area Counts'!K71*'Plate Planning'!$P$22+'Plate Planning'!$Q$22)/'Plate Planning'!$O$22*100/'Uncorrected Concentrations'!E71*'Plate Planning'!$O$17</f>
        <v>#DIV/0!</v>
      </c>
      <c r="J71" s="207" t="e">
        <f>('Uncorrected Area Counts'!L71*'Plate Planning'!$P$23+'Plate Planning'!$Q$23)/'Plate Planning'!$O$23*100/'Uncorrected Concentrations'!E71*'Plate Planning'!$O$17</f>
        <v>#DIV/0!</v>
      </c>
      <c r="K71" s="207" t="e">
        <f>('Uncorrected Area Counts'!M71*'Plate Planning'!$P$24+'Plate Planning'!$Q$24)/'Plate Planning'!$O$24*100/'Uncorrected Concentrations'!E71*'Plate Planning'!$O$17</f>
        <v>#DIV/0!</v>
      </c>
      <c r="L71" s="207" t="e">
        <f>('Uncorrected Area Counts'!N71*'Plate Planning'!$P$25+'Plate Planning'!$Q$25)/'Plate Planning'!O92*100/'Uncorrected Concentrations'!E71*'Plate Planning'!$O$17</f>
        <v>#DIV/0!</v>
      </c>
      <c r="M71" s="207" t="e">
        <f>('Uncorrected Area Counts'!O71*'Plate Planning'!$P$26+'Plate Planning'!$Q$26)/'Plate Planning'!$O$26*100/'Uncorrected Concentrations'!E71*'Plate Planning'!$O$17</f>
        <v>#DIV/0!</v>
      </c>
      <c r="N71" s="207" t="e">
        <f>('Uncorrected Area Counts'!P71*'Plate Planning'!$P$27+'Plate Planning'!$Q$27)/'Plate Planning'!$O$27*100/'Uncorrected Concentrations'!E71*'Plate Planning'!$O$17</f>
        <v>#DIV/0!</v>
      </c>
      <c r="O71" s="207" t="e">
        <f>('Uncorrected Area Counts'!Q71*'Plate Planning'!$P$28+'Plate Planning'!$Q$28)/'Plate Planning'!$O$28*100/'Uncorrected Concentrations'!E71*'Plate Planning'!$O$17</f>
        <v>#DIV/0!</v>
      </c>
      <c r="P71" s="207" t="e">
        <f>('Uncorrected Area Counts'!R71*'Plate Planning'!$P$29+'Plate Planning'!$Q$29)/'Plate Planning'!$O$29*100/'Uncorrected Concentrations'!E71*'Plate Planning'!$O$17</f>
        <v>#DIV/0!</v>
      </c>
      <c r="Q71" s="207" t="e">
        <f>('Uncorrected Area Counts'!S71*'Plate Planning'!$P$30+'Plate Planning'!$Q$30)/'Plate Planning'!$O$30*100/'Uncorrected Concentrations'!E71*'Plate Planning'!$O$17</f>
        <v>#DIV/0!</v>
      </c>
      <c r="R71" s="207" t="e">
        <f>('Uncorrected Area Counts'!T71*'Plate Planning'!$P$31+'Plate Planning'!$Q$31)/'Plate Planning'!$O$31*100/'Uncorrected Concentrations'!E71*'Plate Planning'!$O$17</f>
        <v>#DIV/0!</v>
      </c>
      <c r="S71" s="265" t="e">
        <f>('Uncorrected Area Counts'!U71*'Plate Planning'!$P$32+'Plate Planning'!$Q$32)/'Plate Planning'!$O$32*100/'Uncorrected Concentrations'!E71*'Plate Planning'!$O$17</f>
        <v>#DIV/0!</v>
      </c>
    </row>
    <row r="72" spans="1:19" x14ac:dyDescent="0.3">
      <c r="A72" s="27">
        <v>69</v>
      </c>
      <c r="B72" s="26">
        <v>9</v>
      </c>
      <c r="C72" s="26">
        <v>6</v>
      </c>
      <c r="D72" s="12" t="s">
        <v>66</v>
      </c>
      <c r="E72" s="207" t="e">
        <f>('Uncorrected Area Counts'!G72*'Plate Planning'!$P$18+'Plate Planning'!$Q$18)/'Plate Planning'!$O$18*100/'Uncorrected Concentrations'!E72*'Plate Planning'!$O$17</f>
        <v>#DIV/0!</v>
      </c>
      <c r="F72" s="207" t="e">
        <f>('Uncorrected Area Counts'!H72*'Plate Planning'!$P$19+'Plate Planning'!$Q$19)/'Plate Planning'!$O$19*100/'Uncorrected Concentrations'!E72*'Plate Planning'!$O$17</f>
        <v>#DIV/0!</v>
      </c>
      <c r="G72" s="207" t="e">
        <f>('Uncorrected Area Counts'!I72*'Plate Planning'!$P$20+'Plate Planning'!$Q$20)/'Plate Planning'!$O$20*100/'Uncorrected Concentrations'!E72*'Plate Planning'!$O$17</f>
        <v>#DIV/0!</v>
      </c>
      <c r="H72" s="207" t="e">
        <f>('Uncorrected Area Counts'!J72*'Plate Planning'!$P$21+'Plate Planning'!$Q$21)/'Plate Planning'!$O$21*100/'Uncorrected Concentrations'!E72*'Plate Planning'!$O$17</f>
        <v>#DIV/0!</v>
      </c>
      <c r="I72" s="207" t="e">
        <f>('Uncorrected Area Counts'!K72*'Plate Planning'!$P$22+'Plate Planning'!$Q$22)/'Plate Planning'!$O$22*100/'Uncorrected Concentrations'!E72*'Plate Planning'!$O$17</f>
        <v>#DIV/0!</v>
      </c>
      <c r="J72" s="207" t="e">
        <f>('Uncorrected Area Counts'!L72*'Plate Planning'!$P$23+'Plate Planning'!$Q$23)/'Plate Planning'!$O$23*100/'Uncorrected Concentrations'!E72*'Plate Planning'!$O$17</f>
        <v>#DIV/0!</v>
      </c>
      <c r="K72" s="207" t="e">
        <f>('Uncorrected Area Counts'!M72*'Plate Planning'!$P$24+'Plate Planning'!$Q$24)/'Plate Planning'!$O$24*100/'Uncorrected Concentrations'!E72*'Plate Planning'!$O$17</f>
        <v>#DIV/0!</v>
      </c>
      <c r="L72" s="207" t="e">
        <f>('Uncorrected Area Counts'!N72*'Plate Planning'!$P$25+'Plate Planning'!$Q$25)/'Plate Planning'!O93*100/'Uncorrected Concentrations'!E72*'Plate Planning'!$O$17</f>
        <v>#DIV/0!</v>
      </c>
      <c r="M72" s="207" t="e">
        <f>('Uncorrected Area Counts'!O72*'Plate Planning'!$P$26+'Plate Planning'!$Q$26)/'Plate Planning'!$O$26*100/'Uncorrected Concentrations'!E72*'Plate Planning'!$O$17</f>
        <v>#DIV/0!</v>
      </c>
      <c r="N72" s="207" t="e">
        <f>('Uncorrected Area Counts'!P72*'Plate Planning'!$P$27+'Plate Planning'!$Q$27)/'Plate Planning'!$O$27*100/'Uncorrected Concentrations'!E72*'Plate Planning'!$O$17</f>
        <v>#DIV/0!</v>
      </c>
      <c r="O72" s="207" t="e">
        <f>('Uncorrected Area Counts'!Q72*'Plate Planning'!$P$28+'Plate Planning'!$Q$28)/'Plate Planning'!$O$28*100/'Uncorrected Concentrations'!E72*'Plate Planning'!$O$17</f>
        <v>#DIV/0!</v>
      </c>
      <c r="P72" s="207" t="e">
        <f>('Uncorrected Area Counts'!R72*'Plate Planning'!$P$29+'Plate Planning'!$Q$29)/'Plate Planning'!$O$29*100/'Uncorrected Concentrations'!E72*'Plate Planning'!$O$17</f>
        <v>#DIV/0!</v>
      </c>
      <c r="Q72" s="207" t="e">
        <f>('Uncorrected Area Counts'!S72*'Plate Planning'!$P$30+'Plate Planning'!$Q$30)/'Plate Planning'!$O$30*100/'Uncorrected Concentrations'!E72*'Plate Planning'!$O$17</f>
        <v>#DIV/0!</v>
      </c>
      <c r="R72" s="207" t="e">
        <f>('Uncorrected Area Counts'!T72*'Plate Planning'!$P$31+'Plate Planning'!$Q$31)/'Plate Planning'!$O$31*100/'Uncorrected Concentrations'!E72*'Plate Planning'!$O$17</f>
        <v>#DIV/0!</v>
      </c>
      <c r="S72" s="265" t="e">
        <f>('Uncorrected Area Counts'!U72*'Plate Planning'!$P$32+'Plate Planning'!$Q$32)/'Plate Planning'!$O$32*100/'Uncorrected Concentrations'!E72*'Plate Planning'!$O$17</f>
        <v>#DIV/0!</v>
      </c>
    </row>
    <row r="73" spans="1:19" x14ac:dyDescent="0.3">
      <c r="A73" s="27">
        <v>70</v>
      </c>
      <c r="B73" s="26">
        <v>10</v>
      </c>
      <c r="C73" s="26">
        <v>6</v>
      </c>
      <c r="D73" s="12" t="s">
        <v>66</v>
      </c>
      <c r="E73" s="207" t="e">
        <f>('Uncorrected Area Counts'!G73*'Plate Planning'!$P$18+'Plate Planning'!$Q$18)/'Plate Planning'!$O$18*100/'Uncorrected Concentrations'!E73*'Plate Planning'!$O$17</f>
        <v>#DIV/0!</v>
      </c>
      <c r="F73" s="207" t="e">
        <f>('Uncorrected Area Counts'!H73*'Plate Planning'!$P$19+'Plate Planning'!$Q$19)/'Plate Planning'!$O$19*100/'Uncorrected Concentrations'!E73*'Plate Planning'!$O$17</f>
        <v>#DIV/0!</v>
      </c>
      <c r="G73" s="207" t="e">
        <f>('Uncorrected Area Counts'!I73*'Plate Planning'!$P$20+'Plate Planning'!$Q$20)/'Plate Planning'!$O$20*100/'Uncorrected Concentrations'!E73*'Plate Planning'!$O$17</f>
        <v>#DIV/0!</v>
      </c>
      <c r="H73" s="207" t="e">
        <f>('Uncorrected Area Counts'!J73*'Plate Planning'!$P$21+'Plate Planning'!$Q$21)/'Plate Planning'!$O$21*100/'Uncorrected Concentrations'!E73*'Plate Planning'!$O$17</f>
        <v>#DIV/0!</v>
      </c>
      <c r="I73" s="207" t="e">
        <f>('Uncorrected Area Counts'!K73*'Plate Planning'!$P$22+'Plate Planning'!$Q$22)/'Plate Planning'!$O$22*100/'Uncorrected Concentrations'!E73*'Plate Planning'!$O$17</f>
        <v>#DIV/0!</v>
      </c>
      <c r="J73" s="207" t="e">
        <f>('Uncorrected Area Counts'!L73*'Plate Planning'!$P$23+'Plate Planning'!$Q$23)/'Plate Planning'!$O$23*100/'Uncorrected Concentrations'!E73*'Plate Planning'!$O$17</f>
        <v>#DIV/0!</v>
      </c>
      <c r="K73" s="207" t="e">
        <f>('Uncorrected Area Counts'!M73*'Plate Planning'!$P$24+'Plate Planning'!$Q$24)/'Plate Planning'!$O$24*100/'Uncorrected Concentrations'!E73*'Plate Planning'!$O$17</f>
        <v>#DIV/0!</v>
      </c>
      <c r="L73" s="207" t="e">
        <f>('Uncorrected Area Counts'!N73*'Plate Planning'!$P$25+'Plate Planning'!$Q$25)/'Plate Planning'!O94*100/'Uncorrected Concentrations'!E73*'Plate Planning'!$O$17</f>
        <v>#DIV/0!</v>
      </c>
      <c r="M73" s="207" t="e">
        <f>('Uncorrected Area Counts'!O73*'Plate Planning'!$P$26+'Plate Planning'!$Q$26)/'Plate Planning'!$O$26*100/'Uncorrected Concentrations'!E73*'Plate Planning'!$O$17</f>
        <v>#DIV/0!</v>
      </c>
      <c r="N73" s="207" t="e">
        <f>('Uncorrected Area Counts'!P73*'Plate Planning'!$P$27+'Plate Planning'!$Q$27)/'Plate Planning'!$O$27*100/'Uncorrected Concentrations'!E73*'Plate Planning'!$O$17</f>
        <v>#DIV/0!</v>
      </c>
      <c r="O73" s="207" t="e">
        <f>('Uncorrected Area Counts'!Q73*'Plate Planning'!$P$28+'Plate Planning'!$Q$28)/'Plate Planning'!$O$28*100/'Uncorrected Concentrations'!E73*'Plate Planning'!$O$17</f>
        <v>#DIV/0!</v>
      </c>
      <c r="P73" s="207" t="e">
        <f>('Uncorrected Area Counts'!R73*'Plate Planning'!$P$29+'Plate Planning'!$Q$29)/'Plate Planning'!$O$29*100/'Uncorrected Concentrations'!E73*'Plate Planning'!$O$17</f>
        <v>#DIV/0!</v>
      </c>
      <c r="Q73" s="207" t="e">
        <f>('Uncorrected Area Counts'!S73*'Plate Planning'!$P$30+'Plate Planning'!$Q$30)/'Plate Planning'!$O$30*100/'Uncorrected Concentrations'!E73*'Plate Planning'!$O$17</f>
        <v>#DIV/0!</v>
      </c>
      <c r="R73" s="207" t="e">
        <f>('Uncorrected Area Counts'!T73*'Plate Planning'!$P$31+'Plate Planning'!$Q$31)/'Plate Planning'!$O$31*100/'Uncorrected Concentrations'!E73*'Plate Planning'!$O$17</f>
        <v>#DIV/0!</v>
      </c>
      <c r="S73" s="265" t="e">
        <f>('Uncorrected Area Counts'!U73*'Plate Planning'!$P$32+'Plate Planning'!$Q$32)/'Plate Planning'!$O$32*100/'Uncorrected Concentrations'!E73*'Plate Planning'!$O$17</f>
        <v>#DIV/0!</v>
      </c>
    </row>
    <row r="74" spans="1:19" x14ac:dyDescent="0.3">
      <c r="A74" s="27">
        <v>71</v>
      </c>
      <c r="B74" s="26">
        <v>11</v>
      </c>
      <c r="C74" s="26">
        <v>6</v>
      </c>
      <c r="D74" s="12" t="s">
        <v>66</v>
      </c>
      <c r="E74" s="207" t="e">
        <f>('Uncorrected Area Counts'!G74*'Plate Planning'!$P$18+'Plate Planning'!$Q$18)/'Plate Planning'!$O$18*100/'Uncorrected Concentrations'!E74*'Plate Planning'!$O$17</f>
        <v>#DIV/0!</v>
      </c>
      <c r="F74" s="207" t="e">
        <f>('Uncorrected Area Counts'!H74*'Plate Planning'!$P$19+'Plate Planning'!$Q$19)/'Plate Planning'!$O$19*100/'Uncorrected Concentrations'!E74*'Plate Planning'!$O$17</f>
        <v>#DIV/0!</v>
      </c>
      <c r="G74" s="207" t="e">
        <f>('Uncorrected Area Counts'!I74*'Plate Planning'!$P$20+'Plate Planning'!$Q$20)/'Plate Planning'!$O$20*100/'Uncorrected Concentrations'!E74*'Plate Planning'!$O$17</f>
        <v>#DIV/0!</v>
      </c>
      <c r="H74" s="207" t="e">
        <f>('Uncorrected Area Counts'!J74*'Plate Planning'!$P$21+'Plate Planning'!$Q$21)/'Plate Planning'!$O$21*100/'Uncorrected Concentrations'!E74*'Plate Planning'!$O$17</f>
        <v>#DIV/0!</v>
      </c>
      <c r="I74" s="207" t="e">
        <f>('Uncorrected Area Counts'!K74*'Plate Planning'!$P$22+'Plate Planning'!$Q$22)/'Plate Planning'!$O$22*100/'Uncorrected Concentrations'!E74*'Plate Planning'!$O$17</f>
        <v>#DIV/0!</v>
      </c>
      <c r="J74" s="207" t="e">
        <f>('Uncorrected Area Counts'!L74*'Plate Planning'!$P$23+'Plate Planning'!$Q$23)/'Plate Planning'!$O$23*100/'Uncorrected Concentrations'!E74*'Plate Planning'!$O$17</f>
        <v>#DIV/0!</v>
      </c>
      <c r="K74" s="207" t="e">
        <f>('Uncorrected Area Counts'!M74*'Plate Planning'!$P$24+'Plate Planning'!$Q$24)/'Plate Planning'!$O$24*100/'Uncorrected Concentrations'!E74*'Plate Planning'!$O$17</f>
        <v>#DIV/0!</v>
      </c>
      <c r="L74" s="207" t="e">
        <f>('Uncorrected Area Counts'!N74*'Plate Planning'!$P$25+'Plate Planning'!$Q$25)/'Plate Planning'!O95*100/'Uncorrected Concentrations'!E74*'Plate Planning'!$O$17</f>
        <v>#DIV/0!</v>
      </c>
      <c r="M74" s="207" t="e">
        <f>('Uncorrected Area Counts'!O74*'Plate Planning'!$P$26+'Plate Planning'!$Q$26)/'Plate Planning'!$O$26*100/'Uncorrected Concentrations'!E74*'Plate Planning'!$O$17</f>
        <v>#DIV/0!</v>
      </c>
      <c r="N74" s="207" t="e">
        <f>('Uncorrected Area Counts'!P74*'Plate Planning'!$P$27+'Plate Planning'!$Q$27)/'Plate Planning'!$O$27*100/'Uncorrected Concentrations'!E74*'Plate Planning'!$O$17</f>
        <v>#DIV/0!</v>
      </c>
      <c r="O74" s="207" t="e">
        <f>('Uncorrected Area Counts'!Q74*'Plate Planning'!$P$28+'Plate Planning'!$Q$28)/'Plate Planning'!$O$28*100/'Uncorrected Concentrations'!E74*'Plate Planning'!$O$17</f>
        <v>#DIV/0!</v>
      </c>
      <c r="P74" s="207" t="e">
        <f>('Uncorrected Area Counts'!R74*'Plate Planning'!$P$29+'Plate Planning'!$Q$29)/'Plate Planning'!$O$29*100/'Uncorrected Concentrations'!E74*'Plate Planning'!$O$17</f>
        <v>#DIV/0!</v>
      </c>
      <c r="Q74" s="207" t="e">
        <f>('Uncorrected Area Counts'!S74*'Plate Planning'!$P$30+'Plate Planning'!$Q$30)/'Plate Planning'!$O$30*100/'Uncorrected Concentrations'!E74*'Plate Planning'!$O$17</f>
        <v>#DIV/0!</v>
      </c>
      <c r="R74" s="207" t="e">
        <f>('Uncorrected Area Counts'!T74*'Plate Planning'!$P$31+'Plate Planning'!$Q$31)/'Plate Planning'!$O$31*100/'Uncorrected Concentrations'!E74*'Plate Planning'!$O$17</f>
        <v>#DIV/0!</v>
      </c>
      <c r="S74" s="265" t="e">
        <f>('Uncorrected Area Counts'!U74*'Plate Planning'!$P$32+'Plate Planning'!$Q$32)/'Plate Planning'!$O$32*100/'Uncorrected Concentrations'!E74*'Plate Planning'!$O$17</f>
        <v>#DIV/0!</v>
      </c>
    </row>
    <row r="75" spans="1:19" x14ac:dyDescent="0.3">
      <c r="A75" s="27">
        <v>72</v>
      </c>
      <c r="B75" s="26">
        <v>12</v>
      </c>
      <c r="C75" s="26">
        <v>6</v>
      </c>
      <c r="D75" s="12" t="s">
        <v>66</v>
      </c>
      <c r="E75" s="207" t="e">
        <f>('Uncorrected Area Counts'!G75*'Plate Planning'!$P$18+'Plate Planning'!$Q$18)/'Plate Planning'!$O$18*100/'Uncorrected Concentrations'!E75*'Plate Planning'!$O$17</f>
        <v>#DIV/0!</v>
      </c>
      <c r="F75" s="207" t="e">
        <f>('Uncorrected Area Counts'!H75*'Plate Planning'!$P$19+'Plate Planning'!$Q$19)/'Plate Planning'!$O$19*100/'Uncorrected Concentrations'!E75*'Plate Planning'!$O$17</f>
        <v>#DIV/0!</v>
      </c>
      <c r="G75" s="207" t="e">
        <f>('Uncorrected Area Counts'!I75*'Plate Planning'!$P$20+'Plate Planning'!$Q$20)/'Plate Planning'!$O$20*100/'Uncorrected Concentrations'!E75*'Plate Planning'!$O$17</f>
        <v>#DIV/0!</v>
      </c>
      <c r="H75" s="207" t="e">
        <f>('Uncorrected Area Counts'!J75*'Plate Planning'!$P$21+'Plate Planning'!$Q$21)/'Plate Planning'!$O$21*100/'Uncorrected Concentrations'!E75*'Plate Planning'!$O$17</f>
        <v>#DIV/0!</v>
      </c>
      <c r="I75" s="207" t="e">
        <f>('Uncorrected Area Counts'!K75*'Plate Planning'!$P$22+'Plate Planning'!$Q$22)/'Plate Planning'!$O$22*100/'Uncorrected Concentrations'!E75*'Plate Planning'!$O$17</f>
        <v>#DIV/0!</v>
      </c>
      <c r="J75" s="207" t="e">
        <f>('Uncorrected Area Counts'!L75*'Plate Planning'!$P$23+'Plate Planning'!$Q$23)/'Plate Planning'!$O$23*100/'Uncorrected Concentrations'!E75*'Plate Planning'!$O$17</f>
        <v>#DIV/0!</v>
      </c>
      <c r="K75" s="207" t="e">
        <f>('Uncorrected Area Counts'!M75*'Plate Planning'!$P$24+'Plate Planning'!$Q$24)/'Plate Planning'!$O$24*100/'Uncorrected Concentrations'!E75*'Plate Planning'!$O$17</f>
        <v>#DIV/0!</v>
      </c>
      <c r="L75" s="207" t="e">
        <f>('Uncorrected Area Counts'!N75*'Plate Planning'!$P$25+'Plate Planning'!$Q$25)/'Plate Planning'!O96*100/'Uncorrected Concentrations'!E75*'Plate Planning'!$O$17</f>
        <v>#DIV/0!</v>
      </c>
      <c r="M75" s="207" t="e">
        <f>('Uncorrected Area Counts'!O75*'Plate Planning'!$P$26+'Plate Planning'!$Q$26)/'Plate Planning'!$O$26*100/'Uncorrected Concentrations'!E75*'Plate Planning'!$O$17</f>
        <v>#DIV/0!</v>
      </c>
      <c r="N75" s="207" t="e">
        <f>('Uncorrected Area Counts'!P75*'Plate Planning'!$P$27+'Plate Planning'!$Q$27)/'Plate Planning'!$O$27*100/'Uncorrected Concentrations'!E75*'Plate Planning'!$O$17</f>
        <v>#DIV/0!</v>
      </c>
      <c r="O75" s="207" t="e">
        <f>('Uncorrected Area Counts'!Q75*'Plate Planning'!$P$28+'Plate Planning'!$Q$28)/'Plate Planning'!$O$28*100/'Uncorrected Concentrations'!E75*'Plate Planning'!$O$17</f>
        <v>#DIV/0!</v>
      </c>
      <c r="P75" s="207" t="e">
        <f>('Uncorrected Area Counts'!R75*'Plate Planning'!$P$29+'Plate Planning'!$Q$29)/'Plate Planning'!$O$29*100/'Uncorrected Concentrations'!E75*'Plate Planning'!$O$17</f>
        <v>#DIV/0!</v>
      </c>
      <c r="Q75" s="207" t="e">
        <f>('Uncorrected Area Counts'!S75*'Plate Planning'!$P$30+'Plate Planning'!$Q$30)/'Plate Planning'!$O$30*100/'Uncorrected Concentrations'!E75*'Plate Planning'!$O$17</f>
        <v>#DIV/0!</v>
      </c>
      <c r="R75" s="207" t="e">
        <f>('Uncorrected Area Counts'!T75*'Plate Planning'!$P$31+'Plate Planning'!$Q$31)/'Plate Planning'!$O$31*100/'Uncorrected Concentrations'!E75*'Plate Planning'!$O$17</f>
        <v>#DIV/0!</v>
      </c>
      <c r="S75" s="265" t="e">
        <f>('Uncorrected Area Counts'!U75*'Plate Planning'!$P$32+'Plate Planning'!$Q$32)/'Plate Planning'!$O$32*100/'Uncorrected Concentrations'!E75*'Plate Planning'!$O$17</f>
        <v>#DIV/0!</v>
      </c>
    </row>
    <row r="76" spans="1:19" x14ac:dyDescent="0.3">
      <c r="A76" s="27">
        <v>73</v>
      </c>
      <c r="B76" s="26">
        <v>1</v>
      </c>
      <c r="C76" s="26">
        <v>7</v>
      </c>
      <c r="D76" s="12" t="s">
        <v>66</v>
      </c>
      <c r="E76" s="207" t="e">
        <f>('Uncorrected Area Counts'!G76*'Plate Planning'!$P$18+'Plate Planning'!$Q$18)/'Plate Planning'!$O$18*100/'Uncorrected Concentrations'!E76*'Plate Planning'!$O$17</f>
        <v>#DIV/0!</v>
      </c>
      <c r="F76" s="207" t="e">
        <f>('Uncorrected Area Counts'!H76*'Plate Planning'!$P$19+'Plate Planning'!$Q$19)/'Plate Planning'!$O$19*100/'Uncorrected Concentrations'!E76*'Plate Planning'!$O$17</f>
        <v>#DIV/0!</v>
      </c>
      <c r="G76" s="207" t="e">
        <f>('Uncorrected Area Counts'!I76*'Plate Planning'!$P$20+'Plate Planning'!$Q$20)/'Plate Planning'!$O$20*100/'Uncorrected Concentrations'!E76*'Plate Planning'!$O$17</f>
        <v>#DIV/0!</v>
      </c>
      <c r="H76" s="207" t="e">
        <f>('Uncorrected Area Counts'!J76*'Plate Planning'!$P$21+'Plate Planning'!$Q$21)/'Plate Planning'!$O$21*100/'Uncorrected Concentrations'!E76*'Plate Planning'!$O$17</f>
        <v>#DIV/0!</v>
      </c>
      <c r="I76" s="207" t="e">
        <f>('Uncorrected Area Counts'!K76*'Plate Planning'!$P$22+'Plate Planning'!$Q$22)/'Plate Planning'!$O$22*100/'Uncorrected Concentrations'!E76*'Plate Planning'!$O$17</f>
        <v>#DIV/0!</v>
      </c>
      <c r="J76" s="207" t="e">
        <f>('Uncorrected Area Counts'!L76*'Plate Planning'!$P$23+'Plate Planning'!$Q$23)/'Plate Planning'!$O$23*100/'Uncorrected Concentrations'!E76*'Plate Planning'!$O$17</f>
        <v>#DIV/0!</v>
      </c>
      <c r="K76" s="207" t="e">
        <f>('Uncorrected Area Counts'!M76*'Plate Planning'!$P$24+'Plate Planning'!$Q$24)/'Plate Planning'!$O$24*100/'Uncorrected Concentrations'!E76*'Plate Planning'!$O$17</f>
        <v>#DIV/0!</v>
      </c>
      <c r="L76" s="207" t="e">
        <f>('Uncorrected Area Counts'!N76*'Plate Planning'!$P$25+'Plate Planning'!$Q$25)/'Plate Planning'!O97*100/'Uncorrected Concentrations'!E76*'Plate Planning'!$O$17</f>
        <v>#DIV/0!</v>
      </c>
      <c r="M76" s="207" t="e">
        <f>('Uncorrected Area Counts'!O76*'Plate Planning'!$P$26+'Plate Planning'!$Q$26)/'Plate Planning'!$O$26*100/'Uncorrected Concentrations'!E76*'Plate Planning'!$O$17</f>
        <v>#DIV/0!</v>
      </c>
      <c r="N76" s="207" t="e">
        <f>('Uncorrected Area Counts'!P76*'Plate Planning'!$P$27+'Plate Planning'!$Q$27)/'Plate Planning'!$O$27*100/'Uncorrected Concentrations'!E76*'Plate Planning'!$O$17</f>
        <v>#DIV/0!</v>
      </c>
      <c r="O76" s="207" t="e">
        <f>('Uncorrected Area Counts'!Q76*'Plate Planning'!$P$28+'Plate Planning'!$Q$28)/'Plate Planning'!$O$28*100/'Uncorrected Concentrations'!E76*'Plate Planning'!$O$17</f>
        <v>#DIV/0!</v>
      </c>
      <c r="P76" s="207" t="e">
        <f>('Uncorrected Area Counts'!R76*'Plate Planning'!$P$29+'Plate Planning'!$Q$29)/'Plate Planning'!$O$29*100/'Uncorrected Concentrations'!E76*'Plate Planning'!$O$17</f>
        <v>#DIV/0!</v>
      </c>
      <c r="Q76" s="207" t="e">
        <f>('Uncorrected Area Counts'!S76*'Plate Planning'!$P$30+'Plate Planning'!$Q$30)/'Plate Planning'!$O$30*100/'Uncorrected Concentrations'!E76*'Plate Planning'!$O$17</f>
        <v>#DIV/0!</v>
      </c>
      <c r="R76" s="207" t="e">
        <f>('Uncorrected Area Counts'!T76*'Plate Planning'!$P$31+'Plate Planning'!$Q$31)/'Plate Planning'!$O$31*100/'Uncorrected Concentrations'!E76*'Plate Planning'!$O$17</f>
        <v>#DIV/0!</v>
      </c>
      <c r="S76" s="265" t="e">
        <f>('Uncorrected Area Counts'!U76*'Plate Planning'!$P$32+'Plate Planning'!$Q$32)/'Plate Planning'!$O$32*100/'Uncorrected Concentrations'!E76*'Plate Planning'!$O$17</f>
        <v>#DIV/0!</v>
      </c>
    </row>
    <row r="77" spans="1:19" x14ac:dyDescent="0.3">
      <c r="A77" s="27">
        <v>74</v>
      </c>
      <c r="B77" s="26">
        <v>2</v>
      </c>
      <c r="C77" s="26">
        <v>7</v>
      </c>
      <c r="D77" s="12" t="s">
        <v>66</v>
      </c>
      <c r="E77" s="207" t="e">
        <f>('Uncorrected Area Counts'!G77*'Plate Planning'!$P$18+'Plate Planning'!$Q$18)/'Plate Planning'!$O$18*100/'Uncorrected Concentrations'!E77*'Plate Planning'!$O$17</f>
        <v>#DIV/0!</v>
      </c>
      <c r="F77" s="207" t="e">
        <f>('Uncorrected Area Counts'!H77*'Plate Planning'!$P$19+'Plate Planning'!$Q$19)/'Plate Planning'!$O$19*100/'Uncorrected Concentrations'!E77*'Plate Planning'!$O$17</f>
        <v>#DIV/0!</v>
      </c>
      <c r="G77" s="207" t="e">
        <f>('Uncorrected Area Counts'!I77*'Plate Planning'!$P$20+'Plate Planning'!$Q$20)/'Plate Planning'!$O$20*100/'Uncorrected Concentrations'!E77*'Plate Planning'!$O$17</f>
        <v>#DIV/0!</v>
      </c>
      <c r="H77" s="207" t="e">
        <f>('Uncorrected Area Counts'!J77*'Plate Planning'!$P$21+'Plate Planning'!$Q$21)/'Plate Planning'!$O$21*100/'Uncorrected Concentrations'!E77*'Plate Planning'!$O$17</f>
        <v>#DIV/0!</v>
      </c>
      <c r="I77" s="207" t="e">
        <f>('Uncorrected Area Counts'!K77*'Plate Planning'!$P$22+'Plate Planning'!$Q$22)/'Plate Planning'!$O$22*100/'Uncorrected Concentrations'!E77*'Plate Planning'!$O$17</f>
        <v>#DIV/0!</v>
      </c>
      <c r="J77" s="207" t="e">
        <f>('Uncorrected Area Counts'!L77*'Plate Planning'!$P$23+'Plate Planning'!$Q$23)/'Plate Planning'!$O$23*100/'Uncorrected Concentrations'!E77*'Plate Planning'!$O$17</f>
        <v>#DIV/0!</v>
      </c>
      <c r="K77" s="207" t="e">
        <f>('Uncorrected Area Counts'!M77*'Plate Planning'!$P$24+'Plate Planning'!$Q$24)/'Plate Planning'!$O$24*100/'Uncorrected Concentrations'!E77*'Plate Planning'!$O$17</f>
        <v>#DIV/0!</v>
      </c>
      <c r="L77" s="207" t="e">
        <f>('Uncorrected Area Counts'!N77*'Plate Planning'!$P$25+'Plate Planning'!$Q$25)/'Plate Planning'!O98*100/'Uncorrected Concentrations'!E77*'Plate Planning'!$O$17</f>
        <v>#DIV/0!</v>
      </c>
      <c r="M77" s="207" t="e">
        <f>('Uncorrected Area Counts'!O77*'Plate Planning'!$P$26+'Plate Planning'!$Q$26)/'Plate Planning'!$O$26*100/'Uncorrected Concentrations'!E77*'Plate Planning'!$O$17</f>
        <v>#DIV/0!</v>
      </c>
      <c r="N77" s="207" t="e">
        <f>('Uncorrected Area Counts'!P77*'Plate Planning'!$P$27+'Plate Planning'!$Q$27)/'Plate Planning'!$O$27*100/'Uncorrected Concentrations'!E77*'Plate Planning'!$O$17</f>
        <v>#DIV/0!</v>
      </c>
      <c r="O77" s="207" t="e">
        <f>('Uncorrected Area Counts'!Q77*'Plate Planning'!$P$28+'Plate Planning'!$Q$28)/'Plate Planning'!$O$28*100/'Uncorrected Concentrations'!E77*'Plate Planning'!$O$17</f>
        <v>#DIV/0!</v>
      </c>
      <c r="P77" s="207" t="e">
        <f>('Uncorrected Area Counts'!R77*'Plate Planning'!$P$29+'Plate Planning'!$Q$29)/'Plate Planning'!$O$29*100/'Uncorrected Concentrations'!E77*'Plate Planning'!$O$17</f>
        <v>#DIV/0!</v>
      </c>
      <c r="Q77" s="207" t="e">
        <f>('Uncorrected Area Counts'!S77*'Plate Planning'!$P$30+'Plate Planning'!$Q$30)/'Plate Planning'!$O$30*100/'Uncorrected Concentrations'!E77*'Plate Planning'!$O$17</f>
        <v>#DIV/0!</v>
      </c>
      <c r="R77" s="207" t="e">
        <f>('Uncorrected Area Counts'!T77*'Plate Planning'!$P$31+'Plate Planning'!$Q$31)/'Plate Planning'!$O$31*100/'Uncorrected Concentrations'!E77*'Plate Planning'!$O$17</f>
        <v>#DIV/0!</v>
      </c>
      <c r="S77" s="265" t="e">
        <f>('Uncorrected Area Counts'!U77*'Plate Planning'!$P$32+'Plate Planning'!$Q$32)/'Plate Planning'!$O$32*100/'Uncorrected Concentrations'!E77*'Plate Planning'!$O$17</f>
        <v>#DIV/0!</v>
      </c>
    </row>
    <row r="78" spans="1:19" x14ac:dyDescent="0.3">
      <c r="A78" s="27">
        <v>75</v>
      </c>
      <c r="B78" s="26">
        <v>3</v>
      </c>
      <c r="C78" s="26">
        <v>7</v>
      </c>
      <c r="D78" s="12" t="s">
        <v>66</v>
      </c>
      <c r="E78" s="207" t="e">
        <f>('Uncorrected Area Counts'!G78*'Plate Planning'!$P$18+'Plate Planning'!$Q$18)/'Plate Planning'!$O$18*100/'Uncorrected Concentrations'!E78*'Plate Planning'!$O$17</f>
        <v>#DIV/0!</v>
      </c>
      <c r="F78" s="207" t="e">
        <f>('Uncorrected Area Counts'!H78*'Plate Planning'!$P$19+'Plate Planning'!$Q$19)/'Plate Planning'!$O$19*100/'Uncorrected Concentrations'!E78*'Plate Planning'!$O$17</f>
        <v>#DIV/0!</v>
      </c>
      <c r="G78" s="207" t="e">
        <f>('Uncorrected Area Counts'!I78*'Plate Planning'!$P$20+'Plate Planning'!$Q$20)/'Plate Planning'!$O$20*100/'Uncorrected Concentrations'!E78*'Plate Planning'!$O$17</f>
        <v>#DIV/0!</v>
      </c>
      <c r="H78" s="207" t="e">
        <f>('Uncorrected Area Counts'!J78*'Plate Planning'!$P$21+'Plate Planning'!$Q$21)/'Plate Planning'!$O$21*100/'Uncorrected Concentrations'!E78*'Plate Planning'!$O$17</f>
        <v>#DIV/0!</v>
      </c>
      <c r="I78" s="207" t="e">
        <f>('Uncorrected Area Counts'!K78*'Plate Planning'!$P$22+'Plate Planning'!$Q$22)/'Plate Planning'!$O$22*100/'Uncorrected Concentrations'!E78*'Plate Planning'!$O$17</f>
        <v>#DIV/0!</v>
      </c>
      <c r="J78" s="207" t="e">
        <f>('Uncorrected Area Counts'!L78*'Plate Planning'!$P$23+'Plate Planning'!$Q$23)/'Plate Planning'!$O$23*100/'Uncorrected Concentrations'!E78*'Plate Planning'!$O$17</f>
        <v>#DIV/0!</v>
      </c>
      <c r="K78" s="207" t="e">
        <f>('Uncorrected Area Counts'!M78*'Plate Planning'!$P$24+'Plate Planning'!$Q$24)/'Plate Planning'!$O$24*100/'Uncorrected Concentrations'!E78*'Plate Planning'!$O$17</f>
        <v>#DIV/0!</v>
      </c>
      <c r="L78" s="207" t="e">
        <f>('Uncorrected Area Counts'!N78*'Plate Planning'!$P$25+'Plate Planning'!$Q$25)/'Plate Planning'!O99*100/'Uncorrected Concentrations'!E78*'Plate Planning'!$O$17</f>
        <v>#DIV/0!</v>
      </c>
      <c r="M78" s="207" t="e">
        <f>('Uncorrected Area Counts'!O78*'Plate Planning'!$P$26+'Plate Planning'!$Q$26)/'Plate Planning'!$O$26*100/'Uncorrected Concentrations'!E78*'Plate Planning'!$O$17</f>
        <v>#DIV/0!</v>
      </c>
      <c r="N78" s="207" t="e">
        <f>('Uncorrected Area Counts'!P78*'Plate Planning'!$P$27+'Plate Planning'!$Q$27)/'Plate Planning'!$O$27*100/'Uncorrected Concentrations'!E78*'Plate Planning'!$O$17</f>
        <v>#DIV/0!</v>
      </c>
      <c r="O78" s="207" t="e">
        <f>('Uncorrected Area Counts'!Q78*'Plate Planning'!$P$28+'Plate Planning'!$Q$28)/'Plate Planning'!$O$28*100/'Uncorrected Concentrations'!E78*'Plate Planning'!$O$17</f>
        <v>#DIV/0!</v>
      </c>
      <c r="P78" s="207" t="e">
        <f>('Uncorrected Area Counts'!R78*'Plate Planning'!$P$29+'Plate Planning'!$Q$29)/'Plate Planning'!$O$29*100/'Uncorrected Concentrations'!E78*'Plate Planning'!$O$17</f>
        <v>#DIV/0!</v>
      </c>
      <c r="Q78" s="207" t="e">
        <f>('Uncorrected Area Counts'!S78*'Plate Planning'!$P$30+'Plate Planning'!$Q$30)/'Plate Planning'!$O$30*100/'Uncorrected Concentrations'!E78*'Plate Planning'!$O$17</f>
        <v>#DIV/0!</v>
      </c>
      <c r="R78" s="207" t="e">
        <f>('Uncorrected Area Counts'!T78*'Plate Planning'!$P$31+'Plate Planning'!$Q$31)/'Plate Planning'!$O$31*100/'Uncorrected Concentrations'!E78*'Plate Planning'!$O$17</f>
        <v>#DIV/0!</v>
      </c>
      <c r="S78" s="265" t="e">
        <f>('Uncorrected Area Counts'!U78*'Plate Planning'!$P$32+'Plate Planning'!$Q$32)/'Plate Planning'!$O$32*100/'Uncorrected Concentrations'!E78*'Plate Planning'!$O$17</f>
        <v>#DIV/0!</v>
      </c>
    </row>
    <row r="79" spans="1:19" x14ac:dyDescent="0.3">
      <c r="A79" s="27">
        <v>76</v>
      </c>
      <c r="B79" s="26">
        <v>4</v>
      </c>
      <c r="C79" s="26">
        <v>7</v>
      </c>
      <c r="D79" s="12" t="s">
        <v>66</v>
      </c>
      <c r="E79" s="207" t="e">
        <f>('Uncorrected Area Counts'!G79*'Plate Planning'!$P$18+'Plate Planning'!$Q$18)/'Plate Planning'!$O$18*100/'Uncorrected Concentrations'!E79*'Plate Planning'!$O$17</f>
        <v>#DIV/0!</v>
      </c>
      <c r="F79" s="207" t="e">
        <f>('Uncorrected Area Counts'!H79*'Plate Planning'!$P$19+'Plate Planning'!$Q$19)/'Plate Planning'!$O$19*100/'Uncorrected Concentrations'!E79*'Plate Planning'!$O$17</f>
        <v>#DIV/0!</v>
      </c>
      <c r="G79" s="207" t="e">
        <f>('Uncorrected Area Counts'!I79*'Plate Planning'!$P$20+'Plate Planning'!$Q$20)/'Plate Planning'!$O$20*100/'Uncorrected Concentrations'!E79*'Plate Planning'!$O$17</f>
        <v>#DIV/0!</v>
      </c>
      <c r="H79" s="207" t="e">
        <f>('Uncorrected Area Counts'!J79*'Plate Planning'!$P$21+'Plate Planning'!$Q$21)/'Plate Planning'!$O$21*100/'Uncorrected Concentrations'!E79*'Plate Planning'!$O$17</f>
        <v>#DIV/0!</v>
      </c>
      <c r="I79" s="207" t="e">
        <f>('Uncorrected Area Counts'!K79*'Plate Planning'!$P$22+'Plate Planning'!$Q$22)/'Plate Planning'!$O$22*100/'Uncorrected Concentrations'!E79*'Plate Planning'!$O$17</f>
        <v>#DIV/0!</v>
      </c>
      <c r="J79" s="207" t="e">
        <f>('Uncorrected Area Counts'!L79*'Plate Planning'!$P$23+'Plate Planning'!$Q$23)/'Plate Planning'!$O$23*100/'Uncorrected Concentrations'!E79*'Plate Planning'!$O$17</f>
        <v>#DIV/0!</v>
      </c>
      <c r="K79" s="207" t="e">
        <f>('Uncorrected Area Counts'!M79*'Plate Planning'!$P$24+'Plate Planning'!$Q$24)/'Plate Planning'!$O$24*100/'Uncorrected Concentrations'!E79*'Plate Planning'!$O$17</f>
        <v>#DIV/0!</v>
      </c>
      <c r="L79" s="207" t="e">
        <f>('Uncorrected Area Counts'!N79*'Plate Planning'!$P$25+'Plate Planning'!$Q$25)/'Plate Planning'!O100*100/'Uncorrected Concentrations'!E79*'Plate Planning'!$O$17</f>
        <v>#DIV/0!</v>
      </c>
      <c r="M79" s="207" t="e">
        <f>('Uncorrected Area Counts'!O79*'Plate Planning'!$P$26+'Plate Planning'!$Q$26)/'Plate Planning'!$O$26*100/'Uncorrected Concentrations'!E79*'Plate Planning'!$O$17</f>
        <v>#DIV/0!</v>
      </c>
      <c r="N79" s="207" t="e">
        <f>('Uncorrected Area Counts'!P79*'Plate Planning'!$P$27+'Plate Planning'!$Q$27)/'Plate Planning'!$O$27*100/'Uncorrected Concentrations'!E79*'Plate Planning'!$O$17</f>
        <v>#DIV/0!</v>
      </c>
      <c r="O79" s="207" t="e">
        <f>('Uncorrected Area Counts'!Q79*'Plate Planning'!$P$28+'Plate Planning'!$Q$28)/'Plate Planning'!$O$28*100/'Uncorrected Concentrations'!E79*'Plate Planning'!$O$17</f>
        <v>#DIV/0!</v>
      </c>
      <c r="P79" s="207" t="e">
        <f>('Uncorrected Area Counts'!R79*'Plate Planning'!$P$29+'Plate Planning'!$Q$29)/'Plate Planning'!$O$29*100/'Uncorrected Concentrations'!E79*'Plate Planning'!$O$17</f>
        <v>#DIV/0!</v>
      </c>
      <c r="Q79" s="207" t="e">
        <f>('Uncorrected Area Counts'!S79*'Plate Planning'!$P$30+'Plate Planning'!$Q$30)/'Plate Planning'!$O$30*100/'Uncorrected Concentrations'!E79*'Plate Planning'!$O$17</f>
        <v>#DIV/0!</v>
      </c>
      <c r="R79" s="207" t="e">
        <f>('Uncorrected Area Counts'!T79*'Plate Planning'!$P$31+'Plate Planning'!$Q$31)/'Plate Planning'!$O$31*100/'Uncorrected Concentrations'!E79*'Plate Planning'!$O$17</f>
        <v>#DIV/0!</v>
      </c>
      <c r="S79" s="265" t="e">
        <f>('Uncorrected Area Counts'!U79*'Plate Planning'!$P$32+'Plate Planning'!$Q$32)/'Plate Planning'!$O$32*100/'Uncorrected Concentrations'!E79*'Plate Planning'!$O$17</f>
        <v>#DIV/0!</v>
      </c>
    </row>
    <row r="80" spans="1:19" x14ac:dyDescent="0.3">
      <c r="A80" s="27">
        <v>77</v>
      </c>
      <c r="B80" s="26">
        <v>5</v>
      </c>
      <c r="C80" s="26">
        <v>7</v>
      </c>
      <c r="D80" s="12" t="s">
        <v>66</v>
      </c>
      <c r="E80" s="207" t="e">
        <f>('Uncorrected Area Counts'!G80*'Plate Planning'!$P$18+'Plate Planning'!$Q$18)/'Plate Planning'!$O$18*100/'Uncorrected Concentrations'!E80*'Plate Planning'!$O$17</f>
        <v>#DIV/0!</v>
      </c>
      <c r="F80" s="207" t="e">
        <f>('Uncorrected Area Counts'!H80*'Plate Planning'!$P$19+'Plate Planning'!$Q$19)/'Plate Planning'!$O$19*100/'Uncorrected Concentrations'!E80*'Plate Planning'!$O$17</f>
        <v>#DIV/0!</v>
      </c>
      <c r="G80" s="207" t="e">
        <f>('Uncorrected Area Counts'!I80*'Plate Planning'!$P$20+'Plate Planning'!$Q$20)/'Plate Planning'!$O$20*100/'Uncorrected Concentrations'!E80*'Plate Planning'!$O$17</f>
        <v>#DIV/0!</v>
      </c>
      <c r="H80" s="207" t="e">
        <f>('Uncorrected Area Counts'!J80*'Plate Planning'!$P$21+'Plate Planning'!$Q$21)/'Plate Planning'!$O$21*100/'Uncorrected Concentrations'!E80*'Plate Planning'!$O$17</f>
        <v>#DIV/0!</v>
      </c>
      <c r="I80" s="207" t="e">
        <f>('Uncorrected Area Counts'!K80*'Plate Planning'!$P$22+'Plate Planning'!$Q$22)/'Plate Planning'!$O$22*100/'Uncorrected Concentrations'!E80*'Plate Planning'!$O$17</f>
        <v>#DIV/0!</v>
      </c>
      <c r="J80" s="207" t="e">
        <f>('Uncorrected Area Counts'!L80*'Plate Planning'!$P$23+'Plate Planning'!$Q$23)/'Plate Planning'!$O$23*100/'Uncorrected Concentrations'!E80*'Plate Planning'!$O$17</f>
        <v>#DIV/0!</v>
      </c>
      <c r="K80" s="207" t="e">
        <f>('Uncorrected Area Counts'!M80*'Plate Planning'!$P$24+'Plate Planning'!$Q$24)/'Plate Planning'!$O$24*100/'Uncorrected Concentrations'!E80*'Plate Planning'!$O$17</f>
        <v>#DIV/0!</v>
      </c>
      <c r="L80" s="207" t="e">
        <f>('Uncorrected Area Counts'!N80*'Plate Planning'!$P$25+'Plate Planning'!$Q$25)/'Plate Planning'!O101*100/'Uncorrected Concentrations'!E80*'Plate Planning'!$O$17</f>
        <v>#DIV/0!</v>
      </c>
      <c r="M80" s="207" t="e">
        <f>('Uncorrected Area Counts'!O80*'Plate Planning'!$P$26+'Plate Planning'!$Q$26)/'Plate Planning'!$O$26*100/'Uncorrected Concentrations'!E80*'Plate Planning'!$O$17</f>
        <v>#DIV/0!</v>
      </c>
      <c r="N80" s="207" t="e">
        <f>('Uncorrected Area Counts'!P80*'Plate Planning'!$P$27+'Plate Planning'!$Q$27)/'Plate Planning'!$O$27*100/'Uncorrected Concentrations'!E80*'Plate Planning'!$O$17</f>
        <v>#DIV/0!</v>
      </c>
      <c r="O80" s="207" t="e">
        <f>('Uncorrected Area Counts'!Q80*'Plate Planning'!$P$28+'Plate Planning'!$Q$28)/'Plate Planning'!$O$28*100/'Uncorrected Concentrations'!E80*'Plate Planning'!$O$17</f>
        <v>#DIV/0!</v>
      </c>
      <c r="P80" s="207" t="e">
        <f>('Uncorrected Area Counts'!R80*'Plate Planning'!$P$29+'Plate Planning'!$Q$29)/'Plate Planning'!$O$29*100/'Uncorrected Concentrations'!E80*'Plate Planning'!$O$17</f>
        <v>#DIV/0!</v>
      </c>
      <c r="Q80" s="207" t="e">
        <f>('Uncorrected Area Counts'!S80*'Plate Planning'!$P$30+'Plate Planning'!$Q$30)/'Plate Planning'!$O$30*100/'Uncorrected Concentrations'!E80*'Plate Planning'!$O$17</f>
        <v>#DIV/0!</v>
      </c>
      <c r="R80" s="207" t="e">
        <f>('Uncorrected Area Counts'!T80*'Plate Planning'!$P$31+'Plate Planning'!$Q$31)/'Plate Planning'!$O$31*100/'Uncorrected Concentrations'!E80*'Plate Planning'!$O$17</f>
        <v>#DIV/0!</v>
      </c>
      <c r="S80" s="265" t="e">
        <f>('Uncorrected Area Counts'!U80*'Plate Planning'!$P$32+'Plate Planning'!$Q$32)/'Plate Planning'!$O$32*100/'Uncorrected Concentrations'!E80*'Plate Planning'!$O$17</f>
        <v>#DIV/0!</v>
      </c>
    </row>
    <row r="81" spans="1:19" x14ac:dyDescent="0.3">
      <c r="A81" s="27">
        <v>78</v>
      </c>
      <c r="B81" s="26">
        <v>6</v>
      </c>
      <c r="C81" s="26">
        <v>7</v>
      </c>
      <c r="D81" s="12" t="s">
        <v>66</v>
      </c>
      <c r="E81" s="207" t="e">
        <f>('Uncorrected Area Counts'!G81*'Plate Planning'!$P$18+'Plate Planning'!$Q$18)/'Plate Planning'!$O$18*100/'Uncorrected Concentrations'!E81*'Plate Planning'!$O$17</f>
        <v>#DIV/0!</v>
      </c>
      <c r="F81" s="207" t="e">
        <f>('Uncorrected Area Counts'!H81*'Plate Planning'!$P$19+'Plate Planning'!$Q$19)/'Plate Planning'!$O$19*100/'Uncorrected Concentrations'!E81*'Plate Planning'!$O$17</f>
        <v>#DIV/0!</v>
      </c>
      <c r="G81" s="207" t="e">
        <f>('Uncorrected Area Counts'!I81*'Plate Planning'!$P$20+'Plate Planning'!$Q$20)/'Plate Planning'!$O$20*100/'Uncorrected Concentrations'!E81*'Plate Planning'!$O$17</f>
        <v>#DIV/0!</v>
      </c>
      <c r="H81" s="207" t="e">
        <f>('Uncorrected Area Counts'!J81*'Plate Planning'!$P$21+'Plate Planning'!$Q$21)/'Plate Planning'!$O$21*100/'Uncorrected Concentrations'!E81*'Plate Planning'!$O$17</f>
        <v>#DIV/0!</v>
      </c>
      <c r="I81" s="207" t="e">
        <f>('Uncorrected Area Counts'!K81*'Plate Planning'!$P$22+'Plate Planning'!$Q$22)/'Plate Planning'!$O$22*100/'Uncorrected Concentrations'!E81*'Plate Planning'!$O$17</f>
        <v>#DIV/0!</v>
      </c>
      <c r="J81" s="207" t="e">
        <f>('Uncorrected Area Counts'!L81*'Plate Planning'!$P$23+'Plate Planning'!$Q$23)/'Plate Planning'!$O$23*100/'Uncorrected Concentrations'!E81*'Plate Planning'!$O$17</f>
        <v>#DIV/0!</v>
      </c>
      <c r="K81" s="207" t="e">
        <f>('Uncorrected Area Counts'!M81*'Plate Planning'!$P$24+'Plate Planning'!$Q$24)/'Plate Planning'!$O$24*100/'Uncorrected Concentrations'!E81*'Plate Planning'!$O$17</f>
        <v>#DIV/0!</v>
      </c>
      <c r="L81" s="207" t="e">
        <f>('Uncorrected Area Counts'!N81*'Plate Planning'!$P$25+'Plate Planning'!$Q$25)/'Plate Planning'!O102*100/'Uncorrected Concentrations'!E81*'Plate Planning'!$O$17</f>
        <v>#DIV/0!</v>
      </c>
      <c r="M81" s="207" t="e">
        <f>('Uncorrected Area Counts'!O81*'Plate Planning'!$P$26+'Plate Planning'!$Q$26)/'Plate Planning'!$O$26*100/'Uncorrected Concentrations'!E81*'Plate Planning'!$O$17</f>
        <v>#DIV/0!</v>
      </c>
      <c r="N81" s="207" t="e">
        <f>('Uncorrected Area Counts'!P81*'Plate Planning'!$P$27+'Plate Planning'!$Q$27)/'Plate Planning'!$O$27*100/'Uncorrected Concentrations'!E81*'Plate Planning'!$O$17</f>
        <v>#DIV/0!</v>
      </c>
      <c r="O81" s="207" t="e">
        <f>('Uncorrected Area Counts'!Q81*'Plate Planning'!$P$28+'Plate Planning'!$Q$28)/'Plate Planning'!$O$28*100/'Uncorrected Concentrations'!E81*'Plate Planning'!$O$17</f>
        <v>#DIV/0!</v>
      </c>
      <c r="P81" s="207" t="e">
        <f>('Uncorrected Area Counts'!R81*'Plate Planning'!$P$29+'Plate Planning'!$Q$29)/'Plate Planning'!$O$29*100/'Uncorrected Concentrations'!E81*'Plate Planning'!$O$17</f>
        <v>#DIV/0!</v>
      </c>
      <c r="Q81" s="207" t="e">
        <f>('Uncorrected Area Counts'!S81*'Plate Planning'!$P$30+'Plate Planning'!$Q$30)/'Plate Planning'!$O$30*100/'Uncorrected Concentrations'!E81*'Plate Planning'!$O$17</f>
        <v>#DIV/0!</v>
      </c>
      <c r="R81" s="207" t="e">
        <f>('Uncorrected Area Counts'!T81*'Plate Planning'!$P$31+'Plate Planning'!$Q$31)/'Plate Planning'!$O$31*100/'Uncorrected Concentrations'!E81*'Plate Planning'!$O$17</f>
        <v>#DIV/0!</v>
      </c>
      <c r="S81" s="265" t="e">
        <f>('Uncorrected Area Counts'!U81*'Plate Planning'!$P$32+'Plate Planning'!$Q$32)/'Plate Planning'!$O$32*100/'Uncorrected Concentrations'!E81*'Plate Planning'!$O$17</f>
        <v>#DIV/0!</v>
      </c>
    </row>
    <row r="82" spans="1:19" x14ac:dyDescent="0.3">
      <c r="A82" s="27">
        <v>79</v>
      </c>
      <c r="B82" s="26">
        <v>7</v>
      </c>
      <c r="C82" s="26">
        <v>7</v>
      </c>
      <c r="D82" s="12" t="s">
        <v>66</v>
      </c>
      <c r="E82" s="207" t="e">
        <f>('Uncorrected Area Counts'!G82*'Plate Planning'!$P$18+'Plate Planning'!$Q$18)/'Plate Planning'!$O$18*100/'Uncorrected Concentrations'!E82*'Plate Planning'!$O$17</f>
        <v>#DIV/0!</v>
      </c>
      <c r="F82" s="207" t="e">
        <f>('Uncorrected Area Counts'!H82*'Plate Planning'!$P$19+'Plate Planning'!$Q$19)/'Plate Planning'!$O$19*100/'Uncorrected Concentrations'!E82*'Plate Planning'!$O$17</f>
        <v>#DIV/0!</v>
      </c>
      <c r="G82" s="207" t="e">
        <f>('Uncorrected Area Counts'!I82*'Plate Planning'!$P$20+'Plate Planning'!$Q$20)/'Plate Planning'!$O$20*100/'Uncorrected Concentrations'!E82*'Plate Planning'!$O$17</f>
        <v>#DIV/0!</v>
      </c>
      <c r="H82" s="207" t="e">
        <f>('Uncorrected Area Counts'!J82*'Plate Planning'!$P$21+'Plate Planning'!$Q$21)/'Plate Planning'!$O$21*100/'Uncorrected Concentrations'!E82*'Plate Planning'!$O$17</f>
        <v>#DIV/0!</v>
      </c>
      <c r="I82" s="207" t="e">
        <f>('Uncorrected Area Counts'!K82*'Plate Planning'!$P$22+'Plate Planning'!$Q$22)/'Plate Planning'!$O$22*100/'Uncorrected Concentrations'!E82*'Plate Planning'!$O$17</f>
        <v>#DIV/0!</v>
      </c>
      <c r="J82" s="207" t="e">
        <f>('Uncorrected Area Counts'!L82*'Plate Planning'!$P$23+'Plate Planning'!$Q$23)/'Plate Planning'!$O$23*100/'Uncorrected Concentrations'!E82*'Plate Planning'!$O$17</f>
        <v>#DIV/0!</v>
      </c>
      <c r="K82" s="207" t="e">
        <f>('Uncorrected Area Counts'!M82*'Plate Planning'!$P$24+'Plate Planning'!$Q$24)/'Plate Planning'!$O$24*100/'Uncorrected Concentrations'!E82*'Plate Planning'!$O$17</f>
        <v>#DIV/0!</v>
      </c>
      <c r="L82" s="207" t="e">
        <f>('Uncorrected Area Counts'!N82*'Plate Planning'!$P$25+'Plate Planning'!$Q$25)/'Plate Planning'!O103*100/'Uncorrected Concentrations'!E82*'Plate Planning'!$O$17</f>
        <v>#DIV/0!</v>
      </c>
      <c r="M82" s="207" t="e">
        <f>('Uncorrected Area Counts'!O82*'Plate Planning'!$P$26+'Plate Planning'!$Q$26)/'Plate Planning'!$O$26*100/'Uncorrected Concentrations'!E82*'Plate Planning'!$O$17</f>
        <v>#DIV/0!</v>
      </c>
      <c r="N82" s="207" t="e">
        <f>('Uncorrected Area Counts'!P82*'Plate Planning'!$P$27+'Plate Planning'!$Q$27)/'Plate Planning'!$O$27*100/'Uncorrected Concentrations'!E82*'Plate Planning'!$O$17</f>
        <v>#DIV/0!</v>
      </c>
      <c r="O82" s="207" t="e">
        <f>('Uncorrected Area Counts'!Q82*'Plate Planning'!$P$28+'Plate Planning'!$Q$28)/'Plate Planning'!$O$28*100/'Uncorrected Concentrations'!E82*'Plate Planning'!$O$17</f>
        <v>#DIV/0!</v>
      </c>
      <c r="P82" s="207" t="e">
        <f>('Uncorrected Area Counts'!R82*'Plate Planning'!$P$29+'Plate Planning'!$Q$29)/'Plate Planning'!$O$29*100/'Uncorrected Concentrations'!E82*'Plate Planning'!$O$17</f>
        <v>#DIV/0!</v>
      </c>
      <c r="Q82" s="207" t="e">
        <f>('Uncorrected Area Counts'!S82*'Plate Planning'!$P$30+'Plate Planning'!$Q$30)/'Plate Planning'!$O$30*100/'Uncorrected Concentrations'!E82*'Plate Planning'!$O$17</f>
        <v>#DIV/0!</v>
      </c>
      <c r="R82" s="207" t="e">
        <f>('Uncorrected Area Counts'!T82*'Plate Planning'!$P$31+'Plate Planning'!$Q$31)/'Plate Planning'!$O$31*100/'Uncorrected Concentrations'!E82*'Plate Planning'!$O$17</f>
        <v>#DIV/0!</v>
      </c>
      <c r="S82" s="265" t="e">
        <f>('Uncorrected Area Counts'!U82*'Plate Planning'!$P$32+'Plate Planning'!$Q$32)/'Plate Planning'!$O$32*100/'Uncorrected Concentrations'!E82*'Plate Planning'!$O$17</f>
        <v>#DIV/0!</v>
      </c>
    </row>
    <row r="83" spans="1:19" x14ac:dyDescent="0.3">
      <c r="A83" s="27">
        <v>80</v>
      </c>
      <c r="B83" s="26">
        <v>8</v>
      </c>
      <c r="C83" s="26">
        <v>7</v>
      </c>
      <c r="D83" s="12" t="s">
        <v>66</v>
      </c>
      <c r="E83" s="207" t="e">
        <f>('Uncorrected Area Counts'!G83*'Plate Planning'!$P$18+'Plate Planning'!$Q$18)/'Plate Planning'!$O$18*100/'Uncorrected Concentrations'!E83*'Plate Planning'!$O$17</f>
        <v>#DIV/0!</v>
      </c>
      <c r="F83" s="207" t="e">
        <f>('Uncorrected Area Counts'!H83*'Plate Planning'!$P$19+'Plate Planning'!$Q$19)/'Plate Planning'!$O$19*100/'Uncorrected Concentrations'!E83*'Plate Planning'!$O$17</f>
        <v>#DIV/0!</v>
      </c>
      <c r="G83" s="207" t="e">
        <f>('Uncorrected Area Counts'!I83*'Plate Planning'!$P$20+'Plate Planning'!$Q$20)/'Plate Planning'!$O$20*100/'Uncorrected Concentrations'!E83*'Plate Planning'!$O$17</f>
        <v>#DIV/0!</v>
      </c>
      <c r="H83" s="207" t="e">
        <f>('Uncorrected Area Counts'!J83*'Plate Planning'!$P$21+'Plate Planning'!$Q$21)/'Plate Planning'!$O$21*100/'Uncorrected Concentrations'!E83*'Plate Planning'!$O$17</f>
        <v>#DIV/0!</v>
      </c>
      <c r="I83" s="207" t="e">
        <f>('Uncorrected Area Counts'!K83*'Plate Planning'!$P$22+'Plate Planning'!$Q$22)/'Plate Planning'!$O$22*100/'Uncorrected Concentrations'!E83*'Plate Planning'!$O$17</f>
        <v>#DIV/0!</v>
      </c>
      <c r="J83" s="207" t="e">
        <f>('Uncorrected Area Counts'!L83*'Plate Planning'!$P$23+'Plate Planning'!$Q$23)/'Plate Planning'!$O$23*100/'Uncorrected Concentrations'!E83*'Plate Planning'!$O$17</f>
        <v>#DIV/0!</v>
      </c>
      <c r="K83" s="207" t="e">
        <f>('Uncorrected Area Counts'!M83*'Plate Planning'!$P$24+'Plate Planning'!$Q$24)/'Plate Planning'!$O$24*100/'Uncorrected Concentrations'!E83*'Plate Planning'!$O$17</f>
        <v>#DIV/0!</v>
      </c>
      <c r="L83" s="207" t="e">
        <f>('Uncorrected Area Counts'!N83*'Plate Planning'!$P$25+'Plate Planning'!$Q$25)/'Plate Planning'!O104*100/'Uncorrected Concentrations'!E83*'Plate Planning'!$O$17</f>
        <v>#DIV/0!</v>
      </c>
      <c r="M83" s="207" t="e">
        <f>('Uncorrected Area Counts'!O83*'Plate Planning'!$P$26+'Plate Planning'!$Q$26)/'Plate Planning'!$O$26*100/'Uncorrected Concentrations'!E83*'Plate Planning'!$O$17</f>
        <v>#DIV/0!</v>
      </c>
      <c r="N83" s="207" t="e">
        <f>('Uncorrected Area Counts'!P83*'Plate Planning'!$P$27+'Plate Planning'!$Q$27)/'Plate Planning'!$O$27*100/'Uncorrected Concentrations'!E83*'Plate Planning'!$O$17</f>
        <v>#DIV/0!</v>
      </c>
      <c r="O83" s="207" t="e">
        <f>('Uncorrected Area Counts'!Q83*'Plate Planning'!$P$28+'Plate Planning'!$Q$28)/'Plate Planning'!$O$28*100/'Uncorrected Concentrations'!E83*'Plate Planning'!$O$17</f>
        <v>#DIV/0!</v>
      </c>
      <c r="P83" s="207" t="e">
        <f>('Uncorrected Area Counts'!R83*'Plate Planning'!$P$29+'Plate Planning'!$Q$29)/'Plate Planning'!$O$29*100/'Uncorrected Concentrations'!E83*'Plate Planning'!$O$17</f>
        <v>#DIV/0!</v>
      </c>
      <c r="Q83" s="207" t="e">
        <f>('Uncorrected Area Counts'!S83*'Plate Planning'!$P$30+'Plate Planning'!$Q$30)/'Plate Planning'!$O$30*100/'Uncorrected Concentrations'!E83*'Plate Planning'!$O$17</f>
        <v>#DIV/0!</v>
      </c>
      <c r="R83" s="207" t="e">
        <f>('Uncorrected Area Counts'!T83*'Plate Planning'!$P$31+'Plate Planning'!$Q$31)/'Plate Planning'!$O$31*100/'Uncorrected Concentrations'!E83*'Plate Planning'!$O$17</f>
        <v>#DIV/0!</v>
      </c>
      <c r="S83" s="265" t="e">
        <f>('Uncorrected Area Counts'!U83*'Plate Planning'!$P$32+'Plate Planning'!$Q$32)/'Plate Planning'!$O$32*100/'Uncorrected Concentrations'!E83*'Plate Planning'!$O$17</f>
        <v>#DIV/0!</v>
      </c>
    </row>
    <row r="84" spans="1:19" x14ac:dyDescent="0.3">
      <c r="A84" s="27">
        <v>81</v>
      </c>
      <c r="B84" s="26">
        <v>9</v>
      </c>
      <c r="C84" s="26">
        <v>7</v>
      </c>
      <c r="D84" s="12" t="s">
        <v>66</v>
      </c>
      <c r="E84" s="207" t="e">
        <f>('Uncorrected Area Counts'!G84*'Plate Planning'!$P$18+'Plate Planning'!$Q$18)/'Plate Planning'!$O$18*100/'Uncorrected Concentrations'!E84*'Plate Planning'!$O$17</f>
        <v>#DIV/0!</v>
      </c>
      <c r="F84" s="207" t="e">
        <f>('Uncorrected Area Counts'!H84*'Plate Planning'!$P$19+'Plate Planning'!$Q$19)/'Plate Planning'!$O$19*100/'Uncorrected Concentrations'!E84*'Plate Planning'!$O$17</f>
        <v>#DIV/0!</v>
      </c>
      <c r="G84" s="207" t="e">
        <f>('Uncorrected Area Counts'!I84*'Plate Planning'!$P$20+'Plate Planning'!$Q$20)/'Plate Planning'!$O$20*100/'Uncorrected Concentrations'!E84*'Plate Planning'!$O$17</f>
        <v>#DIV/0!</v>
      </c>
      <c r="H84" s="207" t="e">
        <f>('Uncorrected Area Counts'!J84*'Plate Planning'!$P$21+'Plate Planning'!$Q$21)/'Plate Planning'!$O$21*100/'Uncorrected Concentrations'!E84*'Plate Planning'!$O$17</f>
        <v>#DIV/0!</v>
      </c>
      <c r="I84" s="207" t="e">
        <f>('Uncorrected Area Counts'!K84*'Plate Planning'!$P$22+'Plate Planning'!$Q$22)/'Plate Planning'!$O$22*100/'Uncorrected Concentrations'!E84*'Plate Planning'!$O$17</f>
        <v>#DIV/0!</v>
      </c>
      <c r="J84" s="207" t="e">
        <f>('Uncorrected Area Counts'!L84*'Plate Planning'!$P$23+'Plate Planning'!$Q$23)/'Plate Planning'!$O$23*100/'Uncorrected Concentrations'!E84*'Plate Planning'!$O$17</f>
        <v>#DIV/0!</v>
      </c>
      <c r="K84" s="207" t="e">
        <f>('Uncorrected Area Counts'!M84*'Plate Planning'!$P$24+'Plate Planning'!$Q$24)/'Plate Planning'!$O$24*100/'Uncorrected Concentrations'!E84*'Plate Planning'!$O$17</f>
        <v>#DIV/0!</v>
      </c>
      <c r="L84" s="207" t="e">
        <f>('Uncorrected Area Counts'!N84*'Plate Planning'!$P$25+'Plate Planning'!$Q$25)/'Plate Planning'!O105*100/'Uncorrected Concentrations'!E84*'Plate Planning'!$O$17</f>
        <v>#DIV/0!</v>
      </c>
      <c r="M84" s="207" t="e">
        <f>('Uncorrected Area Counts'!O84*'Plate Planning'!$P$26+'Plate Planning'!$Q$26)/'Plate Planning'!$O$26*100/'Uncorrected Concentrations'!E84*'Plate Planning'!$O$17</f>
        <v>#DIV/0!</v>
      </c>
      <c r="N84" s="207" t="e">
        <f>('Uncorrected Area Counts'!P84*'Plate Planning'!$P$27+'Plate Planning'!$Q$27)/'Plate Planning'!$O$27*100/'Uncorrected Concentrations'!E84*'Plate Planning'!$O$17</f>
        <v>#DIV/0!</v>
      </c>
      <c r="O84" s="207" t="e">
        <f>('Uncorrected Area Counts'!Q84*'Plate Planning'!$P$28+'Plate Planning'!$Q$28)/'Plate Planning'!$O$28*100/'Uncorrected Concentrations'!E84*'Plate Planning'!$O$17</f>
        <v>#DIV/0!</v>
      </c>
      <c r="P84" s="207" t="e">
        <f>('Uncorrected Area Counts'!R84*'Plate Planning'!$P$29+'Plate Planning'!$Q$29)/'Plate Planning'!$O$29*100/'Uncorrected Concentrations'!E84*'Plate Planning'!$O$17</f>
        <v>#DIV/0!</v>
      </c>
      <c r="Q84" s="207" t="e">
        <f>('Uncorrected Area Counts'!S84*'Plate Planning'!$P$30+'Plate Planning'!$Q$30)/'Plate Planning'!$O$30*100/'Uncorrected Concentrations'!E84*'Plate Planning'!$O$17</f>
        <v>#DIV/0!</v>
      </c>
      <c r="R84" s="207" t="e">
        <f>('Uncorrected Area Counts'!T84*'Plate Planning'!$P$31+'Plate Planning'!$Q$31)/'Plate Planning'!$O$31*100/'Uncorrected Concentrations'!E84*'Plate Planning'!$O$17</f>
        <v>#DIV/0!</v>
      </c>
      <c r="S84" s="265" t="e">
        <f>('Uncorrected Area Counts'!U84*'Plate Planning'!$P$32+'Plate Planning'!$Q$32)/'Plate Planning'!$O$32*100/'Uncorrected Concentrations'!E84*'Plate Planning'!$O$17</f>
        <v>#DIV/0!</v>
      </c>
    </row>
    <row r="85" spans="1:19" x14ac:dyDescent="0.3">
      <c r="A85" s="27">
        <v>82</v>
      </c>
      <c r="B85" s="26">
        <v>10</v>
      </c>
      <c r="C85" s="26">
        <v>7</v>
      </c>
      <c r="D85" s="12" t="s">
        <v>66</v>
      </c>
      <c r="E85" s="207" t="e">
        <f>('Uncorrected Area Counts'!G85*'Plate Planning'!$P$18+'Plate Planning'!$Q$18)/'Plate Planning'!$O$18*100/'Uncorrected Concentrations'!E85*'Plate Planning'!$O$17</f>
        <v>#DIV/0!</v>
      </c>
      <c r="F85" s="207" t="e">
        <f>('Uncorrected Area Counts'!H85*'Plate Planning'!$P$19+'Plate Planning'!$Q$19)/'Plate Planning'!$O$19*100/'Uncorrected Concentrations'!E85*'Plate Planning'!$O$17</f>
        <v>#DIV/0!</v>
      </c>
      <c r="G85" s="207" t="e">
        <f>('Uncorrected Area Counts'!I85*'Plate Planning'!$P$20+'Plate Planning'!$Q$20)/'Plate Planning'!$O$20*100/'Uncorrected Concentrations'!E85*'Plate Planning'!$O$17</f>
        <v>#DIV/0!</v>
      </c>
      <c r="H85" s="207" t="e">
        <f>('Uncorrected Area Counts'!J85*'Plate Planning'!$P$21+'Plate Planning'!$Q$21)/'Plate Planning'!$O$21*100/'Uncorrected Concentrations'!E85*'Plate Planning'!$O$17</f>
        <v>#DIV/0!</v>
      </c>
      <c r="I85" s="207" t="e">
        <f>('Uncorrected Area Counts'!K85*'Plate Planning'!$P$22+'Plate Planning'!$Q$22)/'Plate Planning'!$O$22*100/'Uncorrected Concentrations'!E85*'Plate Planning'!$O$17</f>
        <v>#DIV/0!</v>
      </c>
      <c r="J85" s="207" t="e">
        <f>('Uncorrected Area Counts'!L85*'Plate Planning'!$P$23+'Plate Planning'!$Q$23)/'Plate Planning'!$O$23*100/'Uncorrected Concentrations'!E85*'Plate Planning'!$O$17</f>
        <v>#DIV/0!</v>
      </c>
      <c r="K85" s="207" t="e">
        <f>('Uncorrected Area Counts'!M85*'Plate Planning'!$P$24+'Plate Planning'!$Q$24)/'Plate Planning'!$O$24*100/'Uncorrected Concentrations'!E85*'Plate Planning'!$O$17</f>
        <v>#DIV/0!</v>
      </c>
      <c r="L85" s="207" t="e">
        <f>('Uncorrected Area Counts'!N85*'Plate Planning'!$P$25+'Plate Planning'!$Q$25)/'Plate Planning'!O106*100/'Uncorrected Concentrations'!E85*'Plate Planning'!$O$17</f>
        <v>#DIV/0!</v>
      </c>
      <c r="M85" s="207" t="e">
        <f>('Uncorrected Area Counts'!O85*'Plate Planning'!$P$26+'Plate Planning'!$Q$26)/'Plate Planning'!$O$26*100/'Uncorrected Concentrations'!E85*'Plate Planning'!$O$17</f>
        <v>#DIV/0!</v>
      </c>
      <c r="N85" s="207" t="e">
        <f>('Uncorrected Area Counts'!P85*'Plate Planning'!$P$27+'Plate Planning'!$Q$27)/'Plate Planning'!$O$27*100/'Uncorrected Concentrations'!E85*'Plate Planning'!$O$17</f>
        <v>#DIV/0!</v>
      </c>
      <c r="O85" s="207" t="e">
        <f>('Uncorrected Area Counts'!Q85*'Plate Planning'!$P$28+'Plate Planning'!$Q$28)/'Plate Planning'!$O$28*100/'Uncorrected Concentrations'!E85*'Plate Planning'!$O$17</f>
        <v>#DIV/0!</v>
      </c>
      <c r="P85" s="207" t="e">
        <f>('Uncorrected Area Counts'!R85*'Plate Planning'!$P$29+'Plate Planning'!$Q$29)/'Plate Planning'!$O$29*100/'Uncorrected Concentrations'!E85*'Plate Planning'!$O$17</f>
        <v>#DIV/0!</v>
      </c>
      <c r="Q85" s="207" t="e">
        <f>('Uncorrected Area Counts'!S85*'Plate Planning'!$P$30+'Plate Planning'!$Q$30)/'Plate Planning'!$O$30*100/'Uncorrected Concentrations'!E85*'Plate Planning'!$O$17</f>
        <v>#DIV/0!</v>
      </c>
      <c r="R85" s="207" t="e">
        <f>('Uncorrected Area Counts'!T85*'Plate Planning'!$P$31+'Plate Planning'!$Q$31)/'Plate Planning'!$O$31*100/'Uncorrected Concentrations'!E85*'Plate Planning'!$O$17</f>
        <v>#DIV/0!</v>
      </c>
      <c r="S85" s="265" t="e">
        <f>('Uncorrected Area Counts'!U85*'Plate Planning'!$P$32+'Plate Planning'!$Q$32)/'Plate Planning'!$O$32*100/'Uncorrected Concentrations'!E85*'Plate Planning'!$O$17</f>
        <v>#DIV/0!</v>
      </c>
    </row>
    <row r="86" spans="1:19" x14ac:dyDescent="0.3">
      <c r="A86" s="27">
        <v>83</v>
      </c>
      <c r="B86" s="26">
        <v>11</v>
      </c>
      <c r="C86" s="26">
        <v>7</v>
      </c>
      <c r="D86" s="12" t="s">
        <v>66</v>
      </c>
      <c r="E86" s="207" t="e">
        <f>('Uncorrected Area Counts'!G86*'Plate Planning'!$P$18+'Plate Planning'!$Q$18)/'Plate Planning'!$O$18*100/'Uncorrected Concentrations'!E86*'Plate Planning'!$O$17</f>
        <v>#DIV/0!</v>
      </c>
      <c r="F86" s="207" t="e">
        <f>('Uncorrected Area Counts'!H86*'Plate Planning'!$P$19+'Plate Planning'!$Q$19)/'Plate Planning'!$O$19*100/'Uncorrected Concentrations'!E86*'Plate Planning'!$O$17</f>
        <v>#DIV/0!</v>
      </c>
      <c r="G86" s="207" t="e">
        <f>('Uncorrected Area Counts'!I86*'Plate Planning'!$P$20+'Plate Planning'!$Q$20)/'Plate Planning'!$O$20*100/'Uncorrected Concentrations'!E86*'Plate Planning'!$O$17</f>
        <v>#DIV/0!</v>
      </c>
      <c r="H86" s="207" t="e">
        <f>('Uncorrected Area Counts'!J86*'Plate Planning'!$P$21+'Plate Planning'!$Q$21)/'Plate Planning'!$O$21*100/'Uncorrected Concentrations'!E86*'Plate Planning'!$O$17</f>
        <v>#DIV/0!</v>
      </c>
      <c r="I86" s="207" t="e">
        <f>('Uncorrected Area Counts'!K86*'Plate Planning'!$P$22+'Plate Planning'!$Q$22)/'Plate Planning'!$O$22*100/'Uncorrected Concentrations'!E86*'Plate Planning'!$O$17</f>
        <v>#DIV/0!</v>
      </c>
      <c r="J86" s="207" t="e">
        <f>('Uncorrected Area Counts'!L86*'Plate Planning'!$P$23+'Plate Planning'!$Q$23)/'Plate Planning'!$O$23*100/'Uncorrected Concentrations'!E86*'Plate Planning'!$O$17</f>
        <v>#DIV/0!</v>
      </c>
      <c r="K86" s="207" t="e">
        <f>('Uncorrected Area Counts'!M86*'Plate Planning'!$P$24+'Plate Planning'!$Q$24)/'Plate Planning'!$O$24*100/'Uncorrected Concentrations'!E86*'Plate Planning'!$O$17</f>
        <v>#DIV/0!</v>
      </c>
      <c r="L86" s="207" t="e">
        <f>('Uncorrected Area Counts'!N86*'Plate Planning'!$P$25+'Plate Planning'!$Q$25)/'Plate Planning'!O107*100/'Uncorrected Concentrations'!E86*'Plate Planning'!$O$17</f>
        <v>#DIV/0!</v>
      </c>
      <c r="M86" s="207" t="e">
        <f>('Uncorrected Area Counts'!O86*'Plate Planning'!$P$26+'Plate Planning'!$Q$26)/'Plate Planning'!$O$26*100/'Uncorrected Concentrations'!E86*'Plate Planning'!$O$17</f>
        <v>#DIV/0!</v>
      </c>
      <c r="N86" s="207" t="e">
        <f>('Uncorrected Area Counts'!P86*'Plate Planning'!$P$27+'Plate Planning'!$Q$27)/'Plate Planning'!$O$27*100/'Uncorrected Concentrations'!E86*'Plate Planning'!$O$17</f>
        <v>#DIV/0!</v>
      </c>
      <c r="O86" s="207" t="e">
        <f>('Uncorrected Area Counts'!Q86*'Plate Planning'!$P$28+'Plate Planning'!$Q$28)/'Plate Planning'!$O$28*100/'Uncorrected Concentrations'!E86*'Plate Planning'!$O$17</f>
        <v>#DIV/0!</v>
      </c>
      <c r="P86" s="207" t="e">
        <f>('Uncorrected Area Counts'!R86*'Plate Planning'!$P$29+'Plate Planning'!$Q$29)/'Plate Planning'!$O$29*100/'Uncorrected Concentrations'!E86*'Plate Planning'!$O$17</f>
        <v>#DIV/0!</v>
      </c>
      <c r="Q86" s="207" t="e">
        <f>('Uncorrected Area Counts'!S86*'Plate Planning'!$P$30+'Plate Planning'!$Q$30)/'Plate Planning'!$O$30*100/'Uncorrected Concentrations'!E86*'Plate Planning'!$O$17</f>
        <v>#DIV/0!</v>
      </c>
      <c r="R86" s="207" t="e">
        <f>('Uncorrected Area Counts'!T86*'Plate Planning'!$P$31+'Plate Planning'!$Q$31)/'Plate Planning'!$O$31*100/'Uncorrected Concentrations'!E86*'Plate Planning'!$O$17</f>
        <v>#DIV/0!</v>
      </c>
      <c r="S86" s="265" t="e">
        <f>('Uncorrected Area Counts'!U86*'Plate Planning'!$P$32+'Plate Planning'!$Q$32)/'Plate Planning'!$O$32*100/'Uncorrected Concentrations'!E86*'Plate Planning'!$O$17</f>
        <v>#DIV/0!</v>
      </c>
    </row>
    <row r="87" spans="1:19" x14ac:dyDescent="0.3">
      <c r="A87" s="27">
        <v>84</v>
      </c>
      <c r="B87" s="26">
        <v>12</v>
      </c>
      <c r="C87" s="26">
        <v>7</v>
      </c>
      <c r="D87" s="12" t="s">
        <v>66</v>
      </c>
      <c r="E87" s="207" t="e">
        <f>('Uncorrected Area Counts'!G87*'Plate Planning'!$P$18+'Plate Planning'!$Q$18)/'Plate Planning'!$O$18*100/'Uncorrected Concentrations'!E87*'Plate Planning'!$O$17</f>
        <v>#DIV/0!</v>
      </c>
      <c r="F87" s="207" t="e">
        <f>('Uncorrected Area Counts'!H87*'Plate Planning'!$P$19+'Plate Planning'!$Q$19)/'Plate Planning'!$O$19*100/'Uncorrected Concentrations'!E87*'Plate Planning'!$O$17</f>
        <v>#DIV/0!</v>
      </c>
      <c r="G87" s="207" t="e">
        <f>('Uncorrected Area Counts'!I87*'Plate Planning'!$P$20+'Plate Planning'!$Q$20)/'Plate Planning'!$O$20*100/'Uncorrected Concentrations'!E87*'Plate Planning'!$O$17</f>
        <v>#DIV/0!</v>
      </c>
      <c r="H87" s="207" t="e">
        <f>('Uncorrected Area Counts'!J87*'Plate Planning'!$P$21+'Plate Planning'!$Q$21)/'Plate Planning'!$O$21*100/'Uncorrected Concentrations'!E87*'Plate Planning'!$O$17</f>
        <v>#DIV/0!</v>
      </c>
      <c r="I87" s="207" t="e">
        <f>('Uncorrected Area Counts'!K87*'Plate Planning'!$P$22+'Plate Planning'!$Q$22)/'Plate Planning'!$O$22*100/'Uncorrected Concentrations'!E87*'Plate Planning'!$O$17</f>
        <v>#DIV/0!</v>
      </c>
      <c r="J87" s="207" t="e">
        <f>('Uncorrected Area Counts'!L87*'Plate Planning'!$P$23+'Plate Planning'!$Q$23)/'Plate Planning'!$O$23*100/'Uncorrected Concentrations'!E87*'Plate Planning'!$O$17</f>
        <v>#DIV/0!</v>
      </c>
      <c r="K87" s="207" t="e">
        <f>('Uncorrected Area Counts'!M87*'Plate Planning'!$P$24+'Plate Planning'!$Q$24)/'Plate Planning'!$O$24*100/'Uncorrected Concentrations'!E87*'Plate Planning'!$O$17</f>
        <v>#DIV/0!</v>
      </c>
      <c r="L87" s="207" t="e">
        <f>('Uncorrected Area Counts'!N87*'Plate Planning'!$P$25+'Plate Planning'!$Q$25)/'Plate Planning'!O108*100/'Uncorrected Concentrations'!E87*'Plate Planning'!$O$17</f>
        <v>#DIV/0!</v>
      </c>
      <c r="M87" s="207" t="e">
        <f>('Uncorrected Area Counts'!O87*'Plate Planning'!$P$26+'Plate Planning'!$Q$26)/'Plate Planning'!$O$26*100/'Uncorrected Concentrations'!E87*'Plate Planning'!$O$17</f>
        <v>#DIV/0!</v>
      </c>
      <c r="N87" s="207" t="e">
        <f>('Uncorrected Area Counts'!P87*'Plate Planning'!$P$27+'Plate Planning'!$Q$27)/'Plate Planning'!$O$27*100/'Uncorrected Concentrations'!E87*'Plate Planning'!$O$17</f>
        <v>#DIV/0!</v>
      </c>
      <c r="O87" s="207" t="e">
        <f>('Uncorrected Area Counts'!Q87*'Plate Planning'!$P$28+'Plate Planning'!$Q$28)/'Plate Planning'!$O$28*100/'Uncorrected Concentrations'!E87*'Plate Planning'!$O$17</f>
        <v>#DIV/0!</v>
      </c>
      <c r="P87" s="207" t="e">
        <f>('Uncorrected Area Counts'!R87*'Plate Planning'!$P$29+'Plate Planning'!$Q$29)/'Plate Planning'!$O$29*100/'Uncorrected Concentrations'!E87*'Plate Planning'!$O$17</f>
        <v>#DIV/0!</v>
      </c>
      <c r="Q87" s="207" t="e">
        <f>('Uncorrected Area Counts'!S87*'Plate Planning'!$P$30+'Plate Planning'!$Q$30)/'Plate Planning'!$O$30*100/'Uncorrected Concentrations'!E87*'Plate Planning'!$O$17</f>
        <v>#DIV/0!</v>
      </c>
      <c r="R87" s="207" t="e">
        <f>('Uncorrected Area Counts'!T87*'Plate Planning'!$P$31+'Plate Planning'!$Q$31)/'Plate Planning'!$O$31*100/'Uncorrected Concentrations'!E87*'Plate Planning'!$O$17</f>
        <v>#DIV/0!</v>
      </c>
      <c r="S87" s="265" t="e">
        <f>('Uncorrected Area Counts'!U87*'Plate Planning'!$P$32+'Plate Planning'!$Q$32)/'Plate Planning'!$O$32*100/'Uncorrected Concentrations'!E87*'Plate Planning'!$O$17</f>
        <v>#DIV/0!</v>
      </c>
    </row>
    <row r="88" spans="1:19" x14ac:dyDescent="0.3">
      <c r="A88" s="27">
        <v>85</v>
      </c>
      <c r="B88" s="26">
        <v>1</v>
      </c>
      <c r="C88" s="26">
        <v>8</v>
      </c>
      <c r="D88" s="12" t="s">
        <v>66</v>
      </c>
      <c r="E88" s="207" t="e">
        <f>('Uncorrected Area Counts'!G88*'Plate Planning'!$P$18+'Plate Planning'!$Q$18)/'Plate Planning'!$O$18*100/'Uncorrected Concentrations'!E88*'Plate Planning'!$O$17</f>
        <v>#DIV/0!</v>
      </c>
      <c r="F88" s="207" t="e">
        <f>('Uncorrected Area Counts'!H88*'Plate Planning'!$P$19+'Plate Planning'!$Q$19)/'Plate Planning'!$O$19*100/'Uncorrected Concentrations'!E88*'Plate Planning'!$O$17</f>
        <v>#DIV/0!</v>
      </c>
      <c r="G88" s="207" t="e">
        <f>('Uncorrected Area Counts'!I88*'Plate Planning'!$P$20+'Plate Planning'!$Q$20)/'Plate Planning'!$O$20*100/'Uncorrected Concentrations'!E88*'Plate Planning'!$O$17</f>
        <v>#DIV/0!</v>
      </c>
      <c r="H88" s="207" t="e">
        <f>('Uncorrected Area Counts'!J88*'Plate Planning'!$P$21+'Plate Planning'!$Q$21)/'Plate Planning'!$O$21*100/'Uncorrected Concentrations'!E88*'Plate Planning'!$O$17</f>
        <v>#DIV/0!</v>
      </c>
      <c r="I88" s="207" t="e">
        <f>('Uncorrected Area Counts'!K88*'Plate Planning'!$P$22+'Plate Planning'!$Q$22)/'Plate Planning'!$O$22*100/'Uncorrected Concentrations'!E88*'Plate Planning'!$O$17</f>
        <v>#DIV/0!</v>
      </c>
      <c r="J88" s="207" t="e">
        <f>('Uncorrected Area Counts'!L88*'Plate Planning'!$P$23+'Plate Planning'!$Q$23)/'Plate Planning'!$O$23*100/'Uncorrected Concentrations'!E88*'Plate Planning'!$O$17</f>
        <v>#DIV/0!</v>
      </c>
      <c r="K88" s="207" t="e">
        <f>('Uncorrected Area Counts'!M88*'Plate Planning'!$P$24+'Plate Planning'!$Q$24)/'Plate Planning'!$O$24*100/'Uncorrected Concentrations'!E88*'Plate Planning'!$O$17</f>
        <v>#DIV/0!</v>
      </c>
      <c r="L88" s="207" t="e">
        <f>('Uncorrected Area Counts'!N88*'Plate Planning'!$P$25+'Plate Planning'!$Q$25)/'Plate Planning'!O109*100/'Uncorrected Concentrations'!E88*'Plate Planning'!$O$17</f>
        <v>#DIV/0!</v>
      </c>
      <c r="M88" s="207" t="e">
        <f>('Uncorrected Area Counts'!O88*'Plate Planning'!$P$26+'Plate Planning'!$Q$26)/'Plate Planning'!$O$26*100/'Uncorrected Concentrations'!E88*'Plate Planning'!$O$17</f>
        <v>#DIV/0!</v>
      </c>
      <c r="N88" s="207" t="e">
        <f>('Uncorrected Area Counts'!P88*'Plate Planning'!$P$27+'Plate Planning'!$Q$27)/'Plate Planning'!$O$27*100/'Uncorrected Concentrations'!E88*'Plate Planning'!$O$17</f>
        <v>#DIV/0!</v>
      </c>
      <c r="O88" s="207" t="e">
        <f>('Uncorrected Area Counts'!Q88*'Plate Planning'!$P$28+'Plate Planning'!$Q$28)/'Plate Planning'!$O$28*100/'Uncorrected Concentrations'!E88*'Plate Planning'!$O$17</f>
        <v>#DIV/0!</v>
      </c>
      <c r="P88" s="207" t="e">
        <f>('Uncorrected Area Counts'!R88*'Plate Planning'!$P$29+'Plate Planning'!$Q$29)/'Plate Planning'!$O$29*100/'Uncorrected Concentrations'!E88*'Plate Planning'!$O$17</f>
        <v>#DIV/0!</v>
      </c>
      <c r="Q88" s="207" t="e">
        <f>('Uncorrected Area Counts'!S88*'Plate Planning'!$P$30+'Plate Planning'!$Q$30)/'Plate Planning'!$O$30*100/'Uncorrected Concentrations'!E88*'Plate Planning'!$O$17</f>
        <v>#DIV/0!</v>
      </c>
      <c r="R88" s="207" t="e">
        <f>('Uncorrected Area Counts'!T88*'Plate Planning'!$P$31+'Plate Planning'!$Q$31)/'Plate Planning'!$O$31*100/'Uncorrected Concentrations'!E88*'Plate Planning'!$O$17</f>
        <v>#DIV/0!</v>
      </c>
      <c r="S88" s="265" t="e">
        <f>('Uncorrected Area Counts'!U88*'Plate Planning'!$P$32+'Plate Planning'!$Q$32)/'Plate Planning'!$O$32*100/'Uncorrected Concentrations'!E88*'Plate Planning'!$O$17</f>
        <v>#DIV/0!</v>
      </c>
    </row>
    <row r="89" spans="1:19" x14ac:dyDescent="0.3">
      <c r="A89" s="27">
        <v>86</v>
      </c>
      <c r="B89" s="26">
        <v>2</v>
      </c>
      <c r="C89" s="26">
        <v>8</v>
      </c>
      <c r="D89" s="12" t="s">
        <v>66</v>
      </c>
      <c r="E89" s="207" t="e">
        <f>('Uncorrected Area Counts'!G89*'Plate Planning'!$P$18+'Plate Planning'!$Q$18)/'Plate Planning'!$O$18*100/'Uncorrected Concentrations'!E89*'Plate Planning'!$O$17</f>
        <v>#DIV/0!</v>
      </c>
      <c r="F89" s="207" t="e">
        <f>('Uncorrected Area Counts'!H89*'Plate Planning'!$P$19+'Plate Planning'!$Q$19)/'Plate Planning'!$O$19*100/'Uncorrected Concentrations'!E89*'Plate Planning'!$O$17</f>
        <v>#DIV/0!</v>
      </c>
      <c r="G89" s="207" t="e">
        <f>('Uncorrected Area Counts'!I89*'Plate Planning'!$P$20+'Plate Planning'!$Q$20)/'Plate Planning'!$O$20*100/'Uncorrected Concentrations'!E89*'Plate Planning'!$O$17</f>
        <v>#DIV/0!</v>
      </c>
      <c r="H89" s="207" t="e">
        <f>('Uncorrected Area Counts'!J89*'Plate Planning'!$P$21+'Plate Planning'!$Q$21)/'Plate Planning'!$O$21*100/'Uncorrected Concentrations'!E89*'Plate Planning'!$O$17</f>
        <v>#DIV/0!</v>
      </c>
      <c r="I89" s="207" t="e">
        <f>('Uncorrected Area Counts'!K89*'Plate Planning'!$P$22+'Plate Planning'!$Q$22)/'Plate Planning'!$O$22*100/'Uncorrected Concentrations'!E89*'Plate Planning'!$O$17</f>
        <v>#DIV/0!</v>
      </c>
      <c r="J89" s="207" t="e">
        <f>('Uncorrected Area Counts'!L89*'Plate Planning'!$P$23+'Plate Planning'!$Q$23)/'Plate Planning'!$O$23*100/'Uncorrected Concentrations'!E89*'Plate Planning'!$O$17</f>
        <v>#DIV/0!</v>
      </c>
      <c r="K89" s="207" t="e">
        <f>('Uncorrected Area Counts'!M89*'Plate Planning'!$P$24+'Plate Planning'!$Q$24)/'Plate Planning'!$O$24*100/'Uncorrected Concentrations'!E89*'Plate Planning'!$O$17</f>
        <v>#DIV/0!</v>
      </c>
      <c r="L89" s="207" t="e">
        <f>('Uncorrected Area Counts'!N89*'Plate Planning'!$P$25+'Plate Planning'!$Q$25)/'Plate Planning'!O110*100/'Uncorrected Concentrations'!E89*'Plate Planning'!$O$17</f>
        <v>#DIV/0!</v>
      </c>
      <c r="M89" s="207" t="e">
        <f>('Uncorrected Area Counts'!O89*'Plate Planning'!$P$26+'Plate Planning'!$Q$26)/'Plate Planning'!$O$26*100/'Uncorrected Concentrations'!E89*'Plate Planning'!$O$17</f>
        <v>#DIV/0!</v>
      </c>
      <c r="N89" s="207" t="e">
        <f>('Uncorrected Area Counts'!P89*'Plate Planning'!$P$27+'Plate Planning'!$Q$27)/'Plate Planning'!$O$27*100/'Uncorrected Concentrations'!E89*'Plate Planning'!$O$17</f>
        <v>#DIV/0!</v>
      </c>
      <c r="O89" s="207" t="e">
        <f>('Uncorrected Area Counts'!Q89*'Plate Planning'!$P$28+'Plate Planning'!$Q$28)/'Plate Planning'!$O$28*100/'Uncorrected Concentrations'!E89*'Plate Planning'!$O$17</f>
        <v>#DIV/0!</v>
      </c>
      <c r="P89" s="207" t="e">
        <f>('Uncorrected Area Counts'!R89*'Plate Planning'!$P$29+'Plate Planning'!$Q$29)/'Plate Planning'!$O$29*100/'Uncorrected Concentrations'!E89*'Plate Planning'!$O$17</f>
        <v>#DIV/0!</v>
      </c>
      <c r="Q89" s="207" t="e">
        <f>('Uncorrected Area Counts'!S89*'Plate Planning'!$P$30+'Plate Planning'!$Q$30)/'Plate Planning'!$O$30*100/'Uncorrected Concentrations'!E89*'Plate Planning'!$O$17</f>
        <v>#DIV/0!</v>
      </c>
      <c r="R89" s="207" t="e">
        <f>('Uncorrected Area Counts'!T89*'Plate Planning'!$P$31+'Plate Planning'!$Q$31)/'Plate Planning'!$O$31*100/'Uncorrected Concentrations'!E89*'Plate Planning'!$O$17</f>
        <v>#DIV/0!</v>
      </c>
      <c r="S89" s="265" t="e">
        <f>('Uncorrected Area Counts'!U89*'Plate Planning'!$P$32+'Plate Planning'!$Q$32)/'Plate Planning'!$O$32*100/'Uncorrected Concentrations'!E89*'Plate Planning'!$O$17</f>
        <v>#DIV/0!</v>
      </c>
    </row>
    <row r="90" spans="1:19" x14ac:dyDescent="0.3">
      <c r="A90" s="27">
        <v>87</v>
      </c>
      <c r="B90" s="26">
        <v>3</v>
      </c>
      <c r="C90" s="26">
        <v>8</v>
      </c>
      <c r="D90" s="12" t="s">
        <v>66</v>
      </c>
      <c r="E90" s="207" t="e">
        <f>('Uncorrected Area Counts'!G90*'Plate Planning'!$P$18+'Plate Planning'!$Q$18)/'Plate Planning'!$O$18*100/'Uncorrected Concentrations'!E90*'Plate Planning'!$O$17</f>
        <v>#DIV/0!</v>
      </c>
      <c r="F90" s="207" t="e">
        <f>('Uncorrected Area Counts'!H90*'Plate Planning'!$P$19+'Plate Planning'!$Q$19)/'Plate Planning'!$O$19*100/'Uncorrected Concentrations'!E90*'Plate Planning'!$O$17</f>
        <v>#DIV/0!</v>
      </c>
      <c r="G90" s="207" t="e">
        <f>('Uncorrected Area Counts'!I90*'Plate Planning'!$P$20+'Plate Planning'!$Q$20)/'Plate Planning'!$O$20*100/'Uncorrected Concentrations'!E90*'Plate Planning'!$O$17</f>
        <v>#DIV/0!</v>
      </c>
      <c r="H90" s="207" t="e">
        <f>('Uncorrected Area Counts'!J90*'Plate Planning'!$P$21+'Plate Planning'!$Q$21)/'Plate Planning'!$O$21*100/'Uncorrected Concentrations'!E90*'Plate Planning'!$O$17</f>
        <v>#DIV/0!</v>
      </c>
      <c r="I90" s="207" t="e">
        <f>('Uncorrected Area Counts'!K90*'Plate Planning'!$P$22+'Plate Planning'!$Q$22)/'Plate Planning'!$O$22*100/'Uncorrected Concentrations'!E90*'Plate Planning'!$O$17</f>
        <v>#DIV/0!</v>
      </c>
      <c r="J90" s="207" t="e">
        <f>('Uncorrected Area Counts'!L90*'Plate Planning'!$P$23+'Plate Planning'!$Q$23)/'Plate Planning'!$O$23*100/'Uncorrected Concentrations'!E90*'Plate Planning'!$O$17</f>
        <v>#DIV/0!</v>
      </c>
      <c r="K90" s="207" t="e">
        <f>('Uncorrected Area Counts'!M90*'Plate Planning'!$P$24+'Plate Planning'!$Q$24)/'Plate Planning'!$O$24*100/'Uncorrected Concentrations'!E90*'Plate Planning'!$O$17</f>
        <v>#DIV/0!</v>
      </c>
      <c r="L90" s="207" t="e">
        <f>('Uncorrected Area Counts'!N90*'Plate Planning'!$P$25+'Plate Planning'!$Q$25)/'Plate Planning'!O111*100/'Uncorrected Concentrations'!E90*'Plate Planning'!$O$17</f>
        <v>#DIV/0!</v>
      </c>
      <c r="M90" s="207" t="e">
        <f>('Uncorrected Area Counts'!O90*'Plate Planning'!$P$26+'Plate Planning'!$Q$26)/'Plate Planning'!$O$26*100/'Uncorrected Concentrations'!E90*'Plate Planning'!$O$17</f>
        <v>#DIV/0!</v>
      </c>
      <c r="N90" s="207" t="e">
        <f>('Uncorrected Area Counts'!P90*'Plate Planning'!$P$27+'Plate Planning'!$Q$27)/'Plate Planning'!$O$27*100/'Uncorrected Concentrations'!E90*'Plate Planning'!$O$17</f>
        <v>#DIV/0!</v>
      </c>
      <c r="O90" s="207" t="e">
        <f>('Uncorrected Area Counts'!Q90*'Plate Planning'!$P$28+'Plate Planning'!$Q$28)/'Plate Planning'!$O$28*100/'Uncorrected Concentrations'!E90*'Plate Planning'!$O$17</f>
        <v>#DIV/0!</v>
      </c>
      <c r="P90" s="207" t="e">
        <f>('Uncorrected Area Counts'!R90*'Plate Planning'!$P$29+'Plate Planning'!$Q$29)/'Plate Planning'!$O$29*100/'Uncorrected Concentrations'!E90*'Plate Planning'!$O$17</f>
        <v>#DIV/0!</v>
      </c>
      <c r="Q90" s="207" t="e">
        <f>('Uncorrected Area Counts'!S90*'Plate Planning'!$P$30+'Plate Planning'!$Q$30)/'Plate Planning'!$O$30*100/'Uncorrected Concentrations'!E90*'Plate Planning'!$O$17</f>
        <v>#DIV/0!</v>
      </c>
      <c r="R90" s="207" t="e">
        <f>('Uncorrected Area Counts'!T90*'Plate Planning'!$P$31+'Plate Planning'!$Q$31)/'Plate Planning'!$O$31*100/'Uncorrected Concentrations'!E90*'Plate Planning'!$O$17</f>
        <v>#DIV/0!</v>
      </c>
      <c r="S90" s="265" t="e">
        <f>('Uncorrected Area Counts'!U90*'Plate Planning'!$P$32+'Plate Planning'!$Q$32)/'Plate Planning'!$O$32*100/'Uncorrected Concentrations'!E90*'Plate Planning'!$O$17</f>
        <v>#DIV/0!</v>
      </c>
    </row>
    <row r="91" spans="1:19" x14ac:dyDescent="0.3">
      <c r="A91" s="27">
        <v>88</v>
      </c>
      <c r="B91" s="26">
        <v>4</v>
      </c>
      <c r="C91" s="26">
        <v>8</v>
      </c>
      <c r="D91" s="12" t="s">
        <v>66</v>
      </c>
      <c r="E91" s="207" t="e">
        <f>('Uncorrected Area Counts'!G91*'Plate Planning'!$P$18+'Plate Planning'!$Q$18)/'Plate Planning'!$O$18*100/'Uncorrected Concentrations'!E91*'Plate Planning'!$O$17</f>
        <v>#DIV/0!</v>
      </c>
      <c r="F91" s="207" t="e">
        <f>('Uncorrected Area Counts'!H91*'Plate Planning'!$P$19+'Plate Planning'!$Q$19)/'Plate Planning'!$O$19*100/'Uncorrected Concentrations'!E91*'Plate Planning'!$O$17</f>
        <v>#DIV/0!</v>
      </c>
      <c r="G91" s="207" t="e">
        <f>('Uncorrected Area Counts'!I91*'Plate Planning'!$P$20+'Plate Planning'!$Q$20)/'Plate Planning'!$O$20*100/'Uncorrected Concentrations'!E91*'Plate Planning'!$O$17</f>
        <v>#DIV/0!</v>
      </c>
      <c r="H91" s="207" t="e">
        <f>('Uncorrected Area Counts'!J91*'Plate Planning'!$P$21+'Plate Planning'!$Q$21)/'Plate Planning'!$O$21*100/'Uncorrected Concentrations'!E91*'Plate Planning'!$O$17</f>
        <v>#DIV/0!</v>
      </c>
      <c r="I91" s="207" t="e">
        <f>('Uncorrected Area Counts'!K91*'Plate Planning'!$P$22+'Plate Planning'!$Q$22)/'Plate Planning'!$O$22*100/'Uncorrected Concentrations'!E91*'Plate Planning'!$O$17</f>
        <v>#DIV/0!</v>
      </c>
      <c r="J91" s="207" t="e">
        <f>('Uncorrected Area Counts'!L91*'Plate Planning'!$P$23+'Plate Planning'!$Q$23)/'Plate Planning'!$O$23*100/'Uncorrected Concentrations'!E91*'Plate Planning'!$O$17</f>
        <v>#DIV/0!</v>
      </c>
      <c r="K91" s="207" t="e">
        <f>('Uncorrected Area Counts'!M91*'Plate Planning'!$P$24+'Plate Planning'!$Q$24)/'Plate Planning'!$O$24*100/'Uncorrected Concentrations'!E91*'Plate Planning'!$O$17</f>
        <v>#DIV/0!</v>
      </c>
      <c r="L91" s="207" t="e">
        <f>('Uncorrected Area Counts'!N91*'Plate Planning'!$P$25+'Plate Planning'!$Q$25)/'Plate Planning'!O112*100/'Uncorrected Concentrations'!E91*'Plate Planning'!$O$17</f>
        <v>#DIV/0!</v>
      </c>
      <c r="M91" s="207" t="e">
        <f>('Uncorrected Area Counts'!O91*'Plate Planning'!$P$26+'Plate Planning'!$Q$26)/'Plate Planning'!$O$26*100/'Uncorrected Concentrations'!E91*'Plate Planning'!$O$17</f>
        <v>#DIV/0!</v>
      </c>
      <c r="N91" s="207" t="e">
        <f>('Uncorrected Area Counts'!P91*'Plate Planning'!$P$27+'Plate Planning'!$Q$27)/'Plate Planning'!$O$27*100/'Uncorrected Concentrations'!E91*'Plate Planning'!$O$17</f>
        <v>#DIV/0!</v>
      </c>
      <c r="O91" s="207" t="e">
        <f>('Uncorrected Area Counts'!Q91*'Plate Planning'!$P$28+'Plate Planning'!$Q$28)/'Plate Planning'!$O$28*100/'Uncorrected Concentrations'!E91*'Plate Planning'!$O$17</f>
        <v>#DIV/0!</v>
      </c>
      <c r="P91" s="207" t="e">
        <f>('Uncorrected Area Counts'!R91*'Plate Planning'!$P$29+'Plate Planning'!$Q$29)/'Plate Planning'!$O$29*100/'Uncorrected Concentrations'!E91*'Plate Planning'!$O$17</f>
        <v>#DIV/0!</v>
      </c>
      <c r="Q91" s="207" t="e">
        <f>('Uncorrected Area Counts'!S91*'Plate Planning'!$P$30+'Plate Planning'!$Q$30)/'Plate Planning'!$O$30*100/'Uncorrected Concentrations'!E91*'Plate Planning'!$O$17</f>
        <v>#DIV/0!</v>
      </c>
      <c r="R91" s="207" t="e">
        <f>('Uncorrected Area Counts'!T91*'Plate Planning'!$P$31+'Plate Planning'!$Q$31)/'Plate Planning'!$O$31*100/'Uncorrected Concentrations'!E91*'Plate Planning'!$O$17</f>
        <v>#DIV/0!</v>
      </c>
      <c r="S91" s="265" t="e">
        <f>('Uncorrected Area Counts'!U91*'Plate Planning'!$P$32+'Plate Planning'!$Q$32)/'Plate Planning'!$O$32*100/'Uncorrected Concentrations'!E91*'Plate Planning'!$O$17</f>
        <v>#DIV/0!</v>
      </c>
    </row>
    <row r="92" spans="1:19" x14ac:dyDescent="0.3">
      <c r="A92" s="27">
        <v>89</v>
      </c>
      <c r="B92" s="26">
        <v>5</v>
      </c>
      <c r="C92" s="26">
        <v>8</v>
      </c>
      <c r="D92" s="12" t="s">
        <v>66</v>
      </c>
      <c r="E92" s="207" t="e">
        <f>('Uncorrected Area Counts'!G92*'Plate Planning'!$P$18+'Plate Planning'!$Q$18)/'Plate Planning'!$O$18*100/'Uncorrected Concentrations'!E92*'Plate Planning'!$O$17</f>
        <v>#DIV/0!</v>
      </c>
      <c r="F92" s="207" t="e">
        <f>('Uncorrected Area Counts'!H92*'Plate Planning'!$P$19+'Plate Planning'!$Q$19)/'Plate Planning'!$O$19*100/'Uncorrected Concentrations'!E92*'Plate Planning'!$O$17</f>
        <v>#DIV/0!</v>
      </c>
      <c r="G92" s="207" t="e">
        <f>('Uncorrected Area Counts'!I92*'Plate Planning'!$P$20+'Plate Planning'!$Q$20)/'Plate Planning'!$O$20*100/'Uncorrected Concentrations'!E92*'Plate Planning'!$O$17</f>
        <v>#DIV/0!</v>
      </c>
      <c r="H92" s="207" t="e">
        <f>('Uncorrected Area Counts'!J92*'Plate Planning'!$P$21+'Plate Planning'!$Q$21)/'Plate Planning'!$O$21*100/'Uncorrected Concentrations'!E92*'Plate Planning'!$O$17</f>
        <v>#DIV/0!</v>
      </c>
      <c r="I92" s="207" t="e">
        <f>('Uncorrected Area Counts'!K92*'Plate Planning'!$P$22+'Plate Planning'!$Q$22)/'Plate Planning'!$O$22*100/'Uncorrected Concentrations'!E92*'Plate Planning'!$O$17</f>
        <v>#DIV/0!</v>
      </c>
      <c r="J92" s="207" t="e">
        <f>('Uncorrected Area Counts'!L92*'Plate Planning'!$P$23+'Plate Planning'!$Q$23)/'Plate Planning'!$O$23*100/'Uncorrected Concentrations'!E92*'Plate Planning'!$O$17</f>
        <v>#DIV/0!</v>
      </c>
      <c r="K92" s="207" t="e">
        <f>('Uncorrected Area Counts'!M92*'Plate Planning'!$P$24+'Plate Planning'!$Q$24)/'Plate Planning'!$O$24*100/'Uncorrected Concentrations'!E92*'Plate Planning'!$O$17</f>
        <v>#DIV/0!</v>
      </c>
      <c r="L92" s="207" t="e">
        <f>('Uncorrected Area Counts'!N92*'Plate Planning'!$P$25+'Plate Planning'!$Q$25)/'Plate Planning'!O113*100/'Uncorrected Concentrations'!E92*'Plate Planning'!$O$17</f>
        <v>#DIV/0!</v>
      </c>
      <c r="M92" s="207" t="e">
        <f>('Uncorrected Area Counts'!O92*'Plate Planning'!$P$26+'Plate Planning'!$Q$26)/'Plate Planning'!$O$26*100/'Uncorrected Concentrations'!E92*'Plate Planning'!$O$17</f>
        <v>#DIV/0!</v>
      </c>
      <c r="N92" s="207" t="e">
        <f>('Uncorrected Area Counts'!P92*'Plate Planning'!$P$27+'Plate Planning'!$Q$27)/'Plate Planning'!$O$27*100/'Uncorrected Concentrations'!E92*'Plate Planning'!$O$17</f>
        <v>#DIV/0!</v>
      </c>
      <c r="O92" s="207" t="e">
        <f>('Uncorrected Area Counts'!Q92*'Plate Planning'!$P$28+'Plate Planning'!$Q$28)/'Plate Planning'!$O$28*100/'Uncorrected Concentrations'!E92*'Plate Planning'!$O$17</f>
        <v>#DIV/0!</v>
      </c>
      <c r="P92" s="207" t="e">
        <f>('Uncorrected Area Counts'!R92*'Plate Planning'!$P$29+'Plate Planning'!$Q$29)/'Plate Planning'!$O$29*100/'Uncorrected Concentrations'!E92*'Plate Planning'!$O$17</f>
        <v>#DIV/0!</v>
      </c>
      <c r="Q92" s="207" t="e">
        <f>('Uncorrected Area Counts'!S92*'Plate Planning'!$P$30+'Plate Planning'!$Q$30)/'Plate Planning'!$O$30*100/'Uncorrected Concentrations'!E92*'Plate Planning'!$O$17</f>
        <v>#DIV/0!</v>
      </c>
      <c r="R92" s="207" t="e">
        <f>('Uncorrected Area Counts'!T92*'Plate Planning'!$P$31+'Plate Planning'!$Q$31)/'Plate Planning'!$O$31*100/'Uncorrected Concentrations'!E92*'Plate Planning'!$O$17</f>
        <v>#DIV/0!</v>
      </c>
      <c r="S92" s="265" t="e">
        <f>('Uncorrected Area Counts'!U92*'Plate Planning'!$P$32+'Plate Planning'!$Q$32)/'Plate Planning'!$O$32*100/'Uncorrected Concentrations'!E92*'Plate Planning'!$O$17</f>
        <v>#DIV/0!</v>
      </c>
    </row>
    <row r="93" spans="1:19" x14ac:dyDescent="0.3">
      <c r="A93" s="27">
        <v>90</v>
      </c>
      <c r="B93" s="26">
        <v>6</v>
      </c>
      <c r="C93" s="26">
        <v>8</v>
      </c>
      <c r="D93" s="12" t="s">
        <v>66</v>
      </c>
      <c r="E93" s="207" t="e">
        <f>('Uncorrected Area Counts'!G93*'Plate Planning'!$P$18+'Plate Planning'!$Q$18)/'Plate Planning'!$O$18*100/'Uncorrected Concentrations'!E93*'Plate Planning'!$O$17</f>
        <v>#DIV/0!</v>
      </c>
      <c r="F93" s="207" t="e">
        <f>('Uncorrected Area Counts'!H93*'Plate Planning'!$P$19+'Plate Planning'!$Q$19)/'Plate Planning'!$O$19*100/'Uncorrected Concentrations'!E93*'Plate Planning'!$O$17</f>
        <v>#DIV/0!</v>
      </c>
      <c r="G93" s="207" t="e">
        <f>('Uncorrected Area Counts'!I93*'Plate Planning'!$P$20+'Plate Planning'!$Q$20)/'Plate Planning'!$O$20*100/'Uncorrected Concentrations'!E93*'Plate Planning'!$O$17</f>
        <v>#DIV/0!</v>
      </c>
      <c r="H93" s="207" t="e">
        <f>('Uncorrected Area Counts'!J93*'Plate Planning'!$P$21+'Plate Planning'!$Q$21)/'Plate Planning'!$O$21*100/'Uncorrected Concentrations'!E93*'Plate Planning'!$O$17</f>
        <v>#DIV/0!</v>
      </c>
      <c r="I93" s="207" t="e">
        <f>('Uncorrected Area Counts'!K93*'Plate Planning'!$P$22+'Plate Planning'!$Q$22)/'Plate Planning'!$O$22*100/'Uncorrected Concentrations'!E93*'Plate Planning'!$O$17</f>
        <v>#DIV/0!</v>
      </c>
      <c r="J93" s="207" t="e">
        <f>('Uncorrected Area Counts'!L93*'Plate Planning'!$P$23+'Plate Planning'!$Q$23)/'Plate Planning'!$O$23*100/'Uncorrected Concentrations'!E93*'Plate Planning'!$O$17</f>
        <v>#DIV/0!</v>
      </c>
      <c r="K93" s="207" t="e">
        <f>('Uncorrected Area Counts'!M93*'Plate Planning'!$P$24+'Plate Planning'!$Q$24)/'Plate Planning'!$O$24*100/'Uncorrected Concentrations'!E93*'Plate Planning'!$O$17</f>
        <v>#DIV/0!</v>
      </c>
      <c r="L93" s="207" t="e">
        <f>('Uncorrected Area Counts'!N93*'Plate Planning'!$P$25+'Plate Planning'!$Q$25)/'Plate Planning'!O114*100/'Uncorrected Concentrations'!E93*'Plate Planning'!$O$17</f>
        <v>#DIV/0!</v>
      </c>
      <c r="M93" s="207" t="e">
        <f>('Uncorrected Area Counts'!O93*'Plate Planning'!$P$26+'Plate Planning'!$Q$26)/'Plate Planning'!$O$26*100/'Uncorrected Concentrations'!E93*'Plate Planning'!$O$17</f>
        <v>#DIV/0!</v>
      </c>
      <c r="N93" s="207" t="e">
        <f>('Uncorrected Area Counts'!P93*'Plate Planning'!$P$27+'Plate Planning'!$Q$27)/'Plate Planning'!$O$27*100/'Uncorrected Concentrations'!E93*'Plate Planning'!$O$17</f>
        <v>#DIV/0!</v>
      </c>
      <c r="O93" s="207" t="e">
        <f>('Uncorrected Area Counts'!Q93*'Plate Planning'!$P$28+'Plate Planning'!$Q$28)/'Plate Planning'!$O$28*100/'Uncorrected Concentrations'!E93*'Plate Planning'!$O$17</f>
        <v>#DIV/0!</v>
      </c>
      <c r="P93" s="207" t="e">
        <f>('Uncorrected Area Counts'!R93*'Plate Planning'!$P$29+'Plate Planning'!$Q$29)/'Plate Planning'!$O$29*100/'Uncorrected Concentrations'!E93*'Plate Planning'!$O$17</f>
        <v>#DIV/0!</v>
      </c>
      <c r="Q93" s="207" t="e">
        <f>('Uncorrected Area Counts'!S93*'Plate Planning'!$P$30+'Plate Planning'!$Q$30)/'Plate Planning'!$O$30*100/'Uncorrected Concentrations'!E93*'Plate Planning'!$O$17</f>
        <v>#DIV/0!</v>
      </c>
      <c r="R93" s="207" t="e">
        <f>('Uncorrected Area Counts'!T93*'Plate Planning'!$P$31+'Plate Planning'!$Q$31)/'Plate Planning'!$O$31*100/'Uncorrected Concentrations'!E93*'Plate Planning'!$O$17</f>
        <v>#DIV/0!</v>
      </c>
      <c r="S93" s="265" t="e">
        <f>('Uncorrected Area Counts'!U93*'Plate Planning'!$P$32+'Plate Planning'!$Q$32)/'Plate Planning'!$O$32*100/'Uncorrected Concentrations'!E93*'Plate Planning'!$O$17</f>
        <v>#DIV/0!</v>
      </c>
    </row>
    <row r="94" spans="1:19" x14ac:dyDescent="0.3">
      <c r="A94" s="27">
        <v>91</v>
      </c>
      <c r="B94" s="26">
        <v>7</v>
      </c>
      <c r="C94" s="26">
        <v>8</v>
      </c>
      <c r="D94" s="12" t="s">
        <v>66</v>
      </c>
      <c r="E94" s="207" t="e">
        <f>('Uncorrected Area Counts'!G94*'Plate Planning'!$P$18+'Plate Planning'!$Q$18)/'Plate Planning'!$O$18*100/'Uncorrected Concentrations'!E94*'Plate Planning'!$O$17</f>
        <v>#DIV/0!</v>
      </c>
      <c r="F94" s="207" t="e">
        <f>('Uncorrected Area Counts'!H94*'Plate Planning'!$P$19+'Plate Planning'!$Q$19)/'Plate Planning'!$O$19*100/'Uncorrected Concentrations'!E94*'Plate Planning'!$O$17</f>
        <v>#DIV/0!</v>
      </c>
      <c r="G94" s="207" t="e">
        <f>('Uncorrected Area Counts'!I94*'Plate Planning'!$P$20+'Plate Planning'!$Q$20)/'Plate Planning'!$O$20*100/'Uncorrected Concentrations'!E94*'Plate Planning'!$O$17</f>
        <v>#DIV/0!</v>
      </c>
      <c r="H94" s="207" t="e">
        <f>('Uncorrected Area Counts'!J94*'Plate Planning'!$P$21+'Plate Planning'!$Q$21)/'Plate Planning'!$O$21*100/'Uncorrected Concentrations'!E94*'Plate Planning'!$O$17</f>
        <v>#DIV/0!</v>
      </c>
      <c r="I94" s="207" t="e">
        <f>('Uncorrected Area Counts'!K94*'Plate Planning'!$P$22+'Plate Planning'!$Q$22)/'Plate Planning'!$O$22*100/'Uncorrected Concentrations'!E94*'Plate Planning'!$O$17</f>
        <v>#DIV/0!</v>
      </c>
      <c r="J94" s="207" t="e">
        <f>('Uncorrected Area Counts'!L94*'Plate Planning'!$P$23+'Plate Planning'!$Q$23)/'Plate Planning'!$O$23*100/'Uncorrected Concentrations'!E94*'Plate Planning'!$O$17</f>
        <v>#DIV/0!</v>
      </c>
      <c r="K94" s="207" t="e">
        <f>('Uncorrected Area Counts'!M94*'Plate Planning'!$P$24+'Plate Planning'!$Q$24)/'Plate Planning'!$O$24*100/'Uncorrected Concentrations'!E94*'Plate Planning'!$O$17</f>
        <v>#DIV/0!</v>
      </c>
      <c r="L94" s="207" t="e">
        <f>('Uncorrected Area Counts'!N94*'Plate Planning'!$P$25+'Plate Planning'!$Q$25)/'Plate Planning'!O115*100/'Uncorrected Concentrations'!E94*'Plate Planning'!$O$17</f>
        <v>#DIV/0!</v>
      </c>
      <c r="M94" s="207" t="e">
        <f>('Uncorrected Area Counts'!O94*'Plate Planning'!$P$26+'Plate Planning'!$Q$26)/'Plate Planning'!$O$26*100/'Uncorrected Concentrations'!E94*'Plate Planning'!$O$17</f>
        <v>#DIV/0!</v>
      </c>
      <c r="N94" s="207" t="e">
        <f>('Uncorrected Area Counts'!P94*'Plate Planning'!$P$27+'Plate Planning'!$Q$27)/'Plate Planning'!$O$27*100/'Uncorrected Concentrations'!E94*'Plate Planning'!$O$17</f>
        <v>#DIV/0!</v>
      </c>
      <c r="O94" s="207" t="e">
        <f>('Uncorrected Area Counts'!Q94*'Plate Planning'!$P$28+'Plate Planning'!$Q$28)/'Plate Planning'!$O$28*100/'Uncorrected Concentrations'!E94*'Plate Planning'!$O$17</f>
        <v>#DIV/0!</v>
      </c>
      <c r="P94" s="207" t="e">
        <f>('Uncorrected Area Counts'!R94*'Plate Planning'!$P$29+'Plate Planning'!$Q$29)/'Plate Planning'!$O$29*100/'Uncorrected Concentrations'!E94*'Plate Planning'!$O$17</f>
        <v>#DIV/0!</v>
      </c>
      <c r="Q94" s="207" t="e">
        <f>('Uncorrected Area Counts'!S94*'Plate Planning'!$P$30+'Plate Planning'!$Q$30)/'Plate Planning'!$O$30*100/'Uncorrected Concentrations'!E94*'Plate Planning'!$O$17</f>
        <v>#DIV/0!</v>
      </c>
      <c r="R94" s="207" t="e">
        <f>('Uncorrected Area Counts'!T94*'Plate Planning'!$P$31+'Plate Planning'!$Q$31)/'Plate Planning'!$O$31*100/'Uncorrected Concentrations'!E94*'Plate Planning'!$O$17</f>
        <v>#DIV/0!</v>
      </c>
      <c r="S94" s="265" t="e">
        <f>('Uncorrected Area Counts'!U94*'Plate Planning'!$P$32+'Plate Planning'!$Q$32)/'Plate Planning'!$O$32*100/'Uncorrected Concentrations'!E94*'Plate Planning'!$O$17</f>
        <v>#DIV/0!</v>
      </c>
    </row>
    <row r="95" spans="1:19" x14ac:dyDescent="0.3">
      <c r="A95" s="27">
        <v>92</v>
      </c>
      <c r="B95" s="26">
        <v>8</v>
      </c>
      <c r="C95" s="26">
        <v>8</v>
      </c>
      <c r="D95" s="12" t="s">
        <v>66</v>
      </c>
      <c r="E95" s="207" t="e">
        <f>('Uncorrected Area Counts'!G95*'Plate Planning'!$P$18+'Plate Planning'!$Q$18)/'Plate Planning'!$O$18*100/'Uncorrected Concentrations'!E95*'Plate Planning'!$O$17</f>
        <v>#DIV/0!</v>
      </c>
      <c r="F95" s="207" t="e">
        <f>('Uncorrected Area Counts'!H95*'Plate Planning'!$P$19+'Plate Planning'!$Q$19)/'Plate Planning'!$O$19*100/'Uncorrected Concentrations'!E95*'Plate Planning'!$O$17</f>
        <v>#DIV/0!</v>
      </c>
      <c r="G95" s="207" t="e">
        <f>('Uncorrected Area Counts'!I95*'Plate Planning'!$P$20+'Plate Planning'!$Q$20)/'Plate Planning'!$O$20*100/'Uncorrected Concentrations'!E95*'Plate Planning'!$O$17</f>
        <v>#DIV/0!</v>
      </c>
      <c r="H95" s="207" t="e">
        <f>('Uncorrected Area Counts'!J95*'Plate Planning'!$P$21+'Plate Planning'!$Q$21)/'Plate Planning'!$O$21*100/'Uncorrected Concentrations'!E95*'Plate Planning'!$O$17</f>
        <v>#DIV/0!</v>
      </c>
      <c r="I95" s="207" t="e">
        <f>('Uncorrected Area Counts'!K95*'Plate Planning'!$P$22+'Plate Planning'!$Q$22)/'Plate Planning'!$O$22*100/'Uncorrected Concentrations'!E95*'Plate Planning'!$O$17</f>
        <v>#DIV/0!</v>
      </c>
      <c r="J95" s="207" t="e">
        <f>('Uncorrected Area Counts'!L95*'Plate Planning'!$P$23+'Plate Planning'!$Q$23)/'Plate Planning'!$O$23*100/'Uncorrected Concentrations'!E95*'Plate Planning'!$O$17</f>
        <v>#DIV/0!</v>
      </c>
      <c r="K95" s="207" t="e">
        <f>('Uncorrected Area Counts'!M95*'Plate Planning'!$P$24+'Plate Planning'!$Q$24)/'Plate Planning'!$O$24*100/'Uncorrected Concentrations'!E95*'Plate Planning'!$O$17</f>
        <v>#DIV/0!</v>
      </c>
      <c r="L95" s="207" t="e">
        <f>('Uncorrected Area Counts'!N95*'Plate Planning'!$P$25+'Plate Planning'!$Q$25)/'Plate Planning'!O116*100/'Uncorrected Concentrations'!E95*'Plate Planning'!$O$17</f>
        <v>#DIV/0!</v>
      </c>
      <c r="M95" s="207" t="e">
        <f>('Uncorrected Area Counts'!O95*'Plate Planning'!$P$26+'Plate Planning'!$Q$26)/'Plate Planning'!$O$26*100/'Uncorrected Concentrations'!E95*'Plate Planning'!$O$17</f>
        <v>#DIV/0!</v>
      </c>
      <c r="N95" s="207" t="e">
        <f>('Uncorrected Area Counts'!P95*'Plate Planning'!$P$27+'Plate Planning'!$Q$27)/'Plate Planning'!$O$27*100/'Uncorrected Concentrations'!E95*'Plate Planning'!$O$17</f>
        <v>#DIV/0!</v>
      </c>
      <c r="O95" s="207" t="e">
        <f>('Uncorrected Area Counts'!Q95*'Plate Planning'!$P$28+'Plate Planning'!$Q$28)/'Plate Planning'!$O$28*100/'Uncorrected Concentrations'!E95*'Plate Planning'!$O$17</f>
        <v>#DIV/0!</v>
      </c>
      <c r="P95" s="207" t="e">
        <f>('Uncorrected Area Counts'!R95*'Plate Planning'!$P$29+'Plate Planning'!$Q$29)/'Plate Planning'!$O$29*100/'Uncorrected Concentrations'!E95*'Plate Planning'!$O$17</f>
        <v>#DIV/0!</v>
      </c>
      <c r="Q95" s="207" t="e">
        <f>('Uncorrected Area Counts'!S95*'Plate Planning'!$P$30+'Plate Planning'!$Q$30)/'Plate Planning'!$O$30*100/'Uncorrected Concentrations'!E95*'Plate Planning'!$O$17</f>
        <v>#DIV/0!</v>
      </c>
      <c r="R95" s="207" t="e">
        <f>('Uncorrected Area Counts'!T95*'Plate Planning'!$P$31+'Plate Planning'!$Q$31)/'Plate Planning'!$O$31*100/'Uncorrected Concentrations'!E95*'Plate Planning'!$O$17</f>
        <v>#DIV/0!</v>
      </c>
      <c r="S95" s="265" t="e">
        <f>('Uncorrected Area Counts'!U95*'Plate Planning'!$P$32+'Plate Planning'!$Q$32)/'Plate Planning'!$O$32*100/'Uncorrected Concentrations'!E95*'Plate Planning'!$O$17</f>
        <v>#DIV/0!</v>
      </c>
    </row>
    <row r="96" spans="1:19" x14ac:dyDescent="0.3">
      <c r="A96" s="27">
        <v>93</v>
      </c>
      <c r="B96" s="26">
        <v>9</v>
      </c>
      <c r="C96" s="26">
        <v>8</v>
      </c>
      <c r="D96" s="12" t="s">
        <v>66</v>
      </c>
      <c r="E96" s="207" t="e">
        <f>('Uncorrected Area Counts'!G96*'Plate Planning'!$P$18+'Plate Planning'!$Q$18)/'Plate Planning'!$O$18*100/'Uncorrected Concentrations'!E96*'Plate Planning'!$O$17</f>
        <v>#DIV/0!</v>
      </c>
      <c r="F96" s="207" t="e">
        <f>('Uncorrected Area Counts'!H96*'Plate Planning'!$P$19+'Plate Planning'!$Q$19)/'Plate Planning'!$O$19*100/'Uncorrected Concentrations'!E96*'Plate Planning'!$O$17</f>
        <v>#DIV/0!</v>
      </c>
      <c r="G96" s="207" t="e">
        <f>('Uncorrected Area Counts'!I96*'Plate Planning'!$P$20+'Plate Planning'!$Q$20)/'Plate Planning'!$O$20*100/'Uncorrected Concentrations'!E96*'Plate Planning'!$O$17</f>
        <v>#DIV/0!</v>
      </c>
      <c r="H96" s="207" t="e">
        <f>('Uncorrected Area Counts'!J96*'Plate Planning'!$P$21+'Plate Planning'!$Q$21)/'Plate Planning'!$O$21*100/'Uncorrected Concentrations'!E96*'Plate Planning'!$O$17</f>
        <v>#DIV/0!</v>
      </c>
      <c r="I96" s="207" t="e">
        <f>('Uncorrected Area Counts'!K96*'Plate Planning'!$P$22+'Plate Planning'!$Q$22)/'Plate Planning'!$O$22*100/'Uncorrected Concentrations'!E96*'Plate Planning'!$O$17</f>
        <v>#DIV/0!</v>
      </c>
      <c r="J96" s="207" t="e">
        <f>('Uncorrected Area Counts'!L96*'Plate Planning'!$P$23+'Plate Planning'!$Q$23)/'Plate Planning'!$O$23*100/'Uncorrected Concentrations'!E96*'Plate Planning'!$O$17</f>
        <v>#DIV/0!</v>
      </c>
      <c r="K96" s="207" t="e">
        <f>('Uncorrected Area Counts'!M96*'Plate Planning'!$P$24+'Plate Planning'!$Q$24)/'Plate Planning'!$O$24*100/'Uncorrected Concentrations'!E96*'Plate Planning'!$O$17</f>
        <v>#DIV/0!</v>
      </c>
      <c r="L96" s="207" t="e">
        <f>('Uncorrected Area Counts'!N96*'Plate Planning'!$P$25+'Plate Planning'!$Q$25)/'Plate Planning'!O117*100/'Uncorrected Concentrations'!E96*'Plate Planning'!$O$17</f>
        <v>#DIV/0!</v>
      </c>
      <c r="M96" s="207" t="e">
        <f>('Uncorrected Area Counts'!O96*'Plate Planning'!$P$26+'Plate Planning'!$Q$26)/'Plate Planning'!$O$26*100/'Uncorrected Concentrations'!E96*'Plate Planning'!$O$17</f>
        <v>#DIV/0!</v>
      </c>
      <c r="N96" s="207" t="e">
        <f>('Uncorrected Area Counts'!P96*'Plate Planning'!$P$27+'Plate Planning'!$Q$27)/'Plate Planning'!$O$27*100/'Uncorrected Concentrations'!E96*'Plate Planning'!$O$17</f>
        <v>#DIV/0!</v>
      </c>
      <c r="O96" s="207" t="e">
        <f>('Uncorrected Area Counts'!Q96*'Plate Planning'!$P$28+'Plate Planning'!$Q$28)/'Plate Planning'!$O$28*100/'Uncorrected Concentrations'!E96*'Plate Planning'!$O$17</f>
        <v>#DIV/0!</v>
      </c>
      <c r="P96" s="207" t="e">
        <f>('Uncorrected Area Counts'!R96*'Plate Planning'!$P$29+'Plate Planning'!$Q$29)/'Plate Planning'!$O$29*100/'Uncorrected Concentrations'!E96*'Plate Planning'!$O$17</f>
        <v>#DIV/0!</v>
      </c>
      <c r="Q96" s="207" t="e">
        <f>('Uncorrected Area Counts'!S96*'Plate Planning'!$P$30+'Plate Planning'!$Q$30)/'Plate Planning'!$O$30*100/'Uncorrected Concentrations'!E96*'Plate Planning'!$O$17</f>
        <v>#DIV/0!</v>
      </c>
      <c r="R96" s="207" t="e">
        <f>('Uncorrected Area Counts'!T96*'Plate Planning'!$P$31+'Plate Planning'!$Q$31)/'Plate Planning'!$O$31*100/'Uncorrected Concentrations'!E96*'Plate Planning'!$O$17</f>
        <v>#DIV/0!</v>
      </c>
      <c r="S96" s="265" t="e">
        <f>('Uncorrected Area Counts'!U96*'Plate Planning'!$P$32+'Plate Planning'!$Q$32)/'Plate Planning'!$O$32*100/'Uncorrected Concentrations'!E96*'Plate Planning'!$O$17</f>
        <v>#DIV/0!</v>
      </c>
    </row>
    <row r="97" spans="1:19" x14ac:dyDescent="0.3">
      <c r="A97" s="27">
        <v>94</v>
      </c>
      <c r="B97" s="26">
        <v>10</v>
      </c>
      <c r="C97" s="26">
        <v>8</v>
      </c>
      <c r="D97" s="12" t="s">
        <v>66</v>
      </c>
      <c r="E97" s="207" t="e">
        <f>('Uncorrected Area Counts'!G97*'Plate Planning'!$P$18+'Plate Planning'!$Q$18)/'Plate Planning'!$O$18*100/'Uncorrected Concentrations'!E97*'Plate Planning'!$O$17</f>
        <v>#DIV/0!</v>
      </c>
      <c r="F97" s="207" t="e">
        <f>('Uncorrected Area Counts'!H97*'Plate Planning'!$P$19+'Plate Planning'!$Q$19)/'Plate Planning'!$O$19*100/'Uncorrected Concentrations'!E97*'Plate Planning'!$O$17</f>
        <v>#DIV/0!</v>
      </c>
      <c r="G97" s="207" t="e">
        <f>('Uncorrected Area Counts'!I97*'Plate Planning'!$P$20+'Plate Planning'!$Q$20)/'Plate Planning'!$O$20*100/'Uncorrected Concentrations'!E97*'Plate Planning'!$O$17</f>
        <v>#DIV/0!</v>
      </c>
      <c r="H97" s="207" t="e">
        <f>('Uncorrected Area Counts'!J97*'Plate Planning'!$P$21+'Plate Planning'!$Q$21)/'Plate Planning'!$O$21*100/'Uncorrected Concentrations'!E97*'Plate Planning'!$O$17</f>
        <v>#DIV/0!</v>
      </c>
      <c r="I97" s="207" t="e">
        <f>('Uncorrected Area Counts'!K97*'Plate Planning'!$P$22+'Plate Planning'!$Q$22)/'Plate Planning'!$O$22*100/'Uncorrected Concentrations'!E97*'Plate Planning'!$O$17</f>
        <v>#DIV/0!</v>
      </c>
      <c r="J97" s="207" t="e">
        <f>('Uncorrected Area Counts'!L97*'Plate Planning'!$P$23+'Plate Planning'!$Q$23)/'Plate Planning'!$O$23*100/'Uncorrected Concentrations'!E97*'Plate Planning'!$O$17</f>
        <v>#DIV/0!</v>
      </c>
      <c r="K97" s="207" t="e">
        <f>('Uncorrected Area Counts'!M97*'Plate Planning'!$P$24+'Plate Planning'!$Q$24)/'Plate Planning'!$O$24*100/'Uncorrected Concentrations'!E97*'Plate Planning'!$O$17</f>
        <v>#DIV/0!</v>
      </c>
      <c r="L97" s="207" t="e">
        <f>('Uncorrected Area Counts'!N97*'Plate Planning'!$P$25+'Plate Planning'!$Q$25)/'Plate Planning'!O118*100/'Uncorrected Concentrations'!E97*'Plate Planning'!$O$17</f>
        <v>#DIV/0!</v>
      </c>
      <c r="M97" s="207" t="e">
        <f>('Uncorrected Area Counts'!O97*'Plate Planning'!$P$26+'Plate Planning'!$Q$26)/'Plate Planning'!$O$26*100/'Uncorrected Concentrations'!E97*'Plate Planning'!$O$17</f>
        <v>#DIV/0!</v>
      </c>
      <c r="N97" s="207" t="e">
        <f>('Uncorrected Area Counts'!P97*'Plate Planning'!$P$27+'Plate Planning'!$Q$27)/'Plate Planning'!$O$27*100/'Uncorrected Concentrations'!E97*'Plate Planning'!$O$17</f>
        <v>#DIV/0!</v>
      </c>
      <c r="O97" s="207" t="e">
        <f>('Uncorrected Area Counts'!Q97*'Plate Planning'!$P$28+'Plate Planning'!$Q$28)/'Plate Planning'!$O$28*100/'Uncorrected Concentrations'!E97*'Plate Planning'!$O$17</f>
        <v>#DIV/0!</v>
      </c>
      <c r="P97" s="207" t="e">
        <f>('Uncorrected Area Counts'!R97*'Plate Planning'!$P$29+'Plate Planning'!$Q$29)/'Plate Planning'!$O$29*100/'Uncorrected Concentrations'!E97*'Plate Planning'!$O$17</f>
        <v>#DIV/0!</v>
      </c>
      <c r="Q97" s="207" t="e">
        <f>('Uncorrected Area Counts'!S97*'Plate Planning'!$P$30+'Plate Planning'!$Q$30)/'Plate Planning'!$O$30*100/'Uncorrected Concentrations'!E97*'Plate Planning'!$O$17</f>
        <v>#DIV/0!</v>
      </c>
      <c r="R97" s="207" t="e">
        <f>('Uncorrected Area Counts'!T97*'Plate Planning'!$P$31+'Plate Planning'!$Q$31)/'Plate Planning'!$O$31*100/'Uncorrected Concentrations'!E97*'Plate Planning'!$O$17</f>
        <v>#DIV/0!</v>
      </c>
      <c r="S97" s="265" t="e">
        <f>('Uncorrected Area Counts'!U97*'Plate Planning'!$P$32+'Plate Planning'!$Q$32)/'Plate Planning'!$O$32*100/'Uncorrected Concentrations'!E97*'Plate Planning'!$O$17</f>
        <v>#DIV/0!</v>
      </c>
    </row>
    <row r="98" spans="1:19" x14ac:dyDescent="0.3">
      <c r="A98" s="27">
        <v>95</v>
      </c>
      <c r="B98" s="26">
        <v>11</v>
      </c>
      <c r="C98" s="26">
        <v>8</v>
      </c>
      <c r="D98" s="12" t="s">
        <v>66</v>
      </c>
      <c r="E98" s="207" t="e">
        <f>('Uncorrected Area Counts'!G98*'Plate Planning'!$P$18+'Plate Planning'!$Q$18)/'Plate Planning'!$O$18*100/'Uncorrected Concentrations'!E98*'Plate Planning'!$O$17</f>
        <v>#DIV/0!</v>
      </c>
      <c r="F98" s="207" t="e">
        <f>('Uncorrected Area Counts'!H98*'Plate Planning'!$P$19+'Plate Planning'!$Q$19)/'Plate Planning'!$O$19*100/'Uncorrected Concentrations'!E98*'Plate Planning'!$O$17</f>
        <v>#DIV/0!</v>
      </c>
      <c r="G98" s="207" t="e">
        <f>('Uncorrected Area Counts'!I98*'Plate Planning'!$P$20+'Plate Planning'!$Q$20)/'Plate Planning'!$O$20*100/'Uncorrected Concentrations'!E98*'Plate Planning'!$O$17</f>
        <v>#DIV/0!</v>
      </c>
      <c r="H98" s="207" t="e">
        <f>('Uncorrected Area Counts'!J98*'Plate Planning'!$P$21+'Plate Planning'!$Q$21)/'Plate Planning'!$O$21*100/'Uncorrected Concentrations'!E98*'Plate Planning'!$O$17</f>
        <v>#DIV/0!</v>
      </c>
      <c r="I98" s="207" t="e">
        <f>('Uncorrected Area Counts'!K98*'Plate Planning'!$P$22+'Plate Planning'!$Q$22)/'Plate Planning'!$O$22*100/'Uncorrected Concentrations'!E98*'Plate Planning'!$O$17</f>
        <v>#DIV/0!</v>
      </c>
      <c r="J98" s="207" t="e">
        <f>('Uncorrected Area Counts'!L98*'Plate Planning'!$P$23+'Plate Planning'!$Q$23)/'Plate Planning'!$O$23*100/'Uncorrected Concentrations'!E98*'Plate Planning'!$O$17</f>
        <v>#DIV/0!</v>
      </c>
      <c r="K98" s="207" t="e">
        <f>('Uncorrected Area Counts'!M98*'Plate Planning'!$P$24+'Plate Planning'!$Q$24)/'Plate Planning'!$O$24*100/'Uncorrected Concentrations'!E98*'Plate Planning'!$O$17</f>
        <v>#DIV/0!</v>
      </c>
      <c r="L98" s="207" t="e">
        <f>('Uncorrected Area Counts'!N98*'Plate Planning'!$P$25+'Plate Planning'!$Q$25)/'Plate Planning'!O119*100/'Uncorrected Concentrations'!E98*'Plate Planning'!$O$17</f>
        <v>#DIV/0!</v>
      </c>
      <c r="M98" s="207" t="e">
        <f>('Uncorrected Area Counts'!O98*'Plate Planning'!$P$26+'Plate Planning'!$Q$26)/'Plate Planning'!$O$26*100/'Uncorrected Concentrations'!E98*'Plate Planning'!$O$17</f>
        <v>#DIV/0!</v>
      </c>
      <c r="N98" s="207" t="e">
        <f>('Uncorrected Area Counts'!P98*'Plate Planning'!$P$27+'Plate Planning'!$Q$27)/'Plate Planning'!$O$27*100/'Uncorrected Concentrations'!E98*'Plate Planning'!$O$17</f>
        <v>#DIV/0!</v>
      </c>
      <c r="O98" s="207" t="e">
        <f>('Uncorrected Area Counts'!Q98*'Plate Planning'!$P$28+'Plate Planning'!$Q$28)/'Plate Planning'!$O$28*100/'Uncorrected Concentrations'!E98*'Plate Planning'!$O$17</f>
        <v>#DIV/0!</v>
      </c>
      <c r="P98" s="207" t="e">
        <f>('Uncorrected Area Counts'!R98*'Plate Planning'!$P$29+'Plate Planning'!$Q$29)/'Plate Planning'!$O$29*100/'Uncorrected Concentrations'!E98*'Plate Planning'!$O$17</f>
        <v>#DIV/0!</v>
      </c>
      <c r="Q98" s="207" t="e">
        <f>('Uncorrected Area Counts'!S98*'Plate Planning'!$P$30+'Plate Planning'!$Q$30)/'Plate Planning'!$O$30*100/'Uncorrected Concentrations'!E98*'Plate Planning'!$O$17</f>
        <v>#DIV/0!</v>
      </c>
      <c r="R98" s="207" t="e">
        <f>('Uncorrected Area Counts'!T98*'Plate Planning'!$P$31+'Plate Planning'!$Q$31)/'Plate Planning'!$O$31*100/'Uncorrected Concentrations'!E98*'Plate Planning'!$O$17</f>
        <v>#DIV/0!</v>
      </c>
      <c r="S98" s="265" t="e">
        <f>('Uncorrected Area Counts'!U98*'Plate Planning'!$P$32+'Plate Planning'!$Q$32)/'Plate Planning'!$O$32*100/'Uncorrected Concentrations'!E98*'Plate Planning'!$O$17</f>
        <v>#DIV/0!</v>
      </c>
    </row>
    <row r="99" spans="1:19" ht="17" thickBot="1" x14ac:dyDescent="0.35">
      <c r="A99" s="211">
        <v>96</v>
      </c>
      <c r="B99" s="212">
        <v>12</v>
      </c>
      <c r="C99" s="212">
        <v>8</v>
      </c>
      <c r="D99" s="213" t="s">
        <v>66</v>
      </c>
      <c r="E99" s="264" t="e">
        <f>('Uncorrected Area Counts'!G99*'Plate Planning'!$P$18+'Plate Planning'!$Q$18)/'Plate Planning'!$O$18*100/'Uncorrected Concentrations'!E99*'Plate Planning'!$O$17</f>
        <v>#DIV/0!</v>
      </c>
      <c r="F99" s="264" t="e">
        <f>('Uncorrected Area Counts'!H99*'Plate Planning'!$P$19+'Plate Planning'!$Q$19)/'Plate Planning'!$O$19*100/'Uncorrected Concentrations'!E99*'Plate Planning'!$O$17</f>
        <v>#DIV/0!</v>
      </c>
      <c r="G99" s="264" t="e">
        <f>('Uncorrected Area Counts'!I99*'Plate Planning'!$P$20+'Plate Planning'!$Q$20)/'Plate Planning'!$O$20*100/'Uncorrected Concentrations'!E99*'Plate Planning'!$O$17</f>
        <v>#DIV/0!</v>
      </c>
      <c r="H99" s="264" t="e">
        <f>('Uncorrected Area Counts'!J99*'Plate Planning'!$P$21+'Plate Planning'!$Q$21)/'Plate Planning'!$O$21*100/'Uncorrected Concentrations'!E99*'Plate Planning'!$O$17</f>
        <v>#DIV/0!</v>
      </c>
      <c r="I99" s="264" t="e">
        <f>('Uncorrected Area Counts'!K99*'Plate Planning'!$P$22+'Plate Planning'!$Q$22)/'Plate Planning'!$O$22*100/'Uncorrected Concentrations'!E99*'Plate Planning'!$O$17</f>
        <v>#DIV/0!</v>
      </c>
      <c r="J99" s="264" t="e">
        <f>('Uncorrected Area Counts'!L99*'Plate Planning'!$P$23+'Plate Planning'!$Q$23)/'Plate Planning'!$O$23*100/'Uncorrected Concentrations'!E99*'Plate Planning'!$O$17</f>
        <v>#DIV/0!</v>
      </c>
      <c r="K99" s="264" t="e">
        <f>('Uncorrected Area Counts'!M99*'Plate Planning'!$P$24+'Plate Planning'!$Q$24)/'Plate Planning'!$O$24*100/'Uncorrected Concentrations'!E99*'Plate Planning'!$O$17</f>
        <v>#DIV/0!</v>
      </c>
      <c r="L99" s="264" t="e">
        <f>('Uncorrected Area Counts'!N99*'Plate Planning'!$P$25+'Plate Planning'!$Q$25)/'Plate Planning'!O120*100/'Uncorrected Concentrations'!E99*'Plate Planning'!$O$17</f>
        <v>#DIV/0!</v>
      </c>
      <c r="M99" s="264" t="e">
        <f>('Uncorrected Area Counts'!O99*'Plate Planning'!$P$26+'Plate Planning'!$Q$26)/'Plate Planning'!$O$26*100/'Uncorrected Concentrations'!E99*'Plate Planning'!$O$17</f>
        <v>#DIV/0!</v>
      </c>
      <c r="N99" s="264" t="e">
        <f>('Uncorrected Area Counts'!P99*'Plate Planning'!$P$27+'Plate Planning'!$Q$27)/'Plate Planning'!$O$27*100/'Uncorrected Concentrations'!E99*'Plate Planning'!$O$17</f>
        <v>#DIV/0!</v>
      </c>
      <c r="O99" s="264" t="e">
        <f>('Uncorrected Area Counts'!Q99*'Plate Planning'!$P$28+'Plate Planning'!$Q$28)/'Plate Planning'!$O$28*100/'Uncorrected Concentrations'!E99*'Plate Planning'!$O$17</f>
        <v>#DIV/0!</v>
      </c>
      <c r="P99" s="264" t="e">
        <f>('Uncorrected Area Counts'!R99*'Plate Planning'!$P$29+'Plate Planning'!$Q$29)/'Plate Planning'!$O$29*100/'Uncorrected Concentrations'!E99*'Plate Planning'!$O$17</f>
        <v>#DIV/0!</v>
      </c>
      <c r="Q99" s="264" t="e">
        <f>('Uncorrected Area Counts'!S99*'Plate Planning'!$P$30+'Plate Planning'!$Q$30)/'Plate Planning'!$O$30*100/'Uncorrected Concentrations'!E99*'Plate Planning'!$O$17</f>
        <v>#DIV/0!</v>
      </c>
      <c r="R99" s="264" t="e">
        <f>('Uncorrected Area Counts'!T99*'Plate Planning'!$P$31+'Plate Planning'!$Q$31)/'Plate Planning'!$O$31*100/'Uncorrected Concentrations'!E99*'Plate Planning'!$O$17</f>
        <v>#DIV/0!</v>
      </c>
      <c r="S99" s="266" t="e">
        <f>('Uncorrected Area Counts'!U99*'Plate Planning'!$P$32+'Plate Planning'!$Q$32)/'Plate Planning'!$O$32*100/'Uncorrected Concentrations'!E99*'Plate Planning'!$O$17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Procedures</vt:lpstr>
      <vt:lpstr>Plate Planning</vt:lpstr>
      <vt:lpstr>Reagents</vt:lpstr>
      <vt:lpstr>Stock Solution Calculator</vt:lpstr>
      <vt:lpstr>Calibration Curves</vt:lpstr>
      <vt:lpstr>Uncorrected Area Counts</vt:lpstr>
      <vt:lpstr>Uncorrected Concentrations</vt:lpstr>
      <vt:lpstr>Yields (no std)</vt:lpstr>
      <vt:lpstr>Yields (corrected for standard)</vt:lpstr>
      <vt:lpstr>Plate Summary</vt:lpstr>
      <vt:lpstr>Ligand and Compound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2021-12-08T15:45:42Z</dcterms:created>
  <dcterms:modified xsi:type="dcterms:W3CDTF">2022-04-07T22:33:49Z</dcterms:modified>
</cp:coreProperties>
</file>