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jshaughnessy1_bryant_edu/Documents/"/>
    </mc:Choice>
  </mc:AlternateContent>
  <xr:revisionPtr revIDLastSave="847" documentId="8_{D28051AD-4907-4461-9300-7DE873DAFC8A}" xr6:coauthVersionLast="47" xr6:coauthVersionMax="47" xr10:uidLastSave="{CEABE629-BBB5-4BB4-88D2-90E0965609A4}"/>
  <bookViews>
    <workbookView xWindow="-110" yWindow="-110" windowWidth="19420" windowHeight="10300" xr2:uid="{670E9B7F-D6BF-4B0C-BE12-8213DAFF4F0C}"/>
  </bookViews>
  <sheets>
    <sheet name="jshaughn_Module10_Locations" sheetId="1" r:id="rId1"/>
    <sheet name="Sheet1" sheetId="2" r:id="rId2"/>
  </sheets>
  <definedNames>
    <definedName name="solver_adj" localSheetId="0" hidden="1">jshaughn_Module10_Locations!$Q$3:$Q$26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jshaughn_Module10_Locations!$AB$3:$AB$9</definedName>
    <definedName name="solver_lhs2" localSheetId="0" hidden="1">jshaughn_Module10_Locations!$Q$3:$Q$26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jshaughn_Module10_Locations!$M$41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3</definedName>
    <definedName name="solver_rhs1" localSheetId="0" hidden="1">jshaughn_Module10_Locations!$AC$3:$AC$9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L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1" i="1"/>
  <c r="L23" i="1"/>
  <c r="L24" i="1"/>
  <c r="L25" i="1"/>
  <c r="L2" i="1"/>
  <c r="AP30" i="1"/>
  <c r="AJ27" i="1"/>
  <c r="AO27" i="1" s="1"/>
  <c r="AJ26" i="1"/>
  <c r="AO26" i="1" s="1"/>
  <c r="AJ25" i="1"/>
  <c r="AO25" i="1" s="1"/>
  <c r="AJ24" i="1"/>
  <c r="AO24" i="1" s="1"/>
  <c r="AJ23" i="1"/>
  <c r="AO23" i="1" s="1"/>
  <c r="AJ22" i="1"/>
  <c r="AO22" i="1" s="1"/>
  <c r="AJ21" i="1"/>
  <c r="AO21" i="1" s="1"/>
  <c r="AJ20" i="1"/>
  <c r="AO20" i="1" s="1"/>
  <c r="AJ19" i="1"/>
  <c r="AO19" i="1" s="1"/>
  <c r="AJ18" i="1"/>
  <c r="AO18" i="1" s="1"/>
  <c r="AJ17" i="1"/>
  <c r="AO17" i="1" s="1"/>
  <c r="AJ16" i="1"/>
  <c r="AO16" i="1" s="1"/>
  <c r="AJ15" i="1"/>
  <c r="AO15" i="1" s="1"/>
  <c r="AJ14" i="1"/>
  <c r="AO14" i="1" s="1"/>
  <c r="AJ13" i="1"/>
  <c r="AO13" i="1" s="1"/>
  <c r="AJ12" i="1"/>
  <c r="AO12" i="1" s="1"/>
  <c r="AJ11" i="1"/>
  <c r="AO11" i="1" s="1"/>
  <c r="AJ10" i="1"/>
  <c r="AO10" i="1" s="1"/>
  <c r="AJ9" i="1"/>
  <c r="AO9" i="1" s="1"/>
  <c r="AJ8" i="1"/>
  <c r="AO8" i="1" s="1"/>
  <c r="AJ7" i="1"/>
  <c r="AO7" i="1" s="1"/>
  <c r="AJ6" i="1"/>
  <c r="AO6" i="1" s="1"/>
  <c r="AJ5" i="1"/>
  <c r="AO5" i="1" s="1"/>
  <c r="AJ4" i="1"/>
  <c r="AO4" i="1" s="1"/>
  <c r="AG27" i="1"/>
  <c r="AM27" i="1" s="1"/>
  <c r="AG26" i="1"/>
  <c r="AM26" i="1" s="1"/>
  <c r="AG25" i="1"/>
  <c r="AM25" i="1" s="1"/>
  <c r="AG24" i="1"/>
  <c r="AM24" i="1" s="1"/>
  <c r="AG23" i="1"/>
  <c r="AM23" i="1" s="1"/>
  <c r="AG22" i="1"/>
  <c r="AM22" i="1" s="1"/>
  <c r="AG21" i="1"/>
  <c r="AM21" i="1" s="1"/>
  <c r="AG20" i="1"/>
  <c r="AM20" i="1" s="1"/>
  <c r="AG19" i="1"/>
  <c r="AM19" i="1" s="1"/>
  <c r="AG18" i="1"/>
  <c r="AM18" i="1" s="1"/>
  <c r="AG17" i="1"/>
  <c r="AM17" i="1" s="1"/>
  <c r="AG16" i="1"/>
  <c r="AM16" i="1" s="1"/>
  <c r="AG15" i="1"/>
  <c r="AM15" i="1" s="1"/>
  <c r="AG14" i="1"/>
  <c r="AM14" i="1" s="1"/>
  <c r="AG13" i="1"/>
  <c r="AM13" i="1" s="1"/>
  <c r="AG12" i="1"/>
  <c r="AM12" i="1" s="1"/>
  <c r="AG11" i="1"/>
  <c r="AM11" i="1" s="1"/>
  <c r="AG10" i="1"/>
  <c r="AM10" i="1" s="1"/>
  <c r="AG9" i="1"/>
  <c r="AM9" i="1" s="1"/>
  <c r="AG8" i="1"/>
  <c r="AM8" i="1" s="1"/>
  <c r="AG7" i="1"/>
  <c r="AM7" i="1" s="1"/>
  <c r="AG6" i="1"/>
  <c r="AM6" i="1" s="1"/>
  <c r="AG5" i="1"/>
  <c r="AM5" i="1" s="1"/>
  <c r="AG4" i="1"/>
  <c r="AM4" i="1" s="1"/>
  <c r="AD1" i="1"/>
  <c r="Z4" i="1"/>
  <c r="AA4" i="1"/>
  <c r="AA5" i="1"/>
  <c r="AA6" i="1"/>
  <c r="AA7" i="1"/>
  <c r="AA8" i="1"/>
  <c r="AA9" i="1"/>
  <c r="AA3" i="1"/>
  <c r="Z5" i="1"/>
  <c r="Z6" i="1"/>
  <c r="Z7" i="1"/>
  <c r="Z8" i="1"/>
  <c r="Z9" i="1"/>
  <c r="Z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3" i="1"/>
  <c r="AL4" i="1" l="1"/>
  <c r="AL20" i="1"/>
  <c r="AL12" i="1"/>
  <c r="AN4" i="1"/>
  <c r="AP4" i="1" s="1"/>
  <c r="AN20" i="1"/>
  <c r="AP20" i="1" s="1"/>
  <c r="AN12" i="1"/>
  <c r="AP12" i="1" s="1"/>
  <c r="AL27" i="1"/>
  <c r="AL19" i="1"/>
  <c r="AL11" i="1"/>
  <c r="AN27" i="1"/>
  <c r="AN19" i="1"/>
  <c r="AN11" i="1"/>
  <c r="AP11" i="1" s="1"/>
  <c r="AL26" i="1"/>
  <c r="AL18" i="1"/>
  <c r="AL10" i="1"/>
  <c r="AN26" i="1"/>
  <c r="AP26" i="1" s="1"/>
  <c r="AN18" i="1"/>
  <c r="AN10" i="1"/>
  <c r="AL25" i="1"/>
  <c r="AL17" i="1"/>
  <c r="AL9" i="1"/>
  <c r="AN25" i="1"/>
  <c r="AP25" i="1" s="1"/>
  <c r="AN17" i="1"/>
  <c r="AP17" i="1" s="1"/>
  <c r="AN9" i="1"/>
  <c r="AP9" i="1" s="1"/>
  <c r="AL24" i="1"/>
  <c r="AL16" i="1"/>
  <c r="AL8" i="1"/>
  <c r="AN24" i="1"/>
  <c r="AP24" i="1" s="1"/>
  <c r="AN16" i="1"/>
  <c r="AP16" i="1" s="1"/>
  <c r="AN8" i="1"/>
  <c r="AP8" i="1" s="1"/>
  <c r="AL23" i="1"/>
  <c r="AL15" i="1"/>
  <c r="AL7" i="1"/>
  <c r="AN23" i="1"/>
  <c r="AN15" i="1"/>
  <c r="AN7" i="1"/>
  <c r="AP7" i="1" s="1"/>
  <c r="AL22" i="1"/>
  <c r="AL14" i="1"/>
  <c r="AL6" i="1"/>
  <c r="AN22" i="1"/>
  <c r="AP22" i="1" s="1"/>
  <c r="AN14" i="1"/>
  <c r="AN6" i="1"/>
  <c r="AL21" i="1"/>
  <c r="AL13" i="1"/>
  <c r="AL5" i="1"/>
  <c r="AN21" i="1"/>
  <c r="AP21" i="1" s="1"/>
  <c r="AN13" i="1"/>
  <c r="AP13" i="1" s="1"/>
  <c r="AN5" i="1"/>
  <c r="AP5" i="1" s="1"/>
  <c r="AB8" i="1"/>
  <c r="AB7" i="1"/>
  <c r="AB6" i="1"/>
  <c r="AB5" i="1"/>
  <c r="AB4" i="1"/>
  <c r="AB3" i="1"/>
  <c r="AB9" i="1"/>
  <c r="AP15" i="1" l="1"/>
  <c r="AP19" i="1"/>
  <c r="AP23" i="1"/>
  <c r="AP10" i="1"/>
  <c r="AP27" i="1"/>
  <c r="AP6" i="1"/>
  <c r="AP14" i="1"/>
  <c r="AP18" i="1"/>
  <c r="M5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M15" i="1"/>
  <c r="M16" i="1"/>
  <c r="M17" i="1"/>
  <c r="M18" i="1"/>
  <c r="M19" i="1"/>
  <c r="M20" i="1"/>
  <c r="M21" i="1"/>
  <c r="M22" i="1"/>
  <c r="M23" i="1"/>
  <c r="M24" i="1"/>
  <c r="M25" i="1"/>
  <c r="M3" i="1"/>
  <c r="M4" i="1"/>
  <c r="M6" i="1"/>
  <c r="M7" i="1"/>
  <c r="M8" i="1"/>
  <c r="M9" i="1"/>
  <c r="M10" i="1"/>
  <c r="M11" i="1"/>
  <c r="M12" i="1"/>
  <c r="M13" i="1"/>
  <c r="M14" i="1"/>
  <c r="D15" i="2"/>
  <c r="D14" i="2"/>
  <c r="D13" i="2"/>
  <c r="D10" i="2"/>
  <c r="F10" i="2" s="1"/>
  <c r="G10" i="2" s="1"/>
  <c r="I10" i="2" s="1"/>
  <c r="D9" i="2"/>
  <c r="F9" i="2" s="1"/>
  <c r="G9" i="2" s="1"/>
  <c r="I9" i="2" s="1"/>
  <c r="D8" i="2"/>
  <c r="F8" i="2" s="1"/>
  <c r="G8" i="2" s="1"/>
  <c r="I8" i="2" s="1"/>
</calcChain>
</file>

<file path=xl/sharedStrings.xml><?xml version="1.0" encoding="utf-8"?>
<sst xmlns="http://schemas.openxmlformats.org/spreadsheetml/2006/main" count="129" uniqueCount="76">
  <si>
    <t>location_id</t>
  </si>
  <si>
    <t>location_name</t>
  </si>
  <si>
    <t>latitude</t>
  </si>
  <si>
    <t>longitude</t>
  </si>
  <si>
    <t>supply</t>
  </si>
  <si>
    <t>demand</t>
  </si>
  <si>
    <t>Butter Pecan Bluff</t>
  </si>
  <si>
    <t>Coconut Cream Cove</t>
  </si>
  <si>
    <t>Ginger Snap Garden</t>
  </si>
  <si>
    <t>Jolly Rancher Range</t>
  </si>
  <si>
    <t>Lava Cake Ledges</t>
  </si>
  <si>
    <t>Melty Mint Mountains</t>
  </si>
  <si>
    <t>Popping Candy Plains</t>
  </si>
  <si>
    <t>from</t>
  </si>
  <si>
    <t>to</t>
  </si>
  <si>
    <t>cost_per_unit_shipped</t>
  </si>
  <si>
    <t>transportation_method</t>
  </si>
  <si>
    <t>congestion_level</t>
  </si>
  <si>
    <t>Air Freight</t>
  </si>
  <si>
    <t>Diesel Rail</t>
  </si>
  <si>
    <t>Electric/Hybrid Trucks</t>
  </si>
  <si>
    <t>Diesel Trucks</t>
  </si>
  <si>
    <t>Cargo Ships (Heavy Fuel Oil)</t>
  </si>
  <si>
    <t>Slow Steaming Cargo Ships</t>
  </si>
  <si>
    <t>Electrified Rail</t>
  </si>
  <si>
    <t>Blackstone Mining Co.</t>
  </si>
  <si>
    <t>Wythe</t>
  </si>
  <si>
    <t>Giles</t>
  </si>
  <si>
    <t>Months to operate</t>
  </si>
  <si>
    <t>Target Value</t>
  </si>
  <si>
    <t>Deviation</t>
  </si>
  <si>
    <t>% Deviation</t>
  </si>
  <si>
    <t>Weighted % Deviation</t>
  </si>
  <si>
    <t>Objectives</t>
  </si>
  <si>
    <t>Totals</t>
  </si>
  <si>
    <t>Weight</t>
  </si>
  <si>
    <t>Cost per month</t>
  </si>
  <si>
    <t>Toxins per month</t>
  </si>
  <si>
    <t>Accidents per month</t>
  </si>
  <si>
    <t>Constraints</t>
  </si>
  <si>
    <t>Available</t>
  </si>
  <si>
    <t>Required</t>
  </si>
  <si>
    <t>HG coal produced</t>
  </si>
  <si>
    <t>MG coal produced</t>
  </si>
  <si>
    <t>LG coal produced</t>
  </si>
  <si>
    <t>Objective</t>
  </si>
  <si>
    <t>MiniMax Variable</t>
  </si>
  <si>
    <t>FROM</t>
  </si>
  <si>
    <t>TO</t>
  </si>
  <si>
    <t>COST PER UNIT SHIPPER</t>
  </si>
  <si>
    <t>Total Cost =</t>
  </si>
  <si>
    <t>Units of Flow</t>
  </si>
  <si>
    <t>Links</t>
  </si>
  <si>
    <t>From</t>
  </si>
  <si>
    <t>To</t>
  </si>
  <si>
    <t>Unit Cost</t>
  </si>
  <si>
    <t>Supply / Demand</t>
  </si>
  <si>
    <t>Nodes</t>
  </si>
  <si>
    <t>Inflow</t>
  </si>
  <si>
    <t>Outflow</t>
  </si>
  <si>
    <t>Net Flow</t>
  </si>
  <si>
    <t>WHLAT</t>
  </si>
  <si>
    <t>WHLONG</t>
  </si>
  <si>
    <t>DCLAT</t>
  </si>
  <si>
    <t>DCLONG</t>
  </si>
  <si>
    <t>SQRT</t>
  </si>
  <si>
    <t>Distance</t>
  </si>
  <si>
    <t>Transportation Cost</t>
  </si>
  <si>
    <t xml:space="preserve">Distance </t>
  </si>
  <si>
    <t>Binary</t>
  </si>
  <si>
    <t>Wind-powered ships</t>
  </si>
  <si>
    <t>Cargo ships (Heavy Fuel Oil)</t>
  </si>
  <si>
    <t>Electric/Hybrid Truck</t>
  </si>
  <si>
    <t xml:space="preserve">Slow Steaming Cargo Ship </t>
  </si>
  <si>
    <t>Flow distance</t>
  </si>
  <si>
    <t>Flow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</si>
</sst>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.0_);_(&quot;$&quot;* \(#,##0.0\);_(&quot;$&quot;* &quot;-&quot;?_);_(@_)"/>
    <numFmt numFmtId="166" formatCode="_(* #,##0_);_(* \(#,##0\);_(* &quot;-&quot;??_);_(@_)"/>
    <numFmt numFmtId="167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2" fontId="19" fillId="34" borderId="0" xfId="0" applyNumberFormat="1" applyFont="1" applyFill="1" applyAlignment="1">
      <alignment horizontal="center"/>
    </xf>
    <xf numFmtId="0" fontId="16" fillId="0" borderId="0" xfId="0" applyFont="1" applyAlignment="1">
      <alignment horizontal="left" indent="1"/>
    </xf>
    <xf numFmtId="6" fontId="16" fillId="0" borderId="0" xfId="0" applyNumberFormat="1" applyFont="1"/>
    <xf numFmtId="164" fontId="20" fillId="0" borderId="0" xfId="2" applyNumberFormat="1" applyFont="1" applyFill="1" applyAlignment="1">
      <alignment horizontal="center"/>
    </xf>
    <xf numFmtId="165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center"/>
    </xf>
    <xf numFmtId="10" fontId="21" fillId="34" borderId="0" xfId="3" applyNumberFormat="1" applyFont="1" applyFill="1" applyAlignment="1">
      <alignment horizontal="center"/>
    </xf>
    <xf numFmtId="166" fontId="16" fillId="0" borderId="0" xfId="1" applyNumberFormat="1" applyFont="1"/>
    <xf numFmtId="167" fontId="20" fillId="0" borderId="0" xfId="0" applyNumberFormat="1" applyFont="1" applyAlignment="1">
      <alignment horizontal="center"/>
    </xf>
    <xf numFmtId="167" fontId="0" fillId="0" borderId="0" xfId="0" applyNumberFormat="1"/>
    <xf numFmtId="2" fontId="16" fillId="0" borderId="0" xfId="0" applyNumberFormat="1" applyFont="1"/>
    <xf numFmtId="2" fontId="20" fillId="0" borderId="0" xfId="0" applyNumberFormat="1" applyFont="1" applyAlignment="1">
      <alignment horizontal="center"/>
    </xf>
    <xf numFmtId="2" fontId="0" fillId="0" borderId="0" xfId="0" applyNumberFormat="1"/>
    <xf numFmtId="1" fontId="21" fillId="34" borderId="0" xfId="0" applyNumberFormat="1" applyFont="1" applyFill="1" applyAlignment="1">
      <alignment horizontal="center"/>
    </xf>
    <xf numFmtId="0" fontId="16" fillId="0" borderId="0" xfId="0" applyFont="1" applyAlignment="1">
      <alignment horizontal="left"/>
    </xf>
    <xf numFmtId="2" fontId="22" fillId="34" borderId="0" xfId="0" applyNumberFormat="1" applyFont="1" applyFill="1" applyAlignment="1">
      <alignment horizontal="center"/>
    </xf>
    <xf numFmtId="0" fontId="8" fillId="4" borderId="0" xfId="11"/>
    <xf numFmtId="0" fontId="6" fillId="2" borderId="0" xfId="9"/>
    <xf numFmtId="0" fontId="9" fillId="5" borderId="4" xfId="12"/>
    <xf numFmtId="0" fontId="6" fillId="8" borderId="8" xfId="18" applyFont="1"/>
    <xf numFmtId="0" fontId="1" fillId="10" borderId="4" xfId="22" applyBorder="1"/>
    <xf numFmtId="0" fontId="16" fillId="26" borderId="0" xfId="38" applyFont="1"/>
    <xf numFmtId="0" fontId="0" fillId="35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13" fillId="7" borderId="7" xfId="16" applyAlignment="1">
      <alignment horizontal="center"/>
    </xf>
    <xf numFmtId="0" fontId="13" fillId="7" borderId="7" xfId="16"/>
    <xf numFmtId="0" fontId="0" fillId="35" borderId="0" xfId="0" applyFill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8" fontId="0" fillId="0" borderId="0" xfId="0" applyNumberFormat="1"/>
    <xf numFmtId="4" fontId="0" fillId="0" borderId="0" xfId="0" applyNumberFormat="1"/>
    <xf numFmtId="44" fontId="0" fillId="0" borderId="0" xfId="2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AB691-8AAB-45B2-85E8-5C2CE3C79BD8}" name="Table1" displayName="Table1" ref="M1:O26" totalsRowShown="0" headerRowCellStyle="Input">
  <autoFilter ref="M1:O26" xr:uid="{A15AB691-8AAB-45B2-85E8-5C2CE3C79BD8}"/>
  <tableColumns count="3">
    <tableColumn id="1" xr3:uid="{D7287908-E8B5-4B4A-BA67-B22EEE015DEF}" name="FROM" dataCellStyle="Neutral">
      <calculatedColumnFormula>_xlfn.XLOOKUP(G2,$A$2:$A$8,$B$2:$B$8,2,0)</calculatedColumnFormula>
    </tableColumn>
    <tableColumn id="2" xr3:uid="{7D4655E8-585E-4C4F-BFD0-2276D97AB0C0}" name="TO" dataCellStyle="Neutral">
      <calculatedColumnFormula>_xlfn.XLOOKUP(H2,$A$2:$A$8,$B$2:$B$8,2,0)</calculatedColumnFormula>
    </tableColumn>
    <tableColumn id="3" xr3:uid="{70AECEE7-3A64-4B7D-AA72-78C24FB72F80}" name="COST PER UNIT SHIPP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A80-82BC-4273-B300-E5D6A2EF1FE7}">
  <dimension ref="A1:AQ41"/>
  <sheetViews>
    <sheetView tabSelected="1" topLeftCell="N8" zoomScale="91" workbookViewId="0">
      <selection activeCell="AD15" sqref="AD15"/>
    </sheetView>
  </sheetViews>
  <sheetFormatPr defaultRowHeight="14.5" x14ac:dyDescent="0.35"/>
  <cols>
    <col min="1" max="1" width="9.6328125" bestFit="1" customWidth="1"/>
    <col min="2" max="2" width="18.1796875" bestFit="1" customWidth="1"/>
    <col min="3" max="3" width="7.08984375" bestFit="1" customWidth="1"/>
    <col min="4" max="4" width="8.36328125" bestFit="1" customWidth="1"/>
    <col min="5" max="5" width="8.81640625" bestFit="1" customWidth="1"/>
    <col min="6" max="6" width="7.453125" bestFit="1" customWidth="1"/>
    <col min="7" max="7" width="4.6328125" bestFit="1" customWidth="1"/>
    <col min="8" max="8" width="2.54296875" bestFit="1" customWidth="1"/>
    <col min="9" max="9" width="19.1796875" bestFit="1" customWidth="1"/>
    <col min="10" max="10" width="23.6328125" bestFit="1" customWidth="1"/>
    <col min="11" max="11" width="14.453125" bestFit="1" customWidth="1"/>
    <col min="12" max="12" width="27.08984375" bestFit="1" customWidth="1"/>
    <col min="13" max="13" width="18.26953125" bestFit="1" customWidth="1"/>
    <col min="14" max="14" width="16.81640625" bestFit="1" customWidth="1"/>
    <col min="15" max="15" width="22.54296875" customWidth="1"/>
    <col min="17" max="17" width="11.1796875" bestFit="1" customWidth="1"/>
    <col min="18" max="18" width="1.90625" bestFit="1" customWidth="1"/>
    <col min="19" max="19" width="18.1796875" bestFit="1" customWidth="1"/>
    <col min="20" max="20" width="1.90625" bestFit="1" customWidth="1"/>
    <col min="21" max="21" width="18.1796875" bestFit="1" customWidth="1"/>
    <col min="22" max="22" width="8.453125" bestFit="1" customWidth="1"/>
    <col min="24" max="24" width="1.90625" bestFit="1" customWidth="1"/>
    <col min="25" max="25" width="18.1796875" bestFit="1" customWidth="1"/>
    <col min="26" max="26" width="5.90625" bestFit="1" customWidth="1"/>
    <col min="27" max="27" width="7.1796875" bestFit="1" customWidth="1"/>
    <col min="28" max="28" width="7.90625" bestFit="1" customWidth="1"/>
    <col min="29" max="29" width="19.36328125" bestFit="1" customWidth="1"/>
    <col min="30" max="30" width="13.81640625" bestFit="1" customWidth="1"/>
    <col min="32" max="32" width="2" bestFit="1" customWidth="1"/>
    <col min="33" max="33" width="18.36328125" bestFit="1" customWidth="1"/>
    <col min="36" max="36" width="18.36328125" bestFit="1" customWidth="1"/>
    <col min="42" max="42" width="14.36328125" bestFit="1" customWidth="1"/>
    <col min="43" max="43" width="27.363281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69</v>
      </c>
      <c r="M1" s="22" t="s">
        <v>47</v>
      </c>
      <c r="N1" s="23" t="s">
        <v>48</v>
      </c>
      <c r="O1" s="24" t="s">
        <v>49</v>
      </c>
      <c r="Q1" s="32" t="s">
        <v>51</v>
      </c>
      <c r="R1" s="34" t="s">
        <v>52</v>
      </c>
      <c r="S1" s="34"/>
      <c r="T1" s="34"/>
      <c r="U1" s="34"/>
      <c r="V1" s="32" t="s">
        <v>55</v>
      </c>
      <c r="X1" s="26"/>
      <c r="Y1" s="26"/>
      <c r="Z1" s="26"/>
      <c r="AA1" s="26"/>
      <c r="AB1" s="26"/>
      <c r="AC1" s="32" t="s">
        <v>56</v>
      </c>
      <c r="AD1" s="41">
        <f>SUMPRODUCT(Q3:Q26,V3:V26)</f>
        <v>299830</v>
      </c>
    </row>
    <row r="2" spans="1:43" ht="15" thickBot="1" x14ac:dyDescent="0.4">
      <c r="A2">
        <v>1</v>
      </c>
      <c r="B2" t="s">
        <v>6</v>
      </c>
      <c r="C2">
        <v>37.5</v>
      </c>
      <c r="D2">
        <v>-102.5</v>
      </c>
      <c r="E2">
        <v>10999</v>
      </c>
      <c r="G2">
        <v>1</v>
      </c>
      <c r="H2">
        <v>3</v>
      </c>
      <c r="I2">
        <v>24</v>
      </c>
      <c r="J2" t="s">
        <v>18</v>
      </c>
      <c r="K2">
        <v>98</v>
      </c>
      <c r="L2">
        <f>_xlfn.XLOOKUP(J2,$L$32:$L$39,$M$32:$M$39)</f>
        <v>1</v>
      </c>
      <c r="M2" t="str">
        <f t="shared" ref="M2:M25" si="0">_xlfn.XLOOKUP(G2,$A$2:$A$8,$B$2:$B$8,2,0)</f>
        <v>Butter Pecan Bluff</v>
      </c>
      <c r="N2" s="20" t="str">
        <f t="shared" ref="N2:N25" si="1">_xlfn.XLOOKUP(H2,$A$2:$A$8,$B$2:$B$8,2,0)</f>
        <v>Ginger Snap Garden</v>
      </c>
      <c r="O2">
        <v>24</v>
      </c>
      <c r="Q2" s="33"/>
      <c r="R2" s="35" t="s">
        <v>53</v>
      </c>
      <c r="S2" s="35"/>
      <c r="T2" s="36" t="s">
        <v>54</v>
      </c>
      <c r="U2" s="36"/>
      <c r="V2" s="33"/>
      <c r="X2" s="37" t="s">
        <v>57</v>
      </c>
      <c r="Y2" s="37"/>
      <c r="Z2" s="27" t="s">
        <v>58</v>
      </c>
      <c r="AA2" s="29" t="s">
        <v>59</v>
      </c>
      <c r="AB2" s="28" t="s">
        <v>60</v>
      </c>
      <c r="AC2" s="33"/>
    </row>
    <row r="3" spans="1:43" ht="15.5" thickTop="1" thickBot="1" x14ac:dyDescent="0.4">
      <c r="A3">
        <v>2</v>
      </c>
      <c r="B3" t="s">
        <v>7</v>
      </c>
      <c r="C3">
        <v>40.92</v>
      </c>
      <c r="D3">
        <v>-111.28</v>
      </c>
      <c r="F3">
        <v>1608</v>
      </c>
      <c r="G3">
        <v>1</v>
      </c>
      <c r="H3">
        <v>4</v>
      </c>
      <c r="I3">
        <v>20</v>
      </c>
      <c r="J3" t="s">
        <v>19</v>
      </c>
      <c r="K3">
        <v>86</v>
      </c>
      <c r="L3">
        <f t="shared" ref="L3:L25" si="2">_xlfn.XLOOKUP(J3,$L$32:$L$39,$M$32:$M$39)</f>
        <v>1</v>
      </c>
      <c r="M3" t="str">
        <f t="shared" si="0"/>
        <v>Butter Pecan Bluff</v>
      </c>
      <c r="N3" s="20" t="str">
        <f t="shared" si="1"/>
        <v>Jolly Rancher Range</v>
      </c>
      <c r="O3">
        <v>20</v>
      </c>
      <c r="Q3" s="30">
        <v>0</v>
      </c>
      <c r="R3">
        <v>1</v>
      </c>
      <c r="S3" t="str">
        <f>_xlfn.XLOOKUP(R3,$A$2:$A$8,$B$2:$B$8,2,0)</f>
        <v>Butter Pecan Bluff</v>
      </c>
      <c r="T3">
        <v>3</v>
      </c>
      <c r="U3" t="str">
        <f>_xlfn.XLOOKUP(T3,$A$2:$A$8,$B$2:$B$8,2,0)</f>
        <v>Ginger Snap Garden</v>
      </c>
      <c r="V3">
        <v>24</v>
      </c>
      <c r="X3">
        <v>1</v>
      </c>
      <c r="Y3" t="s">
        <v>6</v>
      </c>
      <c r="Z3" s="9">
        <f>SUMIF($T$3:$T$26,X3,$Q$3:$Q$26)</f>
        <v>0</v>
      </c>
      <c r="AA3" s="9">
        <f>SUMIF($R$3:$R$26,X3,$Q$3:$Q$26)</f>
        <v>10999</v>
      </c>
      <c r="AB3" s="9">
        <f>Z3-AA3</f>
        <v>-10999</v>
      </c>
      <c r="AC3" s="1">
        <v>-10999</v>
      </c>
      <c r="AL3" t="s">
        <v>61</v>
      </c>
      <c r="AM3" t="s">
        <v>62</v>
      </c>
      <c r="AN3" t="s">
        <v>63</v>
      </c>
      <c r="AO3" t="s">
        <v>64</v>
      </c>
      <c r="AP3" t="s">
        <v>65</v>
      </c>
      <c r="AQ3" t="s">
        <v>16</v>
      </c>
    </row>
    <row r="4" spans="1:43" ht="15.5" thickTop="1" thickBot="1" x14ac:dyDescent="0.4">
      <c r="A4">
        <v>3</v>
      </c>
      <c r="B4" t="s">
        <v>8</v>
      </c>
      <c r="C4">
        <v>41.89</v>
      </c>
      <c r="D4">
        <v>-108.64</v>
      </c>
      <c r="F4">
        <v>1999</v>
      </c>
      <c r="G4">
        <v>1</v>
      </c>
      <c r="H4">
        <v>6</v>
      </c>
      <c r="I4">
        <v>9</v>
      </c>
      <c r="J4" t="s">
        <v>20</v>
      </c>
      <c r="K4">
        <v>106</v>
      </c>
      <c r="L4">
        <v>0</v>
      </c>
      <c r="M4" t="str">
        <f t="shared" si="0"/>
        <v>Butter Pecan Bluff</v>
      </c>
      <c r="N4" s="20" t="str">
        <f t="shared" si="1"/>
        <v>Melty Mint Mountains</v>
      </c>
      <c r="O4">
        <v>9</v>
      </c>
      <c r="Q4" s="30">
        <v>0</v>
      </c>
      <c r="R4">
        <v>1</v>
      </c>
      <c r="S4" t="str">
        <f t="shared" ref="S4:S26" si="3">_xlfn.XLOOKUP(R4,$A$2:$A$8,$B$2:$B$8,2,0)</f>
        <v>Butter Pecan Bluff</v>
      </c>
      <c r="T4">
        <v>4</v>
      </c>
      <c r="U4" t="str">
        <f t="shared" ref="U4:U26" si="4">_xlfn.XLOOKUP(T4,$A$2:$A$8,$B$2:$B$8,2,0)</f>
        <v>Jolly Rancher Range</v>
      </c>
      <c r="V4">
        <v>20</v>
      </c>
      <c r="X4">
        <v>2</v>
      </c>
      <c r="Y4" t="s">
        <v>7</v>
      </c>
      <c r="Z4" s="9">
        <f>SUMIF($T$3:$T$26,X4,$Q$3:$Q$26)</f>
        <v>1608</v>
      </c>
      <c r="AA4" s="9">
        <f t="shared" ref="AA4:AA9" si="5">SUMIF($R$3:$R$26,X4,$Q$3:$Q$26)</f>
        <v>0</v>
      </c>
      <c r="AB4" s="9">
        <f t="shared" ref="AB4:AB9" si="6">Z4-AA4</f>
        <v>1608</v>
      </c>
      <c r="AC4">
        <v>1608</v>
      </c>
      <c r="AF4">
        <v>1</v>
      </c>
      <c r="AG4" t="str">
        <f>_xlfn.XLOOKUP(AF4,$A$2:$A$8,$B$2:$B$8,2,0)</f>
        <v>Butter Pecan Bluff</v>
      </c>
      <c r="AI4">
        <v>3</v>
      </c>
      <c r="AJ4" t="str">
        <f>_xlfn.XLOOKUP(AI4,$A$2:$A$8,$B$2:$B$8,2,0)</f>
        <v>Ginger Snap Garden</v>
      </c>
      <c r="AL4">
        <f>_xlfn.XLOOKUP(AG4,$B$2:$B$8,$C$2:$C$8)</f>
        <v>37.5</v>
      </c>
      <c r="AM4">
        <f>_xlfn.XLOOKUP(AG4,$B$2:$B$8,$D$2:$D$8)</f>
        <v>-102.5</v>
      </c>
      <c r="AN4">
        <f>_xlfn.XLOOKUP(AJ4,$B$2:$B$8,$C$2:$C$8)</f>
        <v>41.89</v>
      </c>
      <c r="AO4">
        <f>_xlfn.XLOOKUP(AJ4,$B$2:$B$8,$D$2:$D$8)</f>
        <v>-108.64</v>
      </c>
      <c r="AP4">
        <f>SQRT((AN4-AL4)^2+(AO4-AM4)^2)</f>
        <v>7.5479599892951219</v>
      </c>
      <c r="AQ4" s="20" t="s">
        <v>18</v>
      </c>
    </row>
    <row r="5" spans="1:43" ht="15.5" thickTop="1" thickBot="1" x14ac:dyDescent="0.4">
      <c r="A5">
        <v>4</v>
      </c>
      <c r="B5" t="s">
        <v>9</v>
      </c>
      <c r="C5">
        <v>32.18</v>
      </c>
      <c r="D5">
        <v>-86.46</v>
      </c>
      <c r="F5">
        <v>1684</v>
      </c>
      <c r="G5">
        <v>2</v>
      </c>
      <c r="H5">
        <v>1</v>
      </c>
      <c r="I5">
        <v>14</v>
      </c>
      <c r="J5" t="s">
        <v>21</v>
      </c>
      <c r="K5">
        <v>28</v>
      </c>
      <c r="L5">
        <f t="shared" si="2"/>
        <v>1</v>
      </c>
      <c r="M5" s="20" t="str">
        <f t="shared" si="0"/>
        <v>Coconut Cream Cove</v>
      </c>
      <c r="N5" s="21" t="str">
        <f t="shared" si="1"/>
        <v>Butter Pecan Bluff</v>
      </c>
      <c r="O5">
        <v>14</v>
      </c>
      <c r="Q5" s="30">
        <v>10999</v>
      </c>
      <c r="R5">
        <v>1</v>
      </c>
      <c r="S5" t="str">
        <f t="shared" si="3"/>
        <v>Butter Pecan Bluff</v>
      </c>
      <c r="T5">
        <v>6</v>
      </c>
      <c r="U5" t="str">
        <f t="shared" si="4"/>
        <v>Melty Mint Mountains</v>
      </c>
      <c r="V5">
        <v>9</v>
      </c>
      <c r="X5">
        <v>3</v>
      </c>
      <c r="Y5" t="s">
        <v>8</v>
      </c>
      <c r="Z5" s="9">
        <f t="shared" ref="Z5:Z9" si="7">SUMIF($T$3:$T$26,X5,$Q$3:$Q$26)</f>
        <v>3935</v>
      </c>
      <c r="AA5" s="9">
        <f t="shared" si="5"/>
        <v>1936</v>
      </c>
      <c r="AB5" s="9">
        <f t="shared" si="6"/>
        <v>1999</v>
      </c>
      <c r="AC5">
        <v>1999</v>
      </c>
      <c r="AF5">
        <v>1</v>
      </c>
      <c r="AG5" t="str">
        <f t="shared" ref="AG5:AG27" si="8">_xlfn.XLOOKUP(AF5,$A$2:$A$8,$B$2:$B$8,2,0)</f>
        <v>Butter Pecan Bluff</v>
      </c>
      <c r="AI5">
        <v>4</v>
      </c>
      <c r="AJ5" t="str">
        <f t="shared" ref="AJ5:AJ27" si="9">_xlfn.XLOOKUP(AI5,$A$2:$A$8,$B$2:$B$8,2,0)</f>
        <v>Jolly Rancher Range</v>
      </c>
      <c r="AL5">
        <f t="shared" ref="AL5:AL27" si="10">_xlfn.XLOOKUP(AG5,$B$2:$B$8,$C$2:$C$8)</f>
        <v>37.5</v>
      </c>
      <c r="AM5">
        <f t="shared" ref="AM5:AM27" si="11">_xlfn.XLOOKUP(AG5,$B$2:$B$8,$D$2:$D$8)</f>
        <v>-102.5</v>
      </c>
      <c r="AN5">
        <f t="shared" ref="AN5:AN27" si="12">_xlfn.XLOOKUP(AJ5,$B$2:$B$8,$C$2:$C$8)</f>
        <v>32.18</v>
      </c>
      <c r="AO5">
        <f t="shared" ref="AO5:AO27" si="13">_xlfn.XLOOKUP(AJ5,$B$2:$B$8,$D$2:$D$8)</f>
        <v>-86.46</v>
      </c>
      <c r="AP5">
        <f t="shared" ref="AP5:AP27" si="14">SQRT((AN5-AL5)^2+(AO5-AM5)^2)</f>
        <v>16.899230751723589</v>
      </c>
      <c r="AQ5" s="20" t="s">
        <v>19</v>
      </c>
    </row>
    <row r="6" spans="1:43" ht="15.5" thickTop="1" thickBot="1" x14ac:dyDescent="0.4">
      <c r="A6">
        <v>5</v>
      </c>
      <c r="B6" t="s">
        <v>10</v>
      </c>
      <c r="C6">
        <v>31.52</v>
      </c>
      <c r="D6">
        <v>-98.14</v>
      </c>
      <c r="F6">
        <v>1989</v>
      </c>
      <c r="G6">
        <v>2</v>
      </c>
      <c r="H6">
        <v>3</v>
      </c>
      <c r="I6">
        <v>7</v>
      </c>
      <c r="J6" t="s">
        <v>19</v>
      </c>
      <c r="K6">
        <v>39</v>
      </c>
      <c r="L6">
        <f t="shared" si="2"/>
        <v>1</v>
      </c>
      <c r="M6" s="20" t="str">
        <f t="shared" si="0"/>
        <v>Coconut Cream Cove</v>
      </c>
      <c r="N6" s="20" t="str">
        <f t="shared" si="1"/>
        <v>Ginger Snap Garden</v>
      </c>
      <c r="O6">
        <v>7</v>
      </c>
      <c r="Q6" s="30">
        <v>0</v>
      </c>
      <c r="R6">
        <v>2</v>
      </c>
      <c r="S6" t="str">
        <f t="shared" si="3"/>
        <v>Coconut Cream Cove</v>
      </c>
      <c r="T6">
        <v>1</v>
      </c>
      <c r="U6" t="str">
        <f t="shared" si="4"/>
        <v>Butter Pecan Bluff</v>
      </c>
      <c r="V6">
        <v>14</v>
      </c>
      <c r="X6">
        <v>4</v>
      </c>
      <c r="Y6" t="s">
        <v>9</v>
      </c>
      <c r="Z6" s="9">
        <f t="shared" si="7"/>
        <v>1684</v>
      </c>
      <c r="AA6" s="9">
        <f t="shared" si="5"/>
        <v>0</v>
      </c>
      <c r="AB6" s="9">
        <f t="shared" si="6"/>
        <v>1684</v>
      </c>
      <c r="AC6">
        <v>1684</v>
      </c>
      <c r="AF6">
        <v>1</v>
      </c>
      <c r="AG6" t="str">
        <f t="shared" si="8"/>
        <v>Butter Pecan Bluff</v>
      </c>
      <c r="AI6">
        <v>6</v>
      </c>
      <c r="AJ6" t="str">
        <f t="shared" si="9"/>
        <v>Melty Mint Mountains</v>
      </c>
      <c r="AL6">
        <f t="shared" si="10"/>
        <v>37.5</v>
      </c>
      <c r="AM6">
        <f t="shared" si="11"/>
        <v>-102.5</v>
      </c>
      <c r="AN6">
        <f t="shared" si="12"/>
        <v>35.08</v>
      </c>
      <c r="AO6">
        <f t="shared" si="13"/>
        <v>-115.44</v>
      </c>
      <c r="AP6">
        <f t="shared" si="14"/>
        <v>13.164345787011216</v>
      </c>
      <c r="AQ6" s="21" t="s">
        <v>20</v>
      </c>
    </row>
    <row r="7" spans="1:43" ht="15.5" thickTop="1" thickBot="1" x14ac:dyDescent="0.4">
      <c r="A7">
        <v>6</v>
      </c>
      <c r="B7" t="s">
        <v>11</v>
      </c>
      <c r="C7">
        <v>35.08</v>
      </c>
      <c r="D7">
        <v>-115.44</v>
      </c>
      <c r="F7">
        <v>1783</v>
      </c>
      <c r="G7">
        <v>3</v>
      </c>
      <c r="H7">
        <v>2</v>
      </c>
      <c r="I7">
        <v>6</v>
      </c>
      <c r="J7" t="s">
        <v>22</v>
      </c>
      <c r="K7">
        <v>88</v>
      </c>
      <c r="L7">
        <f t="shared" si="2"/>
        <v>1</v>
      </c>
      <c r="M7" s="20" t="str">
        <f t="shared" si="0"/>
        <v>Ginger Snap Garden</v>
      </c>
      <c r="N7" s="20" t="str">
        <f t="shared" si="1"/>
        <v>Coconut Cream Cove</v>
      </c>
      <c r="O7">
        <v>6</v>
      </c>
      <c r="Q7" s="30">
        <v>0</v>
      </c>
      <c r="R7">
        <v>2</v>
      </c>
      <c r="S7" t="str">
        <f t="shared" si="3"/>
        <v>Coconut Cream Cove</v>
      </c>
      <c r="T7">
        <v>3</v>
      </c>
      <c r="U7" t="str">
        <f t="shared" si="4"/>
        <v>Ginger Snap Garden</v>
      </c>
      <c r="V7">
        <v>7</v>
      </c>
      <c r="X7">
        <v>5</v>
      </c>
      <c r="Y7" t="s">
        <v>10</v>
      </c>
      <c r="Z7" s="9">
        <f t="shared" si="7"/>
        <v>1989</v>
      </c>
      <c r="AA7" s="9">
        <f t="shared" si="5"/>
        <v>0</v>
      </c>
      <c r="AB7" s="9">
        <f t="shared" si="6"/>
        <v>1989</v>
      </c>
      <c r="AC7">
        <v>1989</v>
      </c>
      <c r="AF7">
        <v>2</v>
      </c>
      <c r="AG7" t="str">
        <f t="shared" si="8"/>
        <v>Coconut Cream Cove</v>
      </c>
      <c r="AI7">
        <v>1</v>
      </c>
      <c r="AJ7" t="str">
        <f t="shared" si="9"/>
        <v>Butter Pecan Bluff</v>
      </c>
      <c r="AL7">
        <f t="shared" si="10"/>
        <v>40.92</v>
      </c>
      <c r="AM7">
        <f t="shared" si="11"/>
        <v>-111.28</v>
      </c>
      <c r="AN7">
        <f t="shared" si="12"/>
        <v>37.5</v>
      </c>
      <c r="AO7">
        <f t="shared" si="13"/>
        <v>-102.5</v>
      </c>
      <c r="AP7">
        <f t="shared" si="14"/>
        <v>9.4225686519122824</v>
      </c>
      <c r="AQ7" s="20" t="s">
        <v>21</v>
      </c>
    </row>
    <row r="8" spans="1:43" ht="15.5" thickTop="1" thickBot="1" x14ac:dyDescent="0.4">
      <c r="A8">
        <v>7</v>
      </c>
      <c r="B8" t="s">
        <v>12</v>
      </c>
      <c r="C8">
        <v>43.55</v>
      </c>
      <c r="D8">
        <v>-91.71</v>
      </c>
      <c r="F8">
        <v>1936</v>
      </c>
      <c r="G8">
        <v>3</v>
      </c>
      <c r="H8">
        <v>5</v>
      </c>
      <c r="I8">
        <v>10</v>
      </c>
      <c r="J8" t="s">
        <v>21</v>
      </c>
      <c r="K8">
        <v>95</v>
      </c>
      <c r="L8">
        <f t="shared" si="2"/>
        <v>1</v>
      </c>
      <c r="M8" s="20" t="str">
        <f t="shared" si="0"/>
        <v>Ginger Snap Garden</v>
      </c>
      <c r="N8" s="20" t="str">
        <f t="shared" si="1"/>
        <v>Lava Cake Ledges</v>
      </c>
      <c r="O8">
        <v>10</v>
      </c>
      <c r="Q8" s="30">
        <v>0</v>
      </c>
      <c r="R8">
        <v>3</v>
      </c>
      <c r="S8" t="str">
        <f t="shared" si="3"/>
        <v>Ginger Snap Garden</v>
      </c>
      <c r="T8">
        <v>2</v>
      </c>
      <c r="U8" t="str">
        <f t="shared" si="4"/>
        <v>Coconut Cream Cove</v>
      </c>
      <c r="V8">
        <v>6</v>
      </c>
      <c r="X8">
        <v>6</v>
      </c>
      <c r="Y8" t="s">
        <v>11</v>
      </c>
      <c r="Z8" s="9">
        <f t="shared" si="7"/>
        <v>10999</v>
      </c>
      <c r="AA8" s="9">
        <f t="shared" si="5"/>
        <v>9216</v>
      </c>
      <c r="AB8" s="9">
        <f t="shared" si="6"/>
        <v>1783</v>
      </c>
      <c r="AC8">
        <v>1783</v>
      </c>
      <c r="AF8">
        <v>2</v>
      </c>
      <c r="AG8" t="str">
        <f t="shared" si="8"/>
        <v>Coconut Cream Cove</v>
      </c>
      <c r="AI8">
        <v>3</v>
      </c>
      <c r="AJ8" t="str">
        <f t="shared" si="9"/>
        <v>Ginger Snap Garden</v>
      </c>
      <c r="AL8">
        <f t="shared" si="10"/>
        <v>40.92</v>
      </c>
      <c r="AM8">
        <f t="shared" si="11"/>
        <v>-111.28</v>
      </c>
      <c r="AN8">
        <f t="shared" si="12"/>
        <v>41.89</v>
      </c>
      <c r="AO8">
        <f t="shared" si="13"/>
        <v>-108.64</v>
      </c>
      <c r="AP8">
        <f t="shared" si="14"/>
        <v>2.8125611104472026</v>
      </c>
      <c r="AQ8" s="20" t="s">
        <v>19</v>
      </c>
    </row>
    <row r="9" spans="1:43" ht="15.5" thickTop="1" thickBot="1" x14ac:dyDescent="0.4">
      <c r="G9">
        <v>3</v>
      </c>
      <c r="H9">
        <v>7</v>
      </c>
      <c r="I9">
        <v>20</v>
      </c>
      <c r="J9" t="s">
        <v>19</v>
      </c>
      <c r="K9">
        <v>88</v>
      </c>
      <c r="L9">
        <f t="shared" si="2"/>
        <v>1</v>
      </c>
      <c r="M9" s="20" t="str">
        <f t="shared" si="0"/>
        <v>Ginger Snap Garden</v>
      </c>
      <c r="N9" s="20" t="str">
        <f t="shared" si="1"/>
        <v>Popping Candy Plains</v>
      </c>
      <c r="O9">
        <v>20</v>
      </c>
      <c r="Q9" s="30">
        <v>0</v>
      </c>
      <c r="R9">
        <v>3</v>
      </c>
      <c r="S9" t="str">
        <f t="shared" si="3"/>
        <v>Ginger Snap Garden</v>
      </c>
      <c r="T9">
        <v>5</v>
      </c>
      <c r="U9" t="str">
        <f t="shared" si="4"/>
        <v>Lava Cake Ledges</v>
      </c>
      <c r="V9">
        <v>10</v>
      </c>
      <c r="X9">
        <v>7</v>
      </c>
      <c r="Y9" t="s">
        <v>12</v>
      </c>
      <c r="Z9" s="9">
        <f t="shared" si="7"/>
        <v>1936</v>
      </c>
      <c r="AA9" s="9">
        <f t="shared" si="5"/>
        <v>0</v>
      </c>
      <c r="AB9" s="9">
        <f t="shared" si="6"/>
        <v>1936</v>
      </c>
      <c r="AC9">
        <v>1936</v>
      </c>
      <c r="AF9">
        <v>3</v>
      </c>
      <c r="AG9" t="str">
        <f t="shared" si="8"/>
        <v>Ginger Snap Garden</v>
      </c>
      <c r="AI9">
        <v>2</v>
      </c>
      <c r="AJ9" t="str">
        <f t="shared" si="9"/>
        <v>Coconut Cream Cove</v>
      </c>
      <c r="AL9">
        <f t="shared" si="10"/>
        <v>41.89</v>
      </c>
      <c r="AM9">
        <f t="shared" si="11"/>
        <v>-108.64</v>
      </c>
      <c r="AN9">
        <f t="shared" si="12"/>
        <v>40.92</v>
      </c>
      <c r="AO9">
        <f t="shared" si="13"/>
        <v>-111.28</v>
      </c>
      <c r="AP9">
        <f t="shared" si="14"/>
        <v>2.8125611104472026</v>
      </c>
      <c r="AQ9" s="20" t="s">
        <v>22</v>
      </c>
    </row>
    <row r="10" spans="1:43" ht="15.5" thickTop="1" thickBot="1" x14ac:dyDescent="0.4">
      <c r="G10">
        <v>4</v>
      </c>
      <c r="H10">
        <v>1</v>
      </c>
      <c r="I10">
        <v>17</v>
      </c>
      <c r="J10" t="s">
        <v>19</v>
      </c>
      <c r="K10">
        <v>89</v>
      </c>
      <c r="L10">
        <f t="shared" si="2"/>
        <v>1</v>
      </c>
      <c r="M10" s="20" t="str">
        <f t="shared" si="0"/>
        <v>Jolly Rancher Range</v>
      </c>
      <c r="N10" s="21" t="str">
        <f t="shared" si="1"/>
        <v>Butter Pecan Bluff</v>
      </c>
      <c r="O10">
        <v>17</v>
      </c>
      <c r="Q10" s="30">
        <v>1936</v>
      </c>
      <c r="R10">
        <v>3</v>
      </c>
      <c r="S10" t="str">
        <f t="shared" si="3"/>
        <v>Ginger Snap Garden</v>
      </c>
      <c r="T10">
        <v>7</v>
      </c>
      <c r="U10" t="str">
        <f t="shared" si="4"/>
        <v>Popping Candy Plains</v>
      </c>
      <c r="V10">
        <v>20</v>
      </c>
      <c r="Z10" s="9"/>
      <c r="AA10" s="9"/>
      <c r="AB10" s="9"/>
      <c r="AC10" s="1"/>
      <c r="AF10">
        <v>3</v>
      </c>
      <c r="AG10" t="str">
        <f t="shared" si="8"/>
        <v>Ginger Snap Garden</v>
      </c>
      <c r="AI10">
        <v>5</v>
      </c>
      <c r="AJ10" t="str">
        <f t="shared" si="9"/>
        <v>Lava Cake Ledges</v>
      </c>
      <c r="AL10">
        <f t="shared" si="10"/>
        <v>41.89</v>
      </c>
      <c r="AM10">
        <f t="shared" si="11"/>
        <v>-108.64</v>
      </c>
      <c r="AN10">
        <f t="shared" si="12"/>
        <v>31.52</v>
      </c>
      <c r="AO10">
        <f t="shared" si="13"/>
        <v>-98.14</v>
      </c>
      <c r="AP10">
        <f t="shared" si="14"/>
        <v>14.757604819211009</v>
      </c>
      <c r="AQ10" s="20" t="s">
        <v>21</v>
      </c>
    </row>
    <row r="11" spans="1:43" ht="15.5" thickTop="1" thickBot="1" x14ac:dyDescent="0.4">
      <c r="G11">
        <v>4</v>
      </c>
      <c r="H11">
        <v>3</v>
      </c>
      <c r="I11">
        <v>18</v>
      </c>
      <c r="J11" t="s">
        <v>21</v>
      </c>
      <c r="K11">
        <v>107</v>
      </c>
      <c r="L11">
        <f t="shared" si="2"/>
        <v>1</v>
      </c>
      <c r="M11" s="20" t="str">
        <f t="shared" si="0"/>
        <v>Jolly Rancher Range</v>
      </c>
      <c r="N11" s="20" t="str">
        <f t="shared" si="1"/>
        <v>Ginger Snap Garden</v>
      </c>
      <c r="O11">
        <v>18</v>
      </c>
      <c r="Q11" s="30">
        <v>0</v>
      </c>
      <c r="R11">
        <v>4</v>
      </c>
      <c r="S11" t="str">
        <f t="shared" si="3"/>
        <v>Jolly Rancher Range</v>
      </c>
      <c r="T11">
        <v>1</v>
      </c>
      <c r="U11" t="str">
        <f t="shared" si="4"/>
        <v>Butter Pecan Bluff</v>
      </c>
      <c r="V11">
        <v>17</v>
      </c>
      <c r="AF11">
        <v>3</v>
      </c>
      <c r="AG11" t="str">
        <f t="shared" si="8"/>
        <v>Ginger Snap Garden</v>
      </c>
      <c r="AI11">
        <v>7</v>
      </c>
      <c r="AJ11" t="str">
        <f t="shared" si="9"/>
        <v>Popping Candy Plains</v>
      </c>
      <c r="AL11">
        <f t="shared" si="10"/>
        <v>41.89</v>
      </c>
      <c r="AM11">
        <f t="shared" si="11"/>
        <v>-108.64</v>
      </c>
      <c r="AN11">
        <f t="shared" si="12"/>
        <v>43.55</v>
      </c>
      <c r="AO11">
        <f t="shared" si="13"/>
        <v>-91.71</v>
      </c>
      <c r="AP11">
        <f t="shared" si="14"/>
        <v>17.011187495292628</v>
      </c>
      <c r="AQ11" s="20" t="s">
        <v>19</v>
      </c>
    </row>
    <row r="12" spans="1:43" ht="15.5" thickTop="1" thickBot="1" x14ac:dyDescent="0.4">
      <c r="G12">
        <v>4</v>
      </c>
      <c r="H12">
        <v>6</v>
      </c>
      <c r="I12">
        <v>19</v>
      </c>
      <c r="J12" t="s">
        <v>22</v>
      </c>
      <c r="K12">
        <v>89</v>
      </c>
      <c r="L12">
        <f t="shared" si="2"/>
        <v>1</v>
      </c>
      <c r="M12" s="20" t="str">
        <f t="shared" si="0"/>
        <v>Jolly Rancher Range</v>
      </c>
      <c r="N12" s="20" t="str">
        <f t="shared" si="1"/>
        <v>Melty Mint Mountains</v>
      </c>
      <c r="O12">
        <v>19</v>
      </c>
      <c r="Q12" s="30">
        <v>0</v>
      </c>
      <c r="R12">
        <v>4</v>
      </c>
      <c r="S12" t="str">
        <f t="shared" si="3"/>
        <v>Jolly Rancher Range</v>
      </c>
      <c r="T12">
        <v>3</v>
      </c>
      <c r="U12" t="str">
        <f t="shared" si="4"/>
        <v>Ginger Snap Garden</v>
      </c>
      <c r="V12">
        <v>18</v>
      </c>
      <c r="AF12">
        <v>4</v>
      </c>
      <c r="AG12" t="str">
        <f t="shared" si="8"/>
        <v>Jolly Rancher Range</v>
      </c>
      <c r="AI12">
        <v>1</v>
      </c>
      <c r="AJ12" t="str">
        <f t="shared" si="9"/>
        <v>Butter Pecan Bluff</v>
      </c>
      <c r="AL12">
        <f t="shared" si="10"/>
        <v>32.18</v>
      </c>
      <c r="AM12">
        <f t="shared" si="11"/>
        <v>-86.46</v>
      </c>
      <c r="AN12">
        <f t="shared" si="12"/>
        <v>37.5</v>
      </c>
      <c r="AO12">
        <f t="shared" si="13"/>
        <v>-102.5</v>
      </c>
      <c r="AP12">
        <f t="shared" si="14"/>
        <v>16.899230751723589</v>
      </c>
      <c r="AQ12" s="20" t="s">
        <v>19</v>
      </c>
    </row>
    <row r="13" spans="1:43" ht="15.5" thickTop="1" thickBot="1" x14ac:dyDescent="0.4">
      <c r="G13">
        <v>4</v>
      </c>
      <c r="H13">
        <v>7</v>
      </c>
      <c r="I13">
        <v>14</v>
      </c>
      <c r="J13" t="s">
        <v>21</v>
      </c>
      <c r="K13">
        <v>88</v>
      </c>
      <c r="L13">
        <f t="shared" si="2"/>
        <v>1</v>
      </c>
      <c r="M13" s="20" t="str">
        <f t="shared" si="0"/>
        <v>Jolly Rancher Range</v>
      </c>
      <c r="N13" s="20" t="str">
        <f t="shared" si="1"/>
        <v>Popping Candy Plains</v>
      </c>
      <c r="O13">
        <v>14</v>
      </c>
      <c r="Q13" s="30">
        <v>0</v>
      </c>
      <c r="R13">
        <v>4</v>
      </c>
      <c r="S13" t="str">
        <f t="shared" si="3"/>
        <v>Jolly Rancher Range</v>
      </c>
      <c r="T13">
        <v>6</v>
      </c>
      <c r="U13" t="str">
        <f t="shared" si="4"/>
        <v>Melty Mint Mountains</v>
      </c>
      <c r="V13">
        <v>19</v>
      </c>
      <c r="AC13" t="s">
        <v>67</v>
      </c>
      <c r="AD13" s="42">
        <v>233393</v>
      </c>
      <c r="AF13">
        <v>4</v>
      </c>
      <c r="AG13" t="str">
        <f t="shared" si="8"/>
        <v>Jolly Rancher Range</v>
      </c>
      <c r="AI13">
        <v>3</v>
      </c>
      <c r="AJ13" t="str">
        <f t="shared" si="9"/>
        <v>Ginger Snap Garden</v>
      </c>
      <c r="AL13">
        <f t="shared" si="10"/>
        <v>32.18</v>
      </c>
      <c r="AM13">
        <f t="shared" si="11"/>
        <v>-86.46</v>
      </c>
      <c r="AN13">
        <f t="shared" si="12"/>
        <v>41.89</v>
      </c>
      <c r="AO13">
        <f t="shared" si="13"/>
        <v>-108.64</v>
      </c>
      <c r="AP13">
        <f t="shared" si="14"/>
        <v>24.212321243532195</v>
      </c>
      <c r="AQ13" s="20" t="s">
        <v>21</v>
      </c>
    </row>
    <row r="14" spans="1:43" ht="15.5" thickTop="1" thickBot="1" x14ac:dyDescent="0.4">
      <c r="G14">
        <v>5</v>
      </c>
      <c r="H14">
        <v>1</v>
      </c>
      <c r="I14">
        <v>8</v>
      </c>
      <c r="J14" t="s">
        <v>19</v>
      </c>
      <c r="K14">
        <v>31</v>
      </c>
      <c r="L14">
        <f t="shared" si="2"/>
        <v>1</v>
      </c>
      <c r="M14" s="20" t="str">
        <f t="shared" si="0"/>
        <v>Lava Cake Ledges</v>
      </c>
      <c r="N14" s="21" t="str">
        <f t="shared" si="1"/>
        <v>Butter Pecan Bluff</v>
      </c>
      <c r="O14">
        <v>8</v>
      </c>
      <c r="Q14" s="30">
        <v>0</v>
      </c>
      <c r="R14">
        <v>4</v>
      </c>
      <c r="S14" t="str">
        <f t="shared" si="3"/>
        <v>Jolly Rancher Range</v>
      </c>
      <c r="T14">
        <v>7</v>
      </c>
      <c r="U14" t="str">
        <f t="shared" si="4"/>
        <v>Popping Candy Plains</v>
      </c>
      <c r="V14">
        <v>14</v>
      </c>
      <c r="AC14" t="s">
        <v>68</v>
      </c>
      <c r="AD14" s="42">
        <v>175590.7</v>
      </c>
      <c r="AF14">
        <v>4</v>
      </c>
      <c r="AG14" t="str">
        <f t="shared" si="8"/>
        <v>Jolly Rancher Range</v>
      </c>
      <c r="AI14">
        <v>6</v>
      </c>
      <c r="AJ14" t="str">
        <f t="shared" si="9"/>
        <v>Melty Mint Mountains</v>
      </c>
      <c r="AL14">
        <f t="shared" si="10"/>
        <v>32.18</v>
      </c>
      <c r="AM14">
        <f t="shared" si="11"/>
        <v>-86.46</v>
      </c>
      <c r="AN14">
        <f t="shared" si="12"/>
        <v>35.08</v>
      </c>
      <c r="AO14">
        <f t="shared" si="13"/>
        <v>-115.44</v>
      </c>
      <c r="AP14">
        <f t="shared" si="14"/>
        <v>29.124738625436628</v>
      </c>
      <c r="AQ14" s="20" t="s">
        <v>22</v>
      </c>
    </row>
    <row r="15" spans="1:43" ht="15.5" thickTop="1" thickBot="1" x14ac:dyDescent="0.4">
      <c r="G15">
        <v>5</v>
      </c>
      <c r="H15">
        <v>4</v>
      </c>
      <c r="I15">
        <v>8</v>
      </c>
      <c r="J15" t="s">
        <v>19</v>
      </c>
      <c r="K15">
        <v>28</v>
      </c>
      <c r="L15">
        <f t="shared" si="2"/>
        <v>1</v>
      </c>
      <c r="M15" s="20" t="str">
        <f t="shared" si="0"/>
        <v>Lava Cake Ledges</v>
      </c>
      <c r="N15" s="20" t="str">
        <f t="shared" si="1"/>
        <v>Jolly Rancher Range</v>
      </c>
      <c r="O15">
        <v>8</v>
      </c>
      <c r="Q15" s="30">
        <v>0</v>
      </c>
      <c r="R15">
        <v>5</v>
      </c>
      <c r="S15" t="str">
        <f t="shared" si="3"/>
        <v>Lava Cake Ledges</v>
      </c>
      <c r="T15">
        <v>1</v>
      </c>
      <c r="U15" t="str">
        <f t="shared" si="4"/>
        <v>Butter Pecan Bluff</v>
      </c>
      <c r="V15">
        <v>8</v>
      </c>
      <c r="AC15" t="s">
        <v>75</v>
      </c>
      <c r="AD15">
        <v>1936</v>
      </c>
      <c r="AF15">
        <v>4</v>
      </c>
      <c r="AG15" t="str">
        <f t="shared" si="8"/>
        <v>Jolly Rancher Range</v>
      </c>
      <c r="AI15">
        <v>7</v>
      </c>
      <c r="AJ15" t="str">
        <f t="shared" si="9"/>
        <v>Popping Candy Plains</v>
      </c>
      <c r="AL15">
        <f t="shared" si="10"/>
        <v>32.18</v>
      </c>
      <c r="AM15">
        <f t="shared" si="11"/>
        <v>-86.46</v>
      </c>
      <c r="AN15">
        <f t="shared" si="12"/>
        <v>43.55</v>
      </c>
      <c r="AO15">
        <f t="shared" si="13"/>
        <v>-91.71</v>
      </c>
      <c r="AP15">
        <f t="shared" si="14"/>
        <v>12.523553808723783</v>
      </c>
      <c r="AQ15" s="20" t="s">
        <v>21</v>
      </c>
    </row>
    <row r="16" spans="1:43" ht="15.5" thickTop="1" thickBot="1" x14ac:dyDescent="0.4">
      <c r="G16">
        <v>5</v>
      </c>
      <c r="H16">
        <v>6</v>
      </c>
      <c r="I16">
        <v>21</v>
      </c>
      <c r="J16" t="s">
        <v>22</v>
      </c>
      <c r="K16">
        <v>78</v>
      </c>
      <c r="L16">
        <f t="shared" si="2"/>
        <v>1</v>
      </c>
      <c r="M16" s="20" t="str">
        <f t="shared" si="0"/>
        <v>Lava Cake Ledges</v>
      </c>
      <c r="N16" s="20" t="str">
        <f t="shared" si="1"/>
        <v>Melty Mint Mountains</v>
      </c>
      <c r="O16">
        <v>21</v>
      </c>
      <c r="Q16" s="30">
        <v>0</v>
      </c>
      <c r="R16">
        <v>5</v>
      </c>
      <c r="S16" t="str">
        <f t="shared" si="3"/>
        <v>Lava Cake Ledges</v>
      </c>
      <c r="T16">
        <v>4</v>
      </c>
      <c r="U16" t="str">
        <f t="shared" si="4"/>
        <v>Jolly Rancher Range</v>
      </c>
      <c r="V16">
        <v>8</v>
      </c>
      <c r="AF16">
        <v>5</v>
      </c>
      <c r="AG16" t="str">
        <f t="shared" si="8"/>
        <v>Lava Cake Ledges</v>
      </c>
      <c r="AI16">
        <v>1</v>
      </c>
      <c r="AJ16" t="str">
        <f t="shared" si="9"/>
        <v>Butter Pecan Bluff</v>
      </c>
      <c r="AL16">
        <f t="shared" si="10"/>
        <v>31.52</v>
      </c>
      <c r="AM16">
        <f t="shared" si="11"/>
        <v>-98.14</v>
      </c>
      <c r="AN16">
        <f t="shared" si="12"/>
        <v>37.5</v>
      </c>
      <c r="AO16">
        <f t="shared" si="13"/>
        <v>-102.5</v>
      </c>
      <c r="AP16">
        <f t="shared" si="14"/>
        <v>7.4006756448313551</v>
      </c>
      <c r="AQ16" s="20" t="s">
        <v>19</v>
      </c>
    </row>
    <row r="17" spans="7:43" ht="15.5" thickTop="1" thickBot="1" x14ac:dyDescent="0.4">
      <c r="G17">
        <v>5</v>
      </c>
      <c r="H17">
        <v>7</v>
      </c>
      <c r="I17">
        <v>12</v>
      </c>
      <c r="J17" t="s">
        <v>19</v>
      </c>
      <c r="K17">
        <v>30</v>
      </c>
      <c r="L17">
        <f t="shared" si="2"/>
        <v>1</v>
      </c>
      <c r="M17" s="20" t="str">
        <f t="shared" si="0"/>
        <v>Lava Cake Ledges</v>
      </c>
      <c r="N17" s="20" t="str">
        <f t="shared" si="1"/>
        <v>Popping Candy Plains</v>
      </c>
      <c r="O17">
        <v>12</v>
      </c>
      <c r="Q17" s="30">
        <v>0</v>
      </c>
      <c r="R17">
        <v>5</v>
      </c>
      <c r="S17" t="str">
        <f t="shared" si="3"/>
        <v>Lava Cake Ledges</v>
      </c>
      <c r="T17">
        <v>6</v>
      </c>
      <c r="U17" t="str">
        <f t="shared" si="4"/>
        <v>Melty Mint Mountains</v>
      </c>
      <c r="V17">
        <v>21</v>
      </c>
      <c r="AF17">
        <v>5</v>
      </c>
      <c r="AG17" t="str">
        <f t="shared" si="8"/>
        <v>Lava Cake Ledges</v>
      </c>
      <c r="AI17">
        <v>4</v>
      </c>
      <c r="AJ17" t="str">
        <f t="shared" si="9"/>
        <v>Jolly Rancher Range</v>
      </c>
      <c r="AL17">
        <f t="shared" si="10"/>
        <v>31.52</v>
      </c>
      <c r="AM17">
        <f t="shared" si="11"/>
        <v>-98.14</v>
      </c>
      <c r="AN17">
        <f t="shared" si="12"/>
        <v>32.18</v>
      </c>
      <c r="AO17">
        <f t="shared" si="13"/>
        <v>-86.46</v>
      </c>
      <c r="AP17">
        <f t="shared" si="14"/>
        <v>11.698632398703712</v>
      </c>
      <c r="AQ17" s="20" t="s">
        <v>19</v>
      </c>
    </row>
    <row r="18" spans="7:43" ht="15.5" thickTop="1" thickBot="1" x14ac:dyDescent="0.4">
      <c r="G18">
        <v>6</v>
      </c>
      <c r="H18">
        <v>1</v>
      </c>
      <c r="I18">
        <v>22</v>
      </c>
      <c r="J18" t="s">
        <v>18</v>
      </c>
      <c r="K18">
        <v>75</v>
      </c>
      <c r="L18">
        <f t="shared" si="2"/>
        <v>1</v>
      </c>
      <c r="M18" s="20" t="str">
        <f t="shared" si="0"/>
        <v>Melty Mint Mountains</v>
      </c>
      <c r="N18" s="21" t="str">
        <f t="shared" si="1"/>
        <v>Butter Pecan Bluff</v>
      </c>
      <c r="O18">
        <v>22</v>
      </c>
      <c r="Q18" s="31">
        <v>0</v>
      </c>
      <c r="R18">
        <v>5</v>
      </c>
      <c r="S18" t="str">
        <f t="shared" si="3"/>
        <v>Lava Cake Ledges</v>
      </c>
      <c r="T18">
        <v>7</v>
      </c>
      <c r="U18" t="str">
        <f t="shared" si="4"/>
        <v>Popping Candy Plains</v>
      </c>
      <c r="V18">
        <v>12</v>
      </c>
      <c r="AF18">
        <v>5</v>
      </c>
      <c r="AG18" t="str">
        <f t="shared" si="8"/>
        <v>Lava Cake Ledges</v>
      </c>
      <c r="AI18">
        <v>6</v>
      </c>
      <c r="AJ18" t="str">
        <f t="shared" si="9"/>
        <v>Melty Mint Mountains</v>
      </c>
      <c r="AL18">
        <f t="shared" si="10"/>
        <v>31.52</v>
      </c>
      <c r="AM18">
        <f t="shared" si="11"/>
        <v>-98.14</v>
      </c>
      <c r="AN18">
        <f t="shared" si="12"/>
        <v>35.08</v>
      </c>
      <c r="AO18">
        <f t="shared" si="13"/>
        <v>-115.44</v>
      </c>
      <c r="AP18">
        <f t="shared" si="14"/>
        <v>17.662491330500345</v>
      </c>
      <c r="AQ18" s="20" t="s">
        <v>22</v>
      </c>
    </row>
    <row r="19" spans="7:43" ht="15.5" thickTop="1" thickBot="1" x14ac:dyDescent="0.4">
      <c r="G19">
        <v>6</v>
      </c>
      <c r="H19">
        <v>2</v>
      </c>
      <c r="I19">
        <v>17</v>
      </c>
      <c r="J19" t="s">
        <v>23</v>
      </c>
      <c r="K19">
        <v>75</v>
      </c>
      <c r="L19">
        <v>0</v>
      </c>
      <c r="M19" s="20" t="str">
        <f t="shared" si="0"/>
        <v>Melty Mint Mountains</v>
      </c>
      <c r="N19" s="20" t="str">
        <f t="shared" si="1"/>
        <v>Coconut Cream Cove</v>
      </c>
      <c r="O19">
        <v>17</v>
      </c>
      <c r="Q19" s="31">
        <v>0</v>
      </c>
      <c r="R19">
        <v>6</v>
      </c>
      <c r="S19" t="str">
        <f t="shared" si="3"/>
        <v>Melty Mint Mountains</v>
      </c>
      <c r="T19">
        <v>1</v>
      </c>
      <c r="U19" t="str">
        <f t="shared" si="4"/>
        <v>Butter Pecan Bluff</v>
      </c>
      <c r="V19">
        <v>22</v>
      </c>
      <c r="AF19">
        <v>5</v>
      </c>
      <c r="AG19" t="str">
        <f t="shared" si="8"/>
        <v>Lava Cake Ledges</v>
      </c>
      <c r="AI19">
        <v>7</v>
      </c>
      <c r="AJ19" t="str">
        <f t="shared" si="9"/>
        <v>Popping Candy Plains</v>
      </c>
      <c r="AL19">
        <f t="shared" si="10"/>
        <v>31.52</v>
      </c>
      <c r="AM19">
        <f t="shared" si="11"/>
        <v>-98.14</v>
      </c>
      <c r="AN19">
        <f t="shared" si="12"/>
        <v>43.55</v>
      </c>
      <c r="AO19">
        <f t="shared" si="13"/>
        <v>-91.71</v>
      </c>
      <c r="AP19">
        <f t="shared" si="14"/>
        <v>13.640593828715817</v>
      </c>
      <c r="AQ19" s="20" t="s">
        <v>19</v>
      </c>
    </row>
    <row r="20" spans="7:43" ht="15.5" thickTop="1" thickBot="1" x14ac:dyDescent="0.4">
      <c r="G20">
        <v>6</v>
      </c>
      <c r="H20">
        <v>3</v>
      </c>
      <c r="I20">
        <v>22</v>
      </c>
      <c r="J20" t="s">
        <v>23</v>
      </c>
      <c r="K20">
        <v>70</v>
      </c>
      <c r="L20">
        <v>0</v>
      </c>
      <c r="M20" s="20" t="str">
        <f t="shared" si="0"/>
        <v>Melty Mint Mountains</v>
      </c>
      <c r="N20" s="20" t="str">
        <f t="shared" si="1"/>
        <v>Ginger Snap Garden</v>
      </c>
      <c r="O20">
        <v>22</v>
      </c>
      <c r="Q20" s="31">
        <v>1608</v>
      </c>
      <c r="R20">
        <v>6</v>
      </c>
      <c r="S20" t="str">
        <f t="shared" si="3"/>
        <v>Melty Mint Mountains</v>
      </c>
      <c r="T20">
        <v>2</v>
      </c>
      <c r="U20" t="str">
        <f t="shared" si="4"/>
        <v>Coconut Cream Cove</v>
      </c>
      <c r="V20">
        <v>17</v>
      </c>
      <c r="AF20">
        <v>6</v>
      </c>
      <c r="AG20" t="str">
        <f t="shared" si="8"/>
        <v>Melty Mint Mountains</v>
      </c>
      <c r="AI20">
        <v>1</v>
      </c>
      <c r="AJ20" t="str">
        <f t="shared" si="9"/>
        <v>Butter Pecan Bluff</v>
      </c>
      <c r="AL20">
        <f t="shared" si="10"/>
        <v>35.08</v>
      </c>
      <c r="AM20">
        <f t="shared" si="11"/>
        <v>-115.44</v>
      </c>
      <c r="AN20">
        <f t="shared" si="12"/>
        <v>37.5</v>
      </c>
      <c r="AO20">
        <f t="shared" si="13"/>
        <v>-102.5</v>
      </c>
      <c r="AP20">
        <f t="shared" si="14"/>
        <v>13.164345787011216</v>
      </c>
      <c r="AQ20" s="20" t="s">
        <v>18</v>
      </c>
    </row>
    <row r="21" spans="7:43" ht="15.5" thickTop="1" thickBot="1" x14ac:dyDescent="0.4">
      <c r="G21">
        <v>6</v>
      </c>
      <c r="H21">
        <v>4</v>
      </c>
      <c r="I21">
        <v>18</v>
      </c>
      <c r="J21" t="s">
        <v>24</v>
      </c>
      <c r="K21">
        <v>110</v>
      </c>
      <c r="L21">
        <f t="shared" si="2"/>
        <v>0</v>
      </c>
      <c r="M21" s="20" t="str">
        <f t="shared" si="0"/>
        <v>Melty Mint Mountains</v>
      </c>
      <c r="N21" s="20" t="str">
        <f t="shared" si="1"/>
        <v>Jolly Rancher Range</v>
      </c>
      <c r="O21">
        <v>18</v>
      </c>
      <c r="Q21" s="31">
        <v>3935</v>
      </c>
      <c r="R21">
        <v>6</v>
      </c>
      <c r="S21" t="str">
        <f t="shared" si="3"/>
        <v>Melty Mint Mountains</v>
      </c>
      <c r="T21">
        <v>3</v>
      </c>
      <c r="U21" t="str">
        <f t="shared" si="4"/>
        <v>Ginger Snap Garden</v>
      </c>
      <c r="V21">
        <v>22</v>
      </c>
      <c r="AF21">
        <v>6</v>
      </c>
      <c r="AG21" t="str">
        <f t="shared" si="8"/>
        <v>Melty Mint Mountains</v>
      </c>
      <c r="AI21">
        <v>2</v>
      </c>
      <c r="AJ21" t="str">
        <f t="shared" si="9"/>
        <v>Coconut Cream Cove</v>
      </c>
      <c r="AL21">
        <f t="shared" si="10"/>
        <v>35.08</v>
      </c>
      <c r="AM21">
        <f t="shared" si="11"/>
        <v>-115.44</v>
      </c>
      <c r="AN21">
        <f t="shared" si="12"/>
        <v>40.92</v>
      </c>
      <c r="AO21">
        <f t="shared" si="13"/>
        <v>-111.28</v>
      </c>
      <c r="AP21">
        <f t="shared" si="14"/>
        <v>7.1701603887221381</v>
      </c>
      <c r="AQ21" s="20" t="s">
        <v>23</v>
      </c>
    </row>
    <row r="22" spans="7:43" ht="15.5" thickTop="1" thickBot="1" x14ac:dyDescent="0.4">
      <c r="G22">
        <v>6</v>
      </c>
      <c r="H22">
        <v>5</v>
      </c>
      <c r="I22">
        <v>9</v>
      </c>
      <c r="J22" t="s">
        <v>23</v>
      </c>
      <c r="K22">
        <v>88</v>
      </c>
      <c r="L22">
        <v>0</v>
      </c>
      <c r="M22" s="20" t="str">
        <f t="shared" si="0"/>
        <v>Melty Mint Mountains</v>
      </c>
      <c r="N22" s="20" t="str">
        <f t="shared" si="1"/>
        <v>Lava Cake Ledges</v>
      </c>
      <c r="O22">
        <v>9</v>
      </c>
      <c r="Q22" s="31">
        <v>1684</v>
      </c>
      <c r="R22">
        <v>6</v>
      </c>
      <c r="S22" t="str">
        <f t="shared" si="3"/>
        <v>Melty Mint Mountains</v>
      </c>
      <c r="T22">
        <v>4</v>
      </c>
      <c r="U22" t="str">
        <f t="shared" si="4"/>
        <v>Jolly Rancher Range</v>
      </c>
      <c r="V22">
        <v>18</v>
      </c>
      <c r="AF22">
        <v>6</v>
      </c>
      <c r="AG22" t="str">
        <f t="shared" si="8"/>
        <v>Melty Mint Mountains</v>
      </c>
      <c r="AI22">
        <v>3</v>
      </c>
      <c r="AJ22" t="str">
        <f t="shared" si="9"/>
        <v>Ginger Snap Garden</v>
      </c>
      <c r="AL22">
        <f t="shared" si="10"/>
        <v>35.08</v>
      </c>
      <c r="AM22">
        <f t="shared" si="11"/>
        <v>-115.44</v>
      </c>
      <c r="AN22">
        <f t="shared" si="12"/>
        <v>41.89</v>
      </c>
      <c r="AO22">
        <f t="shared" si="13"/>
        <v>-108.64</v>
      </c>
      <c r="AP22">
        <f t="shared" si="14"/>
        <v>9.6237258896957361</v>
      </c>
      <c r="AQ22" s="20" t="s">
        <v>23</v>
      </c>
    </row>
    <row r="23" spans="7:43" ht="15.5" thickTop="1" thickBot="1" x14ac:dyDescent="0.4">
      <c r="G23">
        <v>7</v>
      </c>
      <c r="H23">
        <v>1</v>
      </c>
      <c r="I23">
        <v>17</v>
      </c>
      <c r="J23" t="s">
        <v>24</v>
      </c>
      <c r="K23">
        <v>89</v>
      </c>
      <c r="L23">
        <f t="shared" si="2"/>
        <v>0</v>
      </c>
      <c r="M23" s="20" t="str">
        <f t="shared" si="0"/>
        <v>Popping Candy Plains</v>
      </c>
      <c r="N23" s="21" t="str">
        <f t="shared" si="1"/>
        <v>Butter Pecan Bluff</v>
      </c>
      <c r="O23">
        <v>17</v>
      </c>
      <c r="Q23" s="31">
        <v>1989</v>
      </c>
      <c r="R23">
        <v>6</v>
      </c>
      <c r="S23" t="str">
        <f t="shared" si="3"/>
        <v>Melty Mint Mountains</v>
      </c>
      <c r="T23">
        <v>5</v>
      </c>
      <c r="U23" t="str">
        <f t="shared" si="4"/>
        <v>Lava Cake Ledges</v>
      </c>
      <c r="V23">
        <v>9</v>
      </c>
      <c r="AF23">
        <v>6</v>
      </c>
      <c r="AG23" t="str">
        <f t="shared" si="8"/>
        <v>Melty Mint Mountains</v>
      </c>
      <c r="AI23">
        <v>4</v>
      </c>
      <c r="AJ23" t="str">
        <f t="shared" si="9"/>
        <v>Jolly Rancher Range</v>
      </c>
      <c r="AL23">
        <f t="shared" si="10"/>
        <v>35.08</v>
      </c>
      <c r="AM23">
        <f t="shared" si="11"/>
        <v>-115.44</v>
      </c>
      <c r="AN23">
        <f t="shared" si="12"/>
        <v>32.18</v>
      </c>
      <c r="AO23">
        <f t="shared" si="13"/>
        <v>-86.46</v>
      </c>
      <c r="AP23">
        <f t="shared" si="14"/>
        <v>29.124738625436628</v>
      </c>
      <c r="AQ23" s="21" t="s">
        <v>24</v>
      </c>
    </row>
    <row r="24" spans="7:43" ht="15.5" thickTop="1" thickBot="1" x14ac:dyDescent="0.4">
      <c r="G24">
        <v>7</v>
      </c>
      <c r="H24">
        <v>2</v>
      </c>
      <c r="I24">
        <v>17</v>
      </c>
      <c r="J24" t="s">
        <v>21</v>
      </c>
      <c r="K24">
        <v>71</v>
      </c>
      <c r="L24">
        <f t="shared" si="2"/>
        <v>1</v>
      </c>
      <c r="M24" s="20" t="str">
        <f t="shared" si="0"/>
        <v>Popping Candy Plains</v>
      </c>
      <c r="N24" s="20" t="str">
        <f t="shared" si="1"/>
        <v>Coconut Cream Cove</v>
      </c>
      <c r="O24">
        <v>17</v>
      </c>
      <c r="Q24" s="31">
        <v>0</v>
      </c>
      <c r="R24">
        <v>7</v>
      </c>
      <c r="S24" t="str">
        <f t="shared" si="3"/>
        <v>Popping Candy Plains</v>
      </c>
      <c r="T24">
        <v>1</v>
      </c>
      <c r="U24" t="str">
        <f t="shared" si="4"/>
        <v>Butter Pecan Bluff</v>
      </c>
      <c r="V24">
        <v>17</v>
      </c>
      <c r="AF24">
        <v>6</v>
      </c>
      <c r="AG24" t="str">
        <f t="shared" si="8"/>
        <v>Melty Mint Mountains</v>
      </c>
      <c r="AI24">
        <v>5</v>
      </c>
      <c r="AJ24" t="str">
        <f t="shared" si="9"/>
        <v>Lava Cake Ledges</v>
      </c>
      <c r="AL24">
        <f t="shared" si="10"/>
        <v>35.08</v>
      </c>
      <c r="AM24">
        <f t="shared" si="11"/>
        <v>-115.44</v>
      </c>
      <c r="AN24">
        <f t="shared" si="12"/>
        <v>31.52</v>
      </c>
      <c r="AO24">
        <f t="shared" si="13"/>
        <v>-98.14</v>
      </c>
      <c r="AP24">
        <f t="shared" si="14"/>
        <v>17.662491330500345</v>
      </c>
      <c r="AQ24" s="20" t="s">
        <v>23</v>
      </c>
    </row>
    <row r="25" spans="7:43" ht="15.5" thickTop="1" thickBot="1" x14ac:dyDescent="0.4">
      <c r="G25">
        <v>7</v>
      </c>
      <c r="H25">
        <v>3</v>
      </c>
      <c r="I25">
        <v>9</v>
      </c>
      <c r="J25" t="s">
        <v>22</v>
      </c>
      <c r="K25">
        <v>108</v>
      </c>
      <c r="L25">
        <f t="shared" si="2"/>
        <v>1</v>
      </c>
      <c r="M25" s="20" t="str">
        <f t="shared" si="0"/>
        <v>Popping Candy Plains</v>
      </c>
      <c r="N25" s="20" t="str">
        <f t="shared" si="1"/>
        <v>Ginger Snap Garden</v>
      </c>
      <c r="O25">
        <v>9</v>
      </c>
      <c r="Q25" s="31">
        <v>0</v>
      </c>
      <c r="R25">
        <v>7</v>
      </c>
      <c r="S25" t="str">
        <f t="shared" si="3"/>
        <v>Popping Candy Plains</v>
      </c>
      <c r="T25">
        <v>2</v>
      </c>
      <c r="U25" t="str">
        <f t="shared" si="4"/>
        <v>Coconut Cream Cove</v>
      </c>
      <c r="V25">
        <v>17</v>
      </c>
      <c r="AF25">
        <v>7</v>
      </c>
      <c r="AG25" t="str">
        <f t="shared" si="8"/>
        <v>Popping Candy Plains</v>
      </c>
      <c r="AI25">
        <v>1</v>
      </c>
      <c r="AJ25" t="str">
        <f t="shared" si="9"/>
        <v>Butter Pecan Bluff</v>
      </c>
      <c r="AL25">
        <f t="shared" si="10"/>
        <v>43.55</v>
      </c>
      <c r="AM25">
        <f t="shared" si="11"/>
        <v>-91.71</v>
      </c>
      <c r="AN25">
        <f t="shared" si="12"/>
        <v>37.5</v>
      </c>
      <c r="AO25">
        <f t="shared" si="13"/>
        <v>-102.5</v>
      </c>
      <c r="AP25">
        <f t="shared" si="14"/>
        <v>12.370392071393699</v>
      </c>
      <c r="AQ25" s="21" t="s">
        <v>24</v>
      </c>
    </row>
    <row r="26" spans="7:43" ht="15.5" thickTop="1" thickBot="1" x14ac:dyDescent="0.4">
      <c r="O26" s="25" t="s">
        <v>50</v>
      </c>
      <c r="Q26" s="31">
        <v>0</v>
      </c>
      <c r="R26">
        <v>7</v>
      </c>
      <c r="S26" t="str">
        <f t="shared" si="3"/>
        <v>Popping Candy Plains</v>
      </c>
      <c r="T26">
        <v>3</v>
      </c>
      <c r="U26" t="str">
        <f t="shared" si="4"/>
        <v>Ginger Snap Garden</v>
      </c>
      <c r="V26">
        <v>9</v>
      </c>
      <c r="AF26">
        <v>7</v>
      </c>
      <c r="AG26" t="str">
        <f t="shared" si="8"/>
        <v>Popping Candy Plains</v>
      </c>
      <c r="AI26">
        <v>2</v>
      </c>
      <c r="AJ26" t="str">
        <f t="shared" si="9"/>
        <v>Coconut Cream Cove</v>
      </c>
      <c r="AL26">
        <f t="shared" si="10"/>
        <v>43.55</v>
      </c>
      <c r="AM26">
        <f t="shared" si="11"/>
        <v>-91.71</v>
      </c>
      <c r="AN26">
        <f t="shared" si="12"/>
        <v>40.92</v>
      </c>
      <c r="AO26">
        <f t="shared" si="13"/>
        <v>-111.28</v>
      </c>
      <c r="AP26">
        <f t="shared" si="14"/>
        <v>19.745931226457774</v>
      </c>
      <c r="AQ26" s="20" t="s">
        <v>21</v>
      </c>
    </row>
    <row r="27" spans="7:43" ht="15" thickTop="1" x14ac:dyDescent="0.35">
      <c r="AF27">
        <v>7</v>
      </c>
      <c r="AG27" t="str">
        <f t="shared" si="8"/>
        <v>Popping Candy Plains</v>
      </c>
      <c r="AI27">
        <v>3</v>
      </c>
      <c r="AJ27" t="str">
        <f t="shared" si="9"/>
        <v>Ginger Snap Garden</v>
      </c>
      <c r="AL27">
        <f t="shared" si="10"/>
        <v>43.55</v>
      </c>
      <c r="AM27">
        <f t="shared" si="11"/>
        <v>-91.71</v>
      </c>
      <c r="AN27">
        <f t="shared" si="12"/>
        <v>41.89</v>
      </c>
      <c r="AO27">
        <f t="shared" si="13"/>
        <v>-108.64</v>
      </c>
      <c r="AP27">
        <f t="shared" si="14"/>
        <v>17.011187495292628</v>
      </c>
      <c r="AQ27" s="20" t="s">
        <v>22</v>
      </c>
    </row>
    <row r="30" spans="7:43" x14ac:dyDescent="0.35">
      <c r="AO30" t="s">
        <v>66</v>
      </c>
      <c r="AP30" s="43">
        <f>SUMPRODUCT(AP4:AP27,Q3:Q26)</f>
        <v>311304.03268484125</v>
      </c>
    </row>
    <row r="32" spans="7:43" x14ac:dyDescent="0.35">
      <c r="L32" t="s">
        <v>72</v>
      </c>
      <c r="M32">
        <v>0</v>
      </c>
    </row>
    <row r="33" spans="12:13" x14ac:dyDescent="0.35">
      <c r="L33" t="s">
        <v>24</v>
      </c>
      <c r="M33">
        <v>0</v>
      </c>
    </row>
    <row r="34" spans="12:13" x14ac:dyDescent="0.35">
      <c r="L34" t="s">
        <v>70</v>
      </c>
      <c r="M34">
        <v>0</v>
      </c>
    </row>
    <row r="35" spans="12:13" x14ac:dyDescent="0.35">
      <c r="L35" t="s">
        <v>73</v>
      </c>
      <c r="M35">
        <v>0</v>
      </c>
    </row>
    <row r="36" spans="12:13" x14ac:dyDescent="0.35">
      <c r="L36" t="s">
        <v>21</v>
      </c>
      <c r="M36">
        <v>1</v>
      </c>
    </row>
    <row r="37" spans="12:13" x14ac:dyDescent="0.35">
      <c r="L37" t="s">
        <v>19</v>
      </c>
      <c r="M37">
        <v>1</v>
      </c>
    </row>
    <row r="38" spans="12:13" x14ac:dyDescent="0.35">
      <c r="L38" t="s">
        <v>18</v>
      </c>
      <c r="M38">
        <v>1</v>
      </c>
    </row>
    <row r="39" spans="12:13" x14ac:dyDescent="0.35">
      <c r="L39" t="s">
        <v>71</v>
      </c>
      <c r="M39">
        <v>1</v>
      </c>
    </row>
    <row r="41" spans="12:13" x14ac:dyDescent="0.35">
      <c r="L41" t="s">
        <v>74</v>
      </c>
      <c r="M41">
        <f>SUMPRODUCT(L2:L25,Q3:Q26)</f>
        <v>1936</v>
      </c>
    </row>
  </sheetData>
  <mergeCells count="7">
    <mergeCell ref="AC1:AC2"/>
    <mergeCell ref="X2:Y2"/>
    <mergeCell ref="Q1:Q2"/>
    <mergeCell ref="R1:U1"/>
    <mergeCell ref="V1:V2"/>
    <mergeCell ref="R2:S2"/>
    <mergeCell ref="T2:U2"/>
  </mergeCells>
  <conditionalFormatting sqref="M1:M1048576">
    <cfRule type="containsText" dxfId="0" priority="1" operator="containsText" text="Butter Pecan Bluff">
      <formula>NOT(ISERROR(SEARCH("Butter Pecan Bluff",M1)))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4B37-1A6E-4367-ACC6-97DA0BD0E69C}">
  <dimension ref="A2:I18"/>
  <sheetViews>
    <sheetView workbookViewId="0">
      <selection activeCell="B4" sqref="B4"/>
    </sheetView>
  </sheetViews>
  <sheetFormatPr defaultRowHeight="14.5" x14ac:dyDescent="0.35"/>
  <sheetData>
    <row r="2" spans="1:9" x14ac:dyDescent="0.35">
      <c r="B2" s="38" t="s">
        <v>25</v>
      </c>
      <c r="C2" s="38"/>
      <c r="D2" s="38"/>
      <c r="E2" s="38"/>
      <c r="F2" s="38"/>
    </row>
    <row r="3" spans="1:9" x14ac:dyDescent="0.35">
      <c r="B3" s="38"/>
      <c r="C3" s="38"/>
      <c r="D3" s="38"/>
      <c r="E3" s="38"/>
      <c r="F3" s="38"/>
    </row>
    <row r="4" spans="1:9" x14ac:dyDescent="0.35">
      <c r="B4" s="1" t="s">
        <v>26</v>
      </c>
      <c r="C4" s="1" t="s">
        <v>27</v>
      </c>
    </row>
    <row r="5" spans="1:9" x14ac:dyDescent="0.35">
      <c r="A5" s="2" t="s">
        <v>28</v>
      </c>
      <c r="B5" s="3">
        <v>4.232902033271718</v>
      </c>
      <c r="C5" s="3">
        <v>2.8835489833641414</v>
      </c>
    </row>
    <row r="6" spans="1:9" x14ac:dyDescent="0.35">
      <c r="A6" s="2"/>
      <c r="E6" s="39" t="s">
        <v>29</v>
      </c>
      <c r="F6" s="40" t="s">
        <v>30</v>
      </c>
      <c r="G6" s="39" t="s">
        <v>31</v>
      </c>
      <c r="I6" s="39" t="s">
        <v>32</v>
      </c>
    </row>
    <row r="7" spans="1:9" x14ac:dyDescent="0.35">
      <c r="A7" s="2" t="s">
        <v>33</v>
      </c>
      <c r="D7" s="1" t="s">
        <v>34</v>
      </c>
      <c r="E7" s="39"/>
      <c r="F7" s="40"/>
      <c r="G7" s="39"/>
      <c r="H7" s="1" t="s">
        <v>35</v>
      </c>
      <c r="I7" s="39"/>
    </row>
    <row r="8" spans="1:9" x14ac:dyDescent="0.35">
      <c r="A8" s="4" t="s">
        <v>36</v>
      </c>
      <c r="B8" s="5">
        <v>40</v>
      </c>
      <c r="C8" s="5">
        <v>32</v>
      </c>
      <c r="D8" s="6">
        <f>SUMPRODUCT($B$5:$C$5,B8:C8)</f>
        <v>261.58964879852124</v>
      </c>
      <c r="E8" s="1">
        <v>244</v>
      </c>
      <c r="F8" s="7">
        <f>D8-E8</f>
        <v>17.589648798521239</v>
      </c>
      <c r="G8" s="8">
        <f>F8/E8</f>
        <v>7.2088724584103439E-2</v>
      </c>
      <c r="H8" s="9">
        <v>1</v>
      </c>
      <c r="I8" s="10">
        <f>H8*G8</f>
        <v>7.2088724584103439E-2</v>
      </c>
    </row>
    <row r="9" spans="1:9" x14ac:dyDescent="0.35">
      <c r="A9" s="4" t="s">
        <v>37</v>
      </c>
      <c r="B9" s="11">
        <v>800</v>
      </c>
      <c r="C9" s="11">
        <v>1250</v>
      </c>
      <c r="D9" s="12">
        <f t="shared" ref="D9:D10" si="0">SUMPRODUCT($B$5:$C$5,B9:C9)</f>
        <v>6990.7578558225514</v>
      </c>
      <c r="E9" s="1">
        <v>6950</v>
      </c>
      <c r="F9" s="13">
        <f>D9-E9</f>
        <v>40.757855822551392</v>
      </c>
      <c r="G9" s="8">
        <f t="shared" ref="G9:G10" si="1">F9/E9</f>
        <v>5.8644396866980421E-3</v>
      </c>
      <c r="H9" s="9">
        <v>1</v>
      </c>
      <c r="I9" s="10">
        <f t="shared" ref="I9:I10" si="2">H9*G9</f>
        <v>5.8644396866980421E-3</v>
      </c>
    </row>
    <row r="10" spans="1:9" x14ac:dyDescent="0.35">
      <c r="A10" s="4" t="s">
        <v>38</v>
      </c>
      <c r="B10" s="14">
        <v>0.2</v>
      </c>
      <c r="C10" s="2">
        <v>0.45</v>
      </c>
      <c r="D10" s="15">
        <f t="shared" si="0"/>
        <v>2.1441774491682075</v>
      </c>
      <c r="E10" s="1">
        <v>2</v>
      </c>
      <c r="F10" s="16">
        <f>D10-E10</f>
        <v>0.14417744916820752</v>
      </c>
      <c r="G10" s="8">
        <f t="shared" si="1"/>
        <v>7.2088724584103758E-2</v>
      </c>
      <c r="H10" s="9">
        <v>1</v>
      </c>
      <c r="I10" s="10">
        <f t="shared" si="2"/>
        <v>7.2088724584103758E-2</v>
      </c>
    </row>
    <row r="11" spans="1:9" x14ac:dyDescent="0.35">
      <c r="A11" s="2"/>
    </row>
    <row r="12" spans="1:9" x14ac:dyDescent="0.35">
      <c r="A12" s="2" t="s">
        <v>39</v>
      </c>
      <c r="D12" s="1" t="s">
        <v>40</v>
      </c>
      <c r="E12" s="1" t="s">
        <v>41</v>
      </c>
    </row>
    <row r="13" spans="1:9" x14ac:dyDescent="0.35">
      <c r="A13" s="4" t="s">
        <v>42</v>
      </c>
      <c r="B13">
        <v>12</v>
      </c>
      <c r="C13">
        <v>4</v>
      </c>
      <c r="D13" s="17">
        <f>SUMPRODUCT($B$5:$C$5,B13:C13)</f>
        <v>62.329020332717185</v>
      </c>
      <c r="E13" s="1">
        <v>48</v>
      </c>
    </row>
    <row r="14" spans="1:9" x14ac:dyDescent="0.35">
      <c r="A14" s="4" t="s">
        <v>43</v>
      </c>
      <c r="B14">
        <v>4</v>
      </c>
      <c r="C14">
        <v>4</v>
      </c>
      <c r="D14" s="17">
        <f t="shared" ref="D14:D15" si="3">SUMPRODUCT($B$5:$C$5,B14:C14)</f>
        <v>28.465804066543438</v>
      </c>
      <c r="E14" s="1">
        <v>28</v>
      </c>
    </row>
    <row r="15" spans="1:9" x14ac:dyDescent="0.35">
      <c r="A15" s="4" t="s">
        <v>44</v>
      </c>
      <c r="B15">
        <v>10</v>
      </c>
      <c r="C15">
        <v>20</v>
      </c>
      <c r="D15" s="17">
        <f t="shared" si="3"/>
        <v>100</v>
      </c>
      <c r="E15" s="1">
        <v>100</v>
      </c>
    </row>
    <row r="17" spans="1:2" x14ac:dyDescent="0.35">
      <c r="A17" s="18" t="s">
        <v>45</v>
      </c>
    </row>
    <row r="18" spans="1:2" x14ac:dyDescent="0.35">
      <c r="A18" s="4" t="s">
        <v>46</v>
      </c>
      <c r="B18" s="19">
        <v>7.2088724584103411E-2</v>
      </c>
    </row>
  </sheetData>
  <mergeCells count="5">
    <mergeCell ref="B2:F3"/>
    <mergeCell ref="E6:E7"/>
    <mergeCell ref="F6:F7"/>
    <mergeCell ref="G6:G7"/>
    <mergeCell ref="I6:I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jshaughn_Module10_Locations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Shaughnessy</cp:lastModifiedBy>
  <dcterms:created xsi:type="dcterms:W3CDTF">2025-04-16T22:49:36Z</dcterms:created>
  <dcterms:modified xsi:type="dcterms:W3CDTF">2025-04-23T21:53:14Z</dcterms:modified>
</cp:coreProperties>
</file>