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jshaughnessy1_bryant_edu/Documents/Documents/"/>
    </mc:Choice>
  </mc:AlternateContent>
  <xr:revisionPtr revIDLastSave="0" documentId="8_{50374494-B97D-41CB-9CAA-E69C3B1680A8}" xr6:coauthVersionLast="47" xr6:coauthVersionMax="47" xr10:uidLastSave="{00000000-0000-0000-0000-000000000000}"/>
  <bookViews>
    <workbookView xWindow="-110" yWindow="-110" windowWidth="19420" windowHeight="10300" xr2:uid="{8FF2890A-8319-46D7-93F4-33C119F36AC7}"/>
  </bookViews>
  <sheets>
    <sheet name="Jshaughn_Module09_Warehouses" sheetId="1" r:id="rId1"/>
  </sheets>
  <definedNames>
    <definedName name="solver_adj" localSheetId="0" hidden="1">Jshaughn_Module09_Warehouses!$R$14:$W$17,Jshaughn_Module09_Warehouses!$Y$14:$Y$17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Jshaughn_Module09_Warehouses!$R$14:$W$17</definedName>
    <definedName name="solver_lhs2" localSheetId="0" hidden="1">Jshaughn_Module09_Warehouses!$R$14:$W$17</definedName>
    <definedName name="solver_lhs3" localSheetId="0" hidden="1">Jshaughn_Module09_Warehouses!$R$18:$W$18</definedName>
    <definedName name="solver_lhs4" localSheetId="0" hidden="1">Jshaughn_Module09_Warehouses!$Y$14:$Y$17</definedName>
    <definedName name="solver_lhs5" localSheetId="0" hidden="1">Jshaughn_Module09_Warehouses!$Y$18</definedName>
    <definedName name="solver_lhs6" localSheetId="0" hidden="1">Jshaughn_Module09_Warehouses!$Z$14:$Z$17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Jshaughn_Module09_Warehouses!$Z$20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el4" localSheetId="0" hidden="1">5</definedName>
    <definedName name="solver_rel5" localSheetId="0" hidden="1">1</definedName>
    <definedName name="solver_rel6" localSheetId="0" hidden="1">1</definedName>
    <definedName name="solver_rhs1" localSheetId="0" hidden="1">"integer"</definedName>
    <definedName name="solver_rhs2" localSheetId="0" hidden="1">0</definedName>
    <definedName name="solver_rhs3" localSheetId="0" hidden="1">Jshaughn_Module09_Warehouses!$R$19:$W$19</definedName>
    <definedName name="solver_rhs4" localSheetId="0" hidden="1">"binary"</definedName>
    <definedName name="solver_rhs5" localSheetId="0" hidden="1">2</definedName>
    <definedName name="solver_rhs6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X19" i="1" l="1"/>
  <c r="AC15" i="1"/>
  <c r="AC16" i="1"/>
  <c r="AC17" i="1"/>
  <c r="AC14" i="1"/>
  <c r="Y18" i="1"/>
  <c r="S18" i="1"/>
  <c r="W18" i="1"/>
  <c r="X17" i="1"/>
  <c r="Z17" i="1" s="1"/>
  <c r="X16" i="1"/>
  <c r="Z16" i="1" s="1"/>
  <c r="T18" i="1"/>
  <c r="U18" i="1"/>
  <c r="X15" i="1"/>
  <c r="Z15" i="1" s="1"/>
  <c r="X5" i="1"/>
  <c r="W5" i="1"/>
  <c r="V5" i="1"/>
  <c r="U5" i="1"/>
  <c r="T5" i="1"/>
  <c r="S5" i="1"/>
  <c r="R5" i="1"/>
  <c r="W4" i="1"/>
  <c r="X4" i="1" s="1"/>
  <c r="V4" i="1"/>
  <c r="U4" i="1"/>
  <c r="T4" i="1"/>
  <c r="S4" i="1"/>
  <c r="R4" i="1"/>
  <c r="R6" i="1" s="1"/>
  <c r="W3" i="1"/>
  <c r="V3" i="1"/>
  <c r="U3" i="1"/>
  <c r="X3" i="1" s="1"/>
  <c r="T3" i="1"/>
  <c r="S3" i="1"/>
  <c r="R3" i="1"/>
  <c r="W2" i="1"/>
  <c r="W6" i="1" s="1"/>
  <c r="V2" i="1"/>
  <c r="V6" i="1" s="1"/>
  <c r="U2" i="1"/>
  <c r="U6" i="1" s="1"/>
  <c r="T2" i="1"/>
  <c r="T6" i="1" s="1"/>
  <c r="S2" i="1"/>
  <c r="S6" i="1" s="1"/>
  <c r="R2" i="1"/>
  <c r="X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AD14" i="1" l="1"/>
  <c r="Z20" i="1" s="1"/>
  <c r="V18" i="1"/>
  <c r="R18" i="1"/>
  <c r="X14" i="1"/>
  <c r="Z14" i="1" s="1"/>
</calcChain>
</file>

<file path=xl/sharedStrings.xml><?xml version="1.0" encoding="utf-8"?>
<sst xmlns="http://schemas.openxmlformats.org/spreadsheetml/2006/main" count="69" uniqueCount="45">
  <si>
    <t>warehouse</t>
  </si>
  <si>
    <t>name</t>
  </si>
  <si>
    <t>set_up_cost</t>
  </si>
  <si>
    <t>latitude</t>
  </si>
  <si>
    <t>longitude</t>
  </si>
  <si>
    <t>Coconut Macaroon Moor</t>
  </si>
  <si>
    <t>Cotton Candy Clouds</t>
  </si>
  <si>
    <t>Churro Chamber</t>
  </si>
  <si>
    <t>Caramel Corn Caverns</t>
  </si>
  <si>
    <t>max_dcs</t>
  </si>
  <si>
    <t>cost_per_unit_distance</t>
  </si>
  <si>
    <t>method_to_calculate_distance</t>
  </si>
  <si>
    <t>manhattan</t>
  </si>
  <si>
    <t>distribution_center</t>
  </si>
  <si>
    <t>demand</t>
  </si>
  <si>
    <t>Praline Park</t>
  </si>
  <si>
    <t>Peppermint Parlor</t>
  </si>
  <si>
    <t>Meringue Mountains</t>
  </si>
  <si>
    <t>Licorice Lanes</t>
  </si>
  <si>
    <t>Pudding Peaks</t>
  </si>
  <si>
    <t>Snickerdoodle Slopes</t>
  </si>
  <si>
    <t>WH</t>
  </si>
  <si>
    <t>DC</t>
  </si>
  <si>
    <t>WH LAT</t>
  </si>
  <si>
    <t>WH Long</t>
  </si>
  <si>
    <t>DC Lat</t>
  </si>
  <si>
    <t>DC Long</t>
  </si>
  <si>
    <t>Manhatten</t>
  </si>
  <si>
    <t>Total DC demand with sums</t>
  </si>
  <si>
    <t>Sum of units sent per WH</t>
  </si>
  <si>
    <t>DC SUM</t>
  </si>
  <si>
    <t>DC DEMAND</t>
  </si>
  <si>
    <t>Total -&gt;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</si>
  <si>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</si>
  <si>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</si>
  <si>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</si>
  <si>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</si>
  <si>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</si>
  <si>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</si>
  <si>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</si>
  <si>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</si>
  <si>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Bianary and linking</t>
  </si>
  <si>
    <t xml:space="preserve">Possible </t>
  </si>
  <si>
    <t>Actual</t>
  </si>
  <si>
    <t>Sumactual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</si>
</sst>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" fillId="19" borderId="7" xfId="28" applyBorder="1"/>
    <xf numFmtId="0" fontId="0" fillId="0" borderId="0" xfId="0" applyBorder="1"/>
    <xf numFmtId="0" fontId="1" fillId="11" borderId="0" xfId="2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A5A2B2-9E50-461E-97B0-340C3393B22E}" name="Table1" displayName="Table1" ref="Q12:X19" totalsRowShown="0" tableBorderDxfId="0">
  <autoFilter ref="Q12:X19" xr:uid="{8BA5A2B2-9E50-461E-97B0-340C3393B22E}"/>
  <tableColumns count="8">
    <tableColumn id="1" xr3:uid="{9093C06F-E5C9-4BFC-AACD-A142F8F8D391}" name="Column1"/>
    <tableColumn id="2" xr3:uid="{E86F7ABB-63DA-4F28-ADD8-6D9372A883ED}" name="Column2"/>
    <tableColumn id="3" xr3:uid="{D0A660AF-D614-4966-956B-75024E63C199}" name="Column3"/>
    <tableColumn id="4" xr3:uid="{66FECE72-F5BE-4B92-A290-7B6A204821F7}" name="Column4"/>
    <tableColumn id="5" xr3:uid="{85C13C71-6C5C-4C7B-90CC-C559B9251EB0}" name="Column5"/>
    <tableColumn id="6" xr3:uid="{CBB9B4EF-589A-4ADD-B5B2-E46A77AB2A9C}" name="Column6"/>
    <tableColumn id="7" xr3:uid="{116D4FDC-449C-4571-9D9D-0805E60A83C3}" name="Column7"/>
    <tableColumn id="8" xr3:uid="{C92B13EE-7E4D-4C57-B523-170EA9158DD0}" name="Column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94A-FE10-499A-9C6B-EAA3D2F032BE}">
  <dimension ref="A1:AD25"/>
  <sheetViews>
    <sheetView tabSelected="1" topLeftCell="Q6" zoomScale="92" workbookViewId="0">
      <selection activeCell="AD15" sqref="AD15"/>
    </sheetView>
  </sheetViews>
  <sheetFormatPr defaultRowHeight="14.5" x14ac:dyDescent="0.35"/>
  <cols>
    <col min="1" max="1" width="16.1796875" bestFit="1" customWidth="1"/>
    <col min="2" max="2" width="20.81640625" bestFit="1" customWidth="1"/>
    <col min="3" max="3" width="10.54296875" bestFit="1" customWidth="1"/>
    <col min="4" max="4" width="7" bestFit="1" customWidth="1"/>
    <col min="5" max="5" width="8.26953125" bestFit="1" customWidth="1"/>
    <col min="6" max="6" width="7.90625" bestFit="1" customWidth="1"/>
    <col min="7" max="7" width="19.7265625" bestFit="1" customWidth="1"/>
    <col min="8" max="8" width="26" bestFit="1" customWidth="1"/>
    <col min="9" max="9" width="3.7265625" bestFit="1" customWidth="1"/>
    <col min="10" max="10" width="3.453125" bestFit="1" customWidth="1"/>
    <col min="11" max="11" width="7.36328125" bestFit="1" customWidth="1"/>
    <col min="12" max="12" width="7" bestFit="1" customWidth="1"/>
    <col min="13" max="13" width="8.26953125" bestFit="1" customWidth="1"/>
    <col min="17" max="17" width="23.36328125" bestFit="1" customWidth="1"/>
    <col min="18" max="18" width="10.453125" bestFit="1" customWidth="1"/>
    <col min="19" max="19" width="15.453125" bestFit="1" customWidth="1"/>
    <col min="20" max="20" width="17.26953125" bestFit="1" customWidth="1"/>
    <col min="21" max="21" width="12.453125" bestFit="1" customWidth="1"/>
    <col min="22" max="22" width="12.54296875" bestFit="1" customWidth="1"/>
    <col min="23" max="23" width="18.1796875" bestFit="1" customWidth="1"/>
    <col min="24" max="24" width="21.08984375" bestFit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29</v>
      </c>
    </row>
    <row r="2" spans="1:30" x14ac:dyDescent="0.35">
      <c r="A2">
        <v>1</v>
      </c>
      <c r="B2" t="s">
        <v>5</v>
      </c>
      <c r="C2">
        <v>2438</v>
      </c>
      <c r="D2">
        <v>43.36</v>
      </c>
      <c r="E2">
        <v>-121.98</v>
      </c>
      <c r="F2">
        <v>2</v>
      </c>
      <c r="G2">
        <v>1</v>
      </c>
      <c r="H2" t="s">
        <v>12</v>
      </c>
      <c r="I2">
        <v>1</v>
      </c>
      <c r="J2">
        <v>1</v>
      </c>
      <c r="K2">
        <v>43.36</v>
      </c>
      <c r="L2">
        <v>-121.98</v>
      </c>
      <c r="M2">
        <v>27.8</v>
      </c>
      <c r="N2">
        <v>-110.24</v>
      </c>
      <c r="O2">
        <f>ABS($K2-$M2)+ABS($L2-$N2)</f>
        <v>27.300000000000008</v>
      </c>
      <c r="Q2" t="s">
        <v>5</v>
      </c>
      <c r="R2">
        <f>ABS($K2-$M2)+ABS($L2-$N2)</f>
        <v>27.300000000000008</v>
      </c>
      <c r="S2">
        <f>ABS($K3-$M3)+ABS($L3-$N3)</f>
        <v>8.7800000000000082</v>
      </c>
      <c r="T2">
        <f>ABS($K4-$M4)+ABS($L4-$N4)</f>
        <v>72.730000000000018</v>
      </c>
      <c r="U2">
        <f>ABS($K5-$M5)+ABS($L5-$N5)</f>
        <v>33.949999999999996</v>
      </c>
      <c r="V2">
        <f>ABS($K6-$M6)+ABS($L6-$N6)</f>
        <v>19.920000000000002</v>
      </c>
      <c r="W2">
        <f>ABS($K7-$M7)+ABS($L7-$N7)</f>
        <v>61.02</v>
      </c>
      <c r="X2">
        <f>R2+S2+T2+U2+V2+W2</f>
        <v>223.70000000000002</v>
      </c>
    </row>
    <row r="3" spans="1:30" x14ac:dyDescent="0.35">
      <c r="A3">
        <v>2</v>
      </c>
      <c r="B3" t="s">
        <v>6</v>
      </c>
      <c r="C3">
        <v>1675</v>
      </c>
      <c r="D3">
        <v>32.85</v>
      </c>
      <c r="E3">
        <v>-69.599999999999994</v>
      </c>
      <c r="I3">
        <v>1</v>
      </c>
      <c r="J3">
        <v>2</v>
      </c>
      <c r="K3">
        <v>43.36</v>
      </c>
      <c r="L3">
        <v>-121.98</v>
      </c>
      <c r="M3">
        <v>48.71</v>
      </c>
      <c r="N3">
        <v>-118.55</v>
      </c>
      <c r="O3">
        <f t="shared" ref="O3:O25" si="0">ABS($K3-$M3)+ABS($L3-$N3)</f>
        <v>8.7800000000000082</v>
      </c>
      <c r="Q3" t="s">
        <v>6</v>
      </c>
      <c r="R3">
        <f>ABS($K8-$M8)+ABS($L8-$N8)</f>
        <v>45.69</v>
      </c>
      <c r="S3">
        <f>ABS($K9-$M9)+ABS($L9-$N9)</f>
        <v>64.81</v>
      </c>
      <c r="T3">
        <f>ABS($K10-$M10)+ABS($L10-$N10)</f>
        <v>9.8400000000000034</v>
      </c>
      <c r="U3">
        <f>ABS($K11-$M11)+ABS($L11-$N11)</f>
        <v>34.180000000000007</v>
      </c>
      <c r="V3">
        <f>ABS($K12-$M12)+ABS($L12-$N12)</f>
        <v>51.810000000000009</v>
      </c>
      <c r="W3">
        <f>ABS($K13-$M13)+ABS($L13-$N13)</f>
        <v>2.3899999999999864</v>
      </c>
      <c r="X3">
        <f t="shared" ref="X3:X5" si="1">R3+S3+T3+U3+V3+W3</f>
        <v>208.72</v>
      </c>
    </row>
    <row r="4" spans="1:30" x14ac:dyDescent="0.35">
      <c r="A4">
        <v>3</v>
      </c>
      <c r="B4" t="s">
        <v>7</v>
      </c>
      <c r="C4">
        <v>1581</v>
      </c>
      <c r="D4">
        <v>30.91</v>
      </c>
      <c r="E4">
        <v>-108.58</v>
      </c>
      <c r="I4">
        <v>1</v>
      </c>
      <c r="J4">
        <v>3</v>
      </c>
      <c r="K4">
        <v>43.36</v>
      </c>
      <c r="L4">
        <v>-121.98</v>
      </c>
      <c r="M4">
        <v>25.4</v>
      </c>
      <c r="N4">
        <v>-67.209999999999994</v>
      </c>
      <c r="O4">
        <f t="shared" si="0"/>
        <v>72.730000000000018</v>
      </c>
      <c r="Q4" t="s">
        <v>7</v>
      </c>
      <c r="R4">
        <f>ABS($K14-$M14)+ABS($L14-$N14)</f>
        <v>4.769999999999996</v>
      </c>
      <c r="S4">
        <f>ABS($K15-$M15)+ABS($L15-$N15)</f>
        <v>27.77</v>
      </c>
      <c r="T4">
        <f>ABS($K16-$M16)+ABS($L16-$N16)</f>
        <v>46.88000000000001</v>
      </c>
      <c r="U4">
        <f>ABS($K17-$M17)+ABS($L17-$N17)</f>
        <v>32.999999999999986</v>
      </c>
      <c r="V4">
        <f>ABS($K18-$M18)+ABS($L18-$N18)</f>
        <v>18.969999999999995</v>
      </c>
      <c r="W4">
        <f>ABS($K19-$M19)+ABS($L19-$N19)</f>
        <v>43.309999999999988</v>
      </c>
      <c r="X4">
        <f t="shared" si="1"/>
        <v>174.7</v>
      </c>
    </row>
    <row r="5" spans="1:30" x14ac:dyDescent="0.35">
      <c r="A5">
        <v>4</v>
      </c>
      <c r="B5" t="s">
        <v>8</v>
      </c>
      <c r="C5">
        <v>2775</v>
      </c>
      <c r="D5">
        <v>28.32</v>
      </c>
      <c r="E5">
        <v>-71.599999999999994</v>
      </c>
      <c r="I5">
        <v>1</v>
      </c>
      <c r="J5">
        <v>4</v>
      </c>
      <c r="K5">
        <v>43.36</v>
      </c>
      <c r="L5">
        <v>-121.98</v>
      </c>
      <c r="M5">
        <v>45.98</v>
      </c>
      <c r="N5">
        <v>-90.65</v>
      </c>
      <c r="O5">
        <f t="shared" si="0"/>
        <v>33.949999999999996</v>
      </c>
      <c r="Q5" t="s">
        <v>8</v>
      </c>
      <c r="R5">
        <f>ABS($K20-$M20)+ABS($L20-$N20)</f>
        <v>39.159999999999997</v>
      </c>
      <c r="S5">
        <f>ABS($K21-$M21)+ABS($L21-$N21)</f>
        <v>67.34</v>
      </c>
      <c r="T5">
        <f>ABS($K22-$M22)+ABS($L22-$N22)</f>
        <v>7.3100000000000023</v>
      </c>
      <c r="U5">
        <f>ABS($K23-$M23)+ABS($L23-$N23)</f>
        <v>36.710000000000008</v>
      </c>
      <c r="V5">
        <f>ABS($K24-$M24)+ABS($L24-$N24)</f>
        <v>54.340000000000011</v>
      </c>
      <c r="W5">
        <f>ABS($K25-$M25)+ABS($L25-$N25)</f>
        <v>8.9199999999999875</v>
      </c>
      <c r="X5">
        <f t="shared" si="1"/>
        <v>213.78</v>
      </c>
    </row>
    <row r="6" spans="1:30" x14ac:dyDescent="0.35">
      <c r="A6" t="s">
        <v>13</v>
      </c>
      <c r="B6" t="s">
        <v>1</v>
      </c>
      <c r="C6" t="s">
        <v>14</v>
      </c>
      <c r="D6" t="s">
        <v>3</v>
      </c>
      <c r="E6" t="s">
        <v>4</v>
      </c>
      <c r="I6">
        <v>1</v>
      </c>
      <c r="J6">
        <v>5</v>
      </c>
      <c r="K6">
        <v>43.36</v>
      </c>
      <c r="L6">
        <v>-121.98</v>
      </c>
      <c r="M6">
        <v>47.78</v>
      </c>
      <c r="N6">
        <v>-106.48</v>
      </c>
      <c r="O6">
        <f t="shared" si="0"/>
        <v>19.920000000000002</v>
      </c>
      <c r="Q6" t="s">
        <v>28</v>
      </c>
      <c r="R6">
        <f>SUM(R2:R5)</f>
        <v>116.92</v>
      </c>
      <c r="S6">
        <f t="shared" ref="S6:W6" si="2">SUM(S2:S5)</f>
        <v>168.7</v>
      </c>
      <c r="T6">
        <f t="shared" si="2"/>
        <v>136.76000000000005</v>
      </c>
      <c r="U6">
        <f t="shared" si="2"/>
        <v>137.83999999999997</v>
      </c>
      <c r="V6">
        <f t="shared" si="2"/>
        <v>145.04000000000002</v>
      </c>
      <c r="W6">
        <f t="shared" si="2"/>
        <v>115.63999999999996</v>
      </c>
    </row>
    <row r="7" spans="1:30" x14ac:dyDescent="0.35">
      <c r="A7">
        <v>1</v>
      </c>
      <c r="B7" t="s">
        <v>15</v>
      </c>
      <c r="C7">
        <v>691</v>
      </c>
      <c r="D7">
        <v>27.8</v>
      </c>
      <c r="E7">
        <v>-110.24</v>
      </c>
      <c r="I7">
        <v>1</v>
      </c>
      <c r="J7">
        <v>6</v>
      </c>
      <c r="K7">
        <v>43.36</v>
      </c>
      <c r="L7">
        <v>-121.98</v>
      </c>
      <c r="M7">
        <v>34.979999999999997</v>
      </c>
      <c r="N7">
        <v>-69.34</v>
      </c>
      <c r="O7">
        <f t="shared" si="0"/>
        <v>61.02</v>
      </c>
    </row>
    <row r="8" spans="1:30" x14ac:dyDescent="0.35">
      <c r="A8">
        <v>2</v>
      </c>
      <c r="B8" t="s">
        <v>16</v>
      </c>
      <c r="C8">
        <v>752</v>
      </c>
      <c r="D8">
        <v>48.71</v>
      </c>
      <c r="E8">
        <v>-118.55</v>
      </c>
      <c r="I8">
        <v>2</v>
      </c>
      <c r="J8">
        <v>1</v>
      </c>
      <c r="K8">
        <v>32.85</v>
      </c>
      <c r="L8">
        <v>-69.599999999999994</v>
      </c>
      <c r="M8">
        <v>27.8</v>
      </c>
      <c r="N8">
        <v>-110.24</v>
      </c>
      <c r="O8">
        <f t="shared" si="0"/>
        <v>45.69</v>
      </c>
    </row>
    <row r="9" spans="1:30" x14ac:dyDescent="0.35">
      <c r="A9">
        <v>3</v>
      </c>
      <c r="B9" t="s">
        <v>17</v>
      </c>
      <c r="C9">
        <v>615</v>
      </c>
      <c r="D9">
        <v>25.4</v>
      </c>
      <c r="E9">
        <v>-67.209999999999994</v>
      </c>
      <c r="I9">
        <v>2</v>
      </c>
      <c r="J9">
        <v>2</v>
      </c>
      <c r="K9">
        <v>32.85</v>
      </c>
      <c r="L9">
        <v>-69.599999999999994</v>
      </c>
      <c r="M9">
        <v>48.71</v>
      </c>
      <c r="N9">
        <v>-118.55</v>
      </c>
      <c r="O9">
        <f t="shared" si="0"/>
        <v>64.81</v>
      </c>
    </row>
    <row r="10" spans="1:30" x14ac:dyDescent="0.35">
      <c r="A10">
        <v>4</v>
      </c>
      <c r="B10" t="s">
        <v>18</v>
      </c>
      <c r="C10">
        <v>737</v>
      </c>
      <c r="D10">
        <v>45.98</v>
      </c>
      <c r="E10">
        <v>-90.65</v>
      </c>
      <c r="I10">
        <v>2</v>
      </c>
      <c r="J10">
        <v>3</v>
      </c>
      <c r="K10">
        <v>32.85</v>
      </c>
      <c r="L10">
        <v>-69.599999999999994</v>
      </c>
      <c r="M10">
        <v>25.4</v>
      </c>
      <c r="N10">
        <v>-67.209999999999994</v>
      </c>
      <c r="O10">
        <f t="shared" si="0"/>
        <v>9.8400000000000034</v>
      </c>
    </row>
    <row r="11" spans="1:30" x14ac:dyDescent="0.35">
      <c r="A11">
        <v>5</v>
      </c>
      <c r="B11" t="s">
        <v>19</v>
      </c>
      <c r="C11">
        <v>803</v>
      </c>
      <c r="D11">
        <v>47.78</v>
      </c>
      <c r="E11">
        <v>-106.48</v>
      </c>
      <c r="I11">
        <v>2</v>
      </c>
      <c r="J11">
        <v>4</v>
      </c>
      <c r="K11">
        <v>32.85</v>
      </c>
      <c r="L11">
        <v>-69.599999999999994</v>
      </c>
      <c r="M11">
        <v>45.98</v>
      </c>
      <c r="N11">
        <v>-90.65</v>
      </c>
      <c r="O11">
        <f t="shared" si="0"/>
        <v>34.180000000000007</v>
      </c>
    </row>
    <row r="12" spans="1:30" x14ac:dyDescent="0.35">
      <c r="A12">
        <v>6</v>
      </c>
      <c r="B12" t="s">
        <v>20</v>
      </c>
      <c r="C12">
        <v>517</v>
      </c>
      <c r="D12">
        <v>34.979999999999997</v>
      </c>
      <c r="E12">
        <v>-69.34</v>
      </c>
      <c r="I12">
        <v>2</v>
      </c>
      <c r="J12">
        <v>5</v>
      </c>
      <c r="K12">
        <v>32.85</v>
      </c>
      <c r="L12">
        <v>-69.599999999999994</v>
      </c>
      <c r="M12">
        <v>47.78</v>
      </c>
      <c r="N12">
        <v>-106.48</v>
      </c>
      <c r="O12">
        <f t="shared" si="0"/>
        <v>51.810000000000009</v>
      </c>
      <c r="Q12" s="2" t="s">
        <v>33</v>
      </c>
      <c r="R12" s="2" t="s">
        <v>34</v>
      </c>
      <c r="S12" s="2" t="s">
        <v>35</v>
      </c>
      <c r="T12" s="2" t="s">
        <v>36</v>
      </c>
      <c r="U12" s="2" t="s">
        <v>37</v>
      </c>
      <c r="V12" s="2" t="s">
        <v>38</v>
      </c>
      <c r="W12" s="2" t="s">
        <v>39</v>
      </c>
      <c r="X12" s="2" t="s">
        <v>40</v>
      </c>
    </row>
    <row r="13" spans="1:30" x14ac:dyDescent="0.35">
      <c r="I13">
        <v>2</v>
      </c>
      <c r="J13">
        <v>6</v>
      </c>
      <c r="K13">
        <v>32.85</v>
      </c>
      <c r="L13">
        <v>-69.599999999999994</v>
      </c>
      <c r="M13">
        <v>34.979999999999997</v>
      </c>
      <c r="N13">
        <v>-69.34</v>
      </c>
      <c r="O13">
        <f t="shared" si="0"/>
        <v>2.3899999999999864</v>
      </c>
      <c r="Q13" s="2"/>
      <c r="R13" s="2" t="s">
        <v>15</v>
      </c>
      <c r="S13" s="2" t="s">
        <v>16</v>
      </c>
      <c r="T13" s="2" t="s">
        <v>17</v>
      </c>
      <c r="U13" s="2" t="s">
        <v>18</v>
      </c>
      <c r="V13" s="2" t="s">
        <v>19</v>
      </c>
      <c r="W13" s="2" t="s">
        <v>20</v>
      </c>
      <c r="X13" s="2" t="s">
        <v>29</v>
      </c>
      <c r="Y13" t="s">
        <v>41</v>
      </c>
      <c r="AB13" t="s">
        <v>42</v>
      </c>
      <c r="AC13" t="s">
        <v>43</v>
      </c>
      <c r="AD13" t="s">
        <v>44</v>
      </c>
    </row>
    <row r="14" spans="1:30" x14ac:dyDescent="0.35">
      <c r="I14">
        <v>3</v>
      </c>
      <c r="J14">
        <v>1</v>
      </c>
      <c r="K14">
        <v>30.91</v>
      </c>
      <c r="L14">
        <v>-108.58</v>
      </c>
      <c r="M14">
        <v>27.8</v>
      </c>
      <c r="N14">
        <v>-110.24</v>
      </c>
      <c r="O14">
        <f t="shared" si="0"/>
        <v>4.769999999999996</v>
      </c>
      <c r="Q14" s="2" t="s">
        <v>5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f>SUM(Table1[[#This Row],[Column2]:[Column7]])</f>
        <v>0</v>
      </c>
      <c r="Y14">
        <v>0</v>
      </c>
      <c r="Z14">
        <f>Table1[[#This Row],[Column8]]-$X$19*Y14</f>
        <v>0</v>
      </c>
      <c r="AB14">
        <v>2438</v>
      </c>
      <c r="AC14">
        <f>AB14*Y14</f>
        <v>0</v>
      </c>
      <c r="AD14">
        <f>SUM(AC14:AC17)</f>
        <v>3256</v>
      </c>
    </row>
    <row r="15" spans="1:30" x14ac:dyDescent="0.35">
      <c r="I15">
        <v>3</v>
      </c>
      <c r="J15">
        <v>2</v>
      </c>
      <c r="K15">
        <v>30.91</v>
      </c>
      <c r="L15">
        <v>-108.58</v>
      </c>
      <c r="M15">
        <v>48.71</v>
      </c>
      <c r="N15">
        <v>-118.55</v>
      </c>
      <c r="O15">
        <f t="shared" si="0"/>
        <v>27.77</v>
      </c>
      <c r="Q15" s="2" t="s">
        <v>6</v>
      </c>
      <c r="R15" s="2">
        <v>0</v>
      </c>
      <c r="S15" s="2">
        <v>0</v>
      </c>
      <c r="T15" s="2">
        <v>615</v>
      </c>
      <c r="U15" s="2">
        <v>0</v>
      </c>
      <c r="V15" s="2">
        <v>0</v>
      </c>
      <c r="W15" s="2">
        <v>517</v>
      </c>
      <c r="X15" s="2">
        <f>SUM(Table1[[#This Row],[Column2]:[Column7]])</f>
        <v>1132</v>
      </c>
      <c r="Y15">
        <v>1</v>
      </c>
      <c r="Z15">
        <f>Table1[[#This Row],[Column8]]-$X$19*Y15</f>
        <v>-2983</v>
      </c>
      <c r="AB15">
        <v>1675</v>
      </c>
      <c r="AC15">
        <f t="shared" ref="AC15:AC17" si="3">AB15*Y15</f>
        <v>1675</v>
      </c>
    </row>
    <row r="16" spans="1:30" x14ac:dyDescent="0.35">
      <c r="I16">
        <v>3</v>
      </c>
      <c r="J16">
        <v>3</v>
      </c>
      <c r="K16">
        <v>30.91</v>
      </c>
      <c r="L16">
        <v>-108.58</v>
      </c>
      <c r="M16">
        <v>25.4</v>
      </c>
      <c r="N16">
        <v>-67.209999999999994</v>
      </c>
      <c r="O16">
        <f t="shared" si="0"/>
        <v>46.88000000000001</v>
      </c>
      <c r="Q16" s="2" t="s">
        <v>7</v>
      </c>
      <c r="R16" s="2">
        <v>691</v>
      </c>
      <c r="S16" s="2">
        <v>752</v>
      </c>
      <c r="T16" s="2">
        <v>0</v>
      </c>
      <c r="U16" s="2">
        <v>737</v>
      </c>
      <c r="V16" s="2">
        <v>803</v>
      </c>
      <c r="W16" s="2">
        <v>0</v>
      </c>
      <c r="X16" s="2">
        <f>SUM(Table1[[#This Row],[Column2]:[Column7]])</f>
        <v>2983</v>
      </c>
      <c r="Y16">
        <v>1</v>
      </c>
      <c r="Z16">
        <f>Table1[[#This Row],[Column8]]-$X$19*Y16</f>
        <v>-1132</v>
      </c>
      <c r="AB16">
        <v>1581</v>
      </c>
      <c r="AC16">
        <f t="shared" si="3"/>
        <v>1581</v>
      </c>
    </row>
    <row r="17" spans="9:29" x14ac:dyDescent="0.35">
      <c r="I17">
        <v>3</v>
      </c>
      <c r="J17">
        <v>4</v>
      </c>
      <c r="K17">
        <v>30.91</v>
      </c>
      <c r="L17">
        <v>-108.58</v>
      </c>
      <c r="M17">
        <v>45.98</v>
      </c>
      <c r="N17">
        <v>-90.65</v>
      </c>
      <c r="O17">
        <f t="shared" si="0"/>
        <v>32.999999999999986</v>
      </c>
      <c r="Q17" s="2" t="s">
        <v>8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f>SUM(Table1[[#This Row],[Column2]:[Column7]])</f>
        <v>0</v>
      </c>
      <c r="Y17">
        <v>0</v>
      </c>
      <c r="Z17">
        <f>Table1[[#This Row],[Column8]]-$X$19*Y17</f>
        <v>0</v>
      </c>
      <c r="AB17">
        <v>2775</v>
      </c>
      <c r="AC17">
        <f t="shared" si="3"/>
        <v>0</v>
      </c>
    </row>
    <row r="18" spans="9:29" x14ac:dyDescent="0.35">
      <c r="I18">
        <v>3</v>
      </c>
      <c r="J18">
        <v>5</v>
      </c>
      <c r="K18">
        <v>30.91</v>
      </c>
      <c r="L18">
        <v>-108.58</v>
      </c>
      <c r="M18">
        <v>47.78</v>
      </c>
      <c r="N18">
        <v>-106.48</v>
      </c>
      <c r="O18">
        <f t="shared" si="0"/>
        <v>18.969999999999995</v>
      </c>
      <c r="Q18" s="3" t="s">
        <v>30</v>
      </c>
      <c r="R18" s="3">
        <f>SUM(R14:R17)</f>
        <v>691</v>
      </c>
      <c r="S18" s="3">
        <f t="shared" ref="S18:W18" si="4">SUM(S14:S17)</f>
        <v>752</v>
      </c>
      <c r="T18" s="3">
        <f t="shared" si="4"/>
        <v>615</v>
      </c>
      <c r="U18" s="3">
        <f t="shared" si="4"/>
        <v>737</v>
      </c>
      <c r="V18" s="3">
        <f t="shared" si="4"/>
        <v>803</v>
      </c>
      <c r="W18" s="3">
        <f t="shared" si="4"/>
        <v>517</v>
      </c>
      <c r="X18" s="3"/>
      <c r="Y18">
        <f>SUM(Y14:Y17)</f>
        <v>2</v>
      </c>
    </row>
    <row r="19" spans="9:29" ht="15" thickBot="1" x14ac:dyDescent="0.4">
      <c r="I19">
        <v>3</v>
      </c>
      <c r="J19">
        <v>6</v>
      </c>
      <c r="K19">
        <v>30.91</v>
      </c>
      <c r="L19">
        <v>-108.58</v>
      </c>
      <c r="M19">
        <v>34.979999999999997</v>
      </c>
      <c r="N19">
        <v>-69.34</v>
      </c>
      <c r="O19">
        <f t="shared" si="0"/>
        <v>43.309999999999988</v>
      </c>
      <c r="Q19" s="3" t="s">
        <v>31</v>
      </c>
      <c r="R19" s="3">
        <v>691</v>
      </c>
      <c r="S19" s="3">
        <v>752</v>
      </c>
      <c r="T19" s="3">
        <v>615</v>
      </c>
      <c r="U19" s="3">
        <v>737</v>
      </c>
      <c r="V19" s="3">
        <v>803</v>
      </c>
      <c r="W19" s="3">
        <v>517</v>
      </c>
      <c r="X19" s="3">
        <f>SUM(Table1[[#This Row],[Column2]:[Column7]])</f>
        <v>4115</v>
      </c>
    </row>
    <row r="20" spans="9:29" ht="15.5" thickTop="1" thickBot="1" x14ac:dyDescent="0.4">
      <c r="I20">
        <v>4</v>
      </c>
      <c r="J20">
        <v>1</v>
      </c>
      <c r="K20">
        <v>28.32</v>
      </c>
      <c r="L20">
        <v>-71.599999999999994</v>
      </c>
      <c r="M20">
        <v>27.8</v>
      </c>
      <c r="N20">
        <v>-110.24</v>
      </c>
      <c r="O20">
        <f t="shared" si="0"/>
        <v>39.159999999999997</v>
      </c>
      <c r="Y20" t="s">
        <v>32</v>
      </c>
      <c r="Z20" s="1">
        <f>SUMPRODUCT(R2:W5,R14:W17)+SUM(AD14)</f>
        <v>74276.249999999971</v>
      </c>
    </row>
    <row r="21" spans="9:29" ht="15" thickTop="1" x14ac:dyDescent="0.35">
      <c r="I21">
        <v>4</v>
      </c>
      <c r="J21">
        <v>2</v>
      </c>
      <c r="K21">
        <v>28.32</v>
      </c>
      <c r="L21">
        <v>-71.599999999999994</v>
      </c>
      <c r="M21">
        <v>48.71</v>
      </c>
      <c r="N21">
        <v>-118.55</v>
      </c>
      <c r="O21">
        <f t="shared" si="0"/>
        <v>67.34</v>
      </c>
    </row>
    <row r="22" spans="9:29" x14ac:dyDescent="0.35">
      <c r="I22">
        <v>4</v>
      </c>
      <c r="J22">
        <v>3</v>
      </c>
      <c r="K22">
        <v>28.32</v>
      </c>
      <c r="L22">
        <v>-71.599999999999994</v>
      </c>
      <c r="M22">
        <v>25.4</v>
      </c>
      <c r="N22">
        <v>-67.209999999999994</v>
      </c>
      <c r="O22">
        <f t="shared" si="0"/>
        <v>7.3100000000000023</v>
      </c>
    </row>
    <row r="23" spans="9:29" x14ac:dyDescent="0.35">
      <c r="I23">
        <v>4</v>
      </c>
      <c r="J23">
        <v>4</v>
      </c>
      <c r="K23">
        <v>28.32</v>
      </c>
      <c r="L23">
        <v>-71.599999999999994</v>
      </c>
      <c r="M23">
        <v>45.98</v>
      </c>
      <c r="N23">
        <v>-90.65</v>
      </c>
      <c r="O23">
        <f t="shared" si="0"/>
        <v>36.710000000000008</v>
      </c>
    </row>
    <row r="24" spans="9:29" x14ac:dyDescent="0.35">
      <c r="I24">
        <v>4</v>
      </c>
      <c r="J24">
        <v>5</v>
      </c>
      <c r="K24">
        <v>28.32</v>
      </c>
      <c r="L24">
        <v>-71.599999999999994</v>
      </c>
      <c r="M24">
        <v>47.78</v>
      </c>
      <c r="N24">
        <v>-106.48</v>
      </c>
      <c r="O24">
        <f t="shared" si="0"/>
        <v>54.340000000000011</v>
      </c>
    </row>
    <row r="25" spans="9:29" x14ac:dyDescent="0.35">
      <c r="I25">
        <v>4</v>
      </c>
      <c r="J25">
        <v>6</v>
      </c>
      <c r="K25">
        <v>28.32</v>
      </c>
      <c r="L25">
        <v>-71.599999999999994</v>
      </c>
      <c r="M25">
        <v>34.979999999999997</v>
      </c>
      <c r="N25">
        <v>-69.34</v>
      </c>
      <c r="O25">
        <f t="shared" si="0"/>
        <v>8.9199999999999875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Jshaughn_Module09_Warehouses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Jackson Shaughnessy</cp:lastModifiedBy>
  <dcterms:created xsi:type="dcterms:W3CDTF">2025-04-09T22:07:37Z</dcterms:created>
  <dcterms:modified xsi:type="dcterms:W3CDTF">2025-04-10T10:22:22Z</dcterms:modified>
</cp:coreProperties>
</file>