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8160" activeTab="3"/>
  </bookViews>
  <sheets>
    <sheet name="Sheet1" sheetId="7" r:id="rId1"/>
    <sheet name="Wanted1" sheetId="8" r:id="rId2"/>
    <sheet name="Wanted2" sheetId="10" r:id="rId3"/>
    <sheet name="Wanted3" sheetId="11" r:id="rId4"/>
  </sheets>
  <calcPr calcId="125725"/>
</workbook>
</file>

<file path=xl/calcChain.xml><?xml version="1.0" encoding="utf-8"?>
<calcChain xmlns="http://schemas.openxmlformats.org/spreadsheetml/2006/main">
  <c r="E8" i="8"/>
  <c r="F8" i="11" s="1"/>
  <c r="D8" i="8"/>
  <c r="C8"/>
  <c r="E8" i="11" s="1"/>
  <c r="B8" i="8"/>
  <c r="E7"/>
  <c r="F7" i="11" s="1"/>
  <c r="D7" i="8"/>
  <c r="C7"/>
  <c r="E7" i="11" s="1"/>
  <c r="B7" i="8"/>
  <c r="E6"/>
  <c r="K6" s="1"/>
  <c r="D6"/>
  <c r="C6"/>
  <c r="E6" i="11" s="1"/>
  <c r="B6" i="8"/>
  <c r="E5"/>
  <c r="K5" s="1"/>
  <c r="D5"/>
  <c r="C5"/>
  <c r="E5" i="11" s="1"/>
  <c r="B5" i="8"/>
  <c r="E4"/>
  <c r="C4" i="10" s="1"/>
  <c r="D4" i="8"/>
  <c r="C4"/>
  <c r="E4" i="11" s="1"/>
  <c r="B4" i="8"/>
  <c r="E3"/>
  <c r="K3" s="1"/>
  <c r="D3"/>
  <c r="C3"/>
  <c r="I3" s="1"/>
  <c r="B3"/>
  <c r="E44" i="11"/>
  <c r="F4"/>
  <c r="F5"/>
  <c r="F6"/>
  <c r="E3"/>
  <c r="C45" i="10"/>
  <c r="C5"/>
  <c r="D28" i="8"/>
  <c r="D27"/>
  <c r="D26"/>
  <c r="D25"/>
  <c r="D24"/>
  <c r="J24" s="1"/>
  <c r="D23"/>
  <c r="J23" s="1"/>
  <c r="J4"/>
  <c r="J5"/>
  <c r="J6"/>
  <c r="J7"/>
  <c r="J8"/>
  <c r="J3"/>
  <c r="J25"/>
  <c r="J26"/>
  <c r="J27"/>
  <c r="J28"/>
  <c r="B44"/>
  <c r="H44" s="1"/>
  <c r="C44"/>
  <c r="I44" s="1"/>
  <c r="B45"/>
  <c r="H45" s="1"/>
  <c r="C45"/>
  <c r="I45" s="1"/>
  <c r="B46"/>
  <c r="H46" s="1"/>
  <c r="C46"/>
  <c r="I46" s="1"/>
  <c r="B47"/>
  <c r="H47" s="1"/>
  <c r="C47"/>
  <c r="I47" s="1"/>
  <c r="B48"/>
  <c r="H48" s="1"/>
  <c r="C48"/>
  <c r="I48" s="1"/>
  <c r="C43"/>
  <c r="I43" s="1"/>
  <c r="B43"/>
  <c r="H43" s="1"/>
  <c r="B34"/>
  <c r="H34" s="1"/>
  <c r="C34"/>
  <c r="I34" s="1"/>
  <c r="D34"/>
  <c r="J34" s="1"/>
  <c r="B35"/>
  <c r="H35" s="1"/>
  <c r="C35"/>
  <c r="I35" s="1"/>
  <c r="D35"/>
  <c r="J35" s="1"/>
  <c r="B36"/>
  <c r="H36" s="1"/>
  <c r="C36"/>
  <c r="I36" s="1"/>
  <c r="D36"/>
  <c r="J36" s="1"/>
  <c r="B37"/>
  <c r="H37" s="1"/>
  <c r="C37"/>
  <c r="I37" s="1"/>
  <c r="D37"/>
  <c r="J37" s="1"/>
  <c r="B38"/>
  <c r="H38" s="1"/>
  <c r="C38"/>
  <c r="I38" s="1"/>
  <c r="D38"/>
  <c r="J38" s="1"/>
  <c r="C33"/>
  <c r="I33" s="1"/>
  <c r="D33"/>
  <c r="J33" s="1"/>
  <c r="B33"/>
  <c r="H33" s="1"/>
  <c r="B24"/>
  <c r="H24" s="1"/>
  <c r="C24"/>
  <c r="I24" s="1"/>
  <c r="B25"/>
  <c r="H25" s="1"/>
  <c r="C25"/>
  <c r="I25" s="1"/>
  <c r="B26"/>
  <c r="H26" s="1"/>
  <c r="C26"/>
  <c r="I26" s="1"/>
  <c r="B27"/>
  <c r="H27" s="1"/>
  <c r="C27"/>
  <c r="I27" s="1"/>
  <c r="B28"/>
  <c r="H28" s="1"/>
  <c r="C28"/>
  <c r="I28" s="1"/>
  <c r="C23"/>
  <c r="I23" s="1"/>
  <c r="B23"/>
  <c r="H23" s="1"/>
  <c r="C13"/>
  <c r="I13" s="1"/>
  <c r="C14"/>
  <c r="I14" s="1"/>
  <c r="C15"/>
  <c r="I15" s="1"/>
  <c r="C16"/>
  <c r="I16" s="1"/>
  <c r="C17"/>
  <c r="I17" s="1"/>
  <c r="C18"/>
  <c r="I18" s="1"/>
  <c r="B14"/>
  <c r="H14" s="1"/>
  <c r="B15"/>
  <c r="H15" s="1"/>
  <c r="B16"/>
  <c r="H16" s="1"/>
  <c r="B17"/>
  <c r="H17" s="1"/>
  <c r="B18"/>
  <c r="H18" s="1"/>
  <c r="B13"/>
  <c r="H13" s="1"/>
  <c r="H4"/>
  <c r="I4"/>
  <c r="H5"/>
  <c r="I5"/>
  <c r="H6"/>
  <c r="I6"/>
  <c r="H7"/>
  <c r="H8"/>
  <c r="H3"/>
  <c r="K8" l="1"/>
  <c r="K7"/>
  <c r="K4"/>
  <c r="C3" i="10"/>
  <c r="F3" i="11"/>
  <c r="C6" i="10"/>
  <c r="P39" i="8"/>
  <c r="F39" i="11"/>
  <c r="F40"/>
  <c r="F41"/>
  <c r="F42"/>
  <c r="F43"/>
  <c r="F44"/>
  <c r="C44" s="1"/>
  <c r="E43"/>
  <c r="C43" s="1"/>
  <c r="E42"/>
  <c r="C42" s="1"/>
  <c r="E41"/>
  <c r="E40"/>
  <c r="C40" s="1"/>
  <c r="E39"/>
  <c r="P30" i="8"/>
  <c r="F30" i="11"/>
  <c r="F31"/>
  <c r="F32"/>
  <c r="F33"/>
  <c r="F34"/>
  <c r="F35"/>
  <c r="C35" i="10"/>
  <c r="E35" i="11"/>
  <c r="C35" s="1"/>
  <c r="C34" i="10"/>
  <c r="E34" i="11"/>
  <c r="C33" i="10"/>
  <c r="E33" i="11"/>
  <c r="C33" s="1"/>
  <c r="E32"/>
  <c r="C32" i="10"/>
  <c r="C31"/>
  <c r="E31" i="11"/>
  <c r="C30" i="10"/>
  <c r="E30" i="11"/>
  <c r="P21" i="8"/>
  <c r="F21" i="11"/>
  <c r="F22"/>
  <c r="F23"/>
  <c r="F24"/>
  <c r="F25"/>
  <c r="F26"/>
  <c r="C26" i="10"/>
  <c r="E26" i="11"/>
  <c r="C26" s="1"/>
  <c r="C25" i="10"/>
  <c r="E25" i="11"/>
  <c r="C24" i="10"/>
  <c r="E24" i="11"/>
  <c r="C24" s="1"/>
  <c r="E23"/>
  <c r="C23" s="1"/>
  <c r="C23" i="10"/>
  <c r="C22"/>
  <c r="E22" i="11"/>
  <c r="C22" s="1"/>
  <c r="C21" i="10"/>
  <c r="E21" i="11"/>
  <c r="P12" i="8"/>
  <c r="F12" i="11"/>
  <c r="F13"/>
  <c r="P14" i="8"/>
  <c r="F14" i="11"/>
  <c r="F15"/>
  <c r="P16" i="8"/>
  <c r="F16" i="11"/>
  <c r="F17"/>
  <c r="C17" i="10"/>
  <c r="E17" i="11"/>
  <c r="C17" s="1"/>
  <c r="C16" i="10"/>
  <c r="E16" i="11"/>
  <c r="C15" i="10"/>
  <c r="E15" i="11"/>
  <c r="E14"/>
  <c r="C14" i="10"/>
  <c r="C13"/>
  <c r="E13" i="11"/>
  <c r="C13" s="1"/>
  <c r="C12" i="10"/>
  <c r="E12" i="11"/>
  <c r="C4"/>
  <c r="C5"/>
  <c r="C6"/>
  <c r="C7"/>
  <c r="C8"/>
  <c r="I7" i="8"/>
  <c r="C7" i="10"/>
  <c r="I8" i="8"/>
  <c r="C8" i="10"/>
  <c r="C3" i="11"/>
  <c r="C9" i="10"/>
  <c r="P34" i="8"/>
  <c r="P32"/>
  <c r="P8"/>
  <c r="P6"/>
  <c r="P5"/>
  <c r="P4"/>
  <c r="P17"/>
  <c r="P15"/>
  <c r="P13"/>
  <c r="P26"/>
  <c r="P25"/>
  <c r="P24"/>
  <c r="P23"/>
  <c r="P22"/>
  <c r="P35"/>
  <c r="P33"/>
  <c r="P31"/>
  <c r="P44"/>
  <c r="P43"/>
  <c r="P42"/>
  <c r="P41"/>
  <c r="P40"/>
  <c r="P3"/>
  <c r="P7" l="1"/>
  <c r="C15" i="11"/>
  <c r="C30"/>
  <c r="C34"/>
  <c r="R10" i="8"/>
  <c r="C14" i="11"/>
  <c r="C39"/>
  <c r="C41"/>
  <c r="C45" s="1"/>
  <c r="R37" i="8"/>
  <c r="C31" i="11"/>
  <c r="C36" i="10"/>
  <c r="C32" i="11"/>
  <c r="R28" i="8"/>
  <c r="C36" i="11"/>
  <c r="C25"/>
  <c r="C21"/>
  <c r="C27" s="1"/>
  <c r="C27" i="10"/>
  <c r="R19" i="8"/>
  <c r="C12" i="11"/>
  <c r="C18" i="10"/>
  <c r="C16" i="11"/>
  <c r="C9"/>
  <c r="R2" i="8"/>
  <c r="C18" i="11" l="1"/>
</calcChain>
</file>

<file path=xl/sharedStrings.xml><?xml version="1.0" encoding="utf-8"?>
<sst xmlns="http://schemas.openxmlformats.org/spreadsheetml/2006/main" count="159" uniqueCount="40">
  <si>
    <t>جدول 1</t>
  </si>
  <si>
    <t>ردیف</t>
  </si>
  <si>
    <t>زمان عبور از سنسور اول قبل از برخورد</t>
  </si>
  <si>
    <t>زمان عبور از سنسور اول بعد از برخورد</t>
  </si>
  <si>
    <t>زمان عبور از سنسور دوم بعد از برخورد</t>
  </si>
  <si>
    <t>جدول 2</t>
  </si>
  <si>
    <t>زمان عبور سره اول از سنسور اول قبل از برخورد</t>
  </si>
  <si>
    <t>زمان عبور سره دوم از سنسور دوم بعد از برخورد</t>
  </si>
  <si>
    <t>جدول 3</t>
  </si>
  <si>
    <t>زمان عبور سره اول از سنسور اول بعد از برخورد</t>
  </si>
  <si>
    <t>مجموع جرم سره و اتصالات روی آن:</t>
  </si>
  <si>
    <t>جدول 4</t>
  </si>
  <si>
    <t>زمان عبور سره اول از سنسور دوم بعد از برخورد</t>
  </si>
  <si>
    <t>جدول 5</t>
  </si>
  <si>
    <t>سرعت عبور از سنسور اول قبل از برخورد</t>
  </si>
  <si>
    <t>سرعت عبور از سنسور اول بعد از برخورد</t>
  </si>
  <si>
    <t>سرعت عبور از سنسور دوم بعد از برخورد</t>
  </si>
  <si>
    <t>سرعت عبور سره اول از سنسور اول قبل از برخورد</t>
  </si>
  <si>
    <t>سرعت عبور سره دوم از سنسور دوم بعد از برخورد</t>
  </si>
  <si>
    <t>سرعت عبور سره اول از سنسور اول بعد از برخورد</t>
  </si>
  <si>
    <t>سرعت عبور سره اول از سنسور دوم بعد از برخورد</t>
  </si>
  <si>
    <t>اندازه حرکت عبور از سنسور اول قبل از برخورد</t>
  </si>
  <si>
    <t>اندازه حرکت عبور از سنسور اول بعد از برخورد</t>
  </si>
  <si>
    <t>اندازه حرکت عبور از سنسور دوم بعد از برخورد</t>
  </si>
  <si>
    <t>اندازه حرکت عبور سره اول از سنسور اول قبل از برخورد</t>
  </si>
  <si>
    <t>اندازه حرکت عبور سره دوم از سنسور دوم بعد از برخورد</t>
  </si>
  <si>
    <t>اندازه حرکت عبور سره اول از سنسور اول بعد از برخورد</t>
  </si>
  <si>
    <t>اندازه حرکت عبور سره اول از سنسور دوم بعد از برخورد</t>
  </si>
  <si>
    <t>تغییر اندازه حرکت به درصد</t>
  </si>
  <si>
    <t>ضریب بازگشت</t>
  </si>
  <si>
    <t>average</t>
  </si>
  <si>
    <t>درصذ اختلاف انرژی جنبشی</t>
  </si>
  <si>
    <t>Ei</t>
  </si>
  <si>
    <t>Ef</t>
  </si>
  <si>
    <t>227gr</t>
  </si>
  <si>
    <t>جرم سره اول:227gr</t>
  </si>
  <si>
    <t>جرم سره دوم:227gr</t>
  </si>
  <si>
    <t>جرم سره دوم:327gr</t>
  </si>
  <si>
    <t>جرم سره اول:527gr</t>
  </si>
  <si>
    <t>جرم سره اول527gr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</si>
</sst>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65" fontId="0" fillId="0" borderId="0" xfId="0" applyNumberFormat="1"/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/>
    <xf numFmtId="0" fontId="0" fillId="3" borderId="6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0F0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opLeftCell="A25" workbookViewId="0">
      <selection activeCell="A41" sqref="A41:C49"/>
    </sheetView>
  </sheetViews>
  <sheetFormatPr defaultRowHeight="15"/>
  <cols>
    <col min="1" max="1" width="8.5703125" customWidth="1"/>
    <col min="2" max="5" width="16.7109375" customWidth="1"/>
  </cols>
  <sheetData>
    <row r="1" spans="1:5">
      <c r="A1" s="6"/>
      <c r="B1" s="7"/>
      <c r="C1" s="7" t="s">
        <v>0</v>
      </c>
      <c r="D1" s="7"/>
      <c r="E1" s="8"/>
    </row>
    <row r="2" spans="1:5">
      <c r="A2" s="9" t="s">
        <v>1</v>
      </c>
      <c r="B2" s="14" t="s">
        <v>2</v>
      </c>
      <c r="C2" s="14" t="s">
        <v>2</v>
      </c>
      <c r="D2" s="14" t="s">
        <v>3</v>
      </c>
      <c r="E2" s="14" t="s">
        <v>4</v>
      </c>
    </row>
    <row r="3" spans="1:5">
      <c r="A3" s="6">
        <v>1</v>
      </c>
      <c r="B3" s="20">
        <v>73</v>
      </c>
      <c r="C3" s="20">
        <v>78</v>
      </c>
      <c r="D3" s="20">
        <v>287</v>
      </c>
      <c r="E3" s="20">
        <v>281</v>
      </c>
    </row>
    <row r="4" spans="1:5">
      <c r="A4" s="6">
        <v>2</v>
      </c>
      <c r="B4" s="20">
        <v>64</v>
      </c>
      <c r="C4" s="20">
        <v>67</v>
      </c>
      <c r="D4" s="20">
        <v>395</v>
      </c>
      <c r="E4" s="20">
        <v>349</v>
      </c>
    </row>
    <row r="5" spans="1:5">
      <c r="A5" s="6">
        <v>3</v>
      </c>
      <c r="B5" s="20">
        <v>65</v>
      </c>
      <c r="C5" s="20">
        <v>69</v>
      </c>
      <c r="D5" s="20">
        <v>421</v>
      </c>
      <c r="E5" s="20">
        <v>349</v>
      </c>
    </row>
    <row r="6" spans="1:5">
      <c r="A6" s="6">
        <v>4</v>
      </c>
      <c r="B6" s="20">
        <v>63</v>
      </c>
      <c r="C6" s="20">
        <v>66</v>
      </c>
      <c r="D6" s="20">
        <v>258</v>
      </c>
      <c r="E6" s="20">
        <v>247</v>
      </c>
    </row>
    <row r="7" spans="1:5">
      <c r="A7" s="6">
        <v>5</v>
      </c>
      <c r="B7" s="20">
        <v>71</v>
      </c>
      <c r="C7" s="20">
        <v>76</v>
      </c>
      <c r="D7" s="20">
        <v>285</v>
      </c>
      <c r="E7" s="20">
        <v>277</v>
      </c>
    </row>
    <row r="8" spans="1:5">
      <c r="A8" s="6">
        <v>6</v>
      </c>
      <c r="B8" s="20">
        <v>73</v>
      </c>
      <c r="C8" s="20">
        <v>77</v>
      </c>
      <c r="D8" s="20">
        <v>251</v>
      </c>
      <c r="E8" s="20">
        <v>244</v>
      </c>
    </row>
    <row r="9" spans="1:5">
      <c r="A9" s="11"/>
      <c r="B9" s="11"/>
      <c r="C9" s="11"/>
      <c r="D9" s="12" t="s">
        <v>34</v>
      </c>
      <c r="E9" s="13" t="s">
        <v>10</v>
      </c>
    </row>
    <row r="11" spans="1:5">
      <c r="A11" s="6"/>
      <c r="B11" s="7" t="s">
        <v>5</v>
      </c>
      <c r="C11" s="8"/>
      <c r="D11" s="2"/>
      <c r="E11" s="2"/>
    </row>
    <row r="12" spans="1:5">
      <c r="A12" s="9" t="s">
        <v>1</v>
      </c>
      <c r="B12" s="14" t="s">
        <v>6</v>
      </c>
      <c r="C12" s="14" t="s">
        <v>7</v>
      </c>
      <c r="D12" s="4"/>
      <c r="E12" s="4"/>
    </row>
    <row r="13" spans="1:5">
      <c r="A13" s="6">
        <v>1</v>
      </c>
      <c r="B13" s="20">
        <v>210</v>
      </c>
      <c r="C13" s="20">
        <v>276</v>
      </c>
      <c r="D13" s="2"/>
      <c r="E13" s="2"/>
    </row>
    <row r="14" spans="1:5">
      <c r="A14" s="6">
        <v>2</v>
      </c>
      <c r="B14" s="20">
        <v>152</v>
      </c>
      <c r="C14" s="20">
        <v>227</v>
      </c>
      <c r="D14" s="2"/>
      <c r="E14" s="2"/>
    </row>
    <row r="15" spans="1:5">
      <c r="A15" s="6">
        <v>3</v>
      </c>
      <c r="B15" s="20">
        <v>190</v>
      </c>
      <c r="C15" s="20">
        <v>245</v>
      </c>
      <c r="D15" s="2"/>
      <c r="E15" s="2"/>
    </row>
    <row r="16" spans="1:5">
      <c r="A16" s="6">
        <v>4</v>
      </c>
      <c r="B16" s="20">
        <v>172</v>
      </c>
      <c r="C16" s="20">
        <v>237</v>
      </c>
      <c r="D16" s="2"/>
      <c r="E16" s="2"/>
    </row>
    <row r="17" spans="1:5">
      <c r="A17" s="6">
        <v>5</v>
      </c>
      <c r="B17" s="20">
        <v>171</v>
      </c>
      <c r="C17" s="20">
        <v>242</v>
      </c>
      <c r="D17" s="2"/>
      <c r="E17" s="2"/>
    </row>
    <row r="18" spans="1:5">
      <c r="A18" s="6">
        <v>6</v>
      </c>
      <c r="B18" s="20">
        <v>146</v>
      </c>
      <c r="C18" s="20">
        <v>218</v>
      </c>
      <c r="D18" s="2"/>
      <c r="E18" s="2"/>
    </row>
    <row r="19" spans="1:5">
      <c r="A19" s="11"/>
      <c r="B19" s="12" t="s">
        <v>36</v>
      </c>
      <c r="C19" s="13" t="s">
        <v>35</v>
      </c>
    </row>
    <row r="21" spans="1:5">
      <c r="A21" s="6"/>
      <c r="B21" s="7"/>
      <c r="C21" s="7" t="s">
        <v>8</v>
      </c>
      <c r="D21" s="8"/>
    </row>
    <row r="22" spans="1:5">
      <c r="A22" s="9" t="s">
        <v>1</v>
      </c>
      <c r="B22" s="14" t="s">
        <v>6</v>
      </c>
      <c r="C22" s="14" t="s">
        <v>7</v>
      </c>
      <c r="D22" s="14" t="s">
        <v>9</v>
      </c>
    </row>
    <row r="23" spans="1:5">
      <c r="A23" s="6">
        <v>1</v>
      </c>
      <c r="B23" s="20">
        <v>136</v>
      </c>
      <c r="C23" s="20">
        <v>248</v>
      </c>
      <c r="D23" s="20">
        <v>1114</v>
      </c>
    </row>
    <row r="24" spans="1:5">
      <c r="A24" s="6">
        <v>2</v>
      </c>
      <c r="B24" s="20">
        <v>178</v>
      </c>
      <c r="C24" s="20">
        <v>312</v>
      </c>
      <c r="D24" s="20">
        <v>1013</v>
      </c>
    </row>
    <row r="25" spans="1:5">
      <c r="A25" s="6">
        <v>3</v>
      </c>
      <c r="B25" s="20">
        <v>138</v>
      </c>
      <c r="C25" s="20">
        <v>255</v>
      </c>
      <c r="D25" s="20">
        <v>1129</v>
      </c>
    </row>
    <row r="26" spans="1:5">
      <c r="A26" s="6">
        <v>4</v>
      </c>
      <c r="B26" s="20">
        <v>153</v>
      </c>
      <c r="C26" s="20">
        <v>278</v>
      </c>
      <c r="D26" s="20">
        <v>880</v>
      </c>
    </row>
    <row r="27" spans="1:5">
      <c r="A27" s="6">
        <v>5</v>
      </c>
      <c r="B27" s="20">
        <v>153</v>
      </c>
      <c r="C27" s="20">
        <v>271</v>
      </c>
      <c r="D27" s="20">
        <v>893</v>
      </c>
    </row>
    <row r="28" spans="1:5">
      <c r="A28" s="6">
        <v>6</v>
      </c>
      <c r="B28" s="20">
        <v>140</v>
      </c>
      <c r="C28" s="20">
        <v>252</v>
      </c>
      <c r="D28" s="20">
        <v>997</v>
      </c>
    </row>
    <row r="29" spans="1:5">
      <c r="A29" s="11"/>
      <c r="B29" s="11"/>
      <c r="C29" s="12" t="s">
        <v>37</v>
      </c>
      <c r="D29" s="13" t="s">
        <v>35</v>
      </c>
    </row>
    <row r="31" spans="1:5">
      <c r="A31" s="6"/>
      <c r="B31" s="7"/>
      <c r="C31" s="7" t="s">
        <v>11</v>
      </c>
      <c r="D31" s="8"/>
    </row>
    <row r="32" spans="1:5">
      <c r="A32" s="9" t="s">
        <v>1</v>
      </c>
      <c r="B32" s="10" t="s">
        <v>6</v>
      </c>
      <c r="C32" s="14" t="s">
        <v>7</v>
      </c>
      <c r="D32" s="10" t="s">
        <v>12</v>
      </c>
    </row>
    <row r="33" spans="1:4">
      <c r="A33" s="6">
        <v>1</v>
      </c>
      <c r="B33" s="20">
        <v>230</v>
      </c>
      <c r="C33" s="20">
        <v>209</v>
      </c>
      <c r="D33" s="20">
        <v>1424</v>
      </c>
    </row>
    <row r="34" spans="1:4">
      <c r="A34" s="6">
        <v>2</v>
      </c>
      <c r="B34" s="20">
        <v>286</v>
      </c>
      <c r="C34" s="20">
        <v>190</v>
      </c>
      <c r="D34" s="20">
        <v>1295</v>
      </c>
    </row>
    <row r="35" spans="1:4">
      <c r="A35" s="6">
        <v>3</v>
      </c>
      <c r="B35" s="20">
        <v>201</v>
      </c>
      <c r="C35" s="20">
        <v>191</v>
      </c>
      <c r="D35" s="20">
        <v>1336</v>
      </c>
    </row>
    <row r="36" spans="1:4">
      <c r="A36" s="6">
        <v>4</v>
      </c>
      <c r="B36" s="20">
        <v>199</v>
      </c>
      <c r="C36" s="20">
        <v>184</v>
      </c>
      <c r="D36" s="20">
        <v>1164</v>
      </c>
    </row>
    <row r="37" spans="1:4">
      <c r="A37" s="6">
        <v>5</v>
      </c>
      <c r="B37" s="20">
        <v>203</v>
      </c>
      <c r="C37" s="20">
        <v>186</v>
      </c>
      <c r="D37" s="20">
        <v>1703</v>
      </c>
    </row>
    <row r="38" spans="1:4">
      <c r="A38" s="6">
        <v>6</v>
      </c>
      <c r="B38" s="20">
        <v>203</v>
      </c>
      <c r="C38" s="20">
        <v>188</v>
      </c>
      <c r="D38" s="20">
        <v>1205</v>
      </c>
    </row>
    <row r="39" spans="1:4">
      <c r="A39" s="11"/>
      <c r="B39" s="11"/>
      <c r="C39" s="12" t="s">
        <v>36</v>
      </c>
      <c r="D39" s="13" t="s">
        <v>38</v>
      </c>
    </row>
    <row r="41" spans="1:4">
      <c r="A41" s="6"/>
      <c r="B41" s="7" t="s">
        <v>13</v>
      </c>
      <c r="C41" s="8"/>
    </row>
    <row r="42" spans="1:4">
      <c r="A42" s="9" t="s">
        <v>1</v>
      </c>
      <c r="B42" s="10" t="s">
        <v>6</v>
      </c>
      <c r="C42" s="14" t="s">
        <v>7</v>
      </c>
    </row>
    <row r="43" spans="1:4">
      <c r="A43" s="6">
        <v>1</v>
      </c>
      <c r="B43" s="20">
        <v>181</v>
      </c>
      <c r="C43" s="20">
        <v>573</v>
      </c>
    </row>
    <row r="44" spans="1:4">
      <c r="A44" s="6">
        <v>2</v>
      </c>
      <c r="B44" s="20">
        <v>191</v>
      </c>
      <c r="C44" s="20">
        <v>584</v>
      </c>
    </row>
    <row r="45" spans="1:4">
      <c r="A45" s="6">
        <v>3</v>
      </c>
      <c r="B45" s="20">
        <v>142</v>
      </c>
      <c r="C45" s="20">
        <v>471</v>
      </c>
    </row>
    <row r="46" spans="1:4">
      <c r="A46" s="6">
        <v>4</v>
      </c>
      <c r="B46" s="20">
        <v>184</v>
      </c>
      <c r="C46" s="20">
        <v>462</v>
      </c>
    </row>
    <row r="47" spans="1:4">
      <c r="A47" s="6">
        <v>5</v>
      </c>
      <c r="B47" s="20">
        <v>151</v>
      </c>
      <c r="C47" s="20">
        <v>479</v>
      </c>
    </row>
    <row r="48" spans="1:4">
      <c r="A48" s="6">
        <v>6</v>
      </c>
      <c r="B48" s="20">
        <v>171</v>
      </c>
      <c r="C48" s="20">
        <v>533</v>
      </c>
    </row>
    <row r="49" spans="1:3">
      <c r="A49" s="11"/>
      <c r="B49" s="12" t="s">
        <v>37</v>
      </c>
      <c r="C49" s="1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9"/>
  <sheetViews>
    <sheetView topLeftCell="C1" workbookViewId="0">
      <selection activeCell="R37" sqref="R37"/>
    </sheetView>
  </sheetViews>
  <sheetFormatPr defaultRowHeight="15"/>
  <cols>
    <col min="1" max="1" width="8.85546875" customWidth="1"/>
    <col min="2" max="5" width="16.42578125" customWidth="1"/>
    <col min="7" max="7" width="10.42578125" customWidth="1"/>
    <col min="8" max="11" width="14.42578125" customWidth="1"/>
    <col min="16" max="16" width="23.28515625" customWidth="1"/>
    <col min="19" max="19" width="22" customWidth="1"/>
  </cols>
  <sheetData>
    <row r="1" spans="1:18">
      <c r="A1" s="6"/>
      <c r="B1" s="7"/>
      <c r="C1" s="7" t="s">
        <v>0</v>
      </c>
      <c r="D1" s="7"/>
      <c r="E1" s="8"/>
      <c r="G1" s="6"/>
      <c r="H1" s="7"/>
      <c r="I1" s="7" t="s">
        <v>0</v>
      </c>
      <c r="J1" s="7"/>
      <c r="K1" s="8"/>
      <c r="O1" s="6"/>
      <c r="P1" s="8" t="s">
        <v>0</v>
      </c>
    </row>
    <row r="2" spans="1:18">
      <c r="A2" s="9" t="s">
        <v>1</v>
      </c>
      <c r="B2" s="10" t="s">
        <v>14</v>
      </c>
      <c r="C2" s="10" t="s">
        <v>14</v>
      </c>
      <c r="D2" s="10" t="s">
        <v>15</v>
      </c>
      <c r="E2" s="10" t="s">
        <v>16</v>
      </c>
      <c r="G2" s="9" t="s">
        <v>1</v>
      </c>
      <c r="H2" s="10" t="s">
        <v>21</v>
      </c>
      <c r="I2" s="10" t="s">
        <v>21</v>
      </c>
      <c r="J2" s="10" t="s">
        <v>22</v>
      </c>
      <c r="K2" s="10" t="s">
        <v>23</v>
      </c>
      <c r="M2">
        <v>227</v>
      </c>
      <c r="O2" s="9" t="s">
        <v>1</v>
      </c>
      <c r="P2" s="10" t="s">
        <v>28</v>
      </c>
      <c r="R2" s="5">
        <f>AVERAGE(P3:P8)</f>
        <v>123.95443582423098</v>
      </c>
    </row>
    <row r="3" spans="1:18">
      <c r="A3" s="6">
        <v>1</v>
      </c>
      <c r="B3" s="15">
        <f>0.07/Sheet1!B3*1000</f>
        <v>0.95890410958904115</v>
      </c>
      <c r="C3" s="15">
        <f>0.07/Sheet1!C3*1000</f>
        <v>0.89743589743589758</v>
      </c>
      <c r="D3" s="15">
        <f>-0.07/Sheet1!D3*1000</f>
        <v>-0.24390243902439027</v>
      </c>
      <c r="E3" s="15">
        <f>-0.07/Sheet1!E3*1000</f>
        <v>-0.24911032028469757</v>
      </c>
      <c r="G3" s="6">
        <v>1</v>
      </c>
      <c r="H3" s="15">
        <f>$M$2*B3/1000</f>
        <v>0.21767123287671233</v>
      </c>
      <c r="I3" s="15">
        <f t="shared" ref="I3" si="0">$M$2*C3/1000</f>
        <v>0.20371794871794877</v>
      </c>
      <c r="J3" s="15">
        <f>$M$2*D3/1000</f>
        <v>-5.5365853658536593E-2</v>
      </c>
      <c r="K3" s="15">
        <f>$M$2*E3/1000</f>
        <v>-5.654804270462635E-2</v>
      </c>
      <c r="O3" s="6">
        <v>1</v>
      </c>
      <c r="P3" s="18">
        <f>((J3+K3)/2-(H3+I3)/2)/((H3+I3)/2)*(-100)</f>
        <v>126.55832215237415</v>
      </c>
    </row>
    <row r="4" spans="1:18">
      <c r="A4" s="6">
        <v>2</v>
      </c>
      <c r="B4" s="15">
        <f>0.07/Sheet1!B4*1000</f>
        <v>1.09375</v>
      </c>
      <c r="C4" s="15">
        <f>0.07/Sheet1!C4*1000</f>
        <v>1.0447761194029852</v>
      </c>
      <c r="D4" s="15">
        <f>-0.07/Sheet1!D4*1000</f>
        <v>-0.17721518987341772</v>
      </c>
      <c r="E4" s="15">
        <f>-0.07/Sheet1!E4*1000</f>
        <v>-0.20057306590257881</v>
      </c>
      <c r="G4" s="6">
        <v>2</v>
      </c>
      <c r="H4" s="15">
        <f t="shared" ref="H4:H8" si="1">$M$2*B4/1000</f>
        <v>0.24828125000000001</v>
      </c>
      <c r="I4" s="15">
        <f t="shared" ref="I4:I8" si="2">$M$2*C4/1000</f>
        <v>0.23716417910447765</v>
      </c>
      <c r="J4" s="15">
        <f t="shared" ref="J4:J8" si="3">$M$2*D4/1000</f>
        <v>-4.0227848101265819E-2</v>
      </c>
      <c r="K4" s="15">
        <f t="shared" ref="K4:K8" si="4">$M$2*E4/1000</f>
        <v>-4.5530085959885391E-2</v>
      </c>
      <c r="O4" s="6">
        <v>2</v>
      </c>
      <c r="P4" s="18">
        <f t="shared" ref="P4:P8" si="5">((J4+K4)/2-(H4+I4)/2)/((H4+I4)/2)*(-100)</f>
        <v>117.66582378154278</v>
      </c>
    </row>
    <row r="5" spans="1:18">
      <c r="A5" s="6">
        <v>3</v>
      </c>
      <c r="B5" s="15">
        <f>0.07/Sheet1!B5*1000</f>
        <v>1.0769230769230771</v>
      </c>
      <c r="C5" s="15">
        <f>0.07/Sheet1!C5*1000</f>
        <v>1.0144927536231885</v>
      </c>
      <c r="D5" s="15">
        <f>-0.07/Sheet1!D5*1000</f>
        <v>-0.166270783847981</v>
      </c>
      <c r="E5" s="15">
        <f>-0.07/Sheet1!E5*1000</f>
        <v>-0.20057306590257881</v>
      </c>
      <c r="G5" s="6">
        <v>3</v>
      </c>
      <c r="H5" s="15">
        <f t="shared" si="1"/>
        <v>0.24446153846153851</v>
      </c>
      <c r="I5" s="15">
        <f t="shared" si="2"/>
        <v>0.23028985507246377</v>
      </c>
      <c r="J5" s="15">
        <f t="shared" si="3"/>
        <v>-3.7743467933491689E-2</v>
      </c>
      <c r="K5" s="15">
        <f t="shared" si="4"/>
        <v>-4.5530085959885391E-2</v>
      </c>
      <c r="O5" s="6">
        <v>3</v>
      </c>
      <c r="P5" s="18">
        <f t="shared" si="5"/>
        <v>117.54045486280663</v>
      </c>
    </row>
    <row r="6" spans="1:18">
      <c r="A6" s="6">
        <v>4</v>
      </c>
      <c r="B6" s="15">
        <f>0.07/Sheet1!B6*1000</f>
        <v>1.1111111111111112</v>
      </c>
      <c r="C6" s="15">
        <f>0.07/Sheet1!C6*1000</f>
        <v>1.0606060606060608</v>
      </c>
      <c r="D6" s="15">
        <f>-0.07/Sheet1!D6*1000</f>
        <v>-0.27131782945736438</v>
      </c>
      <c r="E6" s="15">
        <f>-0.07/Sheet1!E6*1000</f>
        <v>-0.2834008097165992</v>
      </c>
      <c r="G6" s="6">
        <v>4</v>
      </c>
      <c r="H6" s="15">
        <f t="shared" si="1"/>
        <v>0.25222222222222224</v>
      </c>
      <c r="I6" s="15">
        <f t="shared" si="2"/>
        <v>0.24075757575757581</v>
      </c>
      <c r="J6" s="15">
        <f t="shared" si="3"/>
        <v>-6.1589147286821716E-2</v>
      </c>
      <c r="K6" s="15">
        <f t="shared" si="4"/>
        <v>-6.4331983805668014E-2</v>
      </c>
      <c r="M6" s="5"/>
      <c r="O6" s="6">
        <v>4</v>
      </c>
      <c r="P6" s="18">
        <f t="shared" si="5"/>
        <v>125.54285826894062</v>
      </c>
    </row>
    <row r="7" spans="1:18">
      <c r="A7" s="6">
        <v>5</v>
      </c>
      <c r="B7" s="15">
        <f>0.07/Sheet1!B7*1000</f>
        <v>0.98591549295774661</v>
      </c>
      <c r="C7" s="15">
        <f>0.07/Sheet1!C7*1000</f>
        <v>0.92105263157894746</v>
      </c>
      <c r="D7" s="15">
        <f>-0.07/Sheet1!D7*1000</f>
        <v>-0.24561403508771931</v>
      </c>
      <c r="E7" s="15">
        <f>-0.07/Sheet1!E7*1000</f>
        <v>-0.25270758122743686</v>
      </c>
      <c r="G7" s="6">
        <v>5</v>
      </c>
      <c r="H7" s="15">
        <f t="shared" si="1"/>
        <v>0.22380281690140846</v>
      </c>
      <c r="I7" s="15">
        <f t="shared" si="2"/>
        <v>0.20907894736842106</v>
      </c>
      <c r="J7" s="15">
        <f t="shared" si="3"/>
        <v>-5.5754385964912279E-2</v>
      </c>
      <c r="K7" s="15">
        <f t="shared" si="4"/>
        <v>-5.7364620938628166E-2</v>
      </c>
      <c r="O7" s="6">
        <v>5</v>
      </c>
      <c r="P7" s="18">
        <f t="shared" si="5"/>
        <v>126.13161750861596</v>
      </c>
    </row>
    <row r="8" spans="1:18">
      <c r="A8" s="6">
        <v>6</v>
      </c>
      <c r="B8" s="15">
        <f>0.07/Sheet1!B8*1000</f>
        <v>0.95890410958904115</v>
      </c>
      <c r="C8" s="15">
        <f>0.07/Sheet1!C8*1000</f>
        <v>0.90909090909090917</v>
      </c>
      <c r="D8" s="15">
        <f>-0.07/Sheet1!D8*1000</f>
        <v>-0.27888446215139445</v>
      </c>
      <c r="E8" s="15">
        <f>-0.07/Sheet1!E8*1000</f>
        <v>-0.28688524590163939</v>
      </c>
      <c r="G8" s="6">
        <v>6</v>
      </c>
      <c r="H8" s="15">
        <f t="shared" si="1"/>
        <v>0.21767123287671233</v>
      </c>
      <c r="I8" s="15">
        <f t="shared" si="2"/>
        <v>0.20636363636363636</v>
      </c>
      <c r="J8" s="15">
        <f t="shared" si="3"/>
        <v>-6.3306772908366546E-2</v>
      </c>
      <c r="K8" s="15">
        <f t="shared" si="4"/>
        <v>-6.5122950819672135E-2</v>
      </c>
      <c r="O8" s="6">
        <v>6</v>
      </c>
      <c r="P8" s="18">
        <f t="shared" si="5"/>
        <v>130.28753837110574</v>
      </c>
    </row>
    <row r="9" spans="1:18">
      <c r="A9" s="11"/>
      <c r="B9" s="11"/>
      <c r="C9" s="11"/>
      <c r="D9" s="12" t="s">
        <v>34</v>
      </c>
      <c r="E9" s="13" t="s">
        <v>10</v>
      </c>
      <c r="G9" s="11"/>
      <c r="H9" s="11"/>
      <c r="I9" s="11"/>
      <c r="J9" s="17" t="s">
        <v>34</v>
      </c>
      <c r="K9" s="17" t="s">
        <v>10</v>
      </c>
    </row>
    <row r="10" spans="1:18">
      <c r="O10" s="6"/>
      <c r="P10" s="8" t="s">
        <v>5</v>
      </c>
      <c r="R10" s="5">
        <f>AVERAGE(P12:P17)</f>
        <v>28.19903281595488</v>
      </c>
    </row>
    <row r="11" spans="1:18">
      <c r="A11" s="6"/>
      <c r="B11" s="7" t="s">
        <v>5</v>
      </c>
      <c r="C11" s="8"/>
      <c r="D11" s="2"/>
      <c r="E11" s="2"/>
      <c r="G11" s="6"/>
      <c r="H11" s="7" t="s">
        <v>5</v>
      </c>
      <c r="I11" s="8"/>
      <c r="J11" s="2"/>
      <c r="K11" s="2"/>
      <c r="O11" s="9" t="s">
        <v>1</v>
      </c>
      <c r="P11" s="10" t="s">
        <v>28</v>
      </c>
    </row>
    <row r="12" spans="1:18">
      <c r="A12" s="9" t="s">
        <v>1</v>
      </c>
      <c r="B12" s="10" t="s">
        <v>17</v>
      </c>
      <c r="C12" s="16" t="s">
        <v>18</v>
      </c>
      <c r="D12" s="4"/>
      <c r="E12" s="4"/>
      <c r="G12" s="9" t="s">
        <v>1</v>
      </c>
      <c r="H12" s="10" t="s">
        <v>24</v>
      </c>
      <c r="I12" s="16" t="s">
        <v>25</v>
      </c>
      <c r="J12" s="4"/>
      <c r="K12" s="4"/>
      <c r="O12" s="6">
        <v>1</v>
      </c>
      <c r="P12" s="18">
        <f t="shared" ref="P12:P17" si="6">(H13-I13)/H13*100</f>
        <v>23.913043478260864</v>
      </c>
    </row>
    <row r="13" spans="1:18">
      <c r="A13" s="6">
        <v>1</v>
      </c>
      <c r="B13" s="15">
        <f>100/Sheet1!B13</f>
        <v>0.47619047619047616</v>
      </c>
      <c r="C13" s="15">
        <f>100/Sheet1!C13</f>
        <v>0.36231884057971014</v>
      </c>
      <c r="D13" s="2"/>
      <c r="E13" s="2"/>
      <c r="G13" s="6">
        <v>1</v>
      </c>
      <c r="H13" s="15">
        <f t="shared" ref="H13:H18" si="7">$L$14/1000*B13</f>
        <v>0.10809523809523809</v>
      </c>
      <c r="I13" s="15">
        <f>$L$13/1000*C13</f>
        <v>8.2246376811594205E-2</v>
      </c>
      <c r="J13" s="2"/>
      <c r="L13" s="2">
        <v>227</v>
      </c>
      <c r="O13" s="6">
        <v>2</v>
      </c>
      <c r="P13" s="18">
        <f t="shared" si="6"/>
        <v>33.039647577092516</v>
      </c>
    </row>
    <row r="14" spans="1:18">
      <c r="A14" s="6">
        <v>2</v>
      </c>
      <c r="B14" s="15">
        <f>100/Sheet1!B14</f>
        <v>0.65789473684210531</v>
      </c>
      <c r="C14" s="15">
        <f>100/Sheet1!C14</f>
        <v>0.44052863436123346</v>
      </c>
      <c r="D14" s="2"/>
      <c r="E14" s="2"/>
      <c r="G14" s="6">
        <v>2</v>
      </c>
      <c r="H14" s="15">
        <f t="shared" si="7"/>
        <v>0.14934210526315791</v>
      </c>
      <c r="I14" s="15">
        <f t="shared" ref="I14:I18" si="8">$L$13/1000*C14</f>
        <v>0.1</v>
      </c>
      <c r="J14" s="2"/>
      <c r="L14" s="2">
        <v>227</v>
      </c>
      <c r="O14" s="6">
        <v>3</v>
      </c>
      <c r="P14" s="18">
        <f t="shared" si="6"/>
        <v>22.448979591836736</v>
      </c>
    </row>
    <row r="15" spans="1:18">
      <c r="A15" s="6">
        <v>3</v>
      </c>
      <c r="B15" s="15">
        <f>100/Sheet1!B15</f>
        <v>0.52631578947368418</v>
      </c>
      <c r="C15" s="15">
        <f>100/Sheet1!C15</f>
        <v>0.40816326530612246</v>
      </c>
      <c r="D15" s="2"/>
      <c r="E15" s="2"/>
      <c r="G15" s="6">
        <v>3</v>
      </c>
      <c r="H15" s="15">
        <f t="shared" si="7"/>
        <v>0.11947368421052632</v>
      </c>
      <c r="I15" s="15">
        <f>$L$13/1000*C15</f>
        <v>9.2653061224489797E-2</v>
      </c>
      <c r="J15" s="2"/>
      <c r="K15" s="2"/>
      <c r="O15" s="6">
        <v>4</v>
      </c>
      <c r="P15" s="18">
        <f t="shared" si="6"/>
        <v>27.426160337552748</v>
      </c>
    </row>
    <row r="16" spans="1:18">
      <c r="A16" s="6">
        <v>4</v>
      </c>
      <c r="B16" s="15">
        <f>100/Sheet1!B16</f>
        <v>0.58139534883720934</v>
      </c>
      <c r="C16" s="15">
        <f>100/Sheet1!C16</f>
        <v>0.4219409282700422</v>
      </c>
      <c r="D16" s="2"/>
      <c r="E16" s="2"/>
      <c r="G16" s="6">
        <v>4</v>
      </c>
      <c r="H16" s="15">
        <f t="shared" si="7"/>
        <v>0.13197674418604652</v>
      </c>
      <c r="I16" s="15">
        <f t="shared" si="8"/>
        <v>9.578059071729958E-2</v>
      </c>
      <c r="J16" s="2"/>
      <c r="K16" s="2"/>
      <c r="O16" s="6">
        <v>5</v>
      </c>
      <c r="P16" s="18">
        <f t="shared" si="6"/>
        <v>29.338842975206596</v>
      </c>
    </row>
    <row r="17" spans="1:18">
      <c r="A17" s="6">
        <v>5</v>
      </c>
      <c r="B17" s="15">
        <f>100/Sheet1!B17</f>
        <v>0.58479532163742687</v>
      </c>
      <c r="C17" s="15">
        <f>100/Sheet1!C17</f>
        <v>0.41322314049586778</v>
      </c>
      <c r="D17" s="2"/>
      <c r="E17" s="2"/>
      <c r="G17" s="6">
        <v>5</v>
      </c>
      <c r="H17" s="15">
        <f t="shared" si="7"/>
        <v>0.13274853801169589</v>
      </c>
      <c r="I17" s="15">
        <f t="shared" si="8"/>
        <v>9.3801652892561996E-2</v>
      </c>
      <c r="J17" s="2"/>
      <c r="K17" s="2"/>
      <c r="O17" s="6">
        <v>6</v>
      </c>
      <c r="P17" s="18">
        <f t="shared" si="6"/>
        <v>33.027522935779814</v>
      </c>
    </row>
    <row r="18" spans="1:18">
      <c r="A18" s="6">
        <v>6</v>
      </c>
      <c r="B18" s="15">
        <f>100/Sheet1!B18</f>
        <v>0.68493150684931503</v>
      </c>
      <c r="C18" s="15">
        <f>100/Sheet1!C18</f>
        <v>0.45871559633027525</v>
      </c>
      <c r="D18" s="2"/>
      <c r="E18" s="2"/>
      <c r="G18" s="6">
        <v>6</v>
      </c>
      <c r="H18" s="15">
        <f t="shared" si="7"/>
        <v>0.15547945205479452</v>
      </c>
      <c r="I18" s="15">
        <f t="shared" si="8"/>
        <v>0.10412844036697248</v>
      </c>
      <c r="J18" s="2"/>
      <c r="K18" s="2"/>
    </row>
    <row r="19" spans="1:18">
      <c r="A19" s="11"/>
      <c r="B19" s="17" t="s">
        <v>36</v>
      </c>
      <c r="C19" s="17" t="s">
        <v>35</v>
      </c>
      <c r="G19" s="11"/>
      <c r="H19" s="17" t="s">
        <v>36</v>
      </c>
      <c r="I19" s="17" t="s">
        <v>35</v>
      </c>
      <c r="O19" s="6"/>
      <c r="P19" s="8" t="s">
        <v>8</v>
      </c>
      <c r="R19" s="5">
        <f>AVERAGE(P21:P26)</f>
        <v>59.584675508796494</v>
      </c>
    </row>
    <row r="20" spans="1:18">
      <c r="O20" s="9" t="s">
        <v>1</v>
      </c>
      <c r="P20" s="10" t="s">
        <v>28</v>
      </c>
    </row>
    <row r="21" spans="1:18">
      <c r="A21" s="6"/>
      <c r="B21" s="7"/>
      <c r="C21" s="7" t="s">
        <v>8</v>
      </c>
      <c r="D21" s="8"/>
      <c r="G21" s="6"/>
      <c r="H21" s="7"/>
      <c r="I21" s="7" t="s">
        <v>8</v>
      </c>
      <c r="J21" s="8"/>
      <c r="O21" s="6">
        <v>1</v>
      </c>
      <c r="P21" s="18">
        <f t="shared" ref="P21:P26" si="9">(H23-I23-J23)/H23*100</f>
        <v>57.3695488504083</v>
      </c>
    </row>
    <row r="22" spans="1:18">
      <c r="A22" s="9" t="s">
        <v>1</v>
      </c>
      <c r="B22" s="10" t="s">
        <v>17</v>
      </c>
      <c r="C22" s="16" t="s">
        <v>18</v>
      </c>
      <c r="D22" s="10" t="s">
        <v>19</v>
      </c>
      <c r="G22" s="9" t="s">
        <v>1</v>
      </c>
      <c r="H22" s="10" t="s">
        <v>24</v>
      </c>
      <c r="I22" s="16" t="s">
        <v>25</v>
      </c>
      <c r="J22" s="10" t="s">
        <v>26</v>
      </c>
      <c r="O22" s="6">
        <v>2</v>
      </c>
      <c r="P22" s="18">
        <f t="shared" si="9"/>
        <v>60.520287543979542</v>
      </c>
    </row>
    <row r="23" spans="1:18">
      <c r="A23" s="6">
        <v>1</v>
      </c>
      <c r="B23" s="15">
        <f>100/Sheet1!B23</f>
        <v>0.73529411764705888</v>
      </c>
      <c r="C23" s="15">
        <f>100/Sheet1!C23</f>
        <v>0.40322580645161288</v>
      </c>
      <c r="D23" s="15">
        <f>-100/Sheet1!D23</f>
        <v>-8.9766606822262118E-2</v>
      </c>
      <c r="G23" s="6">
        <v>1</v>
      </c>
      <c r="H23" s="15">
        <f>$L$23*B23/1000</f>
        <v>0.16691176470588237</v>
      </c>
      <c r="I23" s="15">
        <f>$L$24*C23/1000</f>
        <v>9.1532258064516134E-2</v>
      </c>
      <c r="J23" s="15">
        <f t="shared" ref="J23:J28" si="10">$L$23*D23/1000</f>
        <v>-2.0377019748653503E-2</v>
      </c>
      <c r="L23" s="3">
        <v>227</v>
      </c>
      <c r="O23" s="6">
        <v>3</v>
      </c>
      <c r="P23" s="18">
        <f t="shared" si="9"/>
        <v>58.105559318501541</v>
      </c>
    </row>
    <row r="24" spans="1:18">
      <c r="A24" s="6">
        <v>2</v>
      </c>
      <c r="B24" s="15">
        <f>100/Sheet1!B24</f>
        <v>0.5617977528089888</v>
      </c>
      <c r="C24" s="15">
        <f>100/Sheet1!C24</f>
        <v>0.32051282051282054</v>
      </c>
      <c r="D24" s="15">
        <f>-100/Sheet1!D24</f>
        <v>-9.8716683119447188E-2</v>
      </c>
      <c r="G24" s="6">
        <v>2</v>
      </c>
      <c r="H24" s="15">
        <f t="shared" ref="H24:H28" si="11">$L$23*B24/1000</f>
        <v>0.12752808988764047</v>
      </c>
      <c r="I24" s="15">
        <f t="shared" ref="I24:I28" si="12">$L$24*C24/1000</f>
        <v>7.2756410256410262E-2</v>
      </c>
      <c r="J24" s="15">
        <f t="shared" si="10"/>
        <v>-2.2408687068114511E-2</v>
      </c>
      <c r="L24" s="3">
        <v>227</v>
      </c>
      <c r="O24" s="6">
        <v>4</v>
      </c>
      <c r="P24" s="18">
        <f t="shared" si="9"/>
        <v>62.35039241334205</v>
      </c>
    </row>
    <row r="25" spans="1:18">
      <c r="A25" s="6">
        <v>3</v>
      </c>
      <c r="B25" s="15">
        <f>100/Sheet1!B25</f>
        <v>0.72463768115942029</v>
      </c>
      <c r="C25" s="15">
        <f>100/Sheet1!C25</f>
        <v>0.39215686274509803</v>
      </c>
      <c r="D25" s="15">
        <f>-100/Sheet1!D25</f>
        <v>-8.8573959255978746E-2</v>
      </c>
      <c r="G25" s="6">
        <v>3</v>
      </c>
      <c r="H25" s="15">
        <f t="shared" si="11"/>
        <v>0.16449275362318841</v>
      </c>
      <c r="I25" s="15">
        <f t="shared" si="12"/>
        <v>8.9019607843137255E-2</v>
      </c>
      <c r="J25" s="15">
        <f t="shared" si="10"/>
        <v>-2.0106288751107176E-2</v>
      </c>
      <c r="O25" s="6">
        <v>5</v>
      </c>
      <c r="P25" s="18">
        <f t="shared" si="9"/>
        <v>60.675694102965657</v>
      </c>
    </row>
    <row r="26" spans="1:18">
      <c r="A26" s="6">
        <v>4</v>
      </c>
      <c r="B26" s="15">
        <f>100/Sheet1!B26</f>
        <v>0.65359477124183007</v>
      </c>
      <c r="C26" s="15">
        <f>100/Sheet1!C26</f>
        <v>0.35971223021582732</v>
      </c>
      <c r="D26" s="15">
        <f>-100/Sheet1!D26</f>
        <v>-0.11363636363636363</v>
      </c>
      <c r="G26" s="6">
        <v>4</v>
      </c>
      <c r="H26" s="15">
        <f t="shared" si="11"/>
        <v>0.14836601307189543</v>
      </c>
      <c r="I26" s="15">
        <f t="shared" si="12"/>
        <v>8.1654676258992809E-2</v>
      </c>
      <c r="J26" s="15">
        <f t="shared" si="10"/>
        <v>-2.5795454545454542E-2</v>
      </c>
      <c r="O26" s="6">
        <v>6</v>
      </c>
      <c r="P26" s="18">
        <f t="shared" si="9"/>
        <v>58.48657082358185</v>
      </c>
    </row>
    <row r="27" spans="1:18">
      <c r="A27" s="6">
        <v>5</v>
      </c>
      <c r="B27" s="15">
        <f>100/Sheet1!B27</f>
        <v>0.65359477124183007</v>
      </c>
      <c r="C27" s="15">
        <f>100/Sheet1!C27</f>
        <v>0.36900369003690037</v>
      </c>
      <c r="D27" s="15">
        <f>-100/Sheet1!D27</f>
        <v>-0.11198208286674133</v>
      </c>
      <c r="G27" s="6">
        <v>5</v>
      </c>
      <c r="H27" s="15">
        <f t="shared" si="11"/>
        <v>0.14836601307189543</v>
      </c>
      <c r="I27" s="15">
        <f t="shared" si="12"/>
        <v>8.3763837638376387E-2</v>
      </c>
      <c r="J27" s="15">
        <f t="shared" si="10"/>
        <v>-2.5419932810750282E-2</v>
      </c>
      <c r="O27" s="11"/>
      <c r="P27" s="11"/>
    </row>
    <row r="28" spans="1:18">
      <c r="A28" s="6">
        <v>6</v>
      </c>
      <c r="B28" s="15">
        <f>100/Sheet1!B28</f>
        <v>0.7142857142857143</v>
      </c>
      <c r="C28" s="15">
        <f>100/Sheet1!C28</f>
        <v>0.3968253968253968</v>
      </c>
      <c r="D28" s="15">
        <f>-100/Sheet1!D28</f>
        <v>-0.10030090270812438</v>
      </c>
      <c r="G28" s="6">
        <v>6</v>
      </c>
      <c r="H28" s="15">
        <f t="shared" si="11"/>
        <v>0.16214285714285714</v>
      </c>
      <c r="I28" s="15">
        <f t="shared" si="12"/>
        <v>9.0079365079365079E-2</v>
      </c>
      <c r="J28" s="15">
        <f t="shared" si="10"/>
        <v>-2.2768304914744235E-2</v>
      </c>
      <c r="O28" s="6"/>
      <c r="P28" s="8" t="s">
        <v>11</v>
      </c>
      <c r="R28" s="5">
        <f>AVERAGE(P30:P35)</f>
        <v>33.863268411716803</v>
      </c>
    </row>
    <row r="29" spans="1:18">
      <c r="A29" s="11"/>
      <c r="B29" s="11"/>
      <c r="C29" s="17" t="s">
        <v>37</v>
      </c>
      <c r="D29" s="13" t="s">
        <v>35</v>
      </c>
      <c r="G29" s="11"/>
      <c r="H29" s="11"/>
      <c r="I29" s="17" t="s">
        <v>37</v>
      </c>
      <c r="J29" s="13" t="s">
        <v>35</v>
      </c>
      <c r="O29" s="9" t="s">
        <v>1</v>
      </c>
      <c r="P29" s="10" t="s">
        <v>28</v>
      </c>
    </row>
    <row r="30" spans="1:18">
      <c r="O30" s="6">
        <v>1</v>
      </c>
      <c r="P30" s="18">
        <f t="shared" ref="P30:P35" si="13">ABS((H33-I33-J33)/H33*100)</f>
        <v>36.446300860974702</v>
      </c>
    </row>
    <row r="31" spans="1:18">
      <c r="A31" s="6"/>
      <c r="B31" s="7"/>
      <c r="C31" s="7" t="s">
        <v>11</v>
      </c>
      <c r="D31" s="8"/>
      <c r="G31" s="6"/>
      <c r="H31" s="7"/>
      <c r="I31" s="7" t="s">
        <v>11</v>
      </c>
      <c r="J31" s="8"/>
      <c r="O31" s="6">
        <v>2</v>
      </c>
      <c r="P31" s="18">
        <f t="shared" si="13"/>
        <v>13.077346939326359</v>
      </c>
    </row>
    <row r="32" spans="1:18">
      <c r="A32" s="9" t="s">
        <v>1</v>
      </c>
      <c r="B32" s="10" t="s">
        <v>17</v>
      </c>
      <c r="C32" s="16" t="s">
        <v>18</v>
      </c>
      <c r="D32" s="10" t="s">
        <v>20</v>
      </c>
      <c r="G32" s="9" t="s">
        <v>1</v>
      </c>
      <c r="H32" s="10" t="s">
        <v>24</v>
      </c>
      <c r="I32" s="16" t="s">
        <v>25</v>
      </c>
      <c r="J32" s="10" t="s">
        <v>27</v>
      </c>
      <c r="O32" s="6">
        <v>3</v>
      </c>
      <c r="P32" s="18">
        <f t="shared" si="13"/>
        <v>39.625902580524993</v>
      </c>
    </row>
    <row r="33" spans="1:18">
      <c r="A33" s="6">
        <v>1</v>
      </c>
      <c r="B33" s="15">
        <f>100/Sheet1!B33</f>
        <v>0.43478260869565216</v>
      </c>
      <c r="C33" s="15">
        <f>100/Sheet1!C33</f>
        <v>0.4784688995215311</v>
      </c>
      <c r="D33" s="15">
        <f>100/Sheet1!D33</f>
        <v>7.02247191011236E-2</v>
      </c>
      <c r="G33" s="6">
        <v>1</v>
      </c>
      <c r="H33" s="15">
        <f>$L$33/1000*B33</f>
        <v>0.22913043478260869</v>
      </c>
      <c r="I33" s="15">
        <f>$L$34/1000*C33</f>
        <v>0.10861244019138756</v>
      </c>
      <c r="J33" s="15">
        <f t="shared" ref="J33" si="14">$L$33/1000*D33</f>
        <v>3.7008426966292141E-2</v>
      </c>
      <c r="L33" s="3">
        <v>527</v>
      </c>
      <c r="O33" s="6">
        <v>4</v>
      </c>
      <c r="P33" s="18">
        <f t="shared" si="13"/>
        <v>36.318308572977351</v>
      </c>
    </row>
    <row r="34" spans="1:18">
      <c r="A34" s="6">
        <v>2</v>
      </c>
      <c r="B34" s="15">
        <f>100/Sheet1!B34</f>
        <v>0.34965034965034963</v>
      </c>
      <c r="C34" s="15">
        <f>100/Sheet1!C34</f>
        <v>0.52631578947368418</v>
      </c>
      <c r="D34" s="15">
        <f>100/Sheet1!D34</f>
        <v>7.7220077220077218E-2</v>
      </c>
      <c r="G34" s="6">
        <v>2</v>
      </c>
      <c r="H34" s="15">
        <f t="shared" ref="H34:H38" si="15">$L$33/1000*B34</f>
        <v>0.18426573426573425</v>
      </c>
      <c r="I34" s="15">
        <f t="shared" ref="I34:I38" si="16">$L$34/1000*C34</f>
        <v>0.11947368421052632</v>
      </c>
      <c r="J34" s="15">
        <f t="shared" ref="J34:J38" si="17">$L$33/1000*D34</f>
        <v>4.0694980694980697E-2</v>
      </c>
      <c r="L34" s="3">
        <v>227</v>
      </c>
      <c r="O34" s="6">
        <v>5</v>
      </c>
      <c r="P34" s="18">
        <f t="shared" si="13"/>
        <v>41.068983962556231</v>
      </c>
    </row>
    <row r="35" spans="1:18">
      <c r="A35" s="6">
        <v>3</v>
      </c>
      <c r="B35" s="15">
        <f>100/Sheet1!B35</f>
        <v>0.49751243781094528</v>
      </c>
      <c r="C35" s="15">
        <f>100/Sheet1!C35</f>
        <v>0.52356020942408377</v>
      </c>
      <c r="D35" s="15">
        <f>100/Sheet1!D35</f>
        <v>7.4850299401197598E-2</v>
      </c>
      <c r="G35" s="6">
        <v>3</v>
      </c>
      <c r="H35" s="15">
        <f t="shared" si="15"/>
        <v>0.26218905472636816</v>
      </c>
      <c r="I35" s="15">
        <f t="shared" si="16"/>
        <v>0.11884816753926702</v>
      </c>
      <c r="J35" s="15">
        <f t="shared" si="17"/>
        <v>3.9446107784431139E-2</v>
      </c>
      <c r="O35" s="6">
        <v>6</v>
      </c>
      <c r="P35" s="18">
        <f t="shared" si="13"/>
        <v>36.642767553941162</v>
      </c>
    </row>
    <row r="36" spans="1:18">
      <c r="A36" s="6">
        <v>4</v>
      </c>
      <c r="B36" s="15">
        <f>100/Sheet1!B36</f>
        <v>0.50251256281407031</v>
      </c>
      <c r="C36" s="15">
        <f>100/Sheet1!C36</f>
        <v>0.54347826086956519</v>
      </c>
      <c r="D36" s="15">
        <f>100/Sheet1!D36</f>
        <v>8.5910652920962199E-2</v>
      </c>
      <c r="G36" s="6">
        <v>4</v>
      </c>
      <c r="H36" s="15">
        <f t="shared" si="15"/>
        <v>0.26482412060301508</v>
      </c>
      <c r="I36" s="15">
        <f t="shared" si="16"/>
        <v>0.1233695652173913</v>
      </c>
      <c r="J36" s="15">
        <f t="shared" si="17"/>
        <v>4.5274914089347078E-2</v>
      </c>
      <c r="O36" s="11"/>
      <c r="P36" s="11"/>
    </row>
    <row r="37" spans="1:18">
      <c r="A37" s="6">
        <v>5</v>
      </c>
      <c r="B37" s="15">
        <f>100/Sheet1!B37</f>
        <v>0.49261083743842365</v>
      </c>
      <c r="C37" s="15">
        <f>100/Sheet1!C37</f>
        <v>0.5376344086021505</v>
      </c>
      <c r="D37" s="15">
        <f>100/Sheet1!D37</f>
        <v>5.8719906048150326E-2</v>
      </c>
      <c r="G37" s="6">
        <v>5</v>
      </c>
      <c r="H37" s="15">
        <f t="shared" si="15"/>
        <v>0.25960591133004929</v>
      </c>
      <c r="I37" s="15">
        <f t="shared" si="16"/>
        <v>0.12204301075268817</v>
      </c>
      <c r="J37" s="15">
        <f t="shared" si="17"/>
        <v>3.0945390487375223E-2</v>
      </c>
      <c r="O37" s="6"/>
      <c r="P37" s="8" t="s">
        <v>13</v>
      </c>
      <c r="R37" s="5">
        <f>AVERAGE(P39:P44)</f>
        <v>67.020728030472966</v>
      </c>
    </row>
    <row r="38" spans="1:18">
      <c r="A38" s="6">
        <v>6</v>
      </c>
      <c r="B38" s="15">
        <f>100/Sheet1!B38</f>
        <v>0.49261083743842365</v>
      </c>
      <c r="C38" s="15">
        <f>100/Sheet1!C38</f>
        <v>0.53191489361702127</v>
      </c>
      <c r="D38" s="15">
        <f>100/Sheet1!D38</f>
        <v>8.2987551867219914E-2</v>
      </c>
      <c r="G38" s="6">
        <v>6</v>
      </c>
      <c r="H38" s="15">
        <f t="shared" si="15"/>
        <v>0.25960591133004929</v>
      </c>
      <c r="I38" s="15">
        <f t="shared" si="16"/>
        <v>0.12074468085106384</v>
      </c>
      <c r="J38" s="15">
        <f t="shared" si="17"/>
        <v>4.3734439834024898E-2</v>
      </c>
      <c r="O38" s="9" t="s">
        <v>1</v>
      </c>
      <c r="P38" s="10" t="s">
        <v>28</v>
      </c>
    </row>
    <row r="39" spans="1:18">
      <c r="A39" s="11"/>
      <c r="B39" s="11"/>
      <c r="C39" s="17" t="s">
        <v>36</v>
      </c>
      <c r="D39" s="13" t="s">
        <v>39</v>
      </c>
      <c r="G39" s="11"/>
      <c r="H39" s="11"/>
      <c r="I39" s="17" t="s">
        <v>36</v>
      </c>
      <c r="J39" s="13" t="s">
        <v>38</v>
      </c>
      <c r="O39" s="6">
        <v>1</v>
      </c>
      <c r="P39" s="18">
        <f t="shared" ref="P39:P44" si="18">(H43-I43)/H43*100</f>
        <v>68.411867364746954</v>
      </c>
    </row>
    <row r="40" spans="1:18">
      <c r="O40" s="6">
        <v>2</v>
      </c>
      <c r="P40" s="18">
        <f t="shared" si="18"/>
        <v>67.294520547945197</v>
      </c>
    </row>
    <row r="41" spans="1:18">
      <c r="A41" s="6"/>
      <c r="B41" s="7" t="s">
        <v>13</v>
      </c>
      <c r="C41" s="8"/>
      <c r="G41" s="6"/>
      <c r="H41" s="7" t="s">
        <v>13</v>
      </c>
      <c r="I41" s="8"/>
      <c r="O41" s="6">
        <v>3</v>
      </c>
      <c r="P41" s="18">
        <f t="shared" si="18"/>
        <v>69.851380042462836</v>
      </c>
    </row>
    <row r="42" spans="1:18">
      <c r="A42" s="9" t="s">
        <v>1</v>
      </c>
      <c r="B42" s="10" t="s">
        <v>17</v>
      </c>
      <c r="C42" s="16" t="s">
        <v>18</v>
      </c>
      <c r="G42" s="9" t="s">
        <v>1</v>
      </c>
      <c r="H42" s="10" t="s">
        <v>24</v>
      </c>
      <c r="I42" s="16" t="s">
        <v>25</v>
      </c>
      <c r="O42" s="6">
        <v>4</v>
      </c>
      <c r="P42" s="18">
        <f t="shared" si="18"/>
        <v>60.173160173160177</v>
      </c>
    </row>
    <row r="43" spans="1:18">
      <c r="A43" s="6">
        <v>1</v>
      </c>
      <c r="B43" s="15">
        <f>100/Sheet1!B43</f>
        <v>0.5524861878453039</v>
      </c>
      <c r="C43" s="15">
        <f>100/Sheet1!C43</f>
        <v>0.17452006980802792</v>
      </c>
      <c r="G43" s="6">
        <v>1</v>
      </c>
      <c r="H43" s="15">
        <f>$L$43/1000*B43</f>
        <v>0.12541436464088399</v>
      </c>
      <c r="I43" s="15">
        <f>$L$44/1000*C43</f>
        <v>3.9616055846422339E-2</v>
      </c>
      <c r="L43">
        <v>227</v>
      </c>
      <c r="O43" s="6">
        <v>5</v>
      </c>
      <c r="P43" s="18">
        <f t="shared" si="18"/>
        <v>68.475991649269304</v>
      </c>
    </row>
    <row r="44" spans="1:18">
      <c r="A44" s="6">
        <v>2</v>
      </c>
      <c r="B44" s="15">
        <f>100/Sheet1!B44</f>
        <v>0.52356020942408377</v>
      </c>
      <c r="C44" s="15">
        <f>100/Sheet1!C44</f>
        <v>0.17123287671232876</v>
      </c>
      <c r="D44" s="1"/>
      <c r="E44" s="1"/>
      <c r="G44" s="6">
        <v>2</v>
      </c>
      <c r="H44" s="15">
        <f t="shared" ref="H44:H48" si="19">$L$43/1000*B44</f>
        <v>0.11884816753926702</v>
      </c>
      <c r="I44" s="15">
        <f t="shared" ref="I44:I48" si="20">$L$44/1000*C44</f>
        <v>3.886986301369863E-2</v>
      </c>
      <c r="L44">
        <v>227</v>
      </c>
      <c r="O44" s="6">
        <v>6</v>
      </c>
      <c r="P44" s="18">
        <f t="shared" si="18"/>
        <v>67.917448405253282</v>
      </c>
    </row>
    <row r="45" spans="1:18">
      <c r="A45" s="6">
        <v>3</v>
      </c>
      <c r="B45" s="15">
        <f>100/Sheet1!B45</f>
        <v>0.70422535211267601</v>
      </c>
      <c r="C45" s="15">
        <f>100/Sheet1!C45</f>
        <v>0.21231422505307856</v>
      </c>
      <c r="G45" s="6">
        <v>3</v>
      </c>
      <c r="H45" s="15">
        <f t="shared" si="19"/>
        <v>0.15985915492957745</v>
      </c>
      <c r="I45" s="15">
        <f t="shared" si="20"/>
        <v>4.8195329087048835E-2</v>
      </c>
    </row>
    <row r="46" spans="1:18">
      <c r="A46" s="6">
        <v>4</v>
      </c>
      <c r="B46" s="15">
        <f>100/Sheet1!B46</f>
        <v>0.54347826086956519</v>
      </c>
      <c r="C46" s="15">
        <f>100/Sheet1!C46</f>
        <v>0.21645021645021645</v>
      </c>
      <c r="G46" s="6">
        <v>4</v>
      </c>
      <c r="H46" s="15">
        <f t="shared" si="19"/>
        <v>0.1233695652173913</v>
      </c>
      <c r="I46" s="15">
        <f t="shared" si="20"/>
        <v>4.9134199134199134E-2</v>
      </c>
    </row>
    <row r="47" spans="1:18">
      <c r="A47" s="6">
        <v>5</v>
      </c>
      <c r="B47" s="15">
        <f>100/Sheet1!B47</f>
        <v>0.66225165562913912</v>
      </c>
      <c r="C47" s="15">
        <f>100/Sheet1!C47</f>
        <v>0.20876826722338204</v>
      </c>
      <c r="G47" s="6">
        <v>5</v>
      </c>
      <c r="H47" s="15">
        <f t="shared" si="19"/>
        <v>0.15033112582781458</v>
      </c>
      <c r="I47" s="15">
        <f t="shared" si="20"/>
        <v>4.7390396659707727E-2</v>
      </c>
    </row>
    <row r="48" spans="1:18">
      <c r="A48" s="6">
        <v>6</v>
      </c>
      <c r="B48" s="15">
        <f>100/Sheet1!B48</f>
        <v>0.58479532163742687</v>
      </c>
      <c r="C48" s="15">
        <f>100/Sheet1!C48</f>
        <v>0.18761726078799248</v>
      </c>
      <c r="G48" s="6">
        <v>6</v>
      </c>
      <c r="H48" s="15">
        <f t="shared" si="19"/>
        <v>0.13274853801169589</v>
      </c>
      <c r="I48" s="15">
        <f t="shared" si="20"/>
        <v>4.2589118198874294E-2</v>
      </c>
    </row>
    <row r="49" spans="1:9">
      <c r="A49" s="11"/>
      <c r="B49" s="17" t="s">
        <v>36</v>
      </c>
      <c r="C49" s="17" t="s">
        <v>35</v>
      </c>
      <c r="G49" s="11"/>
      <c r="H49" s="17" t="s">
        <v>36</v>
      </c>
      <c r="I49" s="17" t="s">
        <v>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45"/>
  <sheetViews>
    <sheetView workbookViewId="0">
      <selection activeCell="B37" sqref="B37:C45"/>
    </sheetView>
  </sheetViews>
  <sheetFormatPr defaultRowHeight="15"/>
  <cols>
    <col min="2" max="5" width="14" customWidth="1"/>
    <col min="9" max="9" width="22" customWidth="1"/>
  </cols>
  <sheetData>
    <row r="1" spans="2:3">
      <c r="B1" s="6"/>
      <c r="C1" s="8" t="s">
        <v>0</v>
      </c>
    </row>
    <row r="2" spans="2:3">
      <c r="B2" s="9" t="s">
        <v>1</v>
      </c>
      <c r="C2" s="10" t="s">
        <v>29</v>
      </c>
    </row>
    <row r="3" spans="2:3">
      <c r="B3" s="6">
        <v>1</v>
      </c>
      <c r="C3" s="19">
        <f>ABS((Wanted1!D3+Wanted1!E3)/(Wanted1!B3+Wanted1!C3))</f>
        <v>0.26558322152374131</v>
      </c>
    </row>
    <row r="4" spans="2:3">
      <c r="B4" s="6">
        <v>2</v>
      </c>
      <c r="C4" s="19">
        <f>ABS((Wanted1!D4+Wanted1!E4)/(Wanted1!B4+Wanted1!C4))</f>
        <v>0.1766582378154278</v>
      </c>
    </row>
    <row r="5" spans="2:3">
      <c r="B5" s="6">
        <v>3</v>
      </c>
      <c r="C5" s="19">
        <f>ABS((Wanted1!D5+Wanted1!E5)/(Wanted1!B5+Wanted1!C5))</f>
        <v>0.17540454862806618</v>
      </c>
    </row>
    <row r="6" spans="2:3">
      <c r="B6" s="6">
        <v>4</v>
      </c>
      <c r="C6" s="19">
        <f>ABS((Wanted1!D6+Wanted1!E6)/(Wanted1!B6+Wanted1!C6))</f>
        <v>0.25542858268940644</v>
      </c>
    </row>
    <row r="7" spans="2:3">
      <c r="B7" s="6">
        <v>5</v>
      </c>
      <c r="C7" s="19">
        <f>ABS((Wanted1!D7+Wanted1!E7)/(Wanted1!B7+Wanted1!C7))</f>
        <v>0.26131617508615962</v>
      </c>
    </row>
    <row r="8" spans="2:3">
      <c r="B8" s="6">
        <v>6</v>
      </c>
      <c r="C8" s="19">
        <f>ABS((Wanted1!D8+Wanted1!E8)/(Wanted1!B8+Wanted1!C8))</f>
        <v>0.30287538371105743</v>
      </c>
    </row>
    <row r="9" spans="2:3">
      <c r="B9" s="6" t="s">
        <v>30</v>
      </c>
      <c r="C9" s="19">
        <f>AVERAGE(C3:C8)</f>
        <v>0.2395443582423098</v>
      </c>
    </row>
    <row r="10" spans="2:3">
      <c r="B10" s="6"/>
      <c r="C10" s="8" t="s">
        <v>5</v>
      </c>
    </row>
    <row r="11" spans="2:3">
      <c r="B11" s="9" t="s">
        <v>1</v>
      </c>
      <c r="C11" s="10" t="s">
        <v>29</v>
      </c>
    </row>
    <row r="12" spans="2:3">
      <c r="B12" s="6">
        <v>1</v>
      </c>
      <c r="C12" s="19">
        <f>ABS(Wanted1!C13/Wanted1!B13)</f>
        <v>0.76086956521739135</v>
      </c>
    </row>
    <row r="13" spans="2:3">
      <c r="B13" s="6">
        <v>2</v>
      </c>
      <c r="C13" s="19">
        <f>ABS(Wanted1!C14/Wanted1!B14)</f>
        <v>0.66960352422907476</v>
      </c>
    </row>
    <row r="14" spans="2:3">
      <c r="B14" s="6">
        <v>3</v>
      </c>
      <c r="C14" s="19">
        <f>ABS(Wanted1!C15/Wanted1!B15)</f>
        <v>0.77551020408163274</v>
      </c>
    </row>
    <row r="15" spans="2:3">
      <c r="B15" s="6">
        <v>4</v>
      </c>
      <c r="C15" s="19">
        <f>ABS(Wanted1!C16/Wanted1!B16)</f>
        <v>0.72573839662447259</v>
      </c>
    </row>
    <row r="16" spans="2:3">
      <c r="B16" s="6">
        <v>5</v>
      </c>
      <c r="C16" s="19">
        <f>ABS(Wanted1!C17/Wanted1!B17)</f>
        <v>0.70661157024793397</v>
      </c>
    </row>
    <row r="17" spans="2:3">
      <c r="B17" s="6">
        <v>6</v>
      </c>
      <c r="C17" s="19">
        <f>ABS(Wanted1!C18/Wanted1!B18)</f>
        <v>0.66972477064220193</v>
      </c>
    </row>
    <row r="18" spans="2:3">
      <c r="B18" s="6" t="s">
        <v>30</v>
      </c>
      <c r="C18" s="19">
        <f>AVERAGE(C12:C17)</f>
        <v>0.71800967184045117</v>
      </c>
    </row>
    <row r="19" spans="2:3">
      <c r="B19" s="6"/>
      <c r="C19" s="8" t="s">
        <v>8</v>
      </c>
    </row>
    <row r="20" spans="2:3">
      <c r="B20" s="9" t="s">
        <v>1</v>
      </c>
      <c r="C20" s="10" t="s">
        <v>29</v>
      </c>
    </row>
    <row r="21" spans="2:3">
      <c r="B21" s="6">
        <v>1</v>
      </c>
      <c r="C21" s="19">
        <f>ABS((Wanted1!C23-Wanted1!D23)/Wanted1!B23)</f>
        <v>0.67046968205246993</v>
      </c>
    </row>
    <row r="22" spans="2:3">
      <c r="B22" s="6">
        <v>2</v>
      </c>
      <c r="C22" s="19">
        <f>ABS((Wanted1!C24-Wanted1!D24)/Wanted1!B24)</f>
        <v>0.74622851646543653</v>
      </c>
    </row>
    <row r="23" spans="2:3">
      <c r="B23" s="6">
        <v>3</v>
      </c>
      <c r="C23" s="19">
        <f>ABS((Wanted1!C25-Wanted1!D25)/Wanted1!B25)</f>
        <v>0.66340853436148595</v>
      </c>
    </row>
    <row r="24" spans="2:3">
      <c r="B24" s="6">
        <v>4</v>
      </c>
      <c r="C24" s="19">
        <f>ABS((Wanted1!C26-Wanted1!D26)/Wanted1!B26)</f>
        <v>0.72422334859385218</v>
      </c>
    </row>
    <row r="25" spans="2:3">
      <c r="B25" s="6">
        <v>5</v>
      </c>
      <c r="C25" s="19">
        <f>ABS((Wanted1!C27-Wanted1!D27)/Wanted1!B27)</f>
        <v>0.73590823254257176</v>
      </c>
    </row>
    <row r="26" spans="2:3">
      <c r="B26" s="6">
        <v>6</v>
      </c>
      <c r="C26" s="19">
        <f>ABS((Wanted1!C28-Wanted1!D28)/Wanted1!B28)</f>
        <v>0.69597681934692956</v>
      </c>
    </row>
    <row r="27" spans="2:3">
      <c r="B27" s="6" t="s">
        <v>30</v>
      </c>
      <c r="C27" s="19">
        <f>AVERAGE(C21:C26)</f>
        <v>0.70603585556045767</v>
      </c>
    </row>
    <row r="28" spans="2:3">
      <c r="B28" s="6"/>
      <c r="C28" s="8" t="s">
        <v>11</v>
      </c>
    </row>
    <row r="29" spans="2:3">
      <c r="B29" s="9" t="s">
        <v>1</v>
      </c>
      <c r="C29" s="10" t="s">
        <v>29</v>
      </c>
    </row>
    <row r="30" spans="2:3">
      <c r="B30" s="6">
        <v>1</v>
      </c>
      <c r="C30" s="19">
        <f>ABS((Wanted1!C33-Wanted1!D33)/Wanted1!B33)</f>
        <v>0.93896161496693731</v>
      </c>
    </row>
    <row r="31" spans="2:3">
      <c r="B31" s="6">
        <v>2</v>
      </c>
      <c r="C31" s="19">
        <f>ABS((Wanted1!C34-Wanted1!D34)/Wanted1!B34)</f>
        <v>1.2844137370453159</v>
      </c>
    </row>
    <row r="32" spans="2:3">
      <c r="B32" s="6">
        <v>3</v>
      </c>
      <c r="C32" s="19">
        <f>ABS((Wanted1!C35-Wanted1!D35)/Wanted1!B35)</f>
        <v>0.90190691914600118</v>
      </c>
    </row>
    <row r="33" spans="2:3">
      <c r="B33" s="6">
        <v>4</v>
      </c>
      <c r="C33" s="19">
        <f>ABS((Wanted1!C36-Wanted1!D36)/Wanted1!B36)</f>
        <v>0.91055953981771998</v>
      </c>
    </row>
    <row r="34" spans="2:3">
      <c r="B34" s="6">
        <v>5</v>
      </c>
      <c r="C34" s="19">
        <f>ABS((Wanted1!C37-Wanted1!D37)/Wanted1!B37)</f>
        <v>0.97219644018462037</v>
      </c>
    </row>
    <row r="35" spans="2:3">
      <c r="B35" s="6">
        <v>6</v>
      </c>
      <c r="C35" s="19">
        <f>ABS((Wanted1!C38-Wanted1!D38)/Wanted1!B38)</f>
        <v>0.91132250375209678</v>
      </c>
    </row>
    <row r="36" spans="2:3">
      <c r="B36" s="6" t="s">
        <v>30</v>
      </c>
      <c r="C36" s="19">
        <f>AVERAGE(C30:C35)</f>
        <v>0.98656012581878194</v>
      </c>
    </row>
    <row r="37" spans="2:3">
      <c r="B37" s="6"/>
      <c r="C37" s="8" t="s">
        <v>13</v>
      </c>
    </row>
    <row r="38" spans="2:3">
      <c r="B38" s="9" t="s">
        <v>1</v>
      </c>
      <c r="C38" s="10" t="s">
        <v>29</v>
      </c>
    </row>
    <row r="39" spans="2:3">
      <c r="B39" s="6">
        <v>1</v>
      </c>
      <c r="C39" s="19">
        <v>0</v>
      </c>
    </row>
    <row r="40" spans="2:3">
      <c r="B40" s="6">
        <v>2</v>
      </c>
      <c r="C40" s="19">
        <v>0</v>
      </c>
    </row>
    <row r="41" spans="2:3">
      <c r="B41" s="6">
        <v>3</v>
      </c>
      <c r="C41" s="19">
        <v>0</v>
      </c>
    </row>
    <row r="42" spans="2:3">
      <c r="B42" s="6">
        <v>4</v>
      </c>
      <c r="C42" s="19">
        <v>0</v>
      </c>
    </row>
    <row r="43" spans="2:3">
      <c r="B43" s="6">
        <v>5</v>
      </c>
      <c r="C43" s="19">
        <v>0</v>
      </c>
    </row>
    <row r="44" spans="2:3">
      <c r="B44" s="6">
        <v>6</v>
      </c>
      <c r="C44" s="19">
        <v>0</v>
      </c>
    </row>
    <row r="45" spans="2:3">
      <c r="B45" s="6" t="s">
        <v>30</v>
      </c>
      <c r="C45" s="19">
        <f>AVERAGE(C39:C44)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45"/>
  <sheetViews>
    <sheetView tabSelected="1" topLeftCell="A19" workbookViewId="0">
      <selection activeCell="B37" sqref="B37:C45"/>
    </sheetView>
  </sheetViews>
  <sheetFormatPr defaultRowHeight="15"/>
  <cols>
    <col min="3" max="3" width="22.85546875" customWidth="1"/>
  </cols>
  <sheetData>
    <row r="1" spans="2:6">
      <c r="B1" s="6"/>
      <c r="C1" s="8" t="s">
        <v>0</v>
      </c>
    </row>
    <row r="2" spans="2:6">
      <c r="B2" s="9" t="s">
        <v>1</v>
      </c>
      <c r="C2" s="10" t="s">
        <v>31</v>
      </c>
      <c r="E2" s="11" t="s">
        <v>32</v>
      </c>
      <c r="F2" s="11" t="s">
        <v>33</v>
      </c>
    </row>
    <row r="3" spans="2:6">
      <c r="B3" s="6">
        <v>1</v>
      </c>
      <c r="C3" s="18">
        <f>ABS((E3-F3)/E3)*100</f>
        <v>92.946555244507138</v>
      </c>
      <c r="E3" s="11">
        <f>0.5*Wanted1!$M$2*POWER((Wanted1!B3+Wanted1!C3)/2, 2)</f>
        <v>97.780199540208301</v>
      </c>
      <c r="F3" s="11">
        <f>0.5*Wanted1!$M$2*POWER((Wanted1!D3+Wanted1!E3)/2, 2)</f>
        <v>6.8968723563792809</v>
      </c>
    </row>
    <row r="4" spans="2:6">
      <c r="B4" s="6">
        <v>2</v>
      </c>
      <c r="C4" s="18">
        <f t="shared" ref="C4:C8" si="0">ABS((E4-F4)/E4)*100</f>
        <v>96.879186701194769</v>
      </c>
      <c r="E4" s="11">
        <f>0.5*Wanted1!$M$2*POWER((Wanted1!B4+Wanted1!C4)/2, 2)</f>
        <v>129.7672162105894</v>
      </c>
      <c r="F4" s="11">
        <f>0.5*Wanted1!$M$2*POWER((Wanted1!D4+Wanted1!E4)/2, 2)</f>
        <v>4.0497925409894044</v>
      </c>
    </row>
    <row r="5" spans="2:6">
      <c r="B5" s="6">
        <v>3</v>
      </c>
      <c r="C5" s="18">
        <f t="shared" si="0"/>
        <v>96.923324432058436</v>
      </c>
      <c r="E5" s="11">
        <f>0.5*Wanted1!$M$2*POWER((Wanted1!B5+Wanted1!C5)/2, 2)</f>
        <v>124.11282250136405</v>
      </c>
      <c r="F5" s="11">
        <f>0.5*Wanted1!$M$2*POWER((Wanted1!D5+Wanted1!E5)/2, 2)</f>
        <v>3.8185488865821466</v>
      </c>
    </row>
    <row r="6" spans="2:6">
      <c r="B6" s="6">
        <v>4</v>
      </c>
      <c r="C6" s="18">
        <f t="shared" si="0"/>
        <v>93.4756239145281</v>
      </c>
      <c r="E6" s="11">
        <f>0.5*Wanted1!$M$2*POWER((Wanted1!B6+Wanted1!C6)/2, 2)</f>
        <v>133.82658657279873</v>
      </c>
      <c r="F6" s="11">
        <f>0.5*Wanted1!$M$2*POWER((Wanted1!D6+Wanted1!E6)/2, 2)</f>
        <v>8.7313498103590224</v>
      </c>
    </row>
    <row r="7" spans="2:6">
      <c r="B7" s="6">
        <v>5</v>
      </c>
      <c r="C7" s="18">
        <f t="shared" si="0"/>
        <v>93.171385663833959</v>
      </c>
      <c r="E7" s="11">
        <f>0.5*Wanted1!$M$2*POWER((Wanted1!B7+Wanted1!C7)/2, 2)</f>
        <v>103.18646576947152</v>
      </c>
      <c r="F7" s="11">
        <f>0.5*Wanted1!$M$2*POWER((Wanted1!D7+Wanted1!E7)/2, 2)</f>
        <v>7.0462057945171974</v>
      </c>
    </row>
    <row r="8" spans="2:6">
      <c r="B8" s="6">
        <v>6</v>
      </c>
      <c r="C8" s="18">
        <f t="shared" si="0"/>
        <v>90.826650194187977</v>
      </c>
      <c r="E8" s="11">
        <f>0.5*Wanted1!$M$2*POWER((Wanted1!B8+Wanted1!C8)/2, 2)</f>
        <v>99.011877935946941</v>
      </c>
      <c r="F8" s="11">
        <f>0.5*Wanted1!$M$2*POWER((Wanted1!D8+Wanted1!E8)/2, 2)</f>
        <v>9.0827059123680307</v>
      </c>
    </row>
    <row r="9" spans="2:6">
      <c r="B9" s="6" t="s">
        <v>30</v>
      </c>
      <c r="C9" s="18">
        <f>AVERAGE(C3:C8)</f>
        <v>94.037121025051746</v>
      </c>
      <c r="E9" s="11"/>
      <c r="F9" s="11"/>
    </row>
    <row r="10" spans="2:6">
      <c r="B10" s="6"/>
      <c r="C10" s="8" t="s">
        <v>5</v>
      </c>
      <c r="E10" s="11"/>
      <c r="F10" s="11"/>
    </row>
    <row r="11" spans="2:6">
      <c r="B11" s="9" t="s">
        <v>1</v>
      </c>
      <c r="C11" s="10" t="s">
        <v>31</v>
      </c>
      <c r="E11" s="11"/>
      <c r="F11" s="11"/>
    </row>
    <row r="12" spans="2:6">
      <c r="B12" s="6">
        <v>1</v>
      </c>
      <c r="C12" s="18">
        <f>ABS((E12-F12)/E12)*100</f>
        <v>42.107750472589785</v>
      </c>
      <c r="E12" s="11">
        <f>0.5*Wanted1!$L$13*POWER(Wanted1!B13, 2)</f>
        <v>25.736961451247165</v>
      </c>
      <c r="F12" s="11">
        <f>0.5*Wanted1!$L$14*POWER(Wanted1!C13, 2)</f>
        <v>14.899705944129385</v>
      </c>
    </row>
    <row r="13" spans="2:6">
      <c r="B13" s="6">
        <v>2</v>
      </c>
      <c r="C13" s="18">
        <f t="shared" ref="C13:C17" si="1">ABS((E13-F13)/E13)*100</f>
        <v>55.163112034000285</v>
      </c>
      <c r="E13" s="11">
        <f>0.5*Wanted1!$L$13*POWER(Wanted1!B14, 2)</f>
        <v>49.12569252077563</v>
      </c>
      <c r="F13" s="11">
        <f>0.5*Wanted1!$L$14*POWER(Wanted1!C14, 2)</f>
        <v>22.026431718061673</v>
      </c>
    </row>
    <row r="14" spans="2:6">
      <c r="B14" s="6">
        <v>3</v>
      </c>
      <c r="C14" s="18">
        <f t="shared" si="1"/>
        <v>39.858392336526435</v>
      </c>
      <c r="E14" s="11">
        <f>0.5*Wanted1!$L$13*POWER(Wanted1!B15, 2)</f>
        <v>31.440443213296394</v>
      </c>
      <c r="F14" s="11">
        <f>0.5*Wanted1!$L$14*POWER(Wanted1!C15, 2)</f>
        <v>18.90878800499792</v>
      </c>
    </row>
    <row r="15" spans="2:6">
      <c r="B15" s="6">
        <v>4</v>
      </c>
      <c r="C15" s="18">
        <f t="shared" si="1"/>
        <v>47.33037796649397</v>
      </c>
      <c r="E15" s="11">
        <f>0.5*Wanted1!$L$13*POWER(Wanted1!B16, 2)</f>
        <v>38.365332612222822</v>
      </c>
      <c r="F15" s="11">
        <f>0.5*Wanted1!$L$14*POWER(Wanted1!C16, 2)</f>
        <v>20.206875678755186</v>
      </c>
    </row>
    <row r="16" spans="2:6">
      <c r="B16" s="6">
        <v>5</v>
      </c>
      <c r="C16" s="18">
        <f t="shared" si="1"/>
        <v>50.070008879174907</v>
      </c>
      <c r="E16" s="11">
        <f>0.5*Wanted1!$L$13*POWER(Wanted1!B17, 2)</f>
        <v>38.815361991723947</v>
      </c>
      <c r="F16" s="11">
        <f>0.5*Wanted1!$L$14*POWER(Wanted1!C17, 2)</f>
        <v>19.380506795983884</v>
      </c>
    </row>
    <row r="17" spans="2:6">
      <c r="B17" s="6">
        <v>6</v>
      </c>
      <c r="C17" s="18">
        <f t="shared" si="1"/>
        <v>55.146873158825002</v>
      </c>
      <c r="E17" s="11">
        <f>0.5*Wanted1!$L$13*POWER(Wanted1!B18, 2)</f>
        <v>53.246387689998116</v>
      </c>
      <c r="F17" s="11">
        <f>0.5*Wanted1!$L$14*POWER(Wanted1!C18, 2)</f>
        <v>23.882669808938644</v>
      </c>
    </row>
    <row r="18" spans="2:6">
      <c r="B18" s="6" t="s">
        <v>30</v>
      </c>
      <c r="C18" s="18">
        <f>AVERAGE(C12:C17)</f>
        <v>48.279419141268399</v>
      </c>
      <c r="E18" s="11"/>
      <c r="F18" s="11"/>
    </row>
    <row r="19" spans="2:6">
      <c r="B19" s="6"/>
      <c r="C19" s="8" t="s">
        <v>8</v>
      </c>
      <c r="E19" s="11"/>
      <c r="F19" s="11"/>
    </row>
    <row r="20" spans="2:6">
      <c r="B20" s="9" t="s">
        <v>1</v>
      </c>
      <c r="C20" s="10" t="s">
        <v>31</v>
      </c>
      <c r="E20" s="11"/>
      <c r="F20" s="11"/>
    </row>
    <row r="21" spans="2:6">
      <c r="B21" s="6">
        <v>1</v>
      </c>
      <c r="C21" s="18">
        <f>ABS((E21-F21)/E21)*100</f>
        <v>68.436743446334376</v>
      </c>
      <c r="E21" s="11">
        <f>0.5*Wanted1!$L$23*POWER(Wanted1!B23, 2)</f>
        <v>61.364619377162647</v>
      </c>
      <c r="F21" s="11">
        <f>0.5*Wanted1!$L$23*POWER(Wanted1!D23, 2)+0.5*Wanted1!$L$24*POWER(Wanted1!C23, 2)</f>
        <v>19.368672247194255</v>
      </c>
    </row>
    <row r="22" spans="2:6">
      <c r="B22" s="6">
        <v>2</v>
      </c>
      <c r="C22" s="18">
        <f t="shared" ref="C22:C26" si="2">ABS((E22-F22)/E22)*100</f>
        <v>64.363911582639403</v>
      </c>
      <c r="E22" s="11">
        <f>0.5*Wanted1!$L$23*POWER(Wanted1!B24, 2)</f>
        <v>35.822497159449568</v>
      </c>
      <c r="F22" s="11">
        <f>0.5*Wanted1!$L$23*POWER(Wanted1!D24, 2)+0.5*Wanted1!$L$24*POWER(Wanted1!C24, 2)</f>
        <v>12.765736761047936</v>
      </c>
    </row>
    <row r="23" spans="2:6">
      <c r="B23" s="6">
        <v>3</v>
      </c>
      <c r="C23" s="18">
        <f t="shared" si="2"/>
        <v>69.218735026739282</v>
      </c>
      <c r="E23" s="11">
        <f>0.5*Wanted1!$L$23*POWER(Wanted1!B25, 2)</f>
        <v>59.598823776517541</v>
      </c>
      <c r="F23" s="11">
        <f>0.5*Wanted1!$L$23*POWER(Wanted1!D25, 2)+0.5*Wanted1!$L$24*POWER(Wanted1!C25, 2)</f>
        <v>18.345271867596569</v>
      </c>
    </row>
    <row r="24" spans="2:6">
      <c r="B24" s="6">
        <v>4</v>
      </c>
      <c r="C24" s="18">
        <f t="shared" si="2"/>
        <v>66.687562310428746</v>
      </c>
      <c r="E24" s="11">
        <f>0.5*Wanted1!$L$23*POWER(Wanted1!B26, 2)</f>
        <v>48.485625186893934</v>
      </c>
      <c r="F24" s="11">
        <f>0.5*Wanted1!$L$23*POWER(Wanted1!D26, 2)+0.5*Wanted1!$L$24*POWER(Wanted1!C26, 2)</f>
        <v>16.151743678783117</v>
      </c>
    </row>
    <row r="25" spans="2:6">
      <c r="B25" s="6">
        <v>5</v>
      </c>
      <c r="C25" s="18">
        <f t="shared" si="2"/>
        <v>65.189948492385767</v>
      </c>
      <c r="E25" s="11">
        <f>0.5*Wanted1!$L$23*POWER(Wanted1!B27, 2)</f>
        <v>48.485625186893934</v>
      </c>
      <c r="F25" s="11">
        <f>0.5*Wanted1!$L$23*POWER(Wanted1!D27, 2)+0.5*Wanted1!$L$24*POWER(Wanted1!C27, 2)</f>
        <v>16.87787110134656</v>
      </c>
    </row>
    <row r="26" spans="2:6">
      <c r="B26" s="6">
        <v>6</v>
      </c>
      <c r="C26" s="18">
        <f t="shared" si="2"/>
        <v>67.163989336659142</v>
      </c>
      <c r="E26" s="11">
        <f>0.5*Wanted1!$L$23*POWER(Wanted1!B28, 2)</f>
        <v>57.908163265306122</v>
      </c>
      <c r="F26" s="11">
        <f>0.5*Wanted1!$L$23*POWER(Wanted1!D28, 2)+0.5*Wanted1!$L$24*POWER(Wanted1!C28, 2)</f>
        <v>19.014730664740753</v>
      </c>
    </row>
    <row r="27" spans="2:6">
      <c r="B27" s="6" t="s">
        <v>30</v>
      </c>
      <c r="C27" s="18">
        <f>AVERAGE(C21:C26)</f>
        <v>66.843481699197795</v>
      </c>
      <c r="E27" s="11"/>
      <c r="F27" s="11"/>
    </row>
    <row r="28" spans="2:6">
      <c r="B28" s="6"/>
      <c r="C28" s="8" t="s">
        <v>11</v>
      </c>
      <c r="E28" s="11"/>
      <c r="F28" s="11"/>
    </row>
    <row r="29" spans="2:6">
      <c r="B29" s="9" t="s">
        <v>1</v>
      </c>
      <c r="C29" s="10" t="s">
        <v>31</v>
      </c>
      <c r="E29" s="11"/>
      <c r="F29" s="11"/>
    </row>
    <row r="30" spans="2:6">
      <c r="B30" s="6">
        <v>1</v>
      </c>
      <c r="C30" s="18">
        <f>ABS((E30-F30)/E30)*100</f>
        <v>45.226335079876428</v>
      </c>
      <c r="E30" s="11">
        <f>0.5*Wanted1!$L$33*POWER(Wanted1!B33, 2)</f>
        <v>49.810964083175804</v>
      </c>
      <c r="F30" s="11">
        <f>0.5*Wanted1!$L$33*POWER(Wanted1!D33, 2)+0.5*Wanted1!$L$34*POWER(Wanted1!C33, 2)</f>
        <v>27.283290560401817</v>
      </c>
    </row>
    <row r="31" spans="2:6">
      <c r="B31" s="6">
        <v>2</v>
      </c>
      <c r="C31" s="18">
        <f t="shared" ref="C31:C35" si="3">ABS((E31-F31)/E31)*100</f>
        <v>2.4752642429483704</v>
      </c>
      <c r="E31" s="11">
        <f>0.5*Wanted1!$L$33*POWER(Wanted1!B34, 2)</f>
        <v>32.214289207296197</v>
      </c>
      <c r="F31" s="11">
        <f>0.5*Wanted1!$L$33*POWER(Wanted1!D34, 2)+0.5*Wanted1!$L$34*POWER(Wanted1!C34, 2)</f>
        <v>33.011677989164376</v>
      </c>
    </row>
    <row r="32" spans="2:6">
      <c r="B32" s="6">
        <v>3</v>
      </c>
      <c r="C32" s="18">
        <f t="shared" si="3"/>
        <v>50.034063660600026</v>
      </c>
      <c r="E32" s="11">
        <f>0.5*Wanted1!$L$33*POWER(Wanted1!B35, 2)</f>
        <v>65.221157892131387</v>
      </c>
      <c r="F32" s="11">
        <f>0.5*Wanted1!$L$33*POWER(Wanted1!D35, 2)+0.5*Wanted1!$L$34*POWER(Wanted1!C35, 2)</f>
        <v>32.588362232201909</v>
      </c>
    </row>
    <row r="33" spans="2:6">
      <c r="B33" s="6">
        <v>4</v>
      </c>
      <c r="C33" s="18">
        <f t="shared" si="3"/>
        <v>46.693992490319843</v>
      </c>
      <c r="E33" s="11">
        <f>0.5*Wanted1!$L$33*POWER(Wanted1!B36, 2)</f>
        <v>66.538723769601759</v>
      </c>
      <c r="F33" s="11">
        <f>0.5*Wanted1!$L$33*POWER(Wanted1!D36, 2)+0.5*Wanted1!$L$34*POWER(Wanted1!C36, 2)</f>
        <v>35.46913708946925</v>
      </c>
    </row>
    <row r="34" spans="2:6">
      <c r="B34" s="6">
        <v>5</v>
      </c>
      <c r="C34" s="18">
        <f t="shared" si="3"/>
        <v>47.271534406583079</v>
      </c>
      <c r="E34" s="11">
        <f>0.5*Wanted1!$L$33*POWER(Wanted1!B37, 2)</f>
        <v>63.942342692130367</v>
      </c>
      <c r="F34" s="11">
        <f>0.5*Wanted1!$L$33*POWER(Wanted1!D37, 2)+0.5*Wanted1!$L$34*POWER(Wanted1!C37, 2)</f>
        <v>33.715816166044696</v>
      </c>
    </row>
    <row r="35" spans="2:6">
      <c r="B35" s="6">
        <v>6</v>
      </c>
      <c r="C35" s="18">
        <f t="shared" si="3"/>
        <v>46.940239200701072</v>
      </c>
      <c r="E35" s="11">
        <f>0.5*Wanted1!$L$33*POWER(Wanted1!B38, 2)</f>
        <v>63.942342692130367</v>
      </c>
      <c r="F35" s="11">
        <f>0.5*Wanted1!$L$33*POWER(Wanted1!D38, 2)+0.5*Wanted1!$L$34*POWER(Wanted1!C38, 2)</f>
        <v>33.927654081912372</v>
      </c>
    </row>
    <row r="36" spans="2:6">
      <c r="B36" s="6" t="s">
        <v>30</v>
      </c>
      <c r="C36" s="18">
        <f>AVERAGE(C30:C35)</f>
        <v>39.773571513504805</v>
      </c>
      <c r="E36" s="11"/>
      <c r="F36" s="11"/>
    </row>
    <row r="37" spans="2:6">
      <c r="B37" s="6"/>
      <c r="C37" s="21" t="s">
        <v>13</v>
      </c>
      <c r="E37" s="11"/>
      <c r="F37" s="11"/>
    </row>
    <row r="38" spans="2:6">
      <c r="B38" s="9" t="s">
        <v>1</v>
      </c>
      <c r="C38" s="10" t="s">
        <v>31</v>
      </c>
      <c r="E38" s="11"/>
      <c r="F38" s="11"/>
    </row>
    <row r="39" spans="2:6">
      <c r="B39" s="6">
        <v>1</v>
      </c>
      <c r="C39" s="18">
        <f>ABS((E39-F39)/E39)*100</f>
        <v>80.043797532353224</v>
      </c>
      <c r="E39" s="11">
        <f>0.5*Wanted1!$L$43*POWER(Wanted1!B43, 2)</f>
        <v>34.644852110741432</v>
      </c>
      <c r="F39" s="11">
        <f>0.5*(Wanted1!$L$43+Wanted1!$L$44)*POWER(Wanted1!C43, 2)</f>
        <v>6.9137968318363585</v>
      </c>
    </row>
    <row r="40" spans="2:6">
      <c r="B40" s="6">
        <v>2</v>
      </c>
      <c r="C40" s="18">
        <f t="shared" ref="C40:C44" si="4">ABS((E40-F40)/E40)*100</f>
        <v>78.607032276224444</v>
      </c>
      <c r="E40" s="11">
        <f>0.5*Wanted1!$L$43*POWER(Wanted1!B44, 2)</f>
        <v>31.112085743263616</v>
      </c>
      <c r="F40" s="11">
        <f>0.5*(Wanted1!$L$43+Wanted1!$L$44)*POWER(Wanted1!C44, 2)</f>
        <v>6.6557984612497645</v>
      </c>
    </row>
    <row r="41" spans="2:6">
      <c r="B41" s="6">
        <v>3</v>
      </c>
      <c r="C41" s="18">
        <f t="shared" si="4"/>
        <v>81.821214293119837</v>
      </c>
      <c r="E41" s="11">
        <f>0.5*Wanted1!$L$43*POWER(Wanted1!B45, 2)</f>
        <v>56.288434834358256</v>
      </c>
      <c r="F41" s="11">
        <f>0.5*(Wanted1!$L$43+Wanted1!$L$44)*POWER(Wanted1!C45, 2)</f>
        <v>10.232553946294869</v>
      </c>
    </row>
    <row r="42" spans="2:6">
      <c r="B42" s="6">
        <v>4</v>
      </c>
      <c r="C42" s="18">
        <f t="shared" si="4"/>
        <v>68.276456588144896</v>
      </c>
      <c r="E42" s="11">
        <f>0.5*Wanted1!$L$43*POWER(Wanted1!B46, 2)</f>
        <v>33.524338374291112</v>
      </c>
      <c r="F42" s="11">
        <f>0.5*(Wanted1!$L$43+Wanted1!$L$44)*POWER(Wanted1!C46, 2)</f>
        <v>10.635108037705439</v>
      </c>
    </row>
    <row r="43" spans="2:6">
      <c r="B43" s="6">
        <v>5</v>
      </c>
      <c r="C43" s="18">
        <f t="shared" si="4"/>
        <v>80.124737950061245</v>
      </c>
      <c r="E43" s="11">
        <f>0.5*Wanted1!$L$43*POWER(Wanted1!B47, 2)</f>
        <v>49.778518486031324</v>
      </c>
      <c r="F43" s="11">
        <f>0.5*(Wanted1!$L$43+Wanted1!$L$44)*POWER(Wanted1!C47, 2)</f>
        <v>9.8936109936759333</v>
      </c>
    </row>
    <row r="44" spans="2:6">
      <c r="B44" s="6">
        <v>6</v>
      </c>
      <c r="C44" s="18">
        <f t="shared" si="4"/>
        <v>79.414197663408302</v>
      </c>
      <c r="E44" s="11">
        <f>0.5*Wanted1!$L$43*POWER(Wanted1!B48, 2)</f>
        <v>38.815361991723947</v>
      </c>
      <c r="F44" s="11">
        <f>0.5*(Wanted1!$L$43+Wanted1!$L$44)*POWER(Wanted1!C48, 2)</f>
        <v>7.990453695848835</v>
      </c>
    </row>
    <row r="45" spans="2:6">
      <c r="B45" s="6" t="s">
        <v>30</v>
      </c>
      <c r="C45" s="18">
        <f>AVERAGE(C39:C44)</f>
        <v>78.047906050551987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Wanted1</vt:lpstr>
      <vt:lpstr>Wanted2</vt:lpstr>
      <vt:lpstr>Wanted3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</dc:creator>
  <cp:lastModifiedBy>Ehsan</cp:lastModifiedBy>
  <dcterms:created xsi:type="dcterms:W3CDTF">2005-10-28T02:36:36Z</dcterms:created>
  <dcterms:modified xsi:type="dcterms:W3CDTF">2008-12-14T22:10:54Z</dcterms:modified>
</cp:coreProperties>
</file>