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User\Desktop\Equity Research\Models\Health Care\"/>
    </mc:Choice>
  </mc:AlternateContent>
  <xr:revisionPtr revIDLastSave="0" documentId="13_ncr:1_{3D76F99C-1A6E-4085-9442-96AE48FB7935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Mai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5" i="1" l="1"/>
  <c r="G52" i="1"/>
  <c r="G51" i="1"/>
  <c r="G28" i="1"/>
  <c r="G41" i="1"/>
  <c r="I52" i="1"/>
  <c r="I51" i="1"/>
  <c r="I28" i="1"/>
  <c r="I41" i="1"/>
  <c r="G22" i="1"/>
  <c r="J22" i="1" s="1"/>
  <c r="G12" i="1"/>
  <c r="J12" i="1" s="1"/>
  <c r="G24" i="1"/>
  <c r="J24" i="1" s="1"/>
  <c r="G34" i="1"/>
  <c r="J34" i="1" s="1"/>
  <c r="G19" i="1"/>
  <c r="J19" i="1" s="1"/>
  <c r="G38" i="1"/>
  <c r="J38" i="1" s="1"/>
  <c r="G44" i="1"/>
  <c r="J44" i="1" s="1"/>
  <c r="G60" i="1"/>
  <c r="J60" i="1" s="1"/>
  <c r="G11" i="1"/>
  <c r="J11" i="1" s="1"/>
  <c r="G59" i="1"/>
  <c r="J59" i="1" s="1"/>
  <c r="G29" i="1"/>
  <c r="J29" i="1" s="1"/>
  <c r="G47" i="1"/>
  <c r="J47" i="1" s="1"/>
  <c r="G18" i="1"/>
  <c r="J18" i="1" s="1"/>
  <c r="G25" i="1"/>
  <c r="J25" i="1" s="1"/>
  <c r="G14" i="1"/>
  <c r="J14" i="1" s="1"/>
  <c r="G54" i="1"/>
  <c r="J54" i="1" s="1"/>
  <c r="G4" i="1"/>
  <c r="J4" i="1" s="1"/>
  <c r="G33" i="1"/>
  <c r="J33" i="1" s="1"/>
  <c r="G17" i="1"/>
  <c r="J17" i="1" s="1"/>
  <c r="G10" i="1"/>
  <c r="J10" i="1" s="1"/>
  <c r="G35" i="1"/>
  <c r="J35" i="1" s="1"/>
  <c r="G30" i="1"/>
  <c r="J30" i="1" s="1"/>
  <c r="G42" i="1"/>
  <c r="J42" i="1" s="1"/>
  <c r="G46" i="1"/>
  <c r="J46" i="1" s="1"/>
  <c r="G8" i="1"/>
  <c r="J8" i="1" s="1"/>
  <c r="G57" i="1"/>
  <c r="J57" i="1" s="1"/>
  <c r="G56" i="1"/>
  <c r="J56" i="1" s="1"/>
  <c r="G55" i="1"/>
  <c r="J55" i="1" s="1"/>
  <c r="G63" i="1"/>
  <c r="J63" i="1" s="1"/>
  <c r="G62" i="1"/>
  <c r="J62" i="1" s="1"/>
  <c r="G61" i="1"/>
  <c r="J61" i="1" s="1"/>
  <c r="G16" i="1"/>
  <c r="J16" i="1" s="1"/>
  <c r="G45" i="1"/>
  <c r="J45" i="1" s="1"/>
  <c r="G40" i="1"/>
  <c r="J40" i="1" s="1"/>
  <c r="G26" i="1"/>
  <c r="J26" i="1" s="1"/>
  <c r="G49" i="1"/>
  <c r="J49" i="1" s="1"/>
  <c r="G20" i="1"/>
  <c r="J20" i="1" s="1"/>
  <c r="G32" i="1"/>
  <c r="J32" i="1" s="1"/>
  <c r="G7" i="1"/>
  <c r="J7" i="1" s="1"/>
  <c r="G50" i="1"/>
  <c r="J50" i="1" s="1"/>
  <c r="G27" i="1"/>
  <c r="J27" i="1" s="1"/>
  <c r="G48" i="1"/>
  <c r="J48" i="1" s="1"/>
  <c r="G31" i="1"/>
  <c r="J31" i="1" s="1"/>
  <c r="I5" i="1"/>
  <c r="H5" i="1"/>
  <c r="G5" i="1"/>
  <c r="I37" i="1"/>
  <c r="H37" i="1"/>
  <c r="F37" i="1"/>
  <c r="G37" i="1" s="1"/>
  <c r="G6" i="1"/>
  <c r="J6" i="1" s="1"/>
  <c r="G43" i="1"/>
  <c r="J43" i="1" s="1"/>
  <c r="I53" i="1"/>
  <c r="G53" i="1"/>
  <c r="G13" i="1"/>
  <c r="J13" i="1" s="1"/>
  <c r="G23" i="1"/>
  <c r="J23" i="1" s="1"/>
  <c r="G21" i="1"/>
  <c r="J21" i="1" s="1"/>
  <c r="G9" i="1"/>
  <c r="J9" i="1" s="1"/>
  <c r="G39" i="1"/>
  <c r="J39" i="1" s="1"/>
  <c r="I58" i="1"/>
  <c r="G58" i="1"/>
  <c r="G36" i="1"/>
  <c r="J36" i="1" s="1"/>
  <c r="G3" i="1"/>
  <c r="J3" i="1" s="1"/>
  <c r="J53" i="1" l="1"/>
  <c r="J41" i="1"/>
  <c r="J28" i="1"/>
  <c r="J51" i="1"/>
  <c r="J52" i="1"/>
  <c r="J37" i="1"/>
  <c r="J5" i="1"/>
  <c r="J58" i="1"/>
</calcChain>
</file>

<file path=xl/sharedStrings.xml><?xml version="1.0" encoding="utf-8"?>
<sst xmlns="http://schemas.openxmlformats.org/spreadsheetml/2006/main" count="144" uniqueCount="139">
  <si>
    <t>Name</t>
  </si>
  <si>
    <t>Country</t>
  </si>
  <si>
    <t>Ticker</t>
  </si>
  <si>
    <t>Price</t>
  </si>
  <si>
    <t xml:space="preserve">Share Count </t>
  </si>
  <si>
    <t>MC ($M)</t>
  </si>
  <si>
    <t>Cash ($M)</t>
  </si>
  <si>
    <t>Debt ($M)</t>
  </si>
  <si>
    <t>EV ($M)</t>
  </si>
  <si>
    <t xml:space="preserve">Updated </t>
  </si>
  <si>
    <t>Category</t>
  </si>
  <si>
    <t>Alc. Brewing Company</t>
  </si>
  <si>
    <t>Coffee</t>
  </si>
  <si>
    <t>Q2'24</t>
  </si>
  <si>
    <t>Energy Drink</t>
  </si>
  <si>
    <t>Mixed Drink Bottler</t>
  </si>
  <si>
    <t>Soft Drink</t>
  </si>
  <si>
    <t>Abbott</t>
  </si>
  <si>
    <t>ABT</t>
  </si>
  <si>
    <t>Intuitive</t>
  </si>
  <si>
    <t>ISRG</t>
  </si>
  <si>
    <t>Stryker</t>
  </si>
  <si>
    <t>SYK</t>
  </si>
  <si>
    <t>Medtronic</t>
  </si>
  <si>
    <t>MDT</t>
  </si>
  <si>
    <t>Becton Dickinson</t>
  </si>
  <si>
    <t>BDX</t>
  </si>
  <si>
    <t>Edwards</t>
  </si>
  <si>
    <t>EW</t>
  </si>
  <si>
    <t>EssilorLuxottica</t>
  </si>
  <si>
    <t>EL FP</t>
  </si>
  <si>
    <t>Boston Scientific</t>
  </si>
  <si>
    <t>BSX</t>
  </si>
  <si>
    <t>Siemens Healthineers</t>
  </si>
  <si>
    <t>SHL GR</t>
  </si>
  <si>
    <t>Mindray</t>
  </si>
  <si>
    <t>300760 CH</t>
  </si>
  <si>
    <t>Alcon</t>
  </si>
  <si>
    <t>ACL SW</t>
  </si>
  <si>
    <t>Lonza</t>
  </si>
  <si>
    <t>LONN SW</t>
  </si>
  <si>
    <t>Agilent</t>
  </si>
  <si>
    <t>A</t>
  </si>
  <si>
    <t>Hoya</t>
  </si>
  <si>
    <t>7741 JP</t>
  </si>
  <si>
    <t>Resmed</t>
  </si>
  <si>
    <t>RMD</t>
  </si>
  <si>
    <t>GE Healthcare</t>
  </si>
  <si>
    <t>GEHC</t>
  </si>
  <si>
    <t>Sartorius Stedim</t>
  </si>
  <si>
    <t>DIM FP</t>
  </si>
  <si>
    <t>Align</t>
  </si>
  <si>
    <t>ALGN</t>
  </si>
  <si>
    <t>Idexx Labs</t>
  </si>
  <si>
    <t>IDXX</t>
  </si>
  <si>
    <t>Dexcom</t>
  </si>
  <si>
    <t>DXCM</t>
  </si>
  <si>
    <t>Sartorius</t>
  </si>
  <si>
    <t>SRT GR</t>
  </si>
  <si>
    <t>Fujifilm</t>
  </si>
  <si>
    <t>4901 JP</t>
  </si>
  <si>
    <t>Mettler-Toledo</t>
  </si>
  <si>
    <t>MTD</t>
  </si>
  <si>
    <t>Olympus</t>
  </si>
  <si>
    <t>7733 JP</t>
  </si>
  <si>
    <t>Coloplast</t>
  </si>
  <si>
    <t>COLOB DC</t>
  </si>
  <si>
    <t>Terumo</t>
  </si>
  <si>
    <t>4543 JP</t>
  </si>
  <si>
    <t>West</t>
  </si>
  <si>
    <t>WST</t>
  </si>
  <si>
    <t>Zimmer Biomet</t>
  </si>
  <si>
    <t>ZBH</t>
  </si>
  <si>
    <t>Sonova</t>
  </si>
  <si>
    <t>SOON</t>
  </si>
  <si>
    <t>Steris</t>
  </si>
  <si>
    <t>STE</t>
  </si>
  <si>
    <t>Straumann</t>
  </si>
  <si>
    <t>STMN SW</t>
  </si>
  <si>
    <t>Avantor</t>
  </si>
  <si>
    <t>AVTR</t>
  </si>
  <si>
    <t>Philips</t>
  </si>
  <si>
    <t>PHIA</t>
  </si>
  <si>
    <t>Mimedix</t>
  </si>
  <si>
    <t>MDXG</t>
  </si>
  <si>
    <t>Hologic</t>
  </si>
  <si>
    <t>HOLX</t>
  </si>
  <si>
    <t>Insulet</t>
  </si>
  <si>
    <t>PODD</t>
  </si>
  <si>
    <t>Beijing Wantai</t>
  </si>
  <si>
    <t>603392 CH</t>
  </si>
  <si>
    <t>Cooper</t>
  </si>
  <si>
    <t>COO</t>
  </si>
  <si>
    <t>Imeik Technology</t>
  </si>
  <si>
    <t>300896 CH</t>
  </si>
  <si>
    <t>Abiomed</t>
  </si>
  <si>
    <t>ABMD</t>
  </si>
  <si>
    <t>Smith &amp; Nephew</t>
  </si>
  <si>
    <t>SN/ LN</t>
  </si>
  <si>
    <t>Cochlear</t>
  </si>
  <si>
    <t>COH AU</t>
  </si>
  <si>
    <t>Exact</t>
  </si>
  <si>
    <t>EXAS</t>
  </si>
  <si>
    <t>Demant</t>
  </si>
  <si>
    <t>DEMANT DC</t>
  </si>
  <si>
    <t>Qiagen</t>
  </si>
  <si>
    <t>QGEN</t>
  </si>
  <si>
    <t>Henry Schein</t>
  </si>
  <si>
    <t>HSIC</t>
  </si>
  <si>
    <t>Sysmex</t>
  </si>
  <si>
    <t>6869 JP</t>
  </si>
  <si>
    <t>BioMerieux</t>
  </si>
  <si>
    <t>BIM FP</t>
  </si>
  <si>
    <t>Teleflex</t>
  </si>
  <si>
    <t>TFX</t>
  </si>
  <si>
    <t>Novocure</t>
  </si>
  <si>
    <t>NVCR</t>
  </si>
  <si>
    <t>Masimo</t>
  </si>
  <si>
    <t>MASI</t>
  </si>
  <si>
    <t>Dentsply Sirona</t>
  </si>
  <si>
    <t>XRAY</t>
  </si>
  <si>
    <t>Inari</t>
  </si>
  <si>
    <t>NARI</t>
  </si>
  <si>
    <t>Establishment Labs</t>
  </si>
  <si>
    <t>ESTA</t>
  </si>
  <si>
    <t>Bloomage Biotech</t>
  </si>
  <si>
    <t>688363 CH</t>
  </si>
  <si>
    <t>Embecta</t>
  </si>
  <si>
    <t>EMBC</t>
  </si>
  <si>
    <t>Shockwave</t>
  </si>
  <si>
    <t>SWAV</t>
  </si>
  <si>
    <t>Shanghai United Imaging</t>
  </si>
  <si>
    <t>688271 CH</t>
  </si>
  <si>
    <t>Globus</t>
  </si>
  <si>
    <t>GMED</t>
  </si>
  <si>
    <t>Microbot Medical</t>
  </si>
  <si>
    <t>MBOT</t>
  </si>
  <si>
    <t>Danaher</t>
  </si>
  <si>
    <t>DHR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</si>
</sst>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(&quot;$&quot;* #,##0.00_);_(&quot;$&quot;* \(#,##0.00\);_(&quot;$&quot;* &quot;-&quot;??_);_(@_)"/>
  </numFmts>
  <fonts count="5">
    <font>
      <sz val="11"/>
      <color theme="1"/>
      <name val="Calibri"/>
      <family val="2"/>
      <scheme val="minor"/>
    </font>
    <font>
      <b/>
      <sz val="11"/>
      <color theme="0"/>
      <name val="Calibre"/>
    </font>
    <font>
      <sz val="11"/>
      <color theme="1"/>
      <name val="Calibre"/>
    </font>
    <font>
      <sz val="10"/>
      <color theme="1"/>
      <name val="Arial"/>
      <family val="2"/>
    </font>
    <font>
      <u/>
      <sz val="10"/>
      <color theme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/>
    <xf numFmtId="0" fontId="4" fillId="0" borderId="0" applyNumberFormat="0" applyFill="0" applyBorder="0" applyAlignment="0" applyProtection="0"/>
  </cellStyleXfs>
  <cellXfs count="4">
    <xf numFmtId="0" fontId="0" fillId="0" borderId="0" xfId="0"/>
    <xf numFmtId="0" fontId="1" fillId="2" borderId="0" xfId="0" applyFont="1" applyFill="1"/>
    <xf numFmtId="0" fontId="2" fillId="0" borderId="0" xfId="0" applyFont="1"/>
    <xf numFmtId="44" fontId="2" fillId="0" borderId="0" xfId="0" applyNumberFormat="1" applyFont="1"/>
  </cellXfs>
  <cellStyles count="3">
    <cellStyle name="Hyperlink 2" xfId="2" xr:uid="{EA16B43E-A6A0-4CF5-8C0B-FD4E502DB7FC}"/>
    <cellStyle name="Normal" xfId="0" builtinId="0"/>
    <cellStyle name="Normal 2" xfId="1" xr:uid="{10241BC7-DF58-46C9-A84F-35B7B655C9B3}"/>
  </cellStyles>
  <dxfs count="14">
    <dxf>
      <font>
        <strike val="0"/>
        <outline val="0"/>
        <shadow val="0"/>
        <u val="none"/>
        <vertAlign val="baseline"/>
        <sz val="11"/>
        <color theme="1"/>
        <name val="Calibre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e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e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Calibre"/>
        <scheme val="none"/>
      </font>
      <numFmt numFmtId="34" formatCode="_(&quot;$&quot;* #,##0.00_);_(&quot;$&quot;* \(#,##0.00\);_(&quot;$&quot;* &quot;-&quot;??_);_(@_)"/>
    </dxf>
    <dxf>
      <font>
        <strike val="0"/>
        <outline val="0"/>
        <shadow val="0"/>
        <u val="none"/>
        <vertAlign val="baseline"/>
        <sz val="11"/>
        <color theme="1"/>
        <name val="Calibre"/>
        <scheme val="none"/>
      </font>
      <numFmt numFmtId="34" formatCode="_(&quot;$&quot;* #,##0.00_);_(&quot;$&quot;* \(#,##0.00\);_(&quot;$&quot;* &quot;-&quot;??_);_(@_)"/>
    </dxf>
    <dxf>
      <font>
        <strike val="0"/>
        <outline val="0"/>
        <shadow val="0"/>
        <u val="none"/>
        <vertAlign val="baseline"/>
        <sz val="11"/>
        <color theme="1"/>
        <name val="Calibre"/>
        <scheme val="none"/>
      </font>
      <numFmt numFmtId="34" formatCode="_(&quot;$&quot;* #,##0.00_);_(&quot;$&quot;* \(#,##0.00\);_(&quot;$&quot;* &quot;-&quot;??_);_(@_)"/>
    </dxf>
    <dxf>
      <font>
        <strike val="0"/>
        <outline val="0"/>
        <shadow val="0"/>
        <u val="none"/>
        <vertAlign val="baseline"/>
        <sz val="11"/>
        <color theme="1"/>
        <name val="Calibre"/>
        <scheme val="none"/>
      </font>
      <numFmt numFmtId="34" formatCode="_(&quot;$&quot;* #,##0.00_);_(&quot;$&quot;* \(#,##0.00\);_(&quot;$&quot;* &quot;-&quot;??_);_(@_)"/>
    </dxf>
    <dxf>
      <font>
        <strike val="0"/>
        <outline val="0"/>
        <shadow val="0"/>
        <u val="none"/>
        <vertAlign val="baseline"/>
        <sz val="11"/>
        <color theme="1"/>
        <name val="Calibre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Calibre"/>
        <scheme val="none"/>
      </font>
      <numFmt numFmtId="34" formatCode="_(&quot;$&quot;* #,##0.00_);_(&quot;$&quot;* \(#,##0.00\);_(&quot;$&quot;* &quot;-&quot;??_);_(@_)"/>
    </dxf>
    <dxf>
      <font>
        <strike val="0"/>
        <outline val="0"/>
        <shadow val="0"/>
        <u val="none"/>
        <vertAlign val="baseline"/>
        <sz val="11"/>
        <color theme="1"/>
        <name val="Calibre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e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e"/>
        <scheme val="none"/>
      </font>
    </dxf>
    <dxf>
      <border diagonalUp="0" diagonalDown="0">
        <left/>
        <right/>
        <top/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e"/>
        <scheme val="none"/>
      </font>
      <fill>
        <patternFill patternType="solid">
          <fgColor indexed="64"/>
          <bgColor theme="8" tint="-0.499984740745262"/>
        </patternFill>
      </fill>
    </dxf>
  </dxfs>
  <tableStyles count="1" defaultTableStyle="TableStyleMedium2" defaultPivotStyle="PivotStyleLight16">
    <tableStyle name="Invisible" pivot="0" table="0" count="0" xr9:uid="{C2741A59-6701-4298-9EC9-1F20087F5405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D229868-3893-402D-903A-49AEC2B1DF58}" name="Table4" displayName="Table4" ref="B2:L72" totalsRowShown="0" headerRowDxfId="13" dataDxfId="0" tableBorderDxfId="12">
  <autoFilter ref="B2:L72" xr:uid="{BD229868-3893-402D-903A-49AEC2B1DF58}"/>
  <sortState xmlns:xlrd2="http://schemas.microsoft.com/office/spreadsheetml/2017/richdata2" ref="B3:L63">
    <sortCondition ref="B2:B63"/>
  </sortState>
  <tableColumns count="11">
    <tableColumn id="1" xr3:uid="{4ADE19BB-14C4-42AC-B83A-E2835EC9AF59}" name="Name" dataDxfId="11"/>
    <tableColumn id="14" xr3:uid="{14BA4434-703B-479E-AE9A-345A76E7E218}" name="Country" dataDxfId="10"/>
    <tableColumn id="3" xr3:uid="{05528B30-84E5-47F8-B34B-D68B609D23DB}" name="Ticker" dataDxfId="9"/>
    <tableColumn id="4" xr3:uid="{ED225D35-38EE-42A6-B4F6-EF96455DAEB6}" name="Price" dataDxfId="8"/>
    <tableColumn id="12" xr3:uid="{70716DE6-EACF-4F00-9618-CB8D3E83703D}" name="Share Count " dataDxfId="7"/>
    <tableColumn id="5" xr3:uid="{9EFD7146-D09D-4A25-8A95-41219DD01300}" name="MC ($M)" dataDxfId="6">
      <calculatedColumnFormula>Table4[[#This Row],[Price]]*Table4[[#This Row],[Share Count ]]</calculatedColumnFormula>
    </tableColumn>
    <tableColumn id="6" xr3:uid="{4AE80DC9-D77A-4BB9-9257-B12D5FD56AD8}" name="Cash ($M)" dataDxfId="5"/>
    <tableColumn id="7" xr3:uid="{6E413DC7-C096-40D4-880F-FE61A084FF48}" name="Debt ($M)" dataDxfId="4">
      <calculatedColumnFormula>14.037+52.45</calculatedColumnFormula>
    </tableColumn>
    <tableColumn id="8" xr3:uid="{2C2A1268-8397-4EDA-9878-D9F98F133978}" name="EV ($M)" dataDxfId="3">
      <calculatedColumnFormula>Table4[[#This Row],[MC ($M)]]-Table4[[#This Row],[Cash ($M)]]+Table4[[#This Row],[Debt ($M)]]</calculatedColumnFormula>
    </tableColumn>
    <tableColumn id="9" xr3:uid="{E85E09CB-6FE0-423B-89F7-C9D5B949589A}" name="Updated " dataDxfId="2"/>
    <tableColumn id="10" xr3:uid="{A650D578-4FE4-4503-BF1B-C0AA4BD9444E}" name="Category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hyperlink" Target="../../AppData/Roaming/Microsoft/Excel/SYK.xlsx" TargetMode="External"/><Relationship Id="rId7" Type="http://schemas.openxmlformats.org/officeDocument/2006/relationships/hyperlink" Target="MBOT.xlsx" TargetMode="External"/><Relationship Id="rId2" Type="http://schemas.openxmlformats.org/officeDocument/2006/relationships/hyperlink" Target="ABT.xlsx" TargetMode="External"/><Relationship Id="rId1" Type="http://schemas.openxmlformats.org/officeDocument/2006/relationships/hyperlink" Target="MDT.xlsx" TargetMode="External"/><Relationship Id="rId6" Type="http://schemas.openxmlformats.org/officeDocument/2006/relationships/hyperlink" Target="BDX.xlsx" TargetMode="External"/><Relationship Id="rId5" Type="http://schemas.openxmlformats.org/officeDocument/2006/relationships/hyperlink" Target="../../AppData/Roaming/Microsoft/Excel/EW.xlsx" TargetMode="External"/><Relationship Id="rId4" Type="http://schemas.openxmlformats.org/officeDocument/2006/relationships/hyperlink" Target="ISRG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72"/>
  <sheetViews>
    <sheetView tabSelected="1" workbookViewId="0">
      <selection activeCell="B64" sqref="B64"/>
    </sheetView>
  </sheetViews>
  <sheetFormatPr defaultRowHeight="15"/>
  <cols>
    <col min="1" max="1" width="3.140625" customWidth="1"/>
    <col min="2" max="2" width="24.42578125" bestFit="1" customWidth="1"/>
    <col min="3" max="3" width="4.28515625" hidden="1" customWidth="1"/>
    <col min="4" max="6" width="12.7109375" customWidth="1"/>
    <col min="7" max="7" width="12.7109375" bestFit="1" customWidth="1"/>
    <col min="8" max="10" width="12.7109375" customWidth="1"/>
    <col min="11" max="11" width="11.5703125" customWidth="1"/>
    <col min="12" max="12" width="22" customWidth="1"/>
  </cols>
  <sheetData>
    <row r="2" spans="2:12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</row>
    <row r="3" spans="2:12">
      <c r="B3" s="2" t="s">
        <v>17</v>
      </c>
      <c r="C3" s="2"/>
      <c r="D3" s="2" t="s">
        <v>18</v>
      </c>
      <c r="E3" s="3">
        <v>2.4</v>
      </c>
      <c r="F3" s="2">
        <v>15.757999999999999</v>
      </c>
      <c r="G3" s="3">
        <f>Table4[[#This Row],[Price]]*Table4[[#This Row],[Share Count ]]</f>
        <v>37.819199999999995</v>
      </c>
      <c r="H3" s="3"/>
      <c r="I3" s="3"/>
      <c r="J3" s="3">
        <f>Table4[[#This Row],[MC ($M)]]-Table4[[#This Row],[Cash ($M)]]+Table4[[#This Row],[Debt ($M)]]</f>
        <v>37.819199999999995</v>
      </c>
      <c r="K3" s="2"/>
      <c r="L3" s="2" t="s">
        <v>11</v>
      </c>
    </row>
    <row r="4" spans="2:12">
      <c r="B4" s="2" t="s">
        <v>95</v>
      </c>
      <c r="C4" s="2"/>
      <c r="D4" s="2" t="s">
        <v>96</v>
      </c>
      <c r="E4" s="3"/>
      <c r="F4" s="2"/>
      <c r="G4" s="3">
        <f>Table4[[#This Row],[Price]]*Table4[[#This Row],[Share Count ]]</f>
        <v>0</v>
      </c>
      <c r="H4" s="3"/>
      <c r="I4" s="3"/>
      <c r="J4" s="3">
        <f>Table4[[#This Row],[MC ($M)]]-Table4[[#This Row],[Cash ($M)]]+Table4[[#This Row],[Debt ($M)]]</f>
        <v>0</v>
      </c>
      <c r="K4" s="2"/>
      <c r="L4" s="2"/>
    </row>
    <row r="5" spans="2:12">
      <c r="B5" s="2" t="s">
        <v>41</v>
      </c>
      <c r="C5" s="2"/>
      <c r="D5" s="2" t="s">
        <v>42</v>
      </c>
      <c r="E5" s="3">
        <v>78.73</v>
      </c>
      <c r="F5" s="2">
        <v>458.846</v>
      </c>
      <c r="G5" s="3">
        <f>Table4[[#This Row],[Price]]*Table4[[#This Row],[Share Count ]]</f>
        <v>36124.94558</v>
      </c>
      <c r="H5" s="3">
        <f>2016.1+1.1</f>
        <v>2017.1999999999998</v>
      </c>
      <c r="I5" s="3">
        <f>1631.5+374.9+158.5+10473.5+201.4+587</f>
        <v>13426.8</v>
      </c>
      <c r="J5" s="3">
        <f>Table4[[#This Row],[MC ($M)]]-Table4[[#This Row],[Cash ($M)]]+Table4[[#This Row],[Debt ($M)]]</f>
        <v>47534.545580000005</v>
      </c>
      <c r="K5" s="2" t="s">
        <v>13</v>
      </c>
      <c r="L5" s="2" t="s">
        <v>15</v>
      </c>
    </row>
    <row r="6" spans="2:12">
      <c r="B6" s="2" t="s">
        <v>37</v>
      </c>
      <c r="C6" s="2"/>
      <c r="D6" s="2" t="s">
        <v>38</v>
      </c>
      <c r="E6" s="3"/>
      <c r="F6" s="2"/>
      <c r="G6" s="3">
        <f>Table4[[#This Row],[Price]]*Table4[[#This Row],[Share Count ]]</f>
        <v>0</v>
      </c>
      <c r="H6" s="3"/>
      <c r="I6" s="3"/>
      <c r="J6" s="3">
        <f>Table4[[#This Row],[MC ($M)]]-Table4[[#This Row],[Cash ($M)]]+Table4[[#This Row],[Debt ($M)]]</f>
        <v>0</v>
      </c>
      <c r="K6" s="2"/>
      <c r="L6" s="2" t="s">
        <v>15</v>
      </c>
    </row>
    <row r="7" spans="2:12">
      <c r="B7" s="2" t="s">
        <v>51</v>
      </c>
      <c r="C7" s="2"/>
      <c r="D7" s="2" t="s">
        <v>52</v>
      </c>
      <c r="E7" s="3"/>
      <c r="F7" s="2"/>
      <c r="G7" s="3">
        <f>Table4[[#This Row],[Price]]*Table4[[#This Row],[Share Count ]]</f>
        <v>0</v>
      </c>
      <c r="H7" s="3"/>
      <c r="I7" s="3"/>
      <c r="J7" s="3">
        <f>Table4[[#This Row],[MC ($M)]]-Table4[[#This Row],[Cash ($M)]]+Table4[[#This Row],[Debt ($M)]]</f>
        <v>0</v>
      </c>
      <c r="K7" s="2"/>
      <c r="L7" s="2"/>
    </row>
    <row r="8" spans="2:12">
      <c r="B8" s="2" t="s">
        <v>79</v>
      </c>
      <c r="C8" s="2"/>
      <c r="D8" s="2" t="s">
        <v>80</v>
      </c>
      <c r="E8" s="3"/>
      <c r="F8" s="2"/>
      <c r="G8" s="3">
        <f>Table4[[#This Row],[Price]]*Table4[[#This Row],[Share Count ]]</f>
        <v>0</v>
      </c>
      <c r="H8" s="3"/>
      <c r="I8" s="3"/>
      <c r="J8" s="3">
        <f>Table4[[#This Row],[MC ($M)]]-Table4[[#This Row],[Cash ($M)]]+Table4[[#This Row],[Debt ($M)]]</f>
        <v>0</v>
      </c>
      <c r="K8" s="2"/>
      <c r="L8" s="2"/>
    </row>
    <row r="9" spans="2:12">
      <c r="B9" s="2" t="s">
        <v>25</v>
      </c>
      <c r="C9" s="2"/>
      <c r="D9" s="2" t="s">
        <v>26</v>
      </c>
      <c r="E9" s="3"/>
      <c r="F9" s="2"/>
      <c r="G9" s="3">
        <f>Table4[[#This Row],[Price]]*Table4[[#This Row],[Share Count ]]</f>
        <v>0</v>
      </c>
      <c r="H9" s="3"/>
      <c r="I9" s="3"/>
      <c r="J9" s="3">
        <f>Table4[[#This Row],[MC ($M)]]-Table4[[#This Row],[Cash ($M)]]+Table4[[#This Row],[Debt ($M)]]</f>
        <v>0</v>
      </c>
      <c r="K9" s="2"/>
      <c r="L9" s="2"/>
    </row>
    <row r="10" spans="2:12">
      <c r="B10" s="2" t="s">
        <v>89</v>
      </c>
      <c r="C10" s="2"/>
      <c r="D10" s="2" t="s">
        <v>90</v>
      </c>
      <c r="E10" s="3"/>
      <c r="F10" s="2"/>
      <c r="G10" s="3">
        <f>Table4[[#This Row],[Price]]*Table4[[#This Row],[Share Count ]]</f>
        <v>0</v>
      </c>
      <c r="H10" s="3"/>
      <c r="I10" s="3"/>
      <c r="J10" s="3">
        <f>Table4[[#This Row],[MC ($M)]]-Table4[[#This Row],[Cash ($M)]]+Table4[[#This Row],[Debt ($M)]]</f>
        <v>0</v>
      </c>
      <c r="K10" s="2"/>
      <c r="L10" s="2"/>
    </row>
    <row r="11" spans="2:12">
      <c r="B11" s="2" t="s">
        <v>111</v>
      </c>
      <c r="C11" s="2"/>
      <c r="D11" s="2" t="s">
        <v>112</v>
      </c>
      <c r="E11" s="3"/>
      <c r="F11" s="2"/>
      <c r="G11" s="3">
        <f>Table4[[#This Row],[Price]]*Table4[[#This Row],[Share Count ]]</f>
        <v>0</v>
      </c>
      <c r="H11" s="3"/>
      <c r="I11" s="3"/>
      <c r="J11" s="3">
        <f>Table4[[#This Row],[MC ($M)]]-Table4[[#This Row],[Cash ($M)]]+Table4[[#This Row],[Debt ($M)]]</f>
        <v>0</v>
      </c>
      <c r="K11" s="2"/>
      <c r="L11" s="2"/>
    </row>
    <row r="12" spans="2:12">
      <c r="B12" s="2" t="s">
        <v>125</v>
      </c>
      <c r="C12" s="2"/>
      <c r="D12" s="2" t="s">
        <v>126</v>
      </c>
      <c r="E12" s="3"/>
      <c r="F12" s="2"/>
      <c r="G12" s="3">
        <f>Table4[[#This Row],[Price]]*Table4[[#This Row],[Share Count ]]</f>
        <v>0</v>
      </c>
      <c r="H12" s="3"/>
      <c r="I12" s="3"/>
      <c r="J12" s="3">
        <f>Table4[[#This Row],[MC ($M)]]-Table4[[#This Row],[Cash ($M)]]+Table4[[#This Row],[Debt ($M)]]</f>
        <v>0</v>
      </c>
      <c r="K12" s="2"/>
      <c r="L12" s="2"/>
    </row>
    <row r="13" spans="2:12">
      <c r="B13" s="2" t="s">
        <v>31</v>
      </c>
      <c r="C13" s="2"/>
      <c r="D13" s="2" t="s">
        <v>32</v>
      </c>
      <c r="E13" s="3"/>
      <c r="F13" s="2"/>
      <c r="G13" s="3">
        <f>Table4[[#This Row],[Price]]*Table4[[#This Row],[Share Count ]]</f>
        <v>0</v>
      </c>
      <c r="H13" s="3"/>
      <c r="I13" s="3"/>
      <c r="J13" s="3">
        <f>Table4[[#This Row],[MC ($M)]]-Table4[[#This Row],[Cash ($M)]]+Table4[[#This Row],[Debt ($M)]]</f>
        <v>0</v>
      </c>
      <c r="K13" s="2"/>
      <c r="L13" s="2"/>
    </row>
    <row r="14" spans="2:12">
      <c r="B14" s="2" t="s">
        <v>99</v>
      </c>
      <c r="C14" s="2"/>
      <c r="D14" s="2" t="s">
        <v>100</v>
      </c>
      <c r="E14" s="3"/>
      <c r="F14" s="2"/>
      <c r="G14" s="3">
        <f>Table4[[#This Row],[Price]]*Table4[[#This Row],[Share Count ]]</f>
        <v>0</v>
      </c>
      <c r="H14" s="3"/>
      <c r="I14" s="3"/>
      <c r="J14" s="3">
        <f>Table4[[#This Row],[MC ($M)]]-Table4[[#This Row],[Cash ($M)]]+Table4[[#This Row],[Debt ($M)]]</f>
        <v>0</v>
      </c>
      <c r="K14" s="2"/>
      <c r="L14" s="2"/>
    </row>
    <row r="15" spans="2:12">
      <c r="B15" s="2" t="s">
        <v>137</v>
      </c>
      <c r="C15" s="2"/>
      <c r="D15" s="2" t="s">
        <v>138</v>
      </c>
      <c r="E15" s="3"/>
      <c r="F15" s="2"/>
      <c r="G15" s="3">
        <f>Table4[[#This Row],[Price]]*Table4[[#This Row],[Share Count ]]</f>
        <v>0</v>
      </c>
      <c r="H15" s="3"/>
      <c r="I15" s="3"/>
      <c r="J15" s="3"/>
      <c r="K15" s="2"/>
      <c r="L15" s="2"/>
    </row>
    <row r="16" spans="2:12">
      <c r="B16" s="2" t="s">
        <v>65</v>
      </c>
      <c r="C16" s="2"/>
      <c r="D16" s="2" t="s">
        <v>66</v>
      </c>
      <c r="E16" s="3"/>
      <c r="F16" s="2"/>
      <c r="G16" s="3">
        <f>Table4[[#This Row],[Price]]*Table4[[#This Row],[Share Count ]]</f>
        <v>0</v>
      </c>
      <c r="H16" s="3"/>
      <c r="I16" s="3"/>
      <c r="J16" s="3">
        <f>Table4[[#This Row],[MC ($M)]]-Table4[[#This Row],[Cash ($M)]]+Table4[[#This Row],[Debt ($M)]]</f>
        <v>0</v>
      </c>
      <c r="K16" s="2"/>
      <c r="L16" s="2"/>
    </row>
    <row r="17" spans="2:12">
      <c r="B17" s="2" t="s">
        <v>91</v>
      </c>
      <c r="C17" s="2"/>
      <c r="D17" s="2" t="s">
        <v>92</v>
      </c>
      <c r="E17" s="3"/>
      <c r="F17" s="2"/>
      <c r="G17" s="3">
        <f>Table4[[#This Row],[Price]]*Table4[[#This Row],[Share Count ]]</f>
        <v>0</v>
      </c>
      <c r="H17" s="3"/>
      <c r="I17" s="3"/>
      <c r="J17" s="3">
        <f>Table4[[#This Row],[MC ($M)]]-Table4[[#This Row],[Cash ($M)]]+Table4[[#This Row],[Debt ($M)]]</f>
        <v>0</v>
      </c>
      <c r="K17" s="2"/>
      <c r="L17" s="2"/>
    </row>
    <row r="18" spans="2:12">
      <c r="B18" s="2" t="s">
        <v>103</v>
      </c>
      <c r="C18" s="2"/>
      <c r="D18" s="2" t="s">
        <v>104</v>
      </c>
      <c r="E18" s="3"/>
      <c r="F18" s="2"/>
      <c r="G18" s="3">
        <f>Table4[[#This Row],[Price]]*Table4[[#This Row],[Share Count ]]</f>
        <v>0</v>
      </c>
      <c r="H18" s="3"/>
      <c r="I18" s="3"/>
      <c r="J18" s="3">
        <f>Table4[[#This Row],[MC ($M)]]-Table4[[#This Row],[Cash ($M)]]+Table4[[#This Row],[Debt ($M)]]</f>
        <v>0</v>
      </c>
      <c r="K18" s="2"/>
      <c r="L18" s="2"/>
    </row>
    <row r="19" spans="2:12">
      <c r="B19" s="2" t="s">
        <v>119</v>
      </c>
      <c r="C19" s="2"/>
      <c r="D19" s="2" t="s">
        <v>120</v>
      </c>
      <c r="E19" s="3"/>
      <c r="F19" s="2"/>
      <c r="G19" s="3">
        <f>Table4[[#This Row],[Price]]*Table4[[#This Row],[Share Count ]]</f>
        <v>0</v>
      </c>
      <c r="H19" s="3"/>
      <c r="I19" s="3"/>
      <c r="J19" s="3">
        <f>Table4[[#This Row],[MC ($M)]]-Table4[[#This Row],[Cash ($M)]]+Table4[[#This Row],[Debt ($M)]]</f>
        <v>0</v>
      </c>
      <c r="K19" s="2"/>
      <c r="L19" s="2"/>
    </row>
    <row r="20" spans="2:12">
      <c r="B20" s="2" t="s">
        <v>55</v>
      </c>
      <c r="C20" s="2"/>
      <c r="D20" s="2" t="s">
        <v>56</v>
      </c>
      <c r="E20" s="3"/>
      <c r="F20" s="2"/>
      <c r="G20" s="3">
        <f>Table4[[#This Row],[Price]]*Table4[[#This Row],[Share Count ]]</f>
        <v>0</v>
      </c>
      <c r="H20" s="3"/>
      <c r="I20" s="3"/>
      <c r="J20" s="3">
        <f>Table4[[#This Row],[MC ($M)]]-Table4[[#This Row],[Cash ($M)]]+Table4[[#This Row],[Debt ($M)]]</f>
        <v>0</v>
      </c>
      <c r="K20" s="2"/>
      <c r="L20" s="2"/>
    </row>
    <row r="21" spans="2:12">
      <c r="B21" s="2" t="s">
        <v>27</v>
      </c>
      <c r="C21" s="2"/>
      <c r="D21" s="2" t="s">
        <v>28</v>
      </c>
      <c r="E21" s="3"/>
      <c r="F21" s="2"/>
      <c r="G21" s="3">
        <f>Table4[[#This Row],[Price]]*Table4[[#This Row],[Share Count ]]</f>
        <v>0</v>
      </c>
      <c r="H21" s="3"/>
      <c r="I21" s="3"/>
      <c r="J21" s="3">
        <f>Table4[[#This Row],[MC ($M)]]-Table4[[#This Row],[Cash ($M)]]+Table4[[#This Row],[Debt ($M)]]</f>
        <v>0</v>
      </c>
      <c r="K21" s="2"/>
      <c r="L21" s="2"/>
    </row>
    <row r="22" spans="2:12">
      <c r="B22" s="2" t="s">
        <v>127</v>
      </c>
      <c r="C22" s="2"/>
      <c r="D22" s="2" t="s">
        <v>128</v>
      </c>
      <c r="E22" s="3"/>
      <c r="F22" s="2"/>
      <c r="G22" s="3">
        <f>Table4[[#This Row],[Price]]*Table4[[#This Row],[Share Count ]]</f>
        <v>0</v>
      </c>
      <c r="H22" s="3"/>
      <c r="I22" s="3"/>
      <c r="J22" s="3">
        <f>Table4[[#This Row],[MC ($M)]]-Table4[[#This Row],[Cash ($M)]]+Table4[[#This Row],[Debt ($M)]]</f>
        <v>0</v>
      </c>
      <c r="K22" s="2"/>
      <c r="L22" s="2"/>
    </row>
    <row r="23" spans="2:12">
      <c r="B23" s="2" t="s">
        <v>29</v>
      </c>
      <c r="C23" s="2"/>
      <c r="D23" s="2" t="s">
        <v>30</v>
      </c>
      <c r="E23" s="3"/>
      <c r="F23" s="2"/>
      <c r="G23" s="3">
        <f>Table4[[#This Row],[Price]]*Table4[[#This Row],[Share Count ]]</f>
        <v>0</v>
      </c>
      <c r="H23" s="3"/>
      <c r="I23" s="3"/>
      <c r="J23" s="3">
        <f>Table4[[#This Row],[MC ($M)]]-Table4[[#This Row],[Cash ($M)]]+Table4[[#This Row],[Debt ($M)]]</f>
        <v>0</v>
      </c>
      <c r="K23" s="2"/>
      <c r="L23" s="2"/>
    </row>
    <row r="24" spans="2:12">
      <c r="B24" s="2" t="s">
        <v>123</v>
      </c>
      <c r="C24" s="2"/>
      <c r="D24" s="2" t="s">
        <v>124</v>
      </c>
      <c r="E24" s="3"/>
      <c r="F24" s="2"/>
      <c r="G24" s="3">
        <f>Table4[[#This Row],[Price]]*Table4[[#This Row],[Share Count ]]</f>
        <v>0</v>
      </c>
      <c r="H24" s="3"/>
      <c r="I24" s="3"/>
      <c r="J24" s="3">
        <f>Table4[[#This Row],[MC ($M)]]-Table4[[#This Row],[Cash ($M)]]+Table4[[#This Row],[Debt ($M)]]</f>
        <v>0</v>
      </c>
      <c r="K24" s="2"/>
      <c r="L24" s="2"/>
    </row>
    <row r="25" spans="2:12">
      <c r="B25" s="2" t="s">
        <v>101</v>
      </c>
      <c r="C25" s="2"/>
      <c r="D25" s="2" t="s">
        <v>102</v>
      </c>
      <c r="E25" s="3"/>
      <c r="F25" s="2"/>
      <c r="G25" s="3">
        <f>Table4[[#This Row],[Price]]*Table4[[#This Row],[Share Count ]]</f>
        <v>0</v>
      </c>
      <c r="H25" s="3"/>
      <c r="I25" s="3"/>
      <c r="J25" s="3">
        <f>Table4[[#This Row],[MC ($M)]]-Table4[[#This Row],[Cash ($M)]]+Table4[[#This Row],[Debt ($M)]]</f>
        <v>0</v>
      </c>
      <c r="K25" s="2"/>
      <c r="L25" s="2"/>
    </row>
    <row r="26" spans="2:12">
      <c r="B26" s="2" t="s">
        <v>59</v>
      </c>
      <c r="C26" s="2"/>
      <c r="D26" s="2" t="s">
        <v>60</v>
      </c>
      <c r="E26" s="3"/>
      <c r="F26" s="2"/>
      <c r="G26" s="3">
        <f>Table4[[#This Row],[Price]]*Table4[[#This Row],[Share Count ]]</f>
        <v>0</v>
      </c>
      <c r="H26" s="3"/>
      <c r="I26" s="3"/>
      <c r="J26" s="3">
        <f>Table4[[#This Row],[MC ($M)]]-Table4[[#This Row],[Cash ($M)]]+Table4[[#This Row],[Debt ($M)]]</f>
        <v>0</v>
      </c>
      <c r="K26" s="2"/>
      <c r="L26" s="2"/>
    </row>
    <row r="27" spans="2:12">
      <c r="B27" s="2" t="s">
        <v>47</v>
      </c>
      <c r="C27" s="2"/>
      <c r="D27" s="2" t="s">
        <v>48</v>
      </c>
      <c r="E27" s="3"/>
      <c r="F27" s="2"/>
      <c r="G27" s="3">
        <f>Table4[[#This Row],[Price]]*Table4[[#This Row],[Share Count ]]</f>
        <v>0</v>
      </c>
      <c r="H27" s="3"/>
      <c r="I27" s="3"/>
      <c r="J27" s="3">
        <f>Table4[[#This Row],[MC ($M)]]-Table4[[#This Row],[Cash ($M)]]+Table4[[#This Row],[Debt ($M)]]</f>
        <v>0</v>
      </c>
      <c r="K27" s="2"/>
      <c r="L27" s="2"/>
    </row>
    <row r="28" spans="2:12">
      <c r="B28" s="2" t="s">
        <v>133</v>
      </c>
      <c r="C28" s="2"/>
      <c r="D28" s="2" t="s">
        <v>134</v>
      </c>
      <c r="E28" s="3"/>
      <c r="F28" s="2"/>
      <c r="G28" s="3">
        <f>Table4[[#This Row],[Price]]*Table4[[#This Row],[Share Count ]]</f>
        <v>0</v>
      </c>
      <c r="H28" s="3"/>
      <c r="I28" s="3">
        <f>14.037+52.45</f>
        <v>66.487000000000009</v>
      </c>
      <c r="J28" s="3">
        <f>Table4[[#This Row],[MC ($M)]]-Table4[[#This Row],[Cash ($M)]]+Table4[[#This Row],[Debt ($M)]]</f>
        <v>66.487000000000009</v>
      </c>
      <c r="K28" s="2"/>
      <c r="L28" s="2"/>
    </row>
    <row r="29" spans="2:12">
      <c r="B29" s="2" t="s">
        <v>107</v>
      </c>
      <c r="C29" s="2"/>
      <c r="D29" s="2" t="s">
        <v>108</v>
      </c>
      <c r="E29" s="3"/>
      <c r="F29" s="2"/>
      <c r="G29" s="3">
        <f>Table4[[#This Row],[Price]]*Table4[[#This Row],[Share Count ]]</f>
        <v>0</v>
      </c>
      <c r="H29" s="3"/>
      <c r="I29" s="3"/>
      <c r="J29" s="3">
        <f>Table4[[#This Row],[MC ($M)]]-Table4[[#This Row],[Cash ($M)]]+Table4[[#This Row],[Debt ($M)]]</f>
        <v>0</v>
      </c>
      <c r="K29" s="2"/>
      <c r="L29" s="2"/>
    </row>
    <row r="30" spans="2:12">
      <c r="B30" s="2" t="s">
        <v>85</v>
      </c>
      <c r="C30" s="2"/>
      <c r="D30" s="2" t="s">
        <v>86</v>
      </c>
      <c r="E30" s="3"/>
      <c r="F30" s="2"/>
      <c r="G30" s="3">
        <f>Table4[[#This Row],[Price]]*Table4[[#This Row],[Share Count ]]</f>
        <v>0</v>
      </c>
      <c r="H30" s="3"/>
      <c r="I30" s="3"/>
      <c r="J30" s="3">
        <f>Table4[[#This Row],[MC ($M)]]-Table4[[#This Row],[Cash ($M)]]+Table4[[#This Row],[Debt ($M)]]</f>
        <v>0</v>
      </c>
      <c r="K30" s="2"/>
      <c r="L30" s="2"/>
    </row>
    <row r="31" spans="2:12">
      <c r="B31" s="2" t="s">
        <v>43</v>
      </c>
      <c r="C31" s="2"/>
      <c r="D31" s="2" t="s">
        <v>44</v>
      </c>
      <c r="E31" s="3">
        <v>85.27</v>
      </c>
      <c r="F31" s="2"/>
      <c r="G31" s="3">
        <f>Table4[[#This Row],[Price]]*Table4[[#This Row],[Share Count ]]</f>
        <v>0</v>
      </c>
      <c r="H31" s="3"/>
      <c r="I31" s="3"/>
      <c r="J31" s="3">
        <f>Table4[[#This Row],[MC ($M)]]-Table4[[#This Row],[Cash ($M)]]+Table4[[#This Row],[Debt ($M)]]</f>
        <v>0</v>
      </c>
      <c r="K31" s="2"/>
      <c r="L31" s="2"/>
    </row>
    <row r="32" spans="2:12">
      <c r="B32" s="2" t="s">
        <v>53</v>
      </c>
      <c r="C32" s="2"/>
      <c r="D32" s="2" t="s">
        <v>54</v>
      </c>
      <c r="E32" s="3"/>
      <c r="F32" s="2"/>
      <c r="G32" s="3">
        <f>Table4[[#This Row],[Price]]*Table4[[#This Row],[Share Count ]]</f>
        <v>0</v>
      </c>
      <c r="H32" s="3"/>
      <c r="I32" s="3"/>
      <c r="J32" s="3">
        <f>Table4[[#This Row],[MC ($M)]]-Table4[[#This Row],[Cash ($M)]]+Table4[[#This Row],[Debt ($M)]]</f>
        <v>0</v>
      </c>
      <c r="K32" s="2"/>
      <c r="L32" s="2"/>
    </row>
    <row r="33" spans="2:12">
      <c r="B33" s="2" t="s">
        <v>93</v>
      </c>
      <c r="C33" s="2"/>
      <c r="D33" s="2" t="s">
        <v>94</v>
      </c>
      <c r="E33" s="3"/>
      <c r="F33" s="2"/>
      <c r="G33" s="3">
        <f>Table4[[#This Row],[Price]]*Table4[[#This Row],[Share Count ]]</f>
        <v>0</v>
      </c>
      <c r="H33" s="3"/>
      <c r="I33" s="3"/>
      <c r="J33" s="3">
        <f>Table4[[#This Row],[MC ($M)]]-Table4[[#This Row],[Cash ($M)]]+Table4[[#This Row],[Debt ($M)]]</f>
        <v>0</v>
      </c>
      <c r="K33" s="2"/>
      <c r="L33" s="2"/>
    </row>
    <row r="34" spans="2:12">
      <c r="B34" s="2" t="s">
        <v>121</v>
      </c>
      <c r="C34" s="2"/>
      <c r="D34" s="2" t="s">
        <v>122</v>
      </c>
      <c r="E34" s="3"/>
      <c r="F34" s="2"/>
      <c r="G34" s="3">
        <f>Table4[[#This Row],[Price]]*Table4[[#This Row],[Share Count ]]</f>
        <v>0</v>
      </c>
      <c r="H34" s="3"/>
      <c r="I34" s="3"/>
      <c r="J34" s="3">
        <f>Table4[[#This Row],[MC ($M)]]-Table4[[#This Row],[Cash ($M)]]+Table4[[#This Row],[Debt ($M)]]</f>
        <v>0</v>
      </c>
      <c r="K34" s="2"/>
      <c r="L34" s="2"/>
    </row>
    <row r="35" spans="2:12">
      <c r="B35" s="2" t="s">
        <v>87</v>
      </c>
      <c r="C35" s="2"/>
      <c r="D35" s="2" t="s">
        <v>88</v>
      </c>
      <c r="E35" s="3">
        <v>50.8</v>
      </c>
      <c r="F35" s="2"/>
      <c r="G35" s="3">
        <f>Table4[[#This Row],[Price]]*Table4[[#This Row],[Share Count ]]</f>
        <v>0</v>
      </c>
      <c r="H35" s="3"/>
      <c r="I35" s="3"/>
      <c r="J35" s="3">
        <f>Table4[[#This Row],[MC ($M)]]-Table4[[#This Row],[Cash ($M)]]+Table4[[#This Row],[Debt ($M)]]</f>
        <v>0</v>
      </c>
      <c r="K35" s="2"/>
      <c r="L35" s="2"/>
    </row>
    <row r="36" spans="2:12">
      <c r="B36" s="2" t="s">
        <v>19</v>
      </c>
      <c r="C36" s="2"/>
      <c r="D36" s="2" t="s">
        <v>20</v>
      </c>
      <c r="E36" s="3"/>
      <c r="F36" s="2"/>
      <c r="G36" s="3">
        <f>Table4[[#This Row],[Price]]*Table4[[#This Row],[Share Count ]]</f>
        <v>0</v>
      </c>
      <c r="H36" s="3"/>
      <c r="I36" s="3"/>
      <c r="J36" s="3">
        <f>Table4[[#This Row],[MC ($M)]]-Table4[[#This Row],[Cash ($M)]]+Table4[[#This Row],[Debt ($M)]]</f>
        <v>0</v>
      </c>
      <c r="K36" s="2"/>
      <c r="L36" s="2" t="s">
        <v>11</v>
      </c>
    </row>
    <row r="37" spans="2:12">
      <c r="B37" s="2" t="s">
        <v>39</v>
      </c>
      <c r="C37" s="2"/>
      <c r="D37" s="2" t="s">
        <v>40</v>
      </c>
      <c r="E37" s="3">
        <v>1350</v>
      </c>
      <c r="F37" s="2">
        <f>7.756+1.005</f>
        <v>8.7609999999999992</v>
      </c>
      <c r="G37" s="3">
        <f>Table4[[#This Row],[Price]]*Table4[[#This Row],[Share Count ]]</f>
        <v>11827.349999999999</v>
      </c>
      <c r="H37" s="3">
        <f>1699.288+198.771</f>
        <v>1898.059</v>
      </c>
      <c r="I37" s="3">
        <f>23.923+2.584+92.248+3.714+1785.102+61.892</f>
        <v>1969.4630000000002</v>
      </c>
      <c r="J37" s="3">
        <f>Table4[[#This Row],[MC ($M)]]-Table4[[#This Row],[Cash ($M)]]+Table4[[#This Row],[Debt ($M)]]</f>
        <v>11898.753999999999</v>
      </c>
      <c r="K37" s="2" t="s">
        <v>13</v>
      </c>
      <c r="L37" s="2" t="s">
        <v>15</v>
      </c>
    </row>
    <row r="38" spans="2:12">
      <c r="B38" s="2" t="s">
        <v>117</v>
      </c>
      <c r="C38" s="2"/>
      <c r="D38" s="2" t="s">
        <v>118</v>
      </c>
      <c r="E38" s="3"/>
      <c r="F38" s="2"/>
      <c r="G38" s="3">
        <f>Table4[[#This Row],[Price]]*Table4[[#This Row],[Share Count ]]</f>
        <v>0</v>
      </c>
      <c r="H38" s="3"/>
      <c r="I38" s="3"/>
      <c r="J38" s="3">
        <f>Table4[[#This Row],[MC ($M)]]-Table4[[#This Row],[Cash ($M)]]+Table4[[#This Row],[Debt ($M)]]</f>
        <v>0</v>
      </c>
      <c r="K38" s="2"/>
      <c r="L38" s="2"/>
    </row>
    <row r="39" spans="2:12">
      <c r="B39" s="2" t="s">
        <v>23</v>
      </c>
      <c r="C39" s="2"/>
      <c r="D39" s="2" t="s">
        <v>24</v>
      </c>
      <c r="E39" s="3"/>
      <c r="F39" s="2"/>
      <c r="G39" s="3">
        <f>Table4[[#This Row],[Price]]*Table4[[#This Row],[Share Count ]]</f>
        <v>0</v>
      </c>
      <c r="H39" s="3"/>
      <c r="I39" s="3"/>
      <c r="J39" s="3">
        <f>Table4[[#This Row],[MC ($M)]]-Table4[[#This Row],[Cash ($M)]]+Table4[[#This Row],[Debt ($M)]]</f>
        <v>0</v>
      </c>
      <c r="K39" s="2"/>
      <c r="L39" s="2"/>
    </row>
    <row r="40" spans="2:12">
      <c r="B40" s="2" t="s">
        <v>61</v>
      </c>
      <c r="C40" s="2"/>
      <c r="D40" s="2" t="s">
        <v>62</v>
      </c>
      <c r="E40" s="3"/>
      <c r="F40" s="2"/>
      <c r="G40" s="3">
        <f>Table4[[#This Row],[Price]]*Table4[[#This Row],[Share Count ]]</f>
        <v>0</v>
      </c>
      <c r="H40" s="3"/>
      <c r="I40" s="3"/>
      <c r="J40" s="3">
        <f>Table4[[#This Row],[MC ($M)]]-Table4[[#This Row],[Cash ($M)]]+Table4[[#This Row],[Debt ($M)]]</f>
        <v>0</v>
      </c>
      <c r="K40" s="2"/>
      <c r="L40" s="2"/>
    </row>
    <row r="41" spans="2:12">
      <c r="B41" s="2" t="s">
        <v>135</v>
      </c>
      <c r="C41" s="2"/>
      <c r="D41" s="2" t="s">
        <v>136</v>
      </c>
      <c r="E41" s="3"/>
      <c r="F41" s="2"/>
      <c r="G41" s="3">
        <f>Table4[[#This Row],[Price]]*Table4[[#This Row],[Share Count ]]</f>
        <v>0</v>
      </c>
      <c r="H41" s="3"/>
      <c r="I41" s="3">
        <f>14.037+52.45</f>
        <v>66.487000000000009</v>
      </c>
      <c r="J41" s="3">
        <f>Table4[[#This Row],[MC ($M)]]-Table4[[#This Row],[Cash ($M)]]+Table4[[#This Row],[Debt ($M)]]</f>
        <v>66.487000000000009</v>
      </c>
      <c r="K41" s="2"/>
      <c r="L41" s="2"/>
    </row>
    <row r="42" spans="2:12">
      <c r="B42" s="2" t="s">
        <v>83</v>
      </c>
      <c r="C42" s="2"/>
      <c r="D42" s="2" t="s">
        <v>84</v>
      </c>
      <c r="E42" s="3"/>
      <c r="F42" s="2"/>
      <c r="G42" s="3">
        <f>Table4[[#This Row],[Price]]*Table4[[#This Row],[Share Count ]]</f>
        <v>0</v>
      </c>
      <c r="H42" s="3"/>
      <c r="I42" s="3"/>
      <c r="J42" s="3">
        <f>Table4[[#This Row],[MC ($M)]]-Table4[[#This Row],[Cash ($M)]]+Table4[[#This Row],[Debt ($M)]]</f>
        <v>0</v>
      </c>
      <c r="K42" s="2"/>
      <c r="L42" s="2"/>
    </row>
    <row r="43" spans="2:12">
      <c r="B43" s="2" t="s">
        <v>35</v>
      </c>
      <c r="C43" s="2"/>
      <c r="D43" s="2" t="s">
        <v>36</v>
      </c>
      <c r="E43" s="3"/>
      <c r="F43" s="2"/>
      <c r="G43" s="3">
        <f>Table4[[#This Row],[Price]]*Table4[[#This Row],[Share Count ]]</f>
        <v>0</v>
      </c>
      <c r="H43" s="3"/>
      <c r="I43" s="3"/>
      <c r="J43" s="3">
        <f>Table4[[#This Row],[MC ($M)]]-Table4[[#This Row],[Cash ($M)]]+Table4[[#This Row],[Debt ($M)]]</f>
        <v>0</v>
      </c>
      <c r="K43" s="2"/>
      <c r="L43" s="2"/>
    </row>
    <row r="44" spans="2:12">
      <c r="B44" s="2" t="s">
        <v>115</v>
      </c>
      <c r="C44" s="2"/>
      <c r="D44" s="2" t="s">
        <v>116</v>
      </c>
      <c r="E44" s="3"/>
      <c r="F44" s="2"/>
      <c r="G44" s="3">
        <f>Table4[[#This Row],[Price]]*Table4[[#This Row],[Share Count ]]</f>
        <v>0</v>
      </c>
      <c r="H44" s="3"/>
      <c r="I44" s="3"/>
      <c r="J44" s="3">
        <f>Table4[[#This Row],[MC ($M)]]-Table4[[#This Row],[Cash ($M)]]+Table4[[#This Row],[Debt ($M)]]</f>
        <v>0</v>
      </c>
      <c r="K44" s="2"/>
      <c r="L44" s="2"/>
    </row>
    <row r="45" spans="2:12">
      <c r="B45" s="2" t="s">
        <v>63</v>
      </c>
      <c r="C45" s="2"/>
      <c r="D45" s="2" t="s">
        <v>64</v>
      </c>
      <c r="E45" s="3"/>
      <c r="F45" s="2"/>
      <c r="G45" s="3">
        <f>Table4[[#This Row],[Price]]*Table4[[#This Row],[Share Count ]]</f>
        <v>0</v>
      </c>
      <c r="H45" s="3"/>
      <c r="I45" s="3"/>
      <c r="J45" s="3">
        <f>Table4[[#This Row],[MC ($M)]]-Table4[[#This Row],[Cash ($M)]]+Table4[[#This Row],[Debt ($M)]]</f>
        <v>0</v>
      </c>
      <c r="K45" s="2"/>
      <c r="L45" s="2"/>
    </row>
    <row r="46" spans="2:12">
      <c r="B46" s="2" t="s">
        <v>81</v>
      </c>
      <c r="C46" s="2"/>
      <c r="D46" s="2" t="s">
        <v>82</v>
      </c>
      <c r="E46" s="3"/>
      <c r="F46" s="2"/>
      <c r="G46" s="3">
        <f>Table4[[#This Row],[Price]]*Table4[[#This Row],[Share Count ]]</f>
        <v>0</v>
      </c>
      <c r="H46" s="3"/>
      <c r="I46" s="3"/>
      <c r="J46" s="3">
        <f>Table4[[#This Row],[MC ($M)]]-Table4[[#This Row],[Cash ($M)]]+Table4[[#This Row],[Debt ($M)]]</f>
        <v>0</v>
      </c>
      <c r="K46" s="2"/>
      <c r="L46" s="2"/>
    </row>
    <row r="47" spans="2:12">
      <c r="B47" s="2" t="s">
        <v>105</v>
      </c>
      <c r="C47" s="2"/>
      <c r="D47" s="2" t="s">
        <v>106</v>
      </c>
      <c r="E47" s="3"/>
      <c r="F47" s="2"/>
      <c r="G47" s="3">
        <f>Table4[[#This Row],[Price]]*Table4[[#This Row],[Share Count ]]</f>
        <v>0</v>
      </c>
      <c r="H47" s="3"/>
      <c r="I47" s="3"/>
      <c r="J47" s="3">
        <f>Table4[[#This Row],[MC ($M)]]-Table4[[#This Row],[Cash ($M)]]+Table4[[#This Row],[Debt ($M)]]</f>
        <v>0</v>
      </c>
      <c r="K47" s="2"/>
      <c r="L47" s="2"/>
    </row>
    <row r="48" spans="2:12">
      <c r="B48" s="2" t="s">
        <v>45</v>
      </c>
      <c r="C48" s="2"/>
      <c r="D48" s="2" t="s">
        <v>46</v>
      </c>
      <c r="E48" s="3">
        <v>68.05</v>
      </c>
      <c r="F48" s="2"/>
      <c r="G48" s="3">
        <f>Table4[[#This Row],[Price]]*Table4[[#This Row],[Share Count ]]</f>
        <v>0</v>
      </c>
      <c r="H48" s="3"/>
      <c r="I48" s="3"/>
      <c r="J48" s="3">
        <f>Table4[[#This Row],[MC ($M)]]-Table4[[#This Row],[Cash ($M)]]+Table4[[#This Row],[Debt ($M)]]</f>
        <v>0</v>
      </c>
      <c r="K48" s="2"/>
      <c r="L48" s="2"/>
    </row>
    <row r="49" spans="2:12">
      <c r="B49" s="2" t="s">
        <v>57</v>
      </c>
      <c r="C49" s="2"/>
      <c r="D49" s="2" t="s">
        <v>58</v>
      </c>
      <c r="E49" s="3"/>
      <c r="F49" s="2"/>
      <c r="G49" s="3">
        <f>Table4[[#This Row],[Price]]*Table4[[#This Row],[Share Count ]]</f>
        <v>0</v>
      </c>
      <c r="H49" s="3"/>
      <c r="I49" s="3"/>
      <c r="J49" s="3">
        <f>Table4[[#This Row],[MC ($M)]]-Table4[[#This Row],[Cash ($M)]]+Table4[[#This Row],[Debt ($M)]]</f>
        <v>0</v>
      </c>
      <c r="K49" s="2"/>
      <c r="L49" s="2"/>
    </row>
    <row r="50" spans="2:12">
      <c r="B50" s="2" t="s">
        <v>49</v>
      </c>
      <c r="C50" s="2"/>
      <c r="D50" s="2" t="s">
        <v>50</v>
      </c>
      <c r="E50" s="3"/>
      <c r="F50" s="2"/>
      <c r="G50" s="3">
        <f>Table4[[#This Row],[Price]]*Table4[[#This Row],[Share Count ]]</f>
        <v>0</v>
      </c>
      <c r="H50" s="3"/>
      <c r="I50" s="3"/>
      <c r="J50" s="3">
        <f>Table4[[#This Row],[MC ($M)]]-Table4[[#This Row],[Cash ($M)]]+Table4[[#This Row],[Debt ($M)]]</f>
        <v>0</v>
      </c>
      <c r="K50" s="2"/>
      <c r="L50" s="2"/>
    </row>
    <row r="51" spans="2:12">
      <c r="B51" s="2" t="s">
        <v>131</v>
      </c>
      <c r="C51" s="2"/>
      <c r="D51" s="2" t="s">
        <v>132</v>
      </c>
      <c r="E51" s="3"/>
      <c r="F51" s="2"/>
      <c r="G51" s="3">
        <f>Table4[[#This Row],[Price]]*Table4[[#This Row],[Share Count ]]</f>
        <v>0</v>
      </c>
      <c r="H51" s="3"/>
      <c r="I51" s="3">
        <f>14.037+52.45</f>
        <v>66.487000000000009</v>
      </c>
      <c r="J51" s="3">
        <f>Table4[[#This Row],[MC ($M)]]-Table4[[#This Row],[Cash ($M)]]+Table4[[#This Row],[Debt ($M)]]</f>
        <v>66.487000000000009</v>
      </c>
      <c r="K51" s="2"/>
      <c r="L51" s="2"/>
    </row>
    <row r="52" spans="2:12">
      <c r="B52" s="2" t="s">
        <v>129</v>
      </c>
      <c r="C52" s="2"/>
      <c r="D52" s="2" t="s">
        <v>130</v>
      </c>
      <c r="E52" s="3"/>
      <c r="F52" s="2"/>
      <c r="G52" s="3">
        <f>Table4[[#This Row],[Price]]*Table4[[#This Row],[Share Count ]]</f>
        <v>0</v>
      </c>
      <c r="H52" s="3"/>
      <c r="I52" s="3">
        <f>14.037+52.45</f>
        <v>66.487000000000009</v>
      </c>
      <c r="J52" s="3">
        <f>Table4[[#This Row],[MC ($M)]]-Table4[[#This Row],[Cash ($M)]]+Table4[[#This Row],[Debt ($M)]]</f>
        <v>66.487000000000009</v>
      </c>
      <c r="K52" s="2"/>
      <c r="L52" s="2"/>
    </row>
    <row r="53" spans="2:12">
      <c r="B53" s="2" t="s">
        <v>33</v>
      </c>
      <c r="C53" s="2"/>
      <c r="D53" s="2" t="s">
        <v>34</v>
      </c>
      <c r="E53" s="3">
        <v>39.54</v>
      </c>
      <c r="F53" s="2">
        <v>233.06800000000001</v>
      </c>
      <c r="G53" s="3">
        <f>Table4[[#This Row],[Price]]*Table4[[#This Row],[Share Count ]]</f>
        <v>9215.5087199999998</v>
      </c>
      <c r="H53" s="3">
        <v>903.21</v>
      </c>
      <c r="I53" s="3">
        <f>1.8+824.5</f>
        <v>826.3</v>
      </c>
      <c r="J53" s="3">
        <f>Table4[[#This Row],[MC ($M)]]-Table4[[#This Row],[Cash ($M)]]+Table4[[#This Row],[Debt ($M)]]</f>
        <v>9138.5987199999981</v>
      </c>
      <c r="K53" s="2" t="s">
        <v>13</v>
      </c>
      <c r="L53" s="2" t="s">
        <v>14</v>
      </c>
    </row>
    <row r="54" spans="2:12">
      <c r="B54" s="2" t="s">
        <v>97</v>
      </c>
      <c r="C54" s="2"/>
      <c r="D54" s="2" t="s">
        <v>98</v>
      </c>
      <c r="E54" s="3">
        <v>172.49</v>
      </c>
      <c r="F54" s="2"/>
      <c r="G54" s="3">
        <f>Table4[[#This Row],[Price]]*Table4[[#This Row],[Share Count ]]</f>
        <v>0</v>
      </c>
      <c r="H54" s="3"/>
      <c r="I54" s="3"/>
      <c r="J54" s="3">
        <f>Table4[[#This Row],[MC ($M)]]-Table4[[#This Row],[Cash ($M)]]+Table4[[#This Row],[Debt ($M)]]</f>
        <v>0</v>
      </c>
      <c r="K54" s="2"/>
      <c r="L54" s="2" t="s">
        <v>16</v>
      </c>
    </row>
    <row r="55" spans="2:12">
      <c r="B55" s="2" t="s">
        <v>73</v>
      </c>
      <c r="C55" s="2"/>
      <c r="D55" s="2" t="s">
        <v>74</v>
      </c>
      <c r="E55" s="3"/>
      <c r="F55" s="2"/>
      <c r="G55" s="3">
        <f>Table4[[#This Row],[Price]]*Table4[[#This Row],[Share Count ]]</f>
        <v>0</v>
      </c>
      <c r="H55" s="3"/>
      <c r="I55" s="3"/>
      <c r="J55" s="3">
        <f>Table4[[#This Row],[MC ($M)]]-Table4[[#This Row],[Cash ($M)]]+Table4[[#This Row],[Debt ($M)]]</f>
        <v>0</v>
      </c>
      <c r="K55" s="2"/>
      <c r="L55" s="2"/>
    </row>
    <row r="56" spans="2:12">
      <c r="B56" s="2" t="s">
        <v>75</v>
      </c>
      <c r="C56" s="2"/>
      <c r="D56" s="2" t="s">
        <v>76</v>
      </c>
      <c r="E56" s="3"/>
      <c r="F56" s="2"/>
      <c r="G56" s="3">
        <f>Table4[[#This Row],[Price]]*Table4[[#This Row],[Share Count ]]</f>
        <v>0</v>
      </c>
      <c r="H56" s="3"/>
      <c r="I56" s="3"/>
      <c r="J56" s="3">
        <f>Table4[[#This Row],[MC ($M)]]-Table4[[#This Row],[Cash ($M)]]+Table4[[#This Row],[Debt ($M)]]</f>
        <v>0</v>
      </c>
      <c r="K56" s="2"/>
      <c r="L56" s="2"/>
    </row>
    <row r="57" spans="2:12">
      <c r="B57" s="2" t="s">
        <v>77</v>
      </c>
      <c r="C57" s="2"/>
      <c r="D57" s="2" t="s">
        <v>78</v>
      </c>
      <c r="E57" s="3"/>
      <c r="F57" s="2"/>
      <c r="G57" s="3">
        <f>Table4[[#This Row],[Price]]*Table4[[#This Row],[Share Count ]]</f>
        <v>0</v>
      </c>
      <c r="H57" s="3"/>
      <c r="I57" s="3"/>
      <c r="J57" s="3">
        <f>Table4[[#This Row],[MC ($M)]]-Table4[[#This Row],[Cash ($M)]]+Table4[[#This Row],[Debt ($M)]]</f>
        <v>0</v>
      </c>
      <c r="K57" s="2"/>
      <c r="L57" s="2"/>
    </row>
    <row r="58" spans="2:12">
      <c r="B58" s="2" t="s">
        <v>21</v>
      </c>
      <c r="C58" s="2"/>
      <c r="D58" s="2" t="s">
        <v>22</v>
      </c>
      <c r="E58" s="3">
        <v>4.3600000000000003</v>
      </c>
      <c r="F58" s="2">
        <v>223.82</v>
      </c>
      <c r="G58" s="3">
        <f>Table4[[#This Row],[Price]]*Table4[[#This Row],[Share Count ]]</f>
        <v>975.85520000000008</v>
      </c>
      <c r="H58" s="3">
        <v>9.6419999999999995</v>
      </c>
      <c r="I58" s="3">
        <f>14.037+52.45+31.743</f>
        <v>98.23</v>
      </c>
      <c r="J58" s="3">
        <f>Table4[[#This Row],[MC ($M)]]-Table4[[#This Row],[Cash ($M)]]+Table4[[#This Row],[Debt ($M)]]</f>
        <v>1064.4431999999999</v>
      </c>
      <c r="K58" s="2"/>
      <c r="L58" s="2" t="s">
        <v>12</v>
      </c>
    </row>
    <row r="59" spans="2:12">
      <c r="B59" s="2" t="s">
        <v>109</v>
      </c>
      <c r="C59" s="2"/>
      <c r="D59" s="2" t="s">
        <v>110</v>
      </c>
      <c r="E59" s="3"/>
      <c r="F59" s="2"/>
      <c r="G59" s="3">
        <f>Table4[[#This Row],[Price]]*Table4[[#This Row],[Share Count ]]</f>
        <v>0</v>
      </c>
      <c r="H59" s="3"/>
      <c r="I59" s="3"/>
      <c r="J59" s="3">
        <f>Table4[[#This Row],[MC ($M)]]-Table4[[#This Row],[Cash ($M)]]+Table4[[#This Row],[Debt ($M)]]</f>
        <v>0</v>
      </c>
      <c r="K59" s="2"/>
      <c r="L59" s="2"/>
    </row>
    <row r="60" spans="2:12">
      <c r="B60" s="2" t="s">
        <v>113</v>
      </c>
      <c r="C60" s="2"/>
      <c r="D60" s="2" t="s">
        <v>114</v>
      </c>
      <c r="E60" s="3"/>
      <c r="F60" s="2"/>
      <c r="G60" s="3">
        <f>Table4[[#This Row],[Price]]*Table4[[#This Row],[Share Count ]]</f>
        <v>0</v>
      </c>
      <c r="H60" s="3"/>
      <c r="I60" s="3"/>
      <c r="J60" s="3">
        <f>Table4[[#This Row],[MC ($M)]]-Table4[[#This Row],[Cash ($M)]]+Table4[[#This Row],[Debt ($M)]]</f>
        <v>0</v>
      </c>
      <c r="K60" s="2"/>
      <c r="L60" s="2"/>
    </row>
    <row r="61" spans="2:12">
      <c r="B61" s="2" t="s">
        <v>67</v>
      </c>
      <c r="C61" s="2"/>
      <c r="D61" s="2" t="s">
        <v>68</v>
      </c>
      <c r="E61" s="3"/>
      <c r="F61" s="2"/>
      <c r="G61" s="3">
        <f>Table4[[#This Row],[Price]]*Table4[[#This Row],[Share Count ]]</f>
        <v>0</v>
      </c>
      <c r="H61" s="3"/>
      <c r="I61" s="3"/>
      <c r="J61" s="3">
        <f>Table4[[#This Row],[MC ($M)]]-Table4[[#This Row],[Cash ($M)]]+Table4[[#This Row],[Debt ($M)]]</f>
        <v>0</v>
      </c>
      <c r="K61" s="2"/>
      <c r="L61" s="2"/>
    </row>
    <row r="62" spans="2:12">
      <c r="B62" s="2" t="s">
        <v>69</v>
      </c>
      <c r="C62" s="2"/>
      <c r="D62" s="2" t="s">
        <v>70</v>
      </c>
      <c r="E62" s="3"/>
      <c r="F62" s="2"/>
      <c r="G62" s="3">
        <f>Table4[[#This Row],[Price]]*Table4[[#This Row],[Share Count ]]</f>
        <v>0</v>
      </c>
      <c r="H62" s="3"/>
      <c r="I62" s="3"/>
      <c r="J62" s="3">
        <f>Table4[[#This Row],[MC ($M)]]-Table4[[#This Row],[Cash ($M)]]+Table4[[#This Row],[Debt ($M)]]</f>
        <v>0</v>
      </c>
      <c r="K62" s="2"/>
      <c r="L62" s="2"/>
    </row>
    <row r="63" spans="2:12">
      <c r="B63" s="2" t="s">
        <v>71</v>
      </c>
      <c r="C63" s="2"/>
      <c r="D63" s="2" t="s">
        <v>72</v>
      </c>
      <c r="E63" s="3"/>
      <c r="F63" s="2"/>
      <c r="G63" s="3">
        <f>Table4[[#This Row],[Price]]*Table4[[#This Row],[Share Count ]]</f>
        <v>0</v>
      </c>
      <c r="H63" s="3"/>
      <c r="I63" s="3"/>
      <c r="J63" s="3">
        <f>Table4[[#This Row],[MC ($M)]]-Table4[[#This Row],[Cash ($M)]]+Table4[[#This Row],[Debt ($M)]]</f>
        <v>0</v>
      </c>
      <c r="K63" s="2"/>
      <c r="L63" s="2"/>
    </row>
    <row r="64" spans="2:12">
      <c r="B64" s="2"/>
      <c r="C64" s="2"/>
      <c r="D64" s="2"/>
      <c r="E64" s="3"/>
      <c r="F64" s="2"/>
      <c r="G64" s="3"/>
      <c r="H64" s="3"/>
      <c r="I64" s="3"/>
      <c r="J64" s="3"/>
      <c r="K64" s="2"/>
      <c r="L64" s="2"/>
    </row>
    <row r="65" spans="2:12">
      <c r="B65" s="2"/>
      <c r="C65" s="2"/>
      <c r="D65" s="2"/>
      <c r="E65" s="3"/>
      <c r="F65" s="2"/>
      <c r="G65" s="3"/>
      <c r="H65" s="3"/>
      <c r="I65" s="3"/>
      <c r="J65" s="3"/>
      <c r="K65" s="2"/>
      <c r="L65" s="2"/>
    </row>
    <row r="66" spans="2:12">
      <c r="B66" s="2"/>
      <c r="C66" s="2"/>
      <c r="D66" s="2"/>
      <c r="E66" s="3"/>
      <c r="F66" s="2"/>
      <c r="G66" s="3"/>
      <c r="H66" s="3"/>
      <c r="I66" s="3"/>
      <c r="J66" s="3"/>
      <c r="K66" s="2"/>
      <c r="L66" s="2"/>
    </row>
    <row r="67" spans="2:12">
      <c r="B67" s="2"/>
      <c r="C67" s="2"/>
      <c r="D67" s="2"/>
      <c r="E67" s="3"/>
      <c r="F67" s="2"/>
      <c r="G67" s="3"/>
      <c r="H67" s="3"/>
      <c r="I67" s="3"/>
      <c r="J67" s="3"/>
      <c r="K67" s="2"/>
      <c r="L67" s="2"/>
    </row>
    <row r="68" spans="2:12">
      <c r="B68" s="2"/>
      <c r="C68" s="2"/>
      <c r="D68" s="2"/>
      <c r="E68" s="3"/>
      <c r="F68" s="2"/>
      <c r="G68" s="3"/>
      <c r="H68" s="3"/>
      <c r="I68" s="3"/>
      <c r="J68" s="3"/>
      <c r="K68" s="2"/>
      <c r="L68" s="2"/>
    </row>
    <row r="69" spans="2:12">
      <c r="B69" s="2"/>
      <c r="C69" s="2"/>
      <c r="D69" s="2"/>
      <c r="E69" s="3"/>
      <c r="F69" s="2"/>
      <c r="G69" s="3"/>
      <c r="H69" s="3"/>
      <c r="I69" s="3"/>
      <c r="J69" s="3"/>
      <c r="K69" s="2"/>
      <c r="L69" s="2"/>
    </row>
    <row r="70" spans="2:12">
      <c r="B70" s="2"/>
      <c r="C70" s="2"/>
      <c r="D70" s="2"/>
      <c r="E70" s="3"/>
      <c r="F70" s="2"/>
      <c r="G70" s="3"/>
      <c r="H70" s="3"/>
      <c r="I70" s="3"/>
      <c r="J70" s="3"/>
      <c r="K70" s="2"/>
      <c r="L70" s="2"/>
    </row>
    <row r="71" spans="2:12">
      <c r="B71" s="2"/>
      <c r="C71" s="2"/>
      <c r="D71" s="2"/>
      <c r="E71" s="3"/>
      <c r="F71" s="2"/>
      <c r="G71" s="3"/>
      <c r="H71" s="3"/>
      <c r="I71" s="3"/>
      <c r="J71" s="3"/>
      <c r="K71" s="2"/>
      <c r="L71" s="2"/>
    </row>
    <row r="72" spans="2:12">
      <c r="B72" s="2"/>
      <c r="C72" s="2"/>
      <c r="D72" s="2"/>
      <c r="E72" s="3"/>
      <c r="F72" s="2"/>
      <c r="G72" s="3"/>
      <c r="H72" s="3"/>
      <c r="I72" s="3"/>
      <c r="J72" s="3"/>
      <c r="K72" s="2"/>
      <c r="L72" s="2"/>
    </row>
  </sheetData>
  <hyperlinks>
    <hyperlink ref="B39" r:id="rId1" xr:uid="{EE78F7FD-1E0D-4B3C-B2D4-375FAB09E5B5}"/>
    <hyperlink ref="B3" r:id="rId2" xr:uid="{6A4240A9-D029-4FD3-B05B-8C1028FD4219}"/>
    <hyperlink ref="B58" r:id="rId3" xr:uid="{277E0E83-6CCF-41D9-932E-831CCB9C271F}"/>
    <hyperlink ref="B36" r:id="rId4" display="Intuitive Surgical" xr:uid="{D10C7206-D056-4649-84E3-48ED7255DCF8}"/>
    <hyperlink ref="B21" r:id="rId5" xr:uid="{8C8CFEF4-EC99-4BD1-8542-5F27AB3FBF8E}"/>
    <hyperlink ref="B9" r:id="rId6" xr:uid="{33504D51-2E3F-4370-BCBD-318C828A1903}"/>
    <hyperlink ref="B41" r:id="rId7" xr:uid="{E6990DD6-A42D-4691-8BC6-541575837CB2}"/>
  </hyperlinks>
  <pageMargins left="0.7" right="0.7" top="0.75" bottom="0.75" header="0.3" footer="0.3"/>
  <tableParts count="1"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Jacob H</cp:lastModifiedBy>
  <dcterms:created xsi:type="dcterms:W3CDTF">2015-06-05T18:17:20Z</dcterms:created>
  <dcterms:modified xsi:type="dcterms:W3CDTF">2025-04-13T05:34:43Z</dcterms:modified>
</cp:coreProperties>
</file>