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esktop\Equity Research\Models\Consumer Staples\"/>
    </mc:Choice>
  </mc:AlternateContent>
  <xr:revisionPtr revIDLastSave="0" documentId="13_ncr:1_{8E3D681F-78A2-4CA2-9051-0BAD8975E13C}" xr6:coauthVersionLast="47" xr6:coauthVersionMax="47" xr10:uidLastSave="{00000000-0000-0000-0000-000000000000}"/>
  <bookViews>
    <workbookView xWindow="29730" yWindow="1725" windowWidth="21495" windowHeight="11895" xr2:uid="{40F8B004-B1C9-49B7-BA0D-5FE96E50C6C5}"/>
  </bookViews>
  <sheets>
    <sheet name="Main" sheetId="2" r:id="rId1"/>
    <sheet name="Model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T5" i="1" l="1"/>
  <c r="AU5" i="1" s="1"/>
  <c r="AV5" i="1" s="1"/>
  <c r="AW5" i="1" s="1"/>
  <c r="AX5" i="1" s="1"/>
  <c r="AY5" i="1" s="1"/>
  <c r="AZ5" i="1" s="1"/>
  <c r="BA5" i="1" s="1"/>
  <c r="BB5" i="1" s="1"/>
  <c r="BC5" i="1" s="1"/>
  <c r="BD5" i="1" s="1"/>
  <c r="BE5" i="1" s="1"/>
  <c r="BF5" i="1" s="1"/>
  <c r="BG5" i="1" s="1"/>
  <c r="BH5" i="1" s="1"/>
  <c r="BI5" i="1" s="1"/>
  <c r="BJ5" i="1" s="1"/>
  <c r="BK5" i="1" s="1"/>
  <c r="BL5" i="1" s="1"/>
  <c r="BM5" i="1" s="1"/>
  <c r="BN5" i="1" s="1"/>
  <c r="BO5" i="1" s="1"/>
  <c r="BP5" i="1" s="1"/>
  <c r="BQ5" i="1" s="1"/>
  <c r="BR5" i="1" s="1"/>
  <c r="BS5" i="1" s="1"/>
  <c r="C3" i="2"/>
  <c r="C4" i="2" s="1"/>
  <c r="C7" i="2" s="1"/>
  <c r="C5" i="2"/>
  <c r="E9" i="1"/>
  <c r="E11" i="1" s="1"/>
  <c r="F9" i="1"/>
  <c r="F11" i="1" s="1"/>
  <c r="G9" i="1"/>
  <c r="G11" i="1" s="1"/>
  <c r="H9" i="1"/>
  <c r="H11" i="1" s="1"/>
  <c r="H14" i="1" s="1"/>
  <c r="H18" i="1" s="1"/>
  <c r="H21" i="1" s="1"/>
  <c r="I9" i="1"/>
  <c r="I11" i="1" s="1"/>
  <c r="I12" i="1" s="1"/>
  <c r="J9" i="1"/>
  <c r="K9" i="1"/>
  <c r="K11" i="1" s="1"/>
  <c r="K14" i="1" s="1"/>
  <c r="K18" i="1" s="1"/>
  <c r="K21" i="1" s="1"/>
  <c r="L9" i="1"/>
  <c r="M9" i="1"/>
  <c r="M11" i="1" s="1"/>
  <c r="N9" i="1"/>
  <c r="N11" i="1" s="1"/>
  <c r="O9" i="1"/>
  <c r="O11" i="1" s="1"/>
  <c r="P9" i="1"/>
  <c r="P11" i="1" s="1"/>
  <c r="P12" i="1" s="1"/>
  <c r="Q9" i="1"/>
  <c r="Q11" i="1" s="1"/>
  <c r="Q12" i="1" s="1"/>
  <c r="R9" i="1"/>
  <c r="R12" i="1" s="1"/>
  <c r="S9" i="1"/>
  <c r="S12" i="1" s="1"/>
  <c r="AH9" i="1"/>
  <c r="AH11" i="1" s="1"/>
  <c r="AH12" i="1" s="1"/>
  <c r="AI9" i="1"/>
  <c r="AI11" i="1" s="1"/>
  <c r="AJ9" i="1"/>
  <c r="AJ11" i="1" s="1"/>
  <c r="AJ12" i="1" s="1"/>
  <c r="AK9" i="1"/>
  <c r="AK11" i="1" s="1"/>
  <c r="AL9" i="1"/>
  <c r="AL11" i="1" s="1"/>
  <c r="AM9" i="1"/>
  <c r="AM11" i="1" s="1"/>
  <c r="AN9" i="1"/>
  <c r="AO27" i="1" s="1"/>
  <c r="AO9" i="1"/>
  <c r="AP9" i="1"/>
  <c r="AP11" i="1" s="1"/>
  <c r="AP12" i="1" s="1"/>
  <c r="AQ9" i="1"/>
  <c r="AQ11" i="1" s="1"/>
  <c r="AR9" i="1"/>
  <c r="AR11" i="1" s="1"/>
  <c r="AR12" i="1" s="1"/>
  <c r="AS9" i="1"/>
  <c r="AS11" i="1" s="1"/>
  <c r="J11" i="1"/>
  <c r="J12" i="1" s="1"/>
  <c r="L11" i="1"/>
  <c r="L12" i="1" s="1"/>
  <c r="AO11" i="1"/>
  <c r="AO14" i="1" s="1"/>
  <c r="R14" i="1"/>
  <c r="R18" i="1" s="1"/>
  <c r="S14" i="1"/>
  <c r="S18" i="1" s="1"/>
  <c r="S94" i="1" s="1"/>
  <c r="S114" i="1" s="1"/>
  <c r="AK15" i="1"/>
  <c r="AJ16" i="1"/>
  <c r="AK16" i="1"/>
  <c r="AL16" i="1"/>
  <c r="AM16" i="1"/>
  <c r="AP16" i="1"/>
  <c r="AQ16" i="1"/>
  <c r="AR16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AI29" i="1"/>
  <c r="AJ29" i="1"/>
  <c r="AK29" i="1"/>
  <c r="AL29" i="1"/>
  <c r="AM29" i="1"/>
  <c r="AN29" i="1"/>
  <c r="AO29" i="1"/>
  <c r="AP29" i="1"/>
  <c r="AQ29" i="1"/>
  <c r="AR29" i="1"/>
  <c r="AS29" i="1"/>
  <c r="AI30" i="1"/>
  <c r="AJ30" i="1"/>
  <c r="AK30" i="1"/>
  <c r="AL30" i="1"/>
  <c r="AM30" i="1"/>
  <c r="AN30" i="1"/>
  <c r="AO30" i="1"/>
  <c r="AP30" i="1"/>
  <c r="AQ30" i="1"/>
  <c r="AR30" i="1"/>
  <c r="AS30" i="1"/>
  <c r="E42" i="1"/>
  <c r="E43" i="1" s="1"/>
  <c r="F42" i="1"/>
  <c r="F43" i="1" s="1"/>
  <c r="G42" i="1"/>
  <c r="G43" i="1" s="1"/>
  <c r="H42" i="1"/>
  <c r="H43" i="1" s="1"/>
  <c r="I42" i="1"/>
  <c r="I43" i="1" s="1"/>
  <c r="J42" i="1"/>
  <c r="J43" i="1" s="1"/>
  <c r="K42" i="1"/>
  <c r="K43" i="1" s="1"/>
  <c r="L42" i="1"/>
  <c r="L43" i="1" s="1"/>
  <c r="M42" i="1"/>
  <c r="M43" i="1" s="1"/>
  <c r="N42" i="1"/>
  <c r="N43" i="1" s="1"/>
  <c r="O42" i="1"/>
  <c r="O43" i="1" s="1"/>
  <c r="P42" i="1"/>
  <c r="P43" i="1" s="1"/>
  <c r="Q42" i="1"/>
  <c r="Q43" i="1" s="1"/>
  <c r="R42" i="1"/>
  <c r="R43" i="1" s="1"/>
  <c r="S42" i="1"/>
  <c r="S43" i="1" s="1"/>
  <c r="T42" i="1"/>
  <c r="T43" i="1" s="1"/>
  <c r="AH45" i="1"/>
  <c r="AH46" i="1" s="1"/>
  <c r="AI45" i="1"/>
  <c r="AI46" i="1" s="1"/>
  <c r="AJ45" i="1"/>
  <c r="AJ46" i="1" s="1"/>
  <c r="AK45" i="1"/>
  <c r="AK46" i="1" s="1"/>
  <c r="AL45" i="1"/>
  <c r="AL46" i="1" s="1"/>
  <c r="AM45" i="1"/>
  <c r="AM46" i="1" s="1"/>
  <c r="AN45" i="1"/>
  <c r="AN46" i="1" s="1"/>
  <c r="AO45" i="1"/>
  <c r="AO46" i="1" s="1"/>
  <c r="AP45" i="1"/>
  <c r="AP46" i="1" s="1"/>
  <c r="AQ45" i="1"/>
  <c r="AQ46" i="1" s="1"/>
  <c r="AR45" i="1"/>
  <c r="AR46" i="1" s="1"/>
  <c r="AS45" i="1"/>
  <c r="AS46" i="1" s="1"/>
  <c r="E47" i="1"/>
  <c r="E56" i="1" s="1"/>
  <c r="F47" i="1"/>
  <c r="F56" i="1" s="1"/>
  <c r="G47" i="1"/>
  <c r="G56" i="1" s="1"/>
  <c r="H47" i="1"/>
  <c r="H56" i="1" s="1"/>
  <c r="I47" i="1"/>
  <c r="I56" i="1" s="1"/>
  <c r="J47" i="1"/>
  <c r="J56" i="1" s="1"/>
  <c r="K47" i="1"/>
  <c r="K56" i="1" s="1"/>
  <c r="L47" i="1"/>
  <c r="M47" i="1"/>
  <c r="M56" i="1" s="1"/>
  <c r="N47" i="1"/>
  <c r="N56" i="1" s="1"/>
  <c r="O47" i="1"/>
  <c r="O56" i="1" s="1"/>
  <c r="P47" i="1"/>
  <c r="P56" i="1" s="1"/>
  <c r="Q47" i="1"/>
  <c r="Q56" i="1" s="1"/>
  <c r="R47" i="1"/>
  <c r="R56" i="1" s="1"/>
  <c r="S47" i="1"/>
  <c r="S56" i="1" s="1"/>
  <c r="T47" i="1"/>
  <c r="T56" i="1" s="1"/>
  <c r="AH50" i="1"/>
  <c r="AH59" i="1" s="1"/>
  <c r="AI50" i="1"/>
  <c r="AI59" i="1" s="1"/>
  <c r="AJ50" i="1"/>
  <c r="AJ59" i="1" s="1"/>
  <c r="AK50" i="1"/>
  <c r="AK59" i="1" s="1"/>
  <c r="AL50" i="1"/>
  <c r="AL59" i="1" s="1"/>
  <c r="AM50" i="1"/>
  <c r="AM59" i="1" s="1"/>
  <c r="AN50" i="1"/>
  <c r="AN59" i="1" s="1"/>
  <c r="AO50" i="1"/>
  <c r="AO59" i="1" s="1"/>
  <c r="AP50" i="1"/>
  <c r="AP59" i="1" s="1"/>
  <c r="AQ50" i="1"/>
  <c r="AQ59" i="1" s="1"/>
  <c r="L56" i="1"/>
  <c r="K63" i="1"/>
  <c r="L63" i="1"/>
  <c r="E67" i="1"/>
  <c r="E74" i="1" s="1"/>
  <c r="F67" i="1"/>
  <c r="F74" i="1" s="1"/>
  <c r="G67" i="1"/>
  <c r="G74" i="1" s="1"/>
  <c r="H67" i="1"/>
  <c r="H74" i="1" s="1"/>
  <c r="I67" i="1"/>
  <c r="I74" i="1" s="1"/>
  <c r="J67" i="1"/>
  <c r="J74" i="1" s="1"/>
  <c r="K67" i="1"/>
  <c r="K74" i="1" s="1"/>
  <c r="L67" i="1"/>
  <c r="L74" i="1" s="1"/>
  <c r="M67" i="1"/>
  <c r="M74" i="1" s="1"/>
  <c r="N67" i="1"/>
  <c r="N74" i="1" s="1"/>
  <c r="O67" i="1"/>
  <c r="O74" i="1" s="1"/>
  <c r="P67" i="1"/>
  <c r="P74" i="1" s="1"/>
  <c r="Q67" i="1"/>
  <c r="Q74" i="1" s="1"/>
  <c r="R67" i="1"/>
  <c r="R74" i="1" s="1"/>
  <c r="S67" i="1"/>
  <c r="S74" i="1" s="1"/>
  <c r="T67" i="1"/>
  <c r="T74" i="1" s="1"/>
  <c r="AH70" i="1"/>
  <c r="AH77" i="1" s="1"/>
  <c r="AI70" i="1"/>
  <c r="AI77" i="1" s="1"/>
  <c r="AJ70" i="1"/>
  <c r="AJ77" i="1" s="1"/>
  <c r="AK70" i="1"/>
  <c r="AK77" i="1" s="1"/>
  <c r="AL70" i="1"/>
  <c r="AL77" i="1" s="1"/>
  <c r="AM70" i="1"/>
  <c r="AM77" i="1" s="1"/>
  <c r="AN70" i="1"/>
  <c r="AN77" i="1" s="1"/>
  <c r="AO70" i="1"/>
  <c r="AO77" i="1" s="1"/>
  <c r="AP70" i="1"/>
  <c r="AP77" i="1" s="1"/>
  <c r="AQ70" i="1"/>
  <c r="AQ77" i="1" s="1"/>
  <c r="AR70" i="1"/>
  <c r="AR77" i="1" s="1"/>
  <c r="AS70" i="1"/>
  <c r="AS77" i="1" s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T83" i="1"/>
  <c r="AH86" i="1"/>
  <c r="AI86" i="1"/>
  <c r="AJ86" i="1"/>
  <c r="AK86" i="1"/>
  <c r="AL86" i="1"/>
  <c r="AM86" i="1"/>
  <c r="AN86" i="1"/>
  <c r="AO86" i="1"/>
  <c r="AP86" i="1"/>
  <c r="AQ86" i="1"/>
  <c r="AR86" i="1"/>
  <c r="AS86" i="1"/>
  <c r="AO106" i="1"/>
  <c r="AO116" i="1" s="1"/>
  <c r="AK113" i="1"/>
  <c r="AK116" i="1" s="1"/>
  <c r="AL113" i="1"/>
  <c r="AL116" i="1" s="1"/>
  <c r="E113" i="1"/>
  <c r="F113" i="1"/>
  <c r="G113" i="1"/>
  <c r="H113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AH116" i="1"/>
  <c r="AI116" i="1"/>
  <c r="AJ116" i="1"/>
  <c r="AM116" i="1"/>
  <c r="AN116" i="1"/>
  <c r="AP116" i="1"/>
  <c r="AQ116" i="1"/>
  <c r="AR116" i="1"/>
  <c r="E114" i="1"/>
  <c r="F114" i="1"/>
  <c r="G114" i="1"/>
  <c r="H114" i="1"/>
  <c r="I114" i="1"/>
  <c r="J114" i="1"/>
  <c r="K114" i="1"/>
  <c r="L114" i="1"/>
  <c r="M114" i="1"/>
  <c r="N114" i="1"/>
  <c r="P114" i="1"/>
  <c r="Q114" i="1"/>
  <c r="T114" i="1"/>
  <c r="E126" i="1"/>
  <c r="F126" i="1"/>
  <c r="G126" i="1"/>
  <c r="H126" i="1"/>
  <c r="I126" i="1"/>
  <c r="J126" i="1"/>
  <c r="K126" i="1"/>
  <c r="L126" i="1"/>
  <c r="M126" i="1"/>
  <c r="N126" i="1"/>
  <c r="O126" i="1"/>
  <c r="P126" i="1"/>
  <c r="Q126" i="1"/>
  <c r="R126" i="1"/>
  <c r="S126" i="1"/>
  <c r="T126" i="1"/>
  <c r="AH129" i="1"/>
  <c r="AI129" i="1"/>
  <c r="AJ129" i="1"/>
  <c r="AK129" i="1"/>
  <c r="AL129" i="1"/>
  <c r="AM129" i="1"/>
  <c r="AN129" i="1"/>
  <c r="AO129" i="1"/>
  <c r="AP129" i="1"/>
  <c r="AQ129" i="1"/>
  <c r="AR129" i="1"/>
  <c r="AS129" i="1"/>
  <c r="E138" i="1"/>
  <c r="F138" i="1"/>
  <c r="G138" i="1"/>
  <c r="H138" i="1"/>
  <c r="I138" i="1"/>
  <c r="J138" i="1"/>
  <c r="K138" i="1"/>
  <c r="L138" i="1"/>
  <c r="M138" i="1"/>
  <c r="N138" i="1"/>
  <c r="O138" i="1"/>
  <c r="P138" i="1"/>
  <c r="Q138" i="1"/>
  <c r="R138" i="1"/>
  <c r="S138" i="1"/>
  <c r="T138" i="1"/>
  <c r="AH141" i="1"/>
  <c r="AI141" i="1"/>
  <c r="AJ141" i="1"/>
  <c r="AK141" i="1"/>
  <c r="AL141" i="1"/>
  <c r="AM141" i="1"/>
  <c r="AN141" i="1"/>
  <c r="AO141" i="1"/>
  <c r="AP141" i="1"/>
  <c r="AQ141" i="1"/>
  <c r="AR141" i="1"/>
  <c r="E142" i="1"/>
  <c r="F142" i="1"/>
  <c r="G142" i="1"/>
  <c r="H142" i="1"/>
  <c r="I142" i="1"/>
  <c r="K142" i="1"/>
  <c r="L142" i="1"/>
  <c r="N142" i="1"/>
  <c r="O142" i="1"/>
  <c r="P142" i="1"/>
  <c r="Q142" i="1"/>
  <c r="R142" i="1"/>
  <c r="T142" i="1"/>
  <c r="L85" i="1" l="1"/>
  <c r="AS88" i="1"/>
  <c r="AR50" i="1"/>
  <c r="AR59" i="1" s="1"/>
  <c r="C27" i="1"/>
  <c r="AM14" i="1"/>
  <c r="AM12" i="1"/>
  <c r="AN27" i="1"/>
  <c r="I14" i="1"/>
  <c r="I18" i="1" s="1"/>
  <c r="I21" i="1" s="1"/>
  <c r="I25" i="1" s="1"/>
  <c r="AN11" i="1"/>
  <c r="AJ88" i="1"/>
  <c r="AO12" i="1"/>
  <c r="AM27" i="1"/>
  <c r="T85" i="1"/>
  <c r="AM88" i="1"/>
  <c r="I85" i="1"/>
  <c r="H12" i="1"/>
  <c r="M140" i="1"/>
  <c r="M142" i="1" s="1"/>
  <c r="AL88" i="1"/>
  <c r="Q85" i="1"/>
  <c r="AP27" i="1"/>
  <c r="AO17" i="1"/>
  <c r="AO19" i="1" s="1"/>
  <c r="AO97" i="1" s="1"/>
  <c r="AO117" i="1" s="1"/>
  <c r="AO143" i="1" s="1"/>
  <c r="AO145" i="1" s="1"/>
  <c r="AO21" i="1"/>
  <c r="AO24" i="1" s="1"/>
  <c r="AO88" i="1"/>
  <c r="AP88" i="1"/>
  <c r="AS50" i="1"/>
  <c r="AS59" i="1" s="1"/>
  <c r="R85" i="1"/>
  <c r="J85" i="1"/>
  <c r="AJ14" i="1"/>
  <c r="AJ21" i="1" s="1"/>
  <c r="AJ24" i="1" s="1"/>
  <c r="AH88" i="1"/>
  <c r="S140" i="1"/>
  <c r="S142" i="1" s="1"/>
  <c r="K12" i="1"/>
  <c r="N85" i="1"/>
  <c r="F85" i="1"/>
  <c r="AQ88" i="1"/>
  <c r="AI88" i="1"/>
  <c r="O85" i="1"/>
  <c r="G85" i="1"/>
  <c r="AL12" i="1"/>
  <c r="AL14" i="1"/>
  <c r="AL21" i="1" s="1"/>
  <c r="AL24" i="1" s="1"/>
  <c r="R21" i="1"/>
  <c r="R94" i="1"/>
  <c r="R114" i="1" s="1"/>
  <c r="AL27" i="1"/>
  <c r="AR14" i="1"/>
  <c r="AR21" i="1" s="1"/>
  <c r="AR24" i="1" s="1"/>
  <c r="Q14" i="1"/>
  <c r="Q18" i="1" s="1"/>
  <c r="Q21" i="1" s="1"/>
  <c r="M85" i="1"/>
  <c r="AK27" i="1"/>
  <c r="P14" i="1"/>
  <c r="P18" i="1" s="1"/>
  <c r="P21" i="1" s="1"/>
  <c r="AN88" i="1"/>
  <c r="K85" i="1"/>
  <c r="AS27" i="1"/>
  <c r="J140" i="1"/>
  <c r="J142" i="1" s="1"/>
  <c r="E85" i="1"/>
  <c r="AK88" i="1"/>
  <c r="P85" i="1"/>
  <c r="H85" i="1"/>
  <c r="AR27" i="1"/>
  <c r="AJ27" i="1"/>
  <c r="AQ12" i="1"/>
  <c r="AQ14" i="1"/>
  <c r="AI12" i="1"/>
  <c r="AI14" i="1"/>
  <c r="M12" i="1"/>
  <c r="M14" i="1"/>
  <c r="M18" i="1" s="1"/>
  <c r="M21" i="1" s="1"/>
  <c r="E12" i="1"/>
  <c r="E14" i="1"/>
  <c r="E18" i="1" s="1"/>
  <c r="E21" i="1" s="1"/>
  <c r="AS14" i="1"/>
  <c r="AS12" i="1"/>
  <c r="AK14" i="1"/>
  <c r="AK12" i="1"/>
  <c r="O14" i="1"/>
  <c r="O18" i="1" s="1"/>
  <c r="O12" i="1"/>
  <c r="G14" i="1"/>
  <c r="G12" i="1"/>
  <c r="AR88" i="1"/>
  <c r="N14" i="1"/>
  <c r="N18" i="1" s="1"/>
  <c r="N21" i="1" s="1"/>
  <c r="N12" i="1"/>
  <c r="F12" i="1"/>
  <c r="F14" i="1"/>
  <c r="F18" i="1" s="1"/>
  <c r="F21" i="1" s="1"/>
  <c r="S79" i="1"/>
  <c r="S83" i="1" s="1"/>
  <c r="S85" i="1" s="1"/>
  <c r="AQ27" i="1"/>
  <c r="AI27" i="1"/>
  <c r="AP14" i="1"/>
  <c r="AH14" i="1"/>
  <c r="L14" i="1"/>
  <c r="L18" i="1" s="1"/>
  <c r="L21" i="1" s="1"/>
  <c r="L25" i="1" s="1"/>
  <c r="J14" i="1"/>
  <c r="J18" i="1" s="1"/>
  <c r="J21" i="1" s="1"/>
  <c r="S21" i="1"/>
  <c r="G18" i="1" l="1"/>
  <c r="G21" i="1" s="1"/>
  <c r="G25" i="1" s="1"/>
  <c r="J25" i="1"/>
  <c r="C29" i="1"/>
  <c r="AN12" i="1"/>
  <c r="AN14" i="1"/>
  <c r="AM17" i="1"/>
  <c r="AM19" i="1" s="1"/>
  <c r="AM97" i="1" s="1"/>
  <c r="AM117" i="1" s="1"/>
  <c r="AM143" i="1" s="1"/>
  <c r="AM145" i="1" s="1"/>
  <c r="AM21" i="1"/>
  <c r="AM24" i="1" s="1"/>
  <c r="AM28" i="1" s="1"/>
  <c r="AJ17" i="1"/>
  <c r="AJ19" i="1" s="1"/>
  <c r="AJ97" i="1" s="1"/>
  <c r="AJ117" i="1" s="1"/>
  <c r="AJ143" i="1" s="1"/>
  <c r="AJ145" i="1" s="1"/>
  <c r="R25" i="1"/>
  <c r="Q25" i="1"/>
  <c r="AL17" i="1"/>
  <c r="AL19" i="1" s="1"/>
  <c r="AL97" i="1" s="1"/>
  <c r="AL117" i="1" s="1"/>
  <c r="AL143" i="1" s="1"/>
  <c r="AL145" i="1" s="1"/>
  <c r="M25" i="1"/>
  <c r="S25" i="1"/>
  <c r="AR17" i="1"/>
  <c r="AR19" i="1" s="1"/>
  <c r="AR97" i="1" s="1"/>
  <c r="AR117" i="1" s="1"/>
  <c r="AR143" i="1" s="1"/>
  <c r="AR145" i="1" s="1"/>
  <c r="AI21" i="1"/>
  <c r="AI24" i="1" s="1"/>
  <c r="AI17" i="1"/>
  <c r="AI19" i="1" s="1"/>
  <c r="AI97" i="1" s="1"/>
  <c r="AI117" i="1" s="1"/>
  <c r="AI143" i="1" s="1"/>
  <c r="AI145" i="1" s="1"/>
  <c r="AH21" i="1"/>
  <c r="AH24" i="1" s="1"/>
  <c r="AH17" i="1"/>
  <c r="AH19" i="1" s="1"/>
  <c r="AH97" i="1" s="1"/>
  <c r="AH117" i="1" s="1"/>
  <c r="AH143" i="1" s="1"/>
  <c r="AH145" i="1" s="1"/>
  <c r="AK21" i="1"/>
  <c r="AK24" i="1" s="1"/>
  <c r="AK17" i="1"/>
  <c r="AK19" i="1" s="1"/>
  <c r="AK97" i="1" s="1"/>
  <c r="AK117" i="1" s="1"/>
  <c r="AK143" i="1" s="1"/>
  <c r="AK145" i="1" s="1"/>
  <c r="K25" i="1"/>
  <c r="O21" i="1"/>
  <c r="O94" i="1"/>
  <c r="O114" i="1" s="1"/>
  <c r="AP21" i="1"/>
  <c r="AP24" i="1" s="1"/>
  <c r="AP28" i="1" s="1"/>
  <c r="AP17" i="1"/>
  <c r="AP19" i="1" s="1"/>
  <c r="AP97" i="1" s="1"/>
  <c r="AP117" i="1" s="1"/>
  <c r="AP143" i="1" s="1"/>
  <c r="AP145" i="1" s="1"/>
  <c r="N25" i="1"/>
  <c r="AQ21" i="1"/>
  <c r="AQ24" i="1" s="1"/>
  <c r="AQ17" i="1"/>
  <c r="AQ19" i="1" s="1"/>
  <c r="AQ97" i="1" s="1"/>
  <c r="AQ117" i="1" s="1"/>
  <c r="AQ143" i="1" s="1"/>
  <c r="AQ145" i="1" s="1"/>
  <c r="F25" i="1"/>
  <c r="AS21" i="1"/>
  <c r="AS24" i="1" s="1"/>
  <c r="AS28" i="1" s="1"/>
  <c r="AS17" i="1"/>
  <c r="AS19" i="1" s="1"/>
  <c r="AS97" i="1" s="1"/>
  <c r="H25" i="1" l="1"/>
  <c r="AN17" i="1"/>
  <c r="AN19" i="1" s="1"/>
  <c r="AN97" i="1" s="1"/>
  <c r="AN117" i="1" s="1"/>
  <c r="AN143" i="1" s="1"/>
  <c r="AN145" i="1" s="1"/>
  <c r="AN21" i="1"/>
  <c r="AN24" i="1" s="1"/>
  <c r="AS143" i="1"/>
  <c r="AK28" i="1"/>
  <c r="AL28" i="1"/>
  <c r="AI28" i="1"/>
  <c r="AJ28" i="1"/>
  <c r="O25" i="1"/>
  <c r="C28" i="1" s="1"/>
  <c r="P25" i="1"/>
  <c r="AQ28" i="1"/>
  <c r="AR28" i="1"/>
  <c r="AN28" i="1" l="1"/>
  <c r="AO28" i="1"/>
  <c r="C30" i="1" l="1"/>
</calcChain>
</file>

<file path=xl/sharedStrings.xml><?xml version="1.0" encoding="utf-8"?>
<sst xmlns="http://schemas.openxmlformats.org/spreadsheetml/2006/main" count="330" uniqueCount="180">
  <si>
    <t>Credit Rating</t>
  </si>
  <si>
    <t>YoY Revenue Growth</t>
  </si>
  <si>
    <t>Key Metrics</t>
  </si>
  <si>
    <t>EPS</t>
  </si>
  <si>
    <t>Net Income</t>
  </si>
  <si>
    <t>Taxes</t>
  </si>
  <si>
    <t>SG&amp;A</t>
  </si>
  <si>
    <t>Gross Margin %</t>
  </si>
  <si>
    <t>COGS</t>
  </si>
  <si>
    <t>Aggregate Revenue</t>
  </si>
  <si>
    <t>Period</t>
  </si>
  <si>
    <t>Cash at EoY</t>
  </si>
  <si>
    <t>Cash at BoY</t>
  </si>
  <si>
    <t>Net Increase in Cash</t>
  </si>
  <si>
    <t>Net Cash used in Financing Activities</t>
  </si>
  <si>
    <t>Purchase of Noncontrol Interest</t>
  </si>
  <si>
    <t>Non-cont purchase of Piedmont Bottling</t>
  </si>
  <si>
    <t>Payment on Revolving Credit Facility</t>
  </si>
  <si>
    <t xml:space="preserve">Borrowing under Revolving Credit </t>
  </si>
  <si>
    <t>Pmnt. on Loan Facility &amp; Senior Notes</t>
  </si>
  <si>
    <t>Borrowing under Term Loan Facility</t>
  </si>
  <si>
    <t>Debt Issueance Fees</t>
  </si>
  <si>
    <t>Payment on Fin Lease Obligations</t>
  </si>
  <si>
    <t>Pmnt. of Contingent Consideration</t>
  </si>
  <si>
    <t>Cash Dividends Paid</t>
  </si>
  <si>
    <t>Cash Flows from Financing Activities:</t>
  </si>
  <si>
    <t>Net Cash used in Inv. Activities</t>
  </si>
  <si>
    <t xml:space="preserve">Portion of Legacy Facilities Credit </t>
  </si>
  <si>
    <t xml:space="preserve">Distribution Agreement Consideration </t>
  </si>
  <si>
    <t>Acquisition of Terr. And Manu Plants</t>
  </si>
  <si>
    <t>Proceeds from Cold Drink Equipment</t>
  </si>
  <si>
    <t>Net Cash Paid for Exchange Transaction</t>
  </si>
  <si>
    <t>Acquisition of Distribution Rights</t>
  </si>
  <si>
    <t>Investment in CONA</t>
  </si>
  <si>
    <t>Proceeeds from the Sale of PPE</t>
  </si>
  <si>
    <t>Investment in Equity Investees</t>
  </si>
  <si>
    <t>Distribution Agreements, other</t>
  </si>
  <si>
    <t>Additions to PPE</t>
  </si>
  <si>
    <t>Additions to PPE (Excluding Acq)</t>
  </si>
  <si>
    <t>Purchase of Short-Term Investments</t>
  </si>
  <si>
    <t>Cash Flows From Investing Activities:</t>
  </si>
  <si>
    <t>Net Cash Provided by Op. Activities</t>
  </si>
  <si>
    <t>Total Adjustments</t>
  </si>
  <si>
    <t xml:space="preserve">Change in Other Noncurrent Liab. </t>
  </si>
  <si>
    <t xml:space="preserve">Change in Other Noncurrent Ass. </t>
  </si>
  <si>
    <t>Change in Current Ass. less Liab.</t>
  </si>
  <si>
    <t>Impairment of PPE</t>
  </si>
  <si>
    <t xml:space="preserve">Gain on Acquisition </t>
  </si>
  <si>
    <t>System Transformation Settlement</t>
  </si>
  <si>
    <t>Proceeds from Territory Coversion</t>
  </si>
  <si>
    <t>Proceeds from Legacy Credit</t>
  </si>
  <si>
    <t>Gain on Exchange Transaction</t>
  </si>
  <si>
    <t>Deffered Payroll Taxes</t>
  </si>
  <si>
    <t>Amortization of Debt</t>
  </si>
  <si>
    <t>Loss on Sale of PPE</t>
  </si>
  <si>
    <t>Deffered Income Taxes</t>
  </si>
  <si>
    <t xml:space="preserve">Pension Plan Settlements </t>
  </si>
  <si>
    <t>Fair Value Adjustments</t>
  </si>
  <si>
    <t>Amortization of Intangibles</t>
  </si>
  <si>
    <t>Dep. Expenses</t>
  </si>
  <si>
    <t>Dep. And Amr. Expenses for PPE</t>
  </si>
  <si>
    <t>Adjustments:</t>
  </si>
  <si>
    <t>Net Income (GAAP)</t>
  </si>
  <si>
    <t>Cash Flow's From Op. Activities:</t>
  </si>
  <si>
    <t>Q2'24</t>
  </si>
  <si>
    <t>Q1'24</t>
  </si>
  <si>
    <t>Q4'23</t>
  </si>
  <si>
    <t>Q3'23</t>
  </si>
  <si>
    <t>Q2'23</t>
  </si>
  <si>
    <t>Q1'23</t>
  </si>
  <si>
    <t>Q4'22</t>
  </si>
  <si>
    <t>Q3'22</t>
  </si>
  <si>
    <t>Q2'22</t>
  </si>
  <si>
    <t>Q1'22</t>
  </si>
  <si>
    <t>Q4'21</t>
  </si>
  <si>
    <t>Q3'21</t>
  </si>
  <si>
    <t>Q2'21</t>
  </si>
  <si>
    <t>Q1'21</t>
  </si>
  <si>
    <t>Q4'20</t>
  </si>
  <si>
    <t>Q3'20</t>
  </si>
  <si>
    <t>Cash Flow</t>
  </si>
  <si>
    <t>Total Liabilities and Equity</t>
  </si>
  <si>
    <t>Noncontrolling Interest</t>
  </si>
  <si>
    <t>Total Equity</t>
  </si>
  <si>
    <t>Treasury Stock: Class B</t>
  </si>
  <si>
    <t>Treasury Stock: Common Stock</t>
  </si>
  <si>
    <t xml:space="preserve">Accumulated Comprehensive Loss </t>
  </si>
  <si>
    <t>Retained Earninngs</t>
  </si>
  <si>
    <t>Additional Paid in Capital</t>
  </si>
  <si>
    <t>Class B Common Stock Issued $1 PV</t>
  </si>
  <si>
    <t>Common Stock Issued $1 PV</t>
  </si>
  <si>
    <t>Equity</t>
  </si>
  <si>
    <t>Total Liabilities</t>
  </si>
  <si>
    <t>Long-Term Debt</t>
  </si>
  <si>
    <t>Noncurrent Portion of Fin Leases</t>
  </si>
  <si>
    <t>Noncurrent Portion of Op Leases</t>
  </si>
  <si>
    <t>Other Liabilities</t>
  </si>
  <si>
    <t>Retirement Obligations</t>
  </si>
  <si>
    <t>Deffered Income Tax</t>
  </si>
  <si>
    <t xml:space="preserve">Total Current Liabilities </t>
  </si>
  <si>
    <t>Dividends Payable</t>
  </si>
  <si>
    <t>Accrued Interest Payable</t>
  </si>
  <si>
    <t>Accrued Compensation</t>
  </si>
  <si>
    <t>Other Accrued Liabilities</t>
  </si>
  <si>
    <t>A/P (KO company)</t>
  </si>
  <si>
    <t>A/P (Trade)</t>
  </si>
  <si>
    <t>Current Portion of Fin Leases</t>
  </si>
  <si>
    <t>Current Portion of Op Leases</t>
  </si>
  <si>
    <t>Current Liabilities:</t>
  </si>
  <si>
    <t>Liabilities</t>
  </si>
  <si>
    <t>Toal Assets</t>
  </si>
  <si>
    <t>Customer Lists, net</t>
  </si>
  <si>
    <t>Distribution Agreements, net</t>
  </si>
  <si>
    <t>Goodwill</t>
  </si>
  <si>
    <t>Franchise Rights</t>
  </si>
  <si>
    <t>Other Assets</t>
  </si>
  <si>
    <t>Financing Leases, net</t>
  </si>
  <si>
    <t>Operating Leases</t>
  </si>
  <si>
    <t>PPE</t>
  </si>
  <si>
    <t>PPE (Net)</t>
  </si>
  <si>
    <t>Total Current Assets</t>
  </si>
  <si>
    <t>Prepaid Sales</t>
  </si>
  <si>
    <t>Prepaids</t>
  </si>
  <si>
    <t>Inventories</t>
  </si>
  <si>
    <t>Agg A/R / Uncollectibles ratio</t>
  </si>
  <si>
    <t xml:space="preserve">Agg Net Recievables </t>
  </si>
  <si>
    <t>Uncollectibles</t>
  </si>
  <si>
    <t>A/R (Other)</t>
  </si>
  <si>
    <t>A/R (KO company)</t>
  </si>
  <si>
    <t>A/R (Trade)</t>
  </si>
  <si>
    <t>Short-Term Investments</t>
  </si>
  <si>
    <t>Cash and CE's</t>
  </si>
  <si>
    <t>Current Assets:</t>
  </si>
  <si>
    <t>Assets</t>
  </si>
  <si>
    <t>Balance Sheet</t>
  </si>
  <si>
    <t>AVG Y/Y EPS Growth</t>
  </si>
  <si>
    <t>AVG Y/Y Rev Growth</t>
  </si>
  <si>
    <t>BBB+</t>
  </si>
  <si>
    <t>BBB</t>
  </si>
  <si>
    <t>AVG Q/Q EPS Growth</t>
  </si>
  <si>
    <t>-</t>
  </si>
  <si>
    <t>YoY Still Bev Growth</t>
  </si>
  <si>
    <t>AVG Q/Q Rev Growth</t>
  </si>
  <si>
    <t>YoY Sparkling Bev Growth</t>
  </si>
  <si>
    <t>YoY EPS Growth</t>
  </si>
  <si>
    <t>Q/Q EPS Growth</t>
  </si>
  <si>
    <t>Q/Q Revenue Growth</t>
  </si>
  <si>
    <t xml:space="preserve">EPS </t>
  </si>
  <si>
    <t>Class B</t>
  </si>
  <si>
    <t># of Class B</t>
  </si>
  <si>
    <t>Class A</t>
  </si>
  <si>
    <t># of Class A</t>
  </si>
  <si>
    <t>Net Income (Attr to COKE)</t>
  </si>
  <si>
    <t>N.I. attr noncontrolled int</t>
  </si>
  <si>
    <t>Income (Loss) before Taxes</t>
  </si>
  <si>
    <t>Other (Income) Expenses, net</t>
  </si>
  <si>
    <t>Interest (Income) Expenses, net</t>
  </si>
  <si>
    <t xml:space="preserve">  </t>
  </si>
  <si>
    <t>Operating Income (EBIT)</t>
  </si>
  <si>
    <t>Gross Profit</t>
  </si>
  <si>
    <t xml:space="preserve">Ttl Other Rev </t>
  </si>
  <si>
    <t>Other Rev (Overtime)</t>
  </si>
  <si>
    <t>Still Bev Rev</t>
  </si>
  <si>
    <t>Non-Alc Bev (Overtime)</t>
  </si>
  <si>
    <t>Sparkling Bev Revenue</t>
  </si>
  <si>
    <t>Non-Alc Rev (Point in time)</t>
  </si>
  <si>
    <t xml:space="preserve">Period </t>
  </si>
  <si>
    <t>Income Statement</t>
  </si>
  <si>
    <t>Y/Y ($ in millions)</t>
  </si>
  <si>
    <t>Q/Q  ($ in millions)</t>
  </si>
  <si>
    <t>Coca-Cola Consolidated Inc (COKE)</t>
  </si>
  <si>
    <t>Coca-Cola Consolidated Inc</t>
  </si>
  <si>
    <t>Cash</t>
  </si>
  <si>
    <t>Debt</t>
  </si>
  <si>
    <t>Price</t>
  </si>
  <si>
    <t>Share Count</t>
  </si>
  <si>
    <t>MC</t>
  </si>
  <si>
    <t>EV</t>
  </si>
  <si>
    <t>Q3'24</t>
  </si>
  <si>
    <t>Master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</si>
</sst>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00_);_(* \(#,##0.000\);_(* &quot;-&quot;??_);_(@_)"/>
  </numFmts>
  <fonts count="8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Calibre"/>
    </font>
    <font>
      <b/>
      <sz val="11"/>
      <color theme="1"/>
      <name val="Calibre"/>
    </font>
    <font>
      <b/>
      <u/>
      <sz val="11"/>
      <color theme="1"/>
      <name val="Calibre"/>
    </font>
    <font>
      <sz val="11"/>
      <name val="Calibre"/>
    </font>
    <font>
      <b/>
      <sz val="11"/>
      <color theme="4"/>
      <name val="Calibre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22">
    <xf numFmtId="0" fontId="0" fillId="0" borderId="0" xfId="0"/>
    <xf numFmtId="0" fontId="2" fillId="0" borderId="0" xfId="0" applyFont="1"/>
    <xf numFmtId="0" fontId="3" fillId="0" borderId="0" xfId="0" applyFont="1"/>
    <xf numFmtId="44" fontId="2" fillId="0" borderId="0" xfId="0" applyNumberFormat="1" applyFont="1"/>
    <xf numFmtId="0" fontId="4" fillId="0" borderId="0" xfId="0" applyFont="1"/>
    <xf numFmtId="44" fontId="2" fillId="0" borderId="0" xfId="2" applyFont="1"/>
    <xf numFmtId="10" fontId="2" fillId="0" borderId="0" xfId="3" applyNumberFormat="1" applyFont="1"/>
    <xf numFmtId="9" fontId="2" fillId="0" borderId="0" xfId="3" applyFont="1"/>
    <xf numFmtId="44" fontId="2" fillId="0" borderId="0" xfId="2" applyFont="1" applyBorder="1"/>
    <xf numFmtId="10" fontId="2" fillId="0" borderId="0" xfId="0" applyNumberFormat="1" applyFont="1"/>
    <xf numFmtId="0" fontId="6" fillId="0" borderId="0" xfId="0" applyFont="1"/>
    <xf numFmtId="2" fontId="0" fillId="0" borderId="0" xfId="0" applyNumberFormat="1"/>
    <xf numFmtId="9" fontId="2" fillId="0" borderId="0" xfId="3" applyFont="1" applyBorder="1"/>
    <xf numFmtId="164" fontId="2" fillId="0" borderId="0" xfId="1" applyNumberFormat="1" applyFont="1" applyBorder="1"/>
    <xf numFmtId="10" fontId="2" fillId="0" borderId="0" xfId="3" applyNumberFormat="1" applyFont="1" applyBorder="1"/>
    <xf numFmtId="1" fontId="2" fillId="0" borderId="0" xfId="2" applyNumberFormat="1" applyFont="1" applyBorder="1"/>
    <xf numFmtId="2" fontId="2" fillId="0" borderId="0" xfId="0" applyNumberFormat="1" applyFont="1"/>
    <xf numFmtId="2" fontId="2" fillId="0" borderId="0" xfId="1" applyNumberFormat="1" applyFont="1" applyBorder="1"/>
    <xf numFmtId="1" fontId="2" fillId="0" borderId="0" xfId="2" applyNumberFormat="1" applyFont="1" applyBorder="1" applyAlignment="1">
      <alignment horizontal="right"/>
    </xf>
    <xf numFmtId="9" fontId="2" fillId="0" borderId="0" xfId="0" applyNumberFormat="1" applyFont="1"/>
    <xf numFmtId="2" fontId="5" fillId="0" borderId="0" xfId="0" applyNumberFormat="1" applyFont="1"/>
    <xf numFmtId="0" fontId="7" fillId="0" borderId="0" xfId="4"/>
  </cellXfs>
  <cellStyles count="5">
    <cellStyle name="Comma" xfId="1" builtinId="3"/>
    <cellStyle name="Currency" xfId="2" builtinId="4"/>
    <cellStyle name="Hyperlink" xfId="4" builtinId="8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45</xdr:col>
      <xdr:colOff>0</xdr:colOff>
      <xdr:row>0</xdr:row>
      <xdr:rowOff>0</xdr:rowOff>
    </xdr:from>
    <xdr:to>
      <xdr:col>45</xdr:col>
      <xdr:colOff>0</xdr:colOff>
      <xdr:row>89</xdr:row>
      <xdr:rowOff>114300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F5194D0C-396D-4A08-B044-F3931554BE0D}"/>
            </a:ext>
          </a:extLst>
        </xdr:cNvPr>
        <xdr:cNvCxnSpPr/>
      </xdr:nvCxnSpPr>
      <xdr:spPr>
        <a:xfrm>
          <a:off x="30880050" y="0"/>
          <a:ext cx="0" cy="168687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0</xdr:row>
      <xdr:rowOff>0</xdr:rowOff>
    </xdr:from>
    <xdr:to>
      <xdr:col>21</xdr:col>
      <xdr:colOff>0</xdr:colOff>
      <xdr:row>89</xdr:row>
      <xdr:rowOff>114300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A2D55F25-7B7D-47B8-90AB-D2D75AAB7B3C}"/>
            </a:ext>
          </a:extLst>
        </xdr:cNvPr>
        <xdr:cNvCxnSpPr/>
      </xdr:nvCxnSpPr>
      <xdr:spPr>
        <a:xfrm>
          <a:off x="17526000" y="0"/>
          <a:ext cx="0" cy="168687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..\Model%20Price%20Targets.xls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6D9580-EE73-42AB-BFEB-B6456CF9F58B}">
  <dimension ref="A1:C7"/>
  <sheetViews>
    <sheetView tabSelected="1" workbookViewId="0"/>
  </sheetViews>
  <sheetFormatPr defaultRowHeight="15"/>
  <cols>
    <col min="1" max="1" width="3.42578125" customWidth="1"/>
    <col min="2" max="2" width="11.5703125" bestFit="1" customWidth="1"/>
    <col min="3" max="3" width="10.140625" bestFit="1" customWidth="1"/>
  </cols>
  <sheetData>
    <row r="1" spans="1:3">
      <c r="A1" s="21" t="s">
        <v>179</v>
      </c>
    </row>
    <row r="2" spans="1:3">
      <c r="B2" t="s">
        <v>174</v>
      </c>
      <c r="C2" s="11">
        <v>1300</v>
      </c>
    </row>
    <row r="3" spans="1:3">
      <c r="B3" t="s">
        <v>175</v>
      </c>
      <c r="C3" s="11">
        <f>7.75598+1.0047</f>
        <v>8.7606800000000007</v>
      </c>
    </row>
    <row r="4" spans="1:3">
      <c r="B4" t="s">
        <v>176</v>
      </c>
      <c r="C4" s="11">
        <f>C2*C3</f>
        <v>11388.884</v>
      </c>
    </row>
    <row r="5" spans="1:3">
      <c r="B5" t="s">
        <v>172</v>
      </c>
      <c r="C5" s="11">
        <f>1699.29+198.773</f>
        <v>1898.0629999999999</v>
      </c>
    </row>
    <row r="6" spans="1:3">
      <c r="B6" t="s">
        <v>173</v>
      </c>
      <c r="C6" s="11">
        <v>1785.1</v>
      </c>
    </row>
    <row r="7" spans="1:3">
      <c r="B7" t="s">
        <v>177</v>
      </c>
      <c r="C7" s="11">
        <f>C4-C5+C6</f>
        <v>11275.921</v>
      </c>
    </row>
  </sheetData>
  <hyperlinks>
    <hyperlink ref="A1" r:id="rId1" xr:uid="{291A9B7B-AFDB-4955-9B1C-6F5F3A7E6B1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1CA83-77FB-444F-AF1A-5B413B5AA0FC}">
  <dimension ref="B1:BY320"/>
  <sheetViews>
    <sheetView topLeftCell="AB126" zoomScale="85" zoomScaleNormal="85" workbookViewId="0">
      <selection activeCell="AV17" sqref="AV17"/>
    </sheetView>
  </sheetViews>
  <sheetFormatPr defaultRowHeight="14.25"/>
  <cols>
    <col min="1" max="1" width="2.7109375" style="1" customWidth="1"/>
    <col min="2" max="2" width="22.7109375" style="1" customWidth="1"/>
    <col min="3" max="21" width="9.140625" style="1" customWidth="1"/>
    <col min="22" max="26" width="10.7109375" style="1" bestFit="1" customWidth="1"/>
    <col min="27" max="27" width="11.140625" style="1" customWidth="1"/>
    <col min="28" max="30" width="10.7109375" style="1" bestFit="1" customWidth="1"/>
    <col min="31" max="31" width="3" style="1" customWidth="1"/>
    <col min="32" max="32" width="29.5703125" style="1" customWidth="1"/>
    <col min="33" max="33" width="9" style="1" customWidth="1"/>
    <col min="34" max="51" width="9.140625" style="1" customWidth="1"/>
    <col min="52" max="68" width="9.140625" style="1"/>
    <col min="69" max="71" width="9.140625" style="1" customWidth="1"/>
    <col min="72" max="76" width="10.7109375" style="1" bestFit="1" customWidth="1"/>
    <col min="77" max="16384" width="9.140625" style="1"/>
  </cols>
  <sheetData>
    <row r="1" spans="2:71" ht="15">
      <c r="B1" s="2"/>
      <c r="AF1" s="2"/>
    </row>
    <row r="2" spans="2:71" ht="15">
      <c r="B2" s="2" t="s">
        <v>171</v>
      </c>
      <c r="AF2" t="s">
        <v>170</v>
      </c>
    </row>
    <row r="3" spans="2:71">
      <c r="B3" s="1" t="s">
        <v>169</v>
      </c>
      <c r="AF3" s="1" t="s">
        <v>168</v>
      </c>
    </row>
    <row r="4" spans="2:71" ht="15">
      <c r="B4" s="2" t="s">
        <v>167</v>
      </c>
      <c r="AF4" s="2" t="s">
        <v>167</v>
      </c>
    </row>
    <row r="5" spans="2:71" ht="15">
      <c r="B5" s="2" t="s">
        <v>166</v>
      </c>
      <c r="C5" s="4"/>
      <c r="D5" s="4"/>
      <c r="E5" s="4" t="s">
        <v>79</v>
      </c>
      <c r="F5" s="4" t="s">
        <v>78</v>
      </c>
      <c r="G5" s="4" t="s">
        <v>77</v>
      </c>
      <c r="H5" s="4" t="s">
        <v>76</v>
      </c>
      <c r="I5" s="4" t="s">
        <v>75</v>
      </c>
      <c r="J5" s="4" t="s">
        <v>74</v>
      </c>
      <c r="K5" s="4" t="s">
        <v>73</v>
      </c>
      <c r="L5" s="4" t="s">
        <v>72</v>
      </c>
      <c r="M5" s="4" t="s">
        <v>71</v>
      </c>
      <c r="N5" s="4" t="s">
        <v>70</v>
      </c>
      <c r="O5" s="4" t="s">
        <v>69</v>
      </c>
      <c r="P5" s="4" t="s">
        <v>68</v>
      </c>
      <c r="Q5" s="4" t="s">
        <v>67</v>
      </c>
      <c r="R5" s="4" t="s">
        <v>66</v>
      </c>
      <c r="S5" s="4" t="s">
        <v>65</v>
      </c>
      <c r="T5" s="4" t="s">
        <v>64</v>
      </c>
      <c r="U5" s="4" t="s">
        <v>178</v>
      </c>
      <c r="AH5" s="2">
        <v>2013</v>
      </c>
      <c r="AI5" s="2">
        <v>2014</v>
      </c>
      <c r="AJ5" s="2">
        <v>2015</v>
      </c>
      <c r="AK5" s="2">
        <v>2016</v>
      </c>
      <c r="AL5" s="2">
        <v>2017</v>
      </c>
      <c r="AM5" s="2">
        <v>2018</v>
      </c>
      <c r="AN5" s="2">
        <v>2019</v>
      </c>
      <c r="AO5" s="2">
        <v>2020</v>
      </c>
      <c r="AP5" s="2">
        <v>2021</v>
      </c>
      <c r="AQ5" s="2">
        <v>2022</v>
      </c>
      <c r="AR5" s="2">
        <v>2023</v>
      </c>
      <c r="AS5" s="2">
        <v>2024</v>
      </c>
      <c r="AT5" s="2">
        <f>AS5+1</f>
        <v>2025</v>
      </c>
      <c r="AU5" s="2">
        <f t="shared" ref="AU5:BS5" si="0">AT5+1</f>
        <v>2026</v>
      </c>
      <c r="AV5" s="2">
        <f t="shared" si="0"/>
        <v>2027</v>
      </c>
      <c r="AW5" s="2">
        <f t="shared" si="0"/>
        <v>2028</v>
      </c>
      <c r="AX5" s="2">
        <f t="shared" si="0"/>
        <v>2029</v>
      </c>
      <c r="AY5" s="2">
        <f t="shared" si="0"/>
        <v>2030</v>
      </c>
      <c r="AZ5" s="2">
        <f t="shared" si="0"/>
        <v>2031</v>
      </c>
      <c r="BA5" s="2">
        <f t="shared" si="0"/>
        <v>2032</v>
      </c>
      <c r="BB5" s="2">
        <f t="shared" si="0"/>
        <v>2033</v>
      </c>
      <c r="BC5" s="2">
        <f t="shared" si="0"/>
        <v>2034</v>
      </c>
      <c r="BD5" s="2">
        <f t="shared" si="0"/>
        <v>2035</v>
      </c>
      <c r="BE5" s="2">
        <f t="shared" si="0"/>
        <v>2036</v>
      </c>
      <c r="BF5" s="2">
        <f t="shared" si="0"/>
        <v>2037</v>
      </c>
      <c r="BG5" s="2">
        <f t="shared" si="0"/>
        <v>2038</v>
      </c>
      <c r="BH5" s="2">
        <f t="shared" si="0"/>
        <v>2039</v>
      </c>
      <c r="BI5" s="2">
        <f t="shared" si="0"/>
        <v>2040</v>
      </c>
      <c r="BJ5" s="2">
        <f t="shared" si="0"/>
        <v>2041</v>
      </c>
      <c r="BK5" s="2">
        <f t="shared" si="0"/>
        <v>2042</v>
      </c>
      <c r="BL5" s="2">
        <f t="shared" si="0"/>
        <v>2043</v>
      </c>
      <c r="BM5" s="2">
        <f t="shared" si="0"/>
        <v>2044</v>
      </c>
      <c r="BN5" s="2">
        <f t="shared" si="0"/>
        <v>2045</v>
      </c>
      <c r="BO5" s="2">
        <f t="shared" si="0"/>
        <v>2046</v>
      </c>
      <c r="BP5" s="2">
        <f t="shared" si="0"/>
        <v>2047</v>
      </c>
      <c r="BQ5" s="2">
        <f t="shared" si="0"/>
        <v>2048</v>
      </c>
      <c r="BR5" s="2">
        <f t="shared" si="0"/>
        <v>2049</v>
      </c>
      <c r="BS5" s="2">
        <f t="shared" si="0"/>
        <v>2050</v>
      </c>
    </row>
    <row r="6" spans="2:71" ht="15" hidden="1">
      <c r="B6" s="1" t="s">
        <v>165</v>
      </c>
      <c r="C6" s="8"/>
      <c r="D6" s="8"/>
      <c r="E6" s="8">
        <v>1286.5419999999999</v>
      </c>
      <c r="F6" s="8">
        <v>1278.6369999999999</v>
      </c>
      <c r="G6" s="8">
        <v>1225.212</v>
      </c>
      <c r="H6" s="8">
        <v>1388.991</v>
      </c>
      <c r="I6" s="8">
        <v>1415.643</v>
      </c>
      <c r="J6" s="8">
        <v>1402.3</v>
      </c>
      <c r="K6" s="8">
        <v>1362.251</v>
      </c>
      <c r="L6" s="8">
        <v>1550.2550000000001</v>
      </c>
      <c r="M6" s="8">
        <v>1587.771</v>
      </c>
      <c r="N6" s="8">
        <v>1572.8</v>
      </c>
      <c r="O6" s="8">
        <v>1533.288</v>
      </c>
      <c r="P6" s="8">
        <v>1701.49</v>
      </c>
      <c r="Q6" s="8">
        <v>1677.221</v>
      </c>
      <c r="R6" s="8">
        <v>1631</v>
      </c>
      <c r="S6" s="8">
        <v>1561.145</v>
      </c>
      <c r="T6" s="8"/>
      <c r="U6" s="8"/>
      <c r="AF6" s="1" t="s">
        <v>164</v>
      </c>
      <c r="AH6" s="10">
        <v>1063.154</v>
      </c>
      <c r="AI6" s="10">
        <v>1124.8019999999999</v>
      </c>
      <c r="AJ6" s="10">
        <v>1323.712</v>
      </c>
      <c r="AK6" s="10">
        <v>1764.558</v>
      </c>
      <c r="AL6" s="10">
        <v>2265.6880000000001</v>
      </c>
      <c r="AM6" s="10">
        <v>2395.2130000000002</v>
      </c>
      <c r="AN6" s="10">
        <v>2582.4780000000001</v>
      </c>
      <c r="AO6" s="10">
        <v>2760.8270000000002</v>
      </c>
      <c r="AP6" s="10">
        <v>3020.8870000000002</v>
      </c>
      <c r="AQ6" s="10">
        <v>3521.2730000000001</v>
      </c>
      <c r="AR6" s="10">
        <v>3892.1329999999998</v>
      </c>
      <c r="AS6" s="10">
        <v>0</v>
      </c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</row>
    <row r="7" spans="2:71" ht="15" hidden="1">
      <c r="B7" s="1" t="s">
        <v>163</v>
      </c>
      <c r="C7" s="8"/>
      <c r="D7" s="8"/>
      <c r="E7" s="8">
        <v>8.7289999999999992</v>
      </c>
      <c r="F7" s="8"/>
      <c r="G7" s="8">
        <v>9.8780000000000001</v>
      </c>
      <c r="H7" s="8">
        <v>10.923999999999999</v>
      </c>
      <c r="I7" s="8">
        <v>11.327999999999999</v>
      </c>
      <c r="J7" s="8"/>
      <c r="K7" s="8">
        <v>10.97</v>
      </c>
      <c r="L7" s="8">
        <v>11.759</v>
      </c>
      <c r="M7" s="8">
        <v>12.294</v>
      </c>
      <c r="N7" s="8"/>
      <c r="O7" s="8">
        <v>12.124000000000001</v>
      </c>
      <c r="P7" s="8">
        <v>13.372</v>
      </c>
      <c r="Q7" s="8">
        <v>13.839</v>
      </c>
      <c r="R7" s="8"/>
      <c r="S7" s="8">
        <v>13.567</v>
      </c>
      <c r="T7" s="8"/>
      <c r="U7" s="8"/>
      <c r="AF7" s="1" t="s">
        <v>162</v>
      </c>
      <c r="AH7" s="10">
        <v>247.56100000000001</v>
      </c>
      <c r="AI7" s="10">
        <v>279.13799999999998</v>
      </c>
      <c r="AJ7" s="10">
        <v>577.87199999999996</v>
      </c>
      <c r="AK7" s="10">
        <v>892.125</v>
      </c>
      <c r="AL7" s="10">
        <v>1315.2360000000001</v>
      </c>
      <c r="AM7" s="10">
        <v>1471.491</v>
      </c>
      <c r="AN7" s="10">
        <v>1558.944</v>
      </c>
      <c r="AO7" s="10">
        <v>1641.7159999999999</v>
      </c>
      <c r="AP7" s="10">
        <v>1861.162</v>
      </c>
      <c r="AQ7" s="10">
        <v>2020.1</v>
      </c>
      <c r="AR7" s="10">
        <v>2149.6390000000001</v>
      </c>
      <c r="AS7" s="10">
        <v>0</v>
      </c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0"/>
      <c r="BP7" s="10"/>
      <c r="BQ7" s="10"/>
      <c r="BR7" s="10"/>
      <c r="BS7" s="10"/>
    </row>
    <row r="8" spans="2:71" ht="15" hidden="1">
      <c r="B8" s="1" t="s">
        <v>161</v>
      </c>
      <c r="C8" s="8"/>
      <c r="D8" s="8"/>
      <c r="E8" s="8">
        <v>33.213000000000001</v>
      </c>
      <c r="F8" s="8"/>
      <c r="G8" s="8">
        <v>34.767000000000003</v>
      </c>
      <c r="H8" s="8">
        <v>33.170999999999999</v>
      </c>
      <c r="I8" s="8">
        <v>30.462</v>
      </c>
      <c r="J8" s="8"/>
      <c r="K8" s="8">
        <v>31.137</v>
      </c>
      <c r="L8" s="8">
        <v>33.201000000000001</v>
      </c>
      <c r="M8" s="8">
        <v>28.524000000000001</v>
      </c>
      <c r="N8" s="8"/>
      <c r="O8" s="8">
        <v>26.23</v>
      </c>
      <c r="P8" s="8">
        <v>23.97</v>
      </c>
      <c r="Q8" s="8">
        <v>21.367999999999999</v>
      </c>
      <c r="R8" s="8"/>
      <c r="S8" s="8">
        <v>16.914000000000001</v>
      </c>
      <c r="T8" s="8"/>
      <c r="U8" s="8"/>
      <c r="AF8" s="1" t="s">
        <v>160</v>
      </c>
      <c r="AH8" s="10">
        <v>330.61599999999999</v>
      </c>
      <c r="AI8" s="10">
        <v>342.42899999999997</v>
      </c>
      <c r="AJ8" s="10">
        <v>404.87400000000002</v>
      </c>
      <c r="AK8" s="10">
        <v>499.745</v>
      </c>
      <c r="AL8" s="10">
        <v>706.66399999999999</v>
      </c>
      <c r="AM8" s="10">
        <v>758.66</v>
      </c>
      <c r="AN8" s="10">
        <v>685.12699999999995</v>
      </c>
      <c r="AO8" s="10">
        <v>604.81399999999996</v>
      </c>
      <c r="AP8" s="10">
        <v>680.66499999999996</v>
      </c>
      <c r="AQ8" s="10">
        <v>659.58399999999995</v>
      </c>
      <c r="AR8" s="10">
        <v>612.08600000000001</v>
      </c>
      <c r="AS8" s="10">
        <v>0</v>
      </c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  <c r="BK8" s="10"/>
      <c r="BL8" s="10"/>
      <c r="BM8" s="10"/>
      <c r="BN8" s="10"/>
      <c r="BO8" s="10"/>
      <c r="BP8" s="10"/>
      <c r="BQ8" s="10"/>
      <c r="BR8" s="10"/>
      <c r="BS8" s="10"/>
    </row>
    <row r="9" spans="2:71" ht="15">
      <c r="B9" s="2" t="s">
        <v>9</v>
      </c>
      <c r="C9" s="8"/>
      <c r="D9" s="8"/>
      <c r="E9" s="15">
        <f t="shared" ref="E9:S9" si="1">E6+E7+E8</f>
        <v>1328.4839999999999</v>
      </c>
      <c r="F9" s="15">
        <f t="shared" si="1"/>
        <v>1278.6369999999999</v>
      </c>
      <c r="G9" s="15">
        <f t="shared" si="1"/>
        <v>1269.857</v>
      </c>
      <c r="H9" s="15">
        <f t="shared" si="1"/>
        <v>1433.086</v>
      </c>
      <c r="I9" s="15">
        <f t="shared" si="1"/>
        <v>1457.433</v>
      </c>
      <c r="J9" s="15">
        <f t="shared" si="1"/>
        <v>1402.3</v>
      </c>
      <c r="K9" s="15">
        <f t="shared" si="1"/>
        <v>1404.3579999999999</v>
      </c>
      <c r="L9" s="15">
        <f t="shared" si="1"/>
        <v>1595.2150000000001</v>
      </c>
      <c r="M9" s="15">
        <f t="shared" si="1"/>
        <v>1628.5889999999999</v>
      </c>
      <c r="N9" s="15">
        <f t="shared" si="1"/>
        <v>1572.8</v>
      </c>
      <c r="O9" s="15">
        <f t="shared" si="1"/>
        <v>1571.6420000000001</v>
      </c>
      <c r="P9" s="15">
        <f t="shared" si="1"/>
        <v>1738.8320000000001</v>
      </c>
      <c r="Q9" s="15">
        <f t="shared" si="1"/>
        <v>1712.4279999999999</v>
      </c>
      <c r="R9" s="15">
        <f t="shared" si="1"/>
        <v>1631</v>
      </c>
      <c r="S9" s="15">
        <f t="shared" si="1"/>
        <v>1591.626</v>
      </c>
      <c r="T9" s="15"/>
      <c r="U9" s="8"/>
      <c r="AA9" s="2"/>
      <c r="AF9" s="2" t="s">
        <v>9</v>
      </c>
      <c r="AG9" s="2"/>
      <c r="AH9" s="20">
        <f t="shared" ref="AH9:AS9" si="2">AH6+AH7+AH8</f>
        <v>1641.3309999999999</v>
      </c>
      <c r="AI9" s="20">
        <f t="shared" si="2"/>
        <v>1746.3689999999997</v>
      </c>
      <c r="AJ9" s="20">
        <f t="shared" si="2"/>
        <v>2306.4579999999996</v>
      </c>
      <c r="AK9" s="20">
        <f t="shared" si="2"/>
        <v>3156.4279999999999</v>
      </c>
      <c r="AL9" s="20">
        <f t="shared" si="2"/>
        <v>4287.5879999999997</v>
      </c>
      <c r="AM9" s="20">
        <f t="shared" si="2"/>
        <v>4625.3640000000005</v>
      </c>
      <c r="AN9" s="20">
        <f t="shared" si="2"/>
        <v>4826.5490000000009</v>
      </c>
      <c r="AO9" s="20">
        <f t="shared" si="2"/>
        <v>5007.357</v>
      </c>
      <c r="AP9" s="20">
        <f t="shared" si="2"/>
        <v>5562.7139999999999</v>
      </c>
      <c r="AQ9" s="20">
        <f t="shared" si="2"/>
        <v>6200.9569999999994</v>
      </c>
      <c r="AR9" s="20">
        <f t="shared" si="2"/>
        <v>6653.8580000000002</v>
      </c>
      <c r="AS9" s="20">
        <f t="shared" si="2"/>
        <v>0</v>
      </c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</row>
    <row r="10" spans="2:71" ht="15">
      <c r="B10" s="1" t="s">
        <v>8</v>
      </c>
      <c r="C10" s="8"/>
      <c r="D10" s="8"/>
      <c r="E10" s="15">
        <v>856.04600000000005</v>
      </c>
      <c r="F10" s="15">
        <v>816.76199999999994</v>
      </c>
      <c r="G10" s="15">
        <v>821.154</v>
      </c>
      <c r="H10" s="15">
        <v>938.14599999999996</v>
      </c>
      <c r="I10" s="15">
        <v>939.72</v>
      </c>
      <c r="J10" s="15">
        <v>908.4</v>
      </c>
      <c r="K10" s="15">
        <v>896.78200000000004</v>
      </c>
      <c r="L10" s="15">
        <v>1044.556</v>
      </c>
      <c r="M10" s="15">
        <v>1007.482</v>
      </c>
      <c r="N10" s="15">
        <v>974.1</v>
      </c>
      <c r="O10" s="15">
        <v>947.53599999999994</v>
      </c>
      <c r="P10" s="15">
        <v>1067.2550000000001</v>
      </c>
      <c r="Q10" s="15">
        <v>1050.8779999999999</v>
      </c>
      <c r="R10" s="15">
        <v>989.5</v>
      </c>
      <c r="S10" s="15">
        <v>951.06700000000001</v>
      </c>
      <c r="T10" s="15"/>
      <c r="U10" s="8"/>
      <c r="AF10" s="1" t="s">
        <v>8</v>
      </c>
      <c r="AH10" s="20">
        <v>982.69100000000003</v>
      </c>
      <c r="AI10" s="20">
        <v>1041.1300000000001</v>
      </c>
      <c r="AJ10" s="20">
        <v>1405.4259999999999</v>
      </c>
      <c r="AK10" s="20">
        <v>1940.7059999999999</v>
      </c>
      <c r="AL10" s="20">
        <v>2782.721</v>
      </c>
      <c r="AM10" s="20">
        <v>3069.652</v>
      </c>
      <c r="AN10" s="20">
        <v>3156.047</v>
      </c>
      <c r="AO10" s="20">
        <v>3238.4479999999999</v>
      </c>
      <c r="AP10" s="20">
        <v>3608.527</v>
      </c>
      <c r="AQ10" s="20">
        <v>3923.0030000000002</v>
      </c>
      <c r="AR10" s="20">
        <v>4055.15</v>
      </c>
      <c r="AS10" s="20">
        <v>0</v>
      </c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G10" s="10"/>
      <c r="BH10" s="10"/>
      <c r="BI10" s="10"/>
      <c r="BJ10" s="10"/>
      <c r="BK10" s="10"/>
      <c r="BL10" s="10"/>
      <c r="BM10" s="10"/>
      <c r="BN10" s="10"/>
      <c r="BO10" s="10"/>
      <c r="BP10" s="10"/>
      <c r="BQ10" s="10"/>
      <c r="BR10" s="10"/>
      <c r="BS10" s="10"/>
    </row>
    <row r="11" spans="2:71" ht="15">
      <c r="B11" s="2" t="s">
        <v>159</v>
      </c>
      <c r="C11" s="8"/>
      <c r="D11" s="8"/>
      <c r="E11" s="15">
        <f t="shared" ref="E11:P11" si="3">E9-E10</f>
        <v>472.43799999999987</v>
      </c>
      <c r="F11" s="15">
        <f t="shared" si="3"/>
        <v>461.875</v>
      </c>
      <c r="G11" s="15">
        <f t="shared" si="3"/>
        <v>448.70299999999997</v>
      </c>
      <c r="H11" s="15">
        <f t="shared" si="3"/>
        <v>494.94000000000005</v>
      </c>
      <c r="I11" s="15">
        <f t="shared" si="3"/>
        <v>517.71299999999997</v>
      </c>
      <c r="J11" s="15">
        <f t="shared" si="3"/>
        <v>493.9</v>
      </c>
      <c r="K11" s="15">
        <f t="shared" si="3"/>
        <v>507.57599999999991</v>
      </c>
      <c r="L11" s="15">
        <f t="shared" si="3"/>
        <v>550.65900000000011</v>
      </c>
      <c r="M11" s="15">
        <f t="shared" si="3"/>
        <v>621.10699999999997</v>
      </c>
      <c r="N11" s="15">
        <f t="shared" si="3"/>
        <v>598.69999999999993</v>
      </c>
      <c r="O11" s="15">
        <f t="shared" si="3"/>
        <v>624.10600000000011</v>
      </c>
      <c r="P11" s="15">
        <f t="shared" si="3"/>
        <v>671.577</v>
      </c>
      <c r="Q11" s="15">
        <f>SUM(Q9-Q10)</f>
        <v>661.55</v>
      </c>
      <c r="R11" s="15">
        <v>641.5</v>
      </c>
      <c r="S11" s="15">
        <v>640.55899999999997</v>
      </c>
      <c r="T11" s="15"/>
      <c r="U11" s="8"/>
      <c r="AA11" s="2"/>
      <c r="AF11" s="2" t="s">
        <v>159</v>
      </c>
      <c r="AG11" s="2"/>
      <c r="AH11" s="20">
        <f t="shared" ref="AH11:AS11" si="4">SUM(AH9-AH10)</f>
        <v>658.63999999999987</v>
      </c>
      <c r="AI11" s="20">
        <f t="shared" si="4"/>
        <v>705.23899999999958</v>
      </c>
      <c r="AJ11" s="20">
        <f t="shared" si="4"/>
        <v>901.0319999999997</v>
      </c>
      <c r="AK11" s="20">
        <f t="shared" si="4"/>
        <v>1215.722</v>
      </c>
      <c r="AL11" s="20">
        <f t="shared" si="4"/>
        <v>1504.8669999999997</v>
      </c>
      <c r="AM11" s="20">
        <f t="shared" si="4"/>
        <v>1555.7120000000004</v>
      </c>
      <c r="AN11" s="20">
        <f t="shared" si="4"/>
        <v>1670.5020000000009</v>
      </c>
      <c r="AO11" s="20">
        <f t="shared" si="4"/>
        <v>1768.9090000000001</v>
      </c>
      <c r="AP11" s="20">
        <f t="shared" si="4"/>
        <v>1954.1869999999999</v>
      </c>
      <c r="AQ11" s="20">
        <f t="shared" si="4"/>
        <v>2277.9539999999993</v>
      </c>
      <c r="AR11" s="20">
        <f t="shared" si="4"/>
        <v>2598.7080000000001</v>
      </c>
      <c r="AS11" s="20">
        <f t="shared" si="4"/>
        <v>0</v>
      </c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I11" s="10"/>
      <c r="BJ11" s="10"/>
      <c r="BK11" s="10"/>
      <c r="BL11" s="10"/>
      <c r="BM11" s="10"/>
      <c r="BN11" s="10"/>
      <c r="BO11" s="10"/>
      <c r="BP11" s="10"/>
      <c r="BQ11" s="10"/>
      <c r="BR11" s="10"/>
      <c r="BS11" s="10"/>
    </row>
    <row r="12" spans="2:71" ht="15">
      <c r="B12" s="7" t="s">
        <v>7</v>
      </c>
      <c r="C12" s="12"/>
      <c r="D12" s="12"/>
      <c r="E12" s="12">
        <f t="shared" ref="E12:S12" si="5">E11/E9</f>
        <v>0.35562189683880263</v>
      </c>
      <c r="F12" s="12">
        <f t="shared" si="5"/>
        <v>0.36122449139200574</v>
      </c>
      <c r="G12" s="12">
        <f t="shared" si="5"/>
        <v>0.35334923538634666</v>
      </c>
      <c r="H12" s="12">
        <f t="shared" si="5"/>
        <v>0.34536657255740411</v>
      </c>
      <c r="I12" s="12">
        <f t="shared" si="5"/>
        <v>0.35522250422489404</v>
      </c>
      <c r="J12" s="12">
        <f t="shared" si="5"/>
        <v>0.3522070883548456</v>
      </c>
      <c r="K12" s="12">
        <f t="shared" si="5"/>
        <v>0.36142920822183511</v>
      </c>
      <c r="L12" s="12">
        <f t="shared" si="5"/>
        <v>0.34519422146857953</v>
      </c>
      <c r="M12" s="12">
        <f t="shared" si="5"/>
        <v>0.38137737636690411</v>
      </c>
      <c r="N12" s="12">
        <f t="shared" si="5"/>
        <v>0.38065869786368256</v>
      </c>
      <c r="O12" s="12">
        <f t="shared" si="5"/>
        <v>0.39710442963473874</v>
      </c>
      <c r="P12" s="12">
        <f t="shared" si="5"/>
        <v>0.38622305087553022</v>
      </c>
      <c r="Q12" s="12">
        <f t="shared" si="5"/>
        <v>0.3863228118204094</v>
      </c>
      <c r="R12" s="12">
        <f t="shared" si="5"/>
        <v>0.39331698344573879</v>
      </c>
      <c r="S12" s="12">
        <f t="shared" si="5"/>
        <v>0.40245572766466492</v>
      </c>
      <c r="T12" s="12"/>
      <c r="U12" s="12"/>
      <c r="AF12" s="1" t="s">
        <v>7</v>
      </c>
      <c r="AH12" s="20">
        <f t="shared" ref="AH12:AS12" si="6">AH11/AH9</f>
        <v>0.40128407981083641</v>
      </c>
      <c r="AI12" s="20">
        <f t="shared" si="6"/>
        <v>0.4038316071803838</v>
      </c>
      <c r="AJ12" s="20">
        <f t="shared" si="6"/>
        <v>0.39065614895220285</v>
      </c>
      <c r="AK12" s="20">
        <f t="shared" si="6"/>
        <v>0.38515752616565307</v>
      </c>
      <c r="AL12" s="20">
        <f t="shared" si="6"/>
        <v>0.35098218392252234</v>
      </c>
      <c r="AM12" s="20">
        <f t="shared" si="6"/>
        <v>0.33634369100464317</v>
      </c>
      <c r="AN12" s="20">
        <f t="shared" si="6"/>
        <v>0.34610691821423556</v>
      </c>
      <c r="AO12" s="20">
        <f t="shared" si="6"/>
        <v>0.35326201027807685</v>
      </c>
      <c r="AP12" s="20">
        <f t="shared" si="6"/>
        <v>0.35130100163337535</v>
      </c>
      <c r="AQ12" s="20">
        <f t="shared" si="6"/>
        <v>0.36735523242622059</v>
      </c>
      <c r="AR12" s="20">
        <f t="shared" si="6"/>
        <v>0.39055657635014152</v>
      </c>
      <c r="AS12" s="20" t="e">
        <f t="shared" si="6"/>
        <v>#DIV/0!</v>
      </c>
      <c r="AT12" s="10"/>
      <c r="AU12" s="10"/>
      <c r="AV12" s="10"/>
      <c r="AW12" s="10"/>
      <c r="AX12" s="10"/>
      <c r="AY12" s="10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10"/>
      <c r="BK12" s="10"/>
      <c r="BL12" s="10"/>
      <c r="BM12" s="10"/>
      <c r="BN12" s="10"/>
      <c r="BO12" s="10"/>
      <c r="BP12" s="10"/>
      <c r="BQ12" s="10"/>
      <c r="BR12" s="10"/>
      <c r="BS12" s="10"/>
    </row>
    <row r="13" spans="2:71" ht="15">
      <c r="B13" s="1" t="s">
        <v>6</v>
      </c>
      <c r="C13" s="8"/>
      <c r="D13" s="8"/>
      <c r="E13" s="18">
        <v>368.59399999999999</v>
      </c>
      <c r="F13" s="18">
        <v>368.28</v>
      </c>
      <c r="G13" s="18">
        <v>354.51900000000001</v>
      </c>
      <c r="H13" s="18">
        <v>374.07900000000001</v>
      </c>
      <c r="I13" s="18">
        <v>380.68099999999998</v>
      </c>
      <c r="J13" s="18">
        <v>404.3</v>
      </c>
      <c r="K13" s="18">
        <v>376.59100000000001</v>
      </c>
      <c r="L13" s="18">
        <v>403.36599999999999</v>
      </c>
      <c r="M13" s="18">
        <v>431.17700000000002</v>
      </c>
      <c r="N13" s="18">
        <v>425.7</v>
      </c>
      <c r="O13" s="18">
        <v>418.05200000000002</v>
      </c>
      <c r="P13" s="18">
        <v>437.90699999999998</v>
      </c>
      <c r="Q13" s="18">
        <v>445.29</v>
      </c>
      <c r="R13" s="18">
        <v>463</v>
      </c>
      <c r="S13" s="18">
        <v>425.15300000000002</v>
      </c>
      <c r="T13" s="8"/>
      <c r="U13" s="8"/>
      <c r="AF13" s="1" t="s">
        <v>6</v>
      </c>
      <c r="AH13" s="20">
        <v>584.99300000000005</v>
      </c>
      <c r="AI13" s="20">
        <v>619.27200000000005</v>
      </c>
      <c r="AJ13" s="20">
        <v>802.88800000000003</v>
      </c>
      <c r="AK13" s="20">
        <v>1087.8630000000001</v>
      </c>
      <c r="AL13" s="20">
        <v>1403.32</v>
      </c>
      <c r="AM13" s="20">
        <v>1497.81</v>
      </c>
      <c r="AN13" s="20">
        <v>1489.748</v>
      </c>
      <c r="AO13" s="20">
        <v>1455.5309999999999</v>
      </c>
      <c r="AP13" s="20">
        <v>1515.0160000000001</v>
      </c>
      <c r="AQ13" s="20">
        <v>1636.9069999999999</v>
      </c>
      <c r="AR13" s="20">
        <v>1764.26</v>
      </c>
      <c r="AS13" s="20">
        <v>0</v>
      </c>
      <c r="AT13" s="10"/>
      <c r="AU13" s="10"/>
      <c r="AV13" s="10"/>
      <c r="AW13" s="10"/>
      <c r="AX13" s="10"/>
      <c r="AY13" s="10"/>
      <c r="AZ13" s="10"/>
      <c r="BA13" s="10"/>
      <c r="BB13" s="10"/>
      <c r="BC13" s="10"/>
      <c r="BD13" s="10"/>
      <c r="BE13" s="10"/>
      <c r="BF13" s="10"/>
      <c r="BG13" s="10"/>
      <c r="BH13" s="10"/>
      <c r="BI13" s="10"/>
      <c r="BJ13" s="10"/>
      <c r="BK13" s="10"/>
      <c r="BL13" s="10"/>
      <c r="BM13" s="10"/>
      <c r="BN13" s="10"/>
      <c r="BO13" s="10"/>
      <c r="BP13" s="10"/>
      <c r="BQ13" s="10"/>
      <c r="BR13" s="10"/>
      <c r="BS13" s="10"/>
    </row>
    <row r="14" spans="2:71" ht="15">
      <c r="B14" s="2" t="s">
        <v>158</v>
      </c>
      <c r="C14" s="8"/>
      <c r="D14" s="8"/>
      <c r="E14" s="18">
        <f t="shared" ref="E14:S14" si="7">SUM(E11-E13)</f>
        <v>103.84399999999988</v>
      </c>
      <c r="F14" s="18">
        <f t="shared" si="7"/>
        <v>93.595000000000027</v>
      </c>
      <c r="G14" s="18">
        <f t="shared" si="7"/>
        <v>94.183999999999969</v>
      </c>
      <c r="H14" s="18">
        <f t="shared" si="7"/>
        <v>120.86100000000005</v>
      </c>
      <c r="I14" s="18">
        <f t="shared" si="7"/>
        <v>137.03199999999998</v>
      </c>
      <c r="J14" s="18">
        <f t="shared" si="7"/>
        <v>89.599999999999966</v>
      </c>
      <c r="K14" s="18">
        <f t="shared" si="7"/>
        <v>130.9849999999999</v>
      </c>
      <c r="L14" s="18">
        <f t="shared" si="7"/>
        <v>147.29300000000012</v>
      </c>
      <c r="M14" s="18">
        <f t="shared" si="7"/>
        <v>189.92999999999995</v>
      </c>
      <c r="N14" s="18">
        <f t="shared" si="7"/>
        <v>172.99999999999994</v>
      </c>
      <c r="O14" s="18">
        <f t="shared" si="7"/>
        <v>206.05400000000009</v>
      </c>
      <c r="P14" s="18">
        <f t="shared" si="7"/>
        <v>233.67000000000002</v>
      </c>
      <c r="Q14" s="18">
        <f t="shared" si="7"/>
        <v>216.25999999999993</v>
      </c>
      <c r="R14" s="18">
        <f t="shared" si="7"/>
        <v>178.5</v>
      </c>
      <c r="S14" s="18">
        <f t="shared" si="7"/>
        <v>215.40599999999995</v>
      </c>
      <c r="T14" s="8"/>
      <c r="U14" s="8"/>
      <c r="AA14" s="2"/>
      <c r="AF14" s="2" t="s">
        <v>158</v>
      </c>
      <c r="AG14" s="2"/>
      <c r="AH14" s="20">
        <f t="shared" ref="AH14:AS14" si="8">SUM(AH11-AH13)</f>
        <v>73.646999999999821</v>
      </c>
      <c r="AI14" s="20">
        <f t="shared" si="8"/>
        <v>85.96699999999953</v>
      </c>
      <c r="AJ14" s="20">
        <f t="shared" si="8"/>
        <v>98.143999999999664</v>
      </c>
      <c r="AK14" s="20">
        <f t="shared" si="8"/>
        <v>127.85899999999992</v>
      </c>
      <c r="AL14" s="20">
        <f t="shared" si="8"/>
        <v>101.5469999999998</v>
      </c>
      <c r="AM14" s="20">
        <f t="shared" si="8"/>
        <v>57.902000000000498</v>
      </c>
      <c r="AN14" s="20">
        <f t="shared" si="8"/>
        <v>180.75400000000081</v>
      </c>
      <c r="AO14" s="20">
        <f t="shared" si="8"/>
        <v>313.37800000000016</v>
      </c>
      <c r="AP14" s="20">
        <f t="shared" si="8"/>
        <v>439.17099999999982</v>
      </c>
      <c r="AQ14" s="20">
        <f t="shared" si="8"/>
        <v>641.04699999999934</v>
      </c>
      <c r="AR14" s="20">
        <f t="shared" si="8"/>
        <v>834.44800000000009</v>
      </c>
      <c r="AS14" s="20">
        <f t="shared" si="8"/>
        <v>0</v>
      </c>
      <c r="AT14" s="10" t="s">
        <v>157</v>
      </c>
      <c r="AU14" s="10"/>
      <c r="AV14" s="10"/>
      <c r="AW14" s="10"/>
      <c r="AX14" s="10"/>
      <c r="AY14" s="10"/>
      <c r="AZ14" s="10"/>
      <c r="BA14" s="10"/>
      <c r="BB14" s="10"/>
      <c r="BC14" s="10"/>
      <c r="BD14" s="10"/>
      <c r="BE14" s="10"/>
      <c r="BF14" s="10"/>
      <c r="BG14" s="10"/>
      <c r="BH14" s="10"/>
      <c r="BI14" s="10"/>
      <c r="BJ14" s="10"/>
      <c r="BK14" s="10"/>
      <c r="BL14" s="10"/>
      <c r="BM14" s="10"/>
      <c r="BN14" s="10"/>
      <c r="BO14" s="10"/>
      <c r="BP14" s="10"/>
      <c r="BQ14" s="10"/>
      <c r="BR14" s="10"/>
      <c r="BS14" s="10"/>
    </row>
    <row r="15" spans="2:71" ht="15">
      <c r="B15" s="1" t="s">
        <v>156</v>
      </c>
      <c r="C15" s="8"/>
      <c r="D15" s="8"/>
      <c r="E15" s="18">
        <v>30.427</v>
      </c>
      <c r="F15" s="18">
        <v>4.734</v>
      </c>
      <c r="G15" s="18">
        <v>12.063000000000001</v>
      </c>
      <c r="H15" s="18">
        <v>55.405999999999999</v>
      </c>
      <c r="I15" s="18">
        <v>43.079000000000001</v>
      </c>
      <c r="J15" s="18">
        <v>73.900000000000006</v>
      </c>
      <c r="K15" s="18">
        <v>4.42</v>
      </c>
      <c r="L15" s="18">
        <v>13.345000000000001</v>
      </c>
      <c r="M15" s="18">
        <v>30.829000000000001</v>
      </c>
      <c r="N15" s="18">
        <v>17.5</v>
      </c>
      <c r="O15" s="18">
        <v>46.851999999999997</v>
      </c>
      <c r="P15" s="18">
        <v>68.918000000000006</v>
      </c>
      <c r="Q15" s="18">
        <v>95.275999999999996</v>
      </c>
      <c r="R15" s="18">
        <v>65.900000000000006</v>
      </c>
      <c r="S15" s="18">
        <v>-7.4290000000000003</v>
      </c>
      <c r="T15" s="8"/>
      <c r="U15" s="8"/>
      <c r="AA15" s="2"/>
      <c r="AF15" s="1" t="s">
        <v>156</v>
      </c>
      <c r="AG15" s="2"/>
      <c r="AH15" s="20">
        <v>29.402999999999999</v>
      </c>
      <c r="AI15" s="20">
        <v>29.271999999999998</v>
      </c>
      <c r="AJ15" s="20">
        <v>28.914999999999999</v>
      </c>
      <c r="AK15" s="20">
        <f>36.325</f>
        <v>36.325000000000003</v>
      </c>
      <c r="AL15" s="20">
        <v>41.869</v>
      </c>
      <c r="AM15" s="20">
        <v>50.506</v>
      </c>
      <c r="AN15" s="20">
        <v>45.99</v>
      </c>
      <c r="AO15" s="20">
        <v>36.734999999999999</v>
      </c>
      <c r="AP15" s="20">
        <v>33.448999999999998</v>
      </c>
      <c r="AQ15" s="20">
        <v>24.792000000000002</v>
      </c>
      <c r="AR15" s="20">
        <v>-0.91800000000000004</v>
      </c>
      <c r="AS15" s="20"/>
      <c r="AT15" s="10"/>
      <c r="AU15" s="10"/>
      <c r="AV15" s="10"/>
      <c r="AW15" s="10"/>
      <c r="AX15" s="10"/>
      <c r="AY15" s="10"/>
      <c r="AZ15" s="10"/>
      <c r="BA15" s="10"/>
      <c r="BB15" s="10"/>
      <c r="BC15" s="10"/>
      <c r="BD15" s="10"/>
      <c r="BE15" s="10"/>
      <c r="BF15" s="10"/>
      <c r="BG15" s="10"/>
      <c r="BH15" s="10"/>
      <c r="BI15" s="10"/>
      <c r="BJ15" s="10"/>
      <c r="BK15" s="10"/>
      <c r="BL15" s="10"/>
      <c r="BM15" s="10"/>
      <c r="BN15" s="10"/>
      <c r="BO15" s="10"/>
      <c r="BP15" s="10"/>
      <c r="BQ15" s="10"/>
      <c r="BR15" s="10"/>
      <c r="BS15" s="10"/>
    </row>
    <row r="16" spans="2:71" ht="15">
      <c r="B16" s="1" t="s">
        <v>5</v>
      </c>
      <c r="C16" s="8"/>
      <c r="D16" s="8"/>
      <c r="E16" s="18">
        <v>18.363</v>
      </c>
      <c r="F16" s="18">
        <v>20.032</v>
      </c>
      <c r="G16" s="18">
        <v>20.02</v>
      </c>
      <c r="H16" s="18">
        <v>17.274999999999999</v>
      </c>
      <c r="I16" s="18">
        <v>25.021999999999998</v>
      </c>
      <c r="J16" s="18">
        <v>3.3</v>
      </c>
      <c r="K16" s="18">
        <v>33.174999999999997</v>
      </c>
      <c r="L16" s="18">
        <v>34.386000000000003</v>
      </c>
      <c r="M16" s="18">
        <v>40.340000000000003</v>
      </c>
      <c r="N16" s="18">
        <v>37</v>
      </c>
      <c r="O16" s="18">
        <v>41.075000000000003</v>
      </c>
      <c r="P16" s="18">
        <v>42.433</v>
      </c>
      <c r="Q16" s="18">
        <v>28.890999999999998</v>
      </c>
      <c r="R16" s="18">
        <v>36.700000000000003</v>
      </c>
      <c r="S16" s="18">
        <v>57.094000000000001</v>
      </c>
      <c r="T16" s="8"/>
      <c r="U16" s="8"/>
      <c r="AF16" s="1" t="s">
        <v>155</v>
      </c>
      <c r="AH16" s="20">
        <v>0</v>
      </c>
      <c r="AI16" s="20">
        <v>1.077</v>
      </c>
      <c r="AJ16" s="20">
        <f>3.576-8.807-22.651-2.011</f>
        <v>-29.892999999999997</v>
      </c>
      <c r="AK16" s="20">
        <f>0.692-1.87</f>
        <v>-1.1780000000000002</v>
      </c>
      <c r="AL16" s="20">
        <f>9.565-12.893</f>
        <v>-3.3280000000000012</v>
      </c>
      <c r="AM16" s="20">
        <f>30.853-10.17</f>
        <v>20.683</v>
      </c>
      <c r="AN16" s="20">
        <v>100.539</v>
      </c>
      <c r="AO16" s="20">
        <v>35.603000000000002</v>
      </c>
      <c r="AP16" s="20">
        <f>146.308+4.265</f>
        <v>150.57299999999998</v>
      </c>
      <c r="AQ16" s="20">
        <f>32.301+8.867</f>
        <v>41.168000000000006</v>
      </c>
      <c r="AR16" s="20">
        <f>159.354+112.796+5.738</f>
        <v>277.88800000000003</v>
      </c>
      <c r="AS16" s="20">
        <v>0</v>
      </c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  <c r="BG16" s="10"/>
      <c r="BH16" s="10"/>
      <c r="BI16" s="10"/>
      <c r="BJ16" s="10"/>
      <c r="BK16" s="10"/>
      <c r="BL16" s="10"/>
      <c r="BM16" s="10"/>
      <c r="BN16" s="10"/>
      <c r="BO16" s="10"/>
      <c r="BP16" s="10"/>
      <c r="BQ16" s="10"/>
      <c r="BR16" s="10"/>
      <c r="BS16" s="10"/>
    </row>
    <row r="17" spans="2:71" ht="15">
      <c r="B17" s="1" t="s">
        <v>153</v>
      </c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AF17" s="1" t="s">
        <v>154</v>
      </c>
      <c r="AH17" s="20">
        <f t="shared" ref="AH17:AS17" si="9">AH14-AH15-AH16</f>
        <v>44.243999999999822</v>
      </c>
      <c r="AI17" s="20">
        <f t="shared" si="9"/>
        <v>55.617999999999533</v>
      </c>
      <c r="AJ17" s="20">
        <f t="shared" si="9"/>
        <v>99.121999999999673</v>
      </c>
      <c r="AK17" s="20">
        <f t="shared" si="9"/>
        <v>92.711999999999918</v>
      </c>
      <c r="AL17" s="20">
        <f t="shared" si="9"/>
        <v>63.005999999999801</v>
      </c>
      <c r="AM17" s="20">
        <f t="shared" si="9"/>
        <v>-13.286999999999502</v>
      </c>
      <c r="AN17" s="20">
        <f t="shared" si="9"/>
        <v>34.225000000000804</v>
      </c>
      <c r="AO17" s="20">
        <f t="shared" si="9"/>
        <v>241.04000000000013</v>
      </c>
      <c r="AP17" s="20">
        <f t="shared" si="9"/>
        <v>255.14899999999983</v>
      </c>
      <c r="AQ17" s="20">
        <f t="shared" si="9"/>
        <v>575.08699999999931</v>
      </c>
      <c r="AR17" s="20">
        <f t="shared" si="9"/>
        <v>557.47800000000007</v>
      </c>
      <c r="AS17" s="20">
        <f t="shared" si="9"/>
        <v>0</v>
      </c>
      <c r="AT17" s="10"/>
      <c r="AU17" s="10"/>
      <c r="AV17" s="10"/>
      <c r="AW17" s="10"/>
      <c r="AX17" s="10"/>
      <c r="AY17" s="10"/>
      <c r="AZ17" s="10"/>
      <c r="BA17" s="10"/>
      <c r="BB17" s="10"/>
      <c r="BC17" s="10"/>
      <c r="BD17" s="10"/>
      <c r="BE17" s="10"/>
      <c r="BF17" s="10"/>
      <c r="BG17" s="10"/>
      <c r="BH17" s="10"/>
      <c r="BI17" s="10"/>
      <c r="BJ17" s="10"/>
      <c r="BK17" s="10"/>
      <c r="BL17" s="10"/>
      <c r="BM17" s="10"/>
      <c r="BN17" s="10"/>
      <c r="BO17" s="10"/>
      <c r="BP17" s="10"/>
      <c r="BQ17" s="10"/>
      <c r="BR17" s="10"/>
      <c r="BS17" s="10"/>
    </row>
    <row r="18" spans="2:71" ht="15">
      <c r="B18" s="2" t="s">
        <v>4</v>
      </c>
      <c r="C18" s="8"/>
      <c r="D18" s="8"/>
      <c r="E18" s="15">
        <f t="shared" ref="E18:S18" si="10">SUM(E14-E15-E16)</f>
        <v>55.053999999999888</v>
      </c>
      <c r="F18" s="15">
        <f t="shared" si="10"/>
        <v>68.829000000000036</v>
      </c>
      <c r="G18" s="15">
        <f t="shared" si="10"/>
        <v>62.100999999999971</v>
      </c>
      <c r="H18" s="15">
        <f t="shared" si="10"/>
        <v>48.180000000000042</v>
      </c>
      <c r="I18" s="15">
        <f t="shared" si="10"/>
        <v>68.930999999999983</v>
      </c>
      <c r="J18" s="15">
        <f t="shared" si="10"/>
        <v>12.399999999999959</v>
      </c>
      <c r="K18" s="15">
        <f t="shared" si="10"/>
        <v>93.389999999999901</v>
      </c>
      <c r="L18" s="15">
        <f t="shared" si="10"/>
        <v>99.562000000000126</v>
      </c>
      <c r="M18" s="15">
        <f t="shared" si="10"/>
        <v>118.76099999999994</v>
      </c>
      <c r="N18" s="15">
        <f t="shared" si="10"/>
        <v>118.49999999999994</v>
      </c>
      <c r="O18" s="15">
        <f t="shared" si="10"/>
        <v>118.12700000000008</v>
      </c>
      <c r="P18" s="15">
        <f t="shared" si="10"/>
        <v>122.31900000000002</v>
      </c>
      <c r="Q18" s="15">
        <f t="shared" si="10"/>
        <v>92.092999999999932</v>
      </c>
      <c r="R18" s="15">
        <f t="shared" si="10"/>
        <v>75.899999999999991</v>
      </c>
      <c r="S18" s="15">
        <f t="shared" si="10"/>
        <v>165.74099999999996</v>
      </c>
      <c r="T18" s="8"/>
      <c r="U18" s="8"/>
      <c r="AF18" s="1" t="s">
        <v>5</v>
      </c>
      <c r="AH18" s="20">
        <v>12.141999999999999</v>
      </c>
      <c r="AI18" s="20">
        <v>19.536000000000001</v>
      </c>
      <c r="AJ18" s="20">
        <v>34.078000000000003</v>
      </c>
      <c r="AK18" s="20">
        <v>36.048999999999999</v>
      </c>
      <c r="AL18" s="20">
        <v>-39.841000000000001</v>
      </c>
      <c r="AM18" s="20">
        <v>1.869</v>
      </c>
      <c r="AN18" s="20">
        <v>15.664999999999999</v>
      </c>
      <c r="AO18" s="20">
        <v>58.942999999999998</v>
      </c>
      <c r="AP18" s="20">
        <v>65.569000000000003</v>
      </c>
      <c r="AQ18" s="20">
        <v>144.929</v>
      </c>
      <c r="AR18" s="20">
        <v>149.10599999999999</v>
      </c>
      <c r="AS18" s="20">
        <v>0</v>
      </c>
      <c r="AT18" s="10"/>
      <c r="AU18" s="10"/>
      <c r="AV18" s="10"/>
      <c r="AW18" s="10"/>
      <c r="AX18" s="10"/>
      <c r="AY18" s="10"/>
      <c r="AZ18" s="10"/>
      <c r="BA18" s="10"/>
      <c r="BB18" s="10"/>
      <c r="BC18" s="10"/>
      <c r="BD18" s="10"/>
      <c r="BE18" s="10"/>
      <c r="BF18" s="10"/>
      <c r="BG18" s="10"/>
      <c r="BH18" s="10"/>
      <c r="BI18" s="10"/>
      <c r="BJ18" s="10"/>
      <c r="BK18" s="10"/>
      <c r="BL18" s="10"/>
      <c r="BM18" s="10"/>
      <c r="BN18" s="10"/>
      <c r="BO18" s="10"/>
      <c r="BP18" s="10"/>
      <c r="BQ18" s="10"/>
      <c r="BR18" s="10"/>
      <c r="BS18" s="10"/>
    </row>
    <row r="19" spans="2:71" ht="15">
      <c r="B19" s="1" t="s">
        <v>151</v>
      </c>
      <c r="E19" s="16">
        <v>7.141</v>
      </c>
      <c r="F19" s="16">
        <v>7.141</v>
      </c>
      <c r="G19" s="16">
        <v>7.141</v>
      </c>
      <c r="H19" s="16">
        <v>7.141</v>
      </c>
      <c r="I19" s="16">
        <v>7.141</v>
      </c>
      <c r="J19" s="16">
        <v>7.141</v>
      </c>
      <c r="K19" s="16">
        <v>7.141</v>
      </c>
      <c r="L19" s="16">
        <v>8.3689999999999998</v>
      </c>
      <c r="M19" s="16">
        <v>8.3689999999999998</v>
      </c>
      <c r="N19" s="16">
        <v>8.3689999999999998</v>
      </c>
      <c r="O19" s="16">
        <v>8.3689999999999998</v>
      </c>
      <c r="P19" s="16">
        <v>8.3689999999999998</v>
      </c>
      <c r="Q19" s="16">
        <v>8.3689999999999998</v>
      </c>
      <c r="R19" s="16">
        <v>8.3689999999999998</v>
      </c>
      <c r="S19" s="16">
        <v>8.3689999999999998</v>
      </c>
      <c r="AF19" s="1" t="s">
        <v>4</v>
      </c>
      <c r="AH19" s="20">
        <f t="shared" ref="AH19:AS19" si="11">AH17-AH18</f>
        <v>32.101999999999819</v>
      </c>
      <c r="AI19" s="20">
        <f t="shared" si="11"/>
        <v>36.081999999999532</v>
      </c>
      <c r="AJ19" s="20">
        <f t="shared" si="11"/>
        <v>65.04399999999967</v>
      </c>
      <c r="AK19" s="20">
        <f t="shared" si="11"/>
        <v>56.662999999999919</v>
      </c>
      <c r="AL19" s="20">
        <f t="shared" si="11"/>
        <v>102.84699999999981</v>
      </c>
      <c r="AM19" s="20">
        <f t="shared" si="11"/>
        <v>-15.155999999999501</v>
      </c>
      <c r="AN19" s="20">
        <f t="shared" si="11"/>
        <v>18.560000000000805</v>
      </c>
      <c r="AO19" s="20">
        <f t="shared" si="11"/>
        <v>182.09700000000015</v>
      </c>
      <c r="AP19" s="20">
        <f t="shared" si="11"/>
        <v>189.57999999999981</v>
      </c>
      <c r="AQ19" s="20">
        <f t="shared" si="11"/>
        <v>430.15799999999933</v>
      </c>
      <c r="AR19" s="20">
        <f t="shared" si="11"/>
        <v>408.37200000000007</v>
      </c>
      <c r="AS19" s="20">
        <f t="shared" si="11"/>
        <v>0</v>
      </c>
      <c r="AT19" s="10"/>
      <c r="AU19" s="10"/>
      <c r="AV19" s="10"/>
      <c r="AW19" s="10"/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  <c r="BK19" s="10"/>
      <c r="BL19" s="10"/>
      <c r="BM19" s="10"/>
      <c r="BN19" s="10"/>
      <c r="BO19" s="10"/>
      <c r="BP19" s="10"/>
      <c r="BQ19" s="10"/>
      <c r="BR19" s="10"/>
      <c r="BS19" s="10"/>
    </row>
    <row r="20" spans="2:71" ht="15">
      <c r="B20" s="1" t="s">
        <v>149</v>
      </c>
      <c r="C20" s="13"/>
      <c r="D20" s="13"/>
      <c r="E20" s="17">
        <v>2.2320000000000002</v>
      </c>
      <c r="F20" s="17">
        <v>2.2320000000000002</v>
      </c>
      <c r="G20" s="17">
        <v>2.2320000000000002</v>
      </c>
      <c r="H20" s="17">
        <v>2.2320000000000002</v>
      </c>
      <c r="I20" s="17">
        <v>2.2320000000000002</v>
      </c>
      <c r="J20" s="17">
        <v>2.2320000000000002</v>
      </c>
      <c r="K20" s="17">
        <v>2.2320000000000002</v>
      </c>
      <c r="L20" s="17">
        <v>1.004</v>
      </c>
      <c r="M20" s="17">
        <v>1.004</v>
      </c>
      <c r="N20" s="17">
        <v>1.004</v>
      </c>
      <c r="O20" s="17">
        <v>1.004</v>
      </c>
      <c r="P20" s="17">
        <v>1.004</v>
      </c>
      <c r="Q20" s="17">
        <v>1.004</v>
      </c>
      <c r="R20" s="17">
        <v>1.004</v>
      </c>
      <c r="S20" s="17">
        <v>1.004</v>
      </c>
      <c r="T20" s="13"/>
      <c r="U20" s="13"/>
      <c r="AF20" s="1" t="s">
        <v>153</v>
      </c>
      <c r="AH20" s="20">
        <v>4.4269999999999996</v>
      </c>
      <c r="AI20" s="20">
        <v>4.7279999999999998</v>
      </c>
      <c r="AJ20" s="20">
        <v>6.0419999999999998</v>
      </c>
      <c r="AK20" s="20">
        <v>6.5170000000000003</v>
      </c>
      <c r="AL20" s="20">
        <v>6.3120000000000003</v>
      </c>
      <c r="AM20" s="20">
        <v>4.774</v>
      </c>
      <c r="AN20" s="20">
        <v>7.1849999999999996</v>
      </c>
      <c r="AO20" s="20">
        <v>9.6039999999999992</v>
      </c>
      <c r="AP20" s="20">
        <v>0</v>
      </c>
      <c r="AQ20" s="20">
        <v>0</v>
      </c>
      <c r="AR20" s="20">
        <v>0</v>
      </c>
      <c r="AS20" s="20">
        <v>0</v>
      </c>
      <c r="AT20" s="10"/>
      <c r="AU20" s="10"/>
      <c r="AV20" s="10"/>
      <c r="AW20" s="10"/>
      <c r="AX20" s="10"/>
      <c r="AY20" s="10"/>
      <c r="AZ20" s="10"/>
      <c r="BA20" s="10"/>
      <c r="BB20" s="10"/>
      <c r="BC20" s="10"/>
      <c r="BD20" s="10"/>
      <c r="BE20" s="10"/>
      <c r="BF20" s="10"/>
      <c r="BG20" s="10"/>
      <c r="BH20" s="10"/>
      <c r="BI20" s="10"/>
      <c r="BJ20" s="10"/>
      <c r="BK20" s="10"/>
      <c r="BL20" s="10"/>
      <c r="BM20" s="10"/>
      <c r="BN20" s="10"/>
      <c r="BO20" s="10"/>
      <c r="BP20" s="10"/>
      <c r="BQ20" s="10"/>
      <c r="BR20" s="10"/>
      <c r="BS20" s="10"/>
    </row>
    <row r="21" spans="2:71" ht="15">
      <c r="B21" s="1" t="s">
        <v>3</v>
      </c>
      <c r="C21" s="8"/>
      <c r="D21" s="8"/>
      <c r="E21" s="8">
        <f t="shared" ref="E21:S21" si="12">SUM(E18/(E19+E20))</f>
        <v>5.8736797183398997</v>
      </c>
      <c r="F21" s="8">
        <f t="shared" si="12"/>
        <v>7.3433265763362883</v>
      </c>
      <c r="G21" s="8">
        <f>SUM(G18/(G19+G20))</f>
        <v>6.6255201109569999</v>
      </c>
      <c r="H21" s="8">
        <f t="shared" si="12"/>
        <v>5.1402965966072802</v>
      </c>
      <c r="I21" s="8">
        <f t="shared" si="12"/>
        <v>7.3542088978982152</v>
      </c>
      <c r="J21" s="8">
        <f t="shared" si="12"/>
        <v>1.3229488957644253</v>
      </c>
      <c r="K21" s="8">
        <f t="shared" si="12"/>
        <v>9.9637255947935444</v>
      </c>
      <c r="L21" s="8">
        <f t="shared" si="12"/>
        <v>10.622212738717607</v>
      </c>
      <c r="M21" s="8">
        <f t="shared" si="12"/>
        <v>12.67054304918382</v>
      </c>
      <c r="N21" s="8">
        <f t="shared" si="12"/>
        <v>12.64269710871652</v>
      </c>
      <c r="O21" s="8">
        <f t="shared" si="12"/>
        <v>12.602901952416525</v>
      </c>
      <c r="P21" s="8">
        <f t="shared" si="12"/>
        <v>13.050144030726559</v>
      </c>
      <c r="Q21" s="8">
        <f t="shared" si="12"/>
        <v>9.8253494078736736</v>
      </c>
      <c r="R21" s="8">
        <f t="shared" si="12"/>
        <v>8.0977275152032426</v>
      </c>
      <c r="S21" s="8">
        <f t="shared" si="12"/>
        <v>17.682812333297768</v>
      </c>
      <c r="T21" s="8"/>
      <c r="U21" s="8"/>
      <c r="AA21" s="2"/>
      <c r="AF21" s="2" t="s">
        <v>152</v>
      </c>
      <c r="AG21" s="2"/>
      <c r="AH21" s="20">
        <f t="shared" ref="AH21:AS21" si="13">AH14-AH15-AH16-AH18-AH20</f>
        <v>27.67499999999982</v>
      </c>
      <c r="AI21" s="20">
        <f t="shared" si="13"/>
        <v>31.35399999999953</v>
      </c>
      <c r="AJ21" s="20">
        <f t="shared" si="13"/>
        <v>59.001999999999668</v>
      </c>
      <c r="AK21" s="20">
        <f t="shared" si="13"/>
        <v>50.145999999999916</v>
      </c>
      <c r="AL21" s="20">
        <f t="shared" si="13"/>
        <v>96.534999999999812</v>
      </c>
      <c r="AM21" s="20">
        <f t="shared" si="13"/>
        <v>-19.929999999999502</v>
      </c>
      <c r="AN21" s="20">
        <f t="shared" si="13"/>
        <v>11.375000000000806</v>
      </c>
      <c r="AO21" s="20">
        <f t="shared" si="13"/>
        <v>172.49300000000017</v>
      </c>
      <c r="AP21" s="20">
        <f t="shared" si="13"/>
        <v>189.57999999999981</v>
      </c>
      <c r="AQ21" s="20">
        <f t="shared" si="13"/>
        <v>430.15799999999933</v>
      </c>
      <c r="AR21" s="20">
        <f t="shared" si="13"/>
        <v>408.37200000000007</v>
      </c>
      <c r="AS21" s="20">
        <f t="shared" si="13"/>
        <v>0</v>
      </c>
      <c r="AT21" s="10"/>
      <c r="AU21" s="10"/>
      <c r="AV21" s="10"/>
      <c r="AW21" s="10"/>
      <c r="AX21" s="10"/>
      <c r="AY21" s="10"/>
      <c r="AZ21" s="10"/>
      <c r="BA21" s="10"/>
      <c r="BB21" s="10"/>
      <c r="BC21" s="10"/>
      <c r="BD21" s="10"/>
      <c r="BE21" s="10"/>
      <c r="BF21" s="10"/>
      <c r="BG21" s="10"/>
      <c r="BH21" s="10"/>
      <c r="BI21" s="10"/>
      <c r="BJ21" s="10"/>
      <c r="BK21" s="10"/>
      <c r="BL21" s="10"/>
      <c r="BM21" s="10"/>
      <c r="BN21" s="10"/>
      <c r="BO21" s="10"/>
      <c r="BP21" s="10"/>
      <c r="BQ21" s="10"/>
      <c r="BR21" s="10"/>
      <c r="BS21" s="10"/>
    </row>
    <row r="22" spans="2:71" ht="15"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AF22" s="1" t="s">
        <v>150</v>
      </c>
      <c r="AH22" s="20">
        <v>7.141</v>
      </c>
      <c r="AI22" s="20">
        <v>7.141</v>
      </c>
      <c r="AJ22" s="20">
        <v>7.141</v>
      </c>
      <c r="AK22" s="20">
        <v>7.141</v>
      </c>
      <c r="AL22" s="20">
        <v>7.141</v>
      </c>
      <c r="AM22" s="20">
        <v>7.141</v>
      </c>
      <c r="AN22" s="20">
        <v>7.141</v>
      </c>
      <c r="AO22" s="20">
        <v>7.141</v>
      </c>
      <c r="AP22" s="20">
        <v>7.141</v>
      </c>
      <c r="AQ22" s="20">
        <v>8.1170000000000009</v>
      </c>
      <c r="AR22" s="20">
        <v>8.3689999999999998</v>
      </c>
      <c r="AS22" s="20">
        <v>0</v>
      </c>
      <c r="AT22" s="10"/>
      <c r="AU22" s="10"/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10"/>
      <c r="BH22" s="10"/>
      <c r="BI22" s="10"/>
      <c r="BJ22" s="10"/>
      <c r="BK22" s="10"/>
      <c r="BL22" s="10"/>
      <c r="BM22" s="10"/>
      <c r="BN22" s="10"/>
      <c r="BO22" s="10"/>
      <c r="BP22" s="10"/>
      <c r="BQ22" s="10"/>
      <c r="BR22" s="10"/>
      <c r="BS22" s="10"/>
    </row>
    <row r="23" spans="2:71"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AF23" s="1" t="s">
        <v>148</v>
      </c>
      <c r="AH23" s="16">
        <v>2.105</v>
      </c>
      <c r="AI23" s="16">
        <v>2.1259999999999999</v>
      </c>
      <c r="AJ23" s="16">
        <v>2.1469999999999998</v>
      </c>
      <c r="AK23" s="16">
        <v>2.1680000000000001</v>
      </c>
      <c r="AL23" s="16">
        <v>2.1880000000000002</v>
      </c>
      <c r="AM23" s="16">
        <v>2.2090000000000001</v>
      </c>
      <c r="AN23" s="16">
        <v>2.2290000000000001</v>
      </c>
      <c r="AO23" s="16">
        <v>2.2320000000000002</v>
      </c>
      <c r="AP23" s="16">
        <v>2.2320000000000002</v>
      </c>
      <c r="AQ23" s="16">
        <v>1.2569999999999999</v>
      </c>
      <c r="AR23" s="16">
        <v>1.0049999999999999</v>
      </c>
      <c r="AS23" s="16">
        <v>0</v>
      </c>
    </row>
    <row r="24" spans="2:71" ht="15">
      <c r="B24" s="1" t="s">
        <v>146</v>
      </c>
      <c r="C24" s="14"/>
      <c r="D24" s="14"/>
      <c r="E24" s="14" t="s">
        <v>140</v>
      </c>
      <c r="F24" s="14">
        <f t="shared" ref="F24:S24" si="14">(F10-E10)/E10</f>
        <v>-4.5890057310004492E-2</v>
      </c>
      <c r="G24" s="14">
        <f t="shared" si="14"/>
        <v>5.3773314625313777E-3</v>
      </c>
      <c r="H24" s="14">
        <f t="shared" si="14"/>
        <v>0.14247266651565962</v>
      </c>
      <c r="I24" s="14">
        <f t="shared" si="14"/>
        <v>1.6777772329680766E-3</v>
      </c>
      <c r="J24" s="14">
        <f t="shared" si="14"/>
        <v>-3.3329076746264896E-2</v>
      </c>
      <c r="K24" s="14">
        <f t="shared" si="14"/>
        <v>-1.2789520035226704E-2</v>
      </c>
      <c r="L24" s="14">
        <f t="shared" si="14"/>
        <v>0.16478252239674748</v>
      </c>
      <c r="M24" s="14">
        <f t="shared" si="14"/>
        <v>-3.5492592067826012E-2</v>
      </c>
      <c r="N24" s="14">
        <f t="shared" si="14"/>
        <v>-3.3134090733134634E-2</v>
      </c>
      <c r="O24" s="14">
        <f t="shared" si="14"/>
        <v>-2.7270300790473337E-2</v>
      </c>
      <c r="P24" s="14">
        <f t="shared" si="14"/>
        <v>0.12634770605021886</v>
      </c>
      <c r="Q24" s="14">
        <f t="shared" si="14"/>
        <v>-1.5344973787895282E-2</v>
      </c>
      <c r="R24" s="14">
        <f t="shared" si="14"/>
        <v>-5.84063992204613E-2</v>
      </c>
      <c r="S24" s="14">
        <f t="shared" si="14"/>
        <v>-3.8840828701364315E-2</v>
      </c>
      <c r="T24" s="14"/>
      <c r="U24" s="14"/>
      <c r="AA24" s="2"/>
      <c r="AF24" s="2" t="s">
        <v>147</v>
      </c>
      <c r="AG24" s="2"/>
      <c r="AH24" s="16">
        <f t="shared" ref="AH24:AS24" si="15">SUM(AH21/(AH22+AH23))</f>
        <v>2.9931862426995259</v>
      </c>
      <c r="AI24" s="16">
        <f t="shared" si="15"/>
        <v>3.3834034746951045</v>
      </c>
      <c r="AJ24" s="16">
        <f t="shared" si="15"/>
        <v>6.3524978466838578</v>
      </c>
      <c r="AK24" s="16">
        <f t="shared" si="15"/>
        <v>5.386829949511216</v>
      </c>
      <c r="AL24" s="16">
        <f t="shared" si="15"/>
        <v>10.34784006860326</v>
      </c>
      <c r="AM24" s="16">
        <f t="shared" si="15"/>
        <v>-2.1315508021389844</v>
      </c>
      <c r="AN24" s="16">
        <f t="shared" si="15"/>
        <v>1.2139807897546218</v>
      </c>
      <c r="AO24" s="16">
        <f t="shared" si="15"/>
        <v>18.403179344926933</v>
      </c>
      <c r="AP24" s="16">
        <f t="shared" si="15"/>
        <v>20.226181585404863</v>
      </c>
      <c r="AQ24" s="16">
        <f t="shared" si="15"/>
        <v>45.888414764241446</v>
      </c>
      <c r="AR24" s="16">
        <f t="shared" si="15"/>
        <v>43.56432686153191</v>
      </c>
      <c r="AS24" s="16" t="e">
        <f t="shared" si="15"/>
        <v>#DIV/0!</v>
      </c>
    </row>
    <row r="25" spans="2:71" ht="15">
      <c r="B25" s="1" t="s">
        <v>145</v>
      </c>
      <c r="C25" s="14"/>
      <c r="D25" s="14"/>
      <c r="E25" s="14" t="s">
        <v>140</v>
      </c>
      <c r="F25" s="14">
        <f t="shared" ref="F25:S25" si="16">F21/E21-1</f>
        <v>0.25020888582119705</v>
      </c>
      <c r="G25" s="14">
        <f t="shared" si="16"/>
        <v>-9.7749495125602048E-2</v>
      </c>
      <c r="H25" s="14">
        <f t="shared" si="16"/>
        <v>-0.22416708265567276</v>
      </c>
      <c r="I25" s="14">
        <f t="shared" si="16"/>
        <v>0.43069738480697217</v>
      </c>
      <c r="J25" s="14">
        <f t="shared" si="16"/>
        <v>-0.82010996503750178</v>
      </c>
      <c r="K25" s="14">
        <f t="shared" si="16"/>
        <v>6.5314516129032425</v>
      </c>
      <c r="L25" s="14">
        <f t="shared" si="16"/>
        <v>6.6088446300463177E-2</v>
      </c>
      <c r="M25" s="14">
        <f t="shared" si="16"/>
        <v>0.19283461561639759</v>
      </c>
      <c r="N25" s="14">
        <f t="shared" si="16"/>
        <v>-2.1976911612398009E-3</v>
      </c>
      <c r="O25" s="14">
        <f t="shared" si="16"/>
        <v>-3.1476793248932378E-3</v>
      </c>
      <c r="P25" s="14">
        <f t="shared" si="16"/>
        <v>3.5487229845843293E-2</v>
      </c>
      <c r="Q25" s="14">
        <f t="shared" si="16"/>
        <v>-0.24710797177871047</v>
      </c>
      <c r="R25" s="14">
        <f t="shared" si="16"/>
        <v>-0.17583312521038474</v>
      </c>
      <c r="S25" s="14">
        <f t="shared" si="16"/>
        <v>1.1836758893280632</v>
      </c>
      <c r="T25" s="14"/>
      <c r="U25" s="14"/>
      <c r="AA25" s="2"/>
      <c r="AF25" s="2"/>
      <c r="AG25" s="2"/>
    </row>
    <row r="26" spans="2:71" ht="15"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AF26" s="2" t="s">
        <v>2</v>
      </c>
    </row>
    <row r="27" spans="2:71">
      <c r="B27" s="1" t="s">
        <v>142</v>
      </c>
      <c r="C27" s="9">
        <f>AVERAGE(F24:S24)</f>
        <v>1.0011440304676744E-2</v>
      </c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AF27" s="1" t="s">
        <v>1</v>
      </c>
      <c r="AG27" s="9"/>
      <c r="AH27" s="19" t="s">
        <v>140</v>
      </c>
      <c r="AI27" s="19">
        <f t="shared" ref="AI27:AS27" si="17">(AI9-AH9)/AH9</f>
        <v>6.3995623064451834E-2</v>
      </c>
      <c r="AJ27" s="19">
        <f t="shared" si="17"/>
        <v>0.32071629764385423</v>
      </c>
      <c r="AK27" s="19">
        <f t="shared" si="17"/>
        <v>0.36851744102862499</v>
      </c>
      <c r="AL27" s="19">
        <f t="shared" si="17"/>
        <v>0.35836711624659262</v>
      </c>
      <c r="AM27" s="19">
        <f t="shared" si="17"/>
        <v>7.8779957402623751E-2</v>
      </c>
      <c r="AN27" s="19">
        <f t="shared" si="17"/>
        <v>4.3496036203853443E-2</v>
      </c>
      <c r="AO27" s="19">
        <f t="shared" si="17"/>
        <v>3.7461134238976762E-2</v>
      </c>
      <c r="AP27" s="19">
        <f t="shared" si="17"/>
        <v>0.11090820966030582</v>
      </c>
      <c r="AQ27" s="19">
        <f t="shared" si="17"/>
        <v>0.11473590049749088</v>
      </c>
      <c r="AR27" s="19">
        <f t="shared" si="17"/>
        <v>7.303727473033611E-2</v>
      </c>
      <c r="AS27" s="19">
        <f t="shared" si="17"/>
        <v>-1</v>
      </c>
    </row>
    <row r="28" spans="2:71">
      <c r="B28" s="1" t="s">
        <v>139</v>
      </c>
      <c r="C28" s="9">
        <f>AVERAGE(F25:S25)</f>
        <v>0.50858078959486952</v>
      </c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AF28" s="1" t="s">
        <v>144</v>
      </c>
      <c r="AH28" s="7" t="s">
        <v>140</v>
      </c>
      <c r="AI28" s="7">
        <f t="shared" ref="AI28:AS28" si="18">AI24/AH24-1</f>
        <v>0.13036851046182996</v>
      </c>
      <c r="AJ28" s="7">
        <f t="shared" si="18"/>
        <v>0.87754664620846423</v>
      </c>
      <c r="AK28" s="7">
        <f t="shared" si="18"/>
        <v>-0.15201388815530914</v>
      </c>
      <c r="AL28" s="7">
        <f t="shared" si="18"/>
        <v>0.92095168505220593</v>
      </c>
      <c r="AM28" s="7">
        <f t="shared" si="18"/>
        <v>-1.2059899252411521</v>
      </c>
      <c r="AN28" s="7">
        <f t="shared" si="18"/>
        <v>-1.5695293720123429</v>
      </c>
      <c r="AO28" s="7">
        <f t="shared" si="18"/>
        <v>14.159366194457419</v>
      </c>
      <c r="AP28" s="7">
        <f t="shared" si="18"/>
        <v>9.9059092253016789E-2</v>
      </c>
      <c r="AQ28" s="7">
        <f t="shared" si="18"/>
        <v>1.2687631162846058</v>
      </c>
      <c r="AR28" s="7">
        <f t="shared" si="18"/>
        <v>-5.0646506632444854E-2</v>
      </c>
      <c r="AS28" s="7" t="e">
        <f t="shared" si="18"/>
        <v>#DIV/0!</v>
      </c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</row>
    <row r="29" spans="2:71">
      <c r="B29" s="1" t="s">
        <v>136</v>
      </c>
      <c r="C29" s="9">
        <f>AVERAGE(AI27:AR27)</f>
        <v>0.15700149907171104</v>
      </c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AF29" s="1" t="s">
        <v>143</v>
      </c>
      <c r="AH29" s="19" t="s">
        <v>140</v>
      </c>
      <c r="AI29" s="19">
        <f t="shared" ref="AI29:AS29" si="19">(AI6-AH6)/AH6</f>
        <v>5.7985954998052883E-2</v>
      </c>
      <c r="AJ29" s="19">
        <f t="shared" si="19"/>
        <v>0.17684001273112965</v>
      </c>
      <c r="AK29" s="19">
        <f t="shared" si="19"/>
        <v>0.33303770004351402</v>
      </c>
      <c r="AL29" s="19">
        <f t="shared" si="19"/>
        <v>0.28399746565428857</v>
      </c>
      <c r="AM29" s="19">
        <f t="shared" si="19"/>
        <v>5.7168065505930246E-2</v>
      </c>
      <c r="AN29" s="19">
        <f t="shared" si="19"/>
        <v>7.8183025893730482E-2</v>
      </c>
      <c r="AO29" s="19">
        <f t="shared" si="19"/>
        <v>6.9061188517385297E-2</v>
      </c>
      <c r="AP29" s="19">
        <f t="shared" si="19"/>
        <v>9.4196412886428563E-2</v>
      </c>
      <c r="AQ29" s="19">
        <f t="shared" si="19"/>
        <v>0.16564207797246303</v>
      </c>
      <c r="AR29" s="19">
        <f t="shared" si="19"/>
        <v>0.10531986585533119</v>
      </c>
      <c r="AS29" s="19">
        <f t="shared" si="19"/>
        <v>-1</v>
      </c>
    </row>
    <row r="30" spans="2:71">
      <c r="B30" s="1" t="s">
        <v>135</v>
      </c>
      <c r="C30" s="3">
        <f>AVERAGE(AI28:AR28)</f>
        <v>1.4477875552676294</v>
      </c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AF30" s="1" t="s">
        <v>141</v>
      </c>
      <c r="AH30" s="19" t="s">
        <v>140</v>
      </c>
      <c r="AI30" s="19">
        <f t="shared" ref="AI30:AS30" si="20">(AI7-AH7)/AI7</f>
        <v>0.11312325803007821</v>
      </c>
      <c r="AJ30" s="19">
        <f t="shared" si="20"/>
        <v>0.51695531190298194</v>
      </c>
      <c r="AK30" s="19">
        <f t="shared" si="20"/>
        <v>0.35225220680958391</v>
      </c>
      <c r="AL30" s="19">
        <f t="shared" si="20"/>
        <v>0.3216996797532915</v>
      </c>
      <c r="AM30" s="19">
        <f t="shared" si="20"/>
        <v>0.10618821317969317</v>
      </c>
      <c r="AN30" s="19">
        <f t="shared" si="20"/>
        <v>5.6097589137262129E-2</v>
      </c>
      <c r="AO30" s="19">
        <f t="shared" si="20"/>
        <v>5.0417977287179963E-2</v>
      </c>
      <c r="AP30" s="19">
        <f t="shared" si="20"/>
        <v>0.11790805958857968</v>
      </c>
      <c r="AQ30" s="19">
        <f t="shared" si="20"/>
        <v>7.8678283253304226E-2</v>
      </c>
      <c r="AR30" s="19">
        <f t="shared" si="20"/>
        <v>6.0260815885830231E-2</v>
      </c>
      <c r="AS30" s="19" t="e">
        <f t="shared" si="20"/>
        <v>#DIV/0!</v>
      </c>
    </row>
    <row r="31" spans="2:71" ht="15"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AF31" s="2" t="s">
        <v>0</v>
      </c>
      <c r="AG31" s="2"/>
      <c r="AH31" s="1" t="s">
        <v>138</v>
      </c>
      <c r="AI31" s="1" t="s">
        <v>138</v>
      </c>
      <c r="AJ31" s="1" t="s">
        <v>138</v>
      </c>
      <c r="AK31" s="1" t="s">
        <v>138</v>
      </c>
      <c r="AL31" s="1" t="s">
        <v>138</v>
      </c>
      <c r="AM31" s="1" t="s">
        <v>138</v>
      </c>
      <c r="AN31" s="1" t="s">
        <v>138</v>
      </c>
      <c r="AO31" s="1" t="s">
        <v>138</v>
      </c>
      <c r="AP31" s="1" t="s">
        <v>138</v>
      </c>
      <c r="AQ31" s="1" t="s">
        <v>137</v>
      </c>
      <c r="AR31" s="1" t="s">
        <v>137</v>
      </c>
      <c r="AS31" s="1" t="s">
        <v>137</v>
      </c>
    </row>
    <row r="32" spans="2:71" ht="15">
      <c r="B32" s="2" t="s">
        <v>134</v>
      </c>
    </row>
    <row r="33" spans="2:45" ht="15">
      <c r="B33" s="2" t="s">
        <v>10</v>
      </c>
      <c r="C33" s="4"/>
      <c r="D33" s="4"/>
      <c r="E33" s="4" t="s">
        <v>79</v>
      </c>
      <c r="F33" s="4" t="s">
        <v>78</v>
      </c>
      <c r="G33" s="4" t="s">
        <v>77</v>
      </c>
      <c r="H33" s="4" t="s">
        <v>76</v>
      </c>
      <c r="I33" s="4" t="s">
        <v>75</v>
      </c>
      <c r="J33" s="4" t="s">
        <v>74</v>
      </c>
      <c r="K33" s="4" t="s">
        <v>73</v>
      </c>
      <c r="L33" s="4" t="s">
        <v>72</v>
      </c>
      <c r="M33" s="4" t="s">
        <v>71</v>
      </c>
      <c r="N33" s="4" t="s">
        <v>70</v>
      </c>
      <c r="O33" s="4" t="s">
        <v>69</v>
      </c>
      <c r="P33" s="4" t="s">
        <v>68</v>
      </c>
      <c r="Q33" s="4" t="s">
        <v>67</v>
      </c>
      <c r="R33" s="4" t="s">
        <v>66</v>
      </c>
      <c r="S33" s="4" t="s">
        <v>65</v>
      </c>
      <c r="T33" s="4" t="s">
        <v>64</v>
      </c>
      <c r="U33" s="4" t="s">
        <v>178</v>
      </c>
    </row>
    <row r="34" spans="2:45" ht="15">
      <c r="B34" s="4" t="s">
        <v>133</v>
      </c>
    </row>
    <row r="35" spans="2:45" ht="15">
      <c r="B35" s="2" t="s">
        <v>132</v>
      </c>
      <c r="AF35" s="2" t="s">
        <v>134</v>
      </c>
    </row>
    <row r="36" spans="2:45" ht="15">
      <c r="B36" s="1" t="s">
        <v>131</v>
      </c>
      <c r="E36" s="15">
        <v>54.792999999999999</v>
      </c>
      <c r="F36" s="15">
        <v>54.792999999999999</v>
      </c>
      <c r="G36" s="15">
        <v>142.31399999999999</v>
      </c>
      <c r="H36" s="15">
        <v>54.204000000000001</v>
      </c>
      <c r="I36" s="15">
        <v>186.87799999999999</v>
      </c>
      <c r="J36" s="15">
        <v>142.31399999999999</v>
      </c>
      <c r="K36" s="15">
        <v>127.08499999999999</v>
      </c>
      <c r="L36" s="15">
        <v>188.803</v>
      </c>
      <c r="M36" s="15">
        <v>163.244</v>
      </c>
      <c r="N36" s="15">
        <v>197.648</v>
      </c>
      <c r="O36" s="15">
        <v>289.78100000000001</v>
      </c>
      <c r="P36" s="15">
        <v>430.17200000000003</v>
      </c>
      <c r="Q36" s="15">
        <v>616.21699999999998</v>
      </c>
      <c r="R36" s="15">
        <v>635.29999999999995</v>
      </c>
      <c r="S36" s="15">
        <v>401.26</v>
      </c>
      <c r="AF36" s="2" t="s">
        <v>10</v>
      </c>
      <c r="AH36" s="1">
        <v>2013</v>
      </c>
      <c r="AI36" s="1">
        <v>2014</v>
      </c>
      <c r="AJ36" s="1">
        <v>2015</v>
      </c>
      <c r="AK36" s="1">
        <v>2016</v>
      </c>
      <c r="AL36" s="1">
        <v>2017</v>
      </c>
      <c r="AM36" s="1">
        <v>2018</v>
      </c>
      <c r="AN36" s="1">
        <v>2019</v>
      </c>
      <c r="AO36" s="1">
        <v>2020</v>
      </c>
      <c r="AP36" s="1">
        <v>2021</v>
      </c>
      <c r="AQ36" s="1">
        <v>2022</v>
      </c>
      <c r="AR36" s="1">
        <v>2023</v>
      </c>
      <c r="AS36" s="1">
        <v>2024</v>
      </c>
    </row>
    <row r="37" spans="2:45" ht="15">
      <c r="B37" s="1" t="s">
        <v>130</v>
      </c>
      <c r="E37" s="15">
        <v>0</v>
      </c>
      <c r="F37" s="15">
        <v>0</v>
      </c>
      <c r="G37" s="15">
        <v>0</v>
      </c>
      <c r="H37" s="15">
        <v>0</v>
      </c>
      <c r="I37" s="15">
        <v>0</v>
      </c>
      <c r="J37" s="15">
        <v>0</v>
      </c>
      <c r="K37" s="15">
        <v>0</v>
      </c>
      <c r="L37" s="15">
        <v>0</v>
      </c>
      <c r="M37" s="15">
        <v>0</v>
      </c>
      <c r="N37" s="15">
        <v>0</v>
      </c>
      <c r="O37" s="15">
        <v>0</v>
      </c>
      <c r="P37" s="15">
        <v>0</v>
      </c>
      <c r="Q37" s="15">
        <v>0</v>
      </c>
      <c r="R37" s="15">
        <v>0</v>
      </c>
      <c r="S37" s="15">
        <v>183.63900000000001</v>
      </c>
      <c r="AF37" s="4" t="s">
        <v>133</v>
      </c>
    </row>
    <row r="38" spans="2:45" ht="15">
      <c r="B38" s="1" t="s">
        <v>129</v>
      </c>
      <c r="E38" s="15">
        <v>425.44499999999999</v>
      </c>
      <c r="F38" s="15">
        <v>425.44499999999999</v>
      </c>
      <c r="G38" s="15">
        <v>472.27</v>
      </c>
      <c r="H38" s="15">
        <v>481.99799999999999</v>
      </c>
      <c r="I38" s="15">
        <v>482.21100000000001</v>
      </c>
      <c r="J38" s="15">
        <v>472.27</v>
      </c>
      <c r="K38" s="15">
        <v>475.303</v>
      </c>
      <c r="L38" s="15">
        <v>554.32899999999995</v>
      </c>
      <c r="M38" s="15">
        <v>557.02599999999995</v>
      </c>
      <c r="N38" s="15">
        <v>532.04700000000003</v>
      </c>
      <c r="O38" s="15">
        <v>555.08500000000004</v>
      </c>
      <c r="P38" s="15">
        <v>603.72799999999995</v>
      </c>
      <c r="Q38" s="15">
        <v>558.13300000000004</v>
      </c>
      <c r="R38" s="15">
        <v>555.93299999999999</v>
      </c>
      <c r="S38" s="15">
        <v>568.01400000000001</v>
      </c>
      <c r="AF38" s="2" t="s">
        <v>132</v>
      </c>
    </row>
    <row r="39" spans="2:45">
      <c r="B39" s="1" t="s">
        <v>128</v>
      </c>
      <c r="E39" s="15">
        <v>49.203000000000003</v>
      </c>
      <c r="F39" s="15">
        <v>49.203000000000003</v>
      </c>
      <c r="G39" s="15">
        <v>57.737000000000002</v>
      </c>
      <c r="H39" s="15">
        <v>58.475000000000001</v>
      </c>
      <c r="I39" s="15">
        <v>58.323</v>
      </c>
      <c r="J39" s="15">
        <v>57.737000000000002</v>
      </c>
      <c r="K39" s="15">
        <v>55.302</v>
      </c>
      <c r="L39" s="15">
        <v>49.576999999999998</v>
      </c>
      <c r="M39" s="15">
        <v>46.744999999999997</v>
      </c>
      <c r="N39" s="15">
        <v>35.786000000000001</v>
      </c>
      <c r="O39" s="15">
        <v>46.593000000000004</v>
      </c>
      <c r="P39" s="15">
        <v>57.466000000000001</v>
      </c>
      <c r="Q39" s="15">
        <v>55.697000000000003</v>
      </c>
      <c r="R39" s="15">
        <v>51.936</v>
      </c>
      <c r="S39" s="15">
        <v>60.74</v>
      </c>
      <c r="AF39" s="1" t="s">
        <v>131</v>
      </c>
      <c r="AH39" s="1">
        <v>11.760999999999999</v>
      </c>
      <c r="AI39" s="1">
        <v>9.0950000000000006</v>
      </c>
      <c r="AJ39" s="1">
        <v>55.497999999999998</v>
      </c>
      <c r="AK39" s="1">
        <v>21.85</v>
      </c>
      <c r="AL39" s="1">
        <v>16.902000000000001</v>
      </c>
      <c r="AM39" s="1">
        <v>13.548</v>
      </c>
      <c r="AN39" s="1">
        <v>9.6140000000000008</v>
      </c>
      <c r="AO39" s="1">
        <v>54.792999999999999</v>
      </c>
      <c r="AP39" s="1">
        <v>142.31399999999999</v>
      </c>
      <c r="AQ39" s="1">
        <v>197.648</v>
      </c>
      <c r="AR39" s="1">
        <v>635.26900000000001</v>
      </c>
      <c r="AS39" s="1">
        <v>0</v>
      </c>
    </row>
    <row r="40" spans="2:45">
      <c r="B40" s="1" t="s">
        <v>127</v>
      </c>
      <c r="E40" s="15">
        <v>37.084000000000003</v>
      </c>
      <c r="F40" s="15">
        <v>37.084000000000003</v>
      </c>
      <c r="G40" s="15">
        <v>33.878</v>
      </c>
      <c r="H40" s="15">
        <v>26.373999999999999</v>
      </c>
      <c r="I40" s="15">
        <v>29.238</v>
      </c>
      <c r="J40" s="15">
        <v>33.878</v>
      </c>
      <c r="K40" s="15">
        <v>36.838999999999999</v>
      </c>
      <c r="L40" s="15">
        <v>41.588999999999999</v>
      </c>
      <c r="M40" s="15">
        <v>70.168000000000006</v>
      </c>
      <c r="N40" s="15">
        <v>54.631</v>
      </c>
      <c r="O40" s="15">
        <v>53.573</v>
      </c>
      <c r="P40" s="15">
        <v>55.762999999999998</v>
      </c>
      <c r="Q40" s="15">
        <v>52.851999999999997</v>
      </c>
      <c r="R40" s="15">
        <v>67.533000000000001</v>
      </c>
      <c r="S40" s="15">
        <v>67.096000000000004</v>
      </c>
      <c r="AF40" s="1" t="s">
        <v>130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</row>
    <row r="41" spans="2:45">
      <c r="B41" s="1" t="s">
        <v>126</v>
      </c>
      <c r="E41" s="15">
        <v>-21.62</v>
      </c>
      <c r="F41" s="15">
        <v>-21.62</v>
      </c>
      <c r="G41" s="15">
        <v>-17.335999999999999</v>
      </c>
      <c r="H41" s="15">
        <v>-16.431999999999999</v>
      </c>
      <c r="I41" s="15">
        <v>-16.61</v>
      </c>
      <c r="J41" s="15">
        <v>-17.335999999999999</v>
      </c>
      <c r="K41" s="15">
        <v>-16.762</v>
      </c>
      <c r="L41" s="15">
        <v>-14.523</v>
      </c>
      <c r="M41" s="15">
        <v>-15.617000000000001</v>
      </c>
      <c r="N41" s="15">
        <v>-16.119</v>
      </c>
      <c r="O41" s="15">
        <v>-17.006</v>
      </c>
      <c r="P41" s="15">
        <v>-17.623999999999999</v>
      </c>
      <c r="Q41" s="15">
        <v>-18.134</v>
      </c>
      <c r="R41" s="15">
        <v>-16.059999999999999</v>
      </c>
      <c r="S41" s="15">
        <v>-16.574999999999999</v>
      </c>
      <c r="AF41" s="1" t="s">
        <v>129</v>
      </c>
      <c r="AH41" s="1">
        <v>107.011</v>
      </c>
      <c r="AI41" s="1">
        <v>127.056</v>
      </c>
      <c r="AJ41" s="1">
        <v>186.126</v>
      </c>
      <c r="AK41" s="1">
        <v>271.661</v>
      </c>
      <c r="AL41" s="1">
        <v>396.02199999999999</v>
      </c>
      <c r="AM41" s="1">
        <v>436.89</v>
      </c>
      <c r="AN41" s="1">
        <v>433.55200000000002</v>
      </c>
      <c r="AO41" s="1">
        <v>425.44499999999999</v>
      </c>
      <c r="AP41" s="1">
        <v>472.27</v>
      </c>
      <c r="AQ41" s="1">
        <v>532.04700000000003</v>
      </c>
      <c r="AR41" s="1">
        <v>555.93299999999999</v>
      </c>
      <c r="AS41" s="1">
        <v>0</v>
      </c>
    </row>
    <row r="42" spans="2:45">
      <c r="B42" s="1" t="s">
        <v>125</v>
      </c>
      <c r="E42" s="15">
        <f t="shared" ref="E42:T42" si="21">SUM(E38:E41)</f>
        <v>490.11200000000002</v>
      </c>
      <c r="F42" s="15">
        <f t="shared" si="21"/>
        <v>490.11200000000002</v>
      </c>
      <c r="G42" s="15">
        <f t="shared" si="21"/>
        <v>546.54899999999998</v>
      </c>
      <c r="H42" s="15">
        <f t="shared" si="21"/>
        <v>550.41499999999996</v>
      </c>
      <c r="I42" s="15">
        <f t="shared" si="21"/>
        <v>553.16199999999992</v>
      </c>
      <c r="J42" s="15">
        <f t="shared" si="21"/>
        <v>546.54899999999998</v>
      </c>
      <c r="K42" s="15">
        <f t="shared" si="21"/>
        <v>550.68200000000002</v>
      </c>
      <c r="L42" s="15">
        <f t="shared" si="21"/>
        <v>630.97199999999987</v>
      </c>
      <c r="M42" s="15">
        <f t="shared" si="21"/>
        <v>658.322</v>
      </c>
      <c r="N42" s="15">
        <f t="shared" si="21"/>
        <v>606.34500000000003</v>
      </c>
      <c r="O42" s="15">
        <f t="shared" si="21"/>
        <v>638.245</v>
      </c>
      <c r="P42" s="15">
        <f t="shared" si="21"/>
        <v>699.33299999999997</v>
      </c>
      <c r="Q42" s="15">
        <f t="shared" si="21"/>
        <v>648.548</v>
      </c>
      <c r="R42" s="15">
        <f t="shared" si="21"/>
        <v>659.3420000000001</v>
      </c>
      <c r="S42" s="15">
        <f t="shared" si="21"/>
        <v>679.27499999999998</v>
      </c>
      <c r="T42" s="1">
        <f t="shared" si="21"/>
        <v>0</v>
      </c>
      <c r="AF42" s="1" t="s">
        <v>128</v>
      </c>
      <c r="AH42" s="1">
        <v>17.849</v>
      </c>
      <c r="AI42" s="1">
        <v>22.741</v>
      </c>
      <c r="AJ42" s="1">
        <v>28.564</v>
      </c>
      <c r="AK42" s="1">
        <v>67.590999999999994</v>
      </c>
      <c r="AL42" s="1">
        <v>65.995999999999995</v>
      </c>
      <c r="AM42" s="1">
        <v>44.914999999999999</v>
      </c>
      <c r="AN42" s="1">
        <v>62.411000000000001</v>
      </c>
      <c r="AO42" s="1">
        <v>49.203000000000003</v>
      </c>
      <c r="AP42" s="1">
        <v>57.737000000000002</v>
      </c>
      <c r="AQ42" s="1">
        <v>35.786000000000001</v>
      </c>
      <c r="AR42" s="1">
        <v>51.936</v>
      </c>
      <c r="AS42" s="1">
        <v>0</v>
      </c>
    </row>
    <row r="43" spans="2:45">
      <c r="B43" s="1" t="s">
        <v>124</v>
      </c>
      <c r="E43" s="15">
        <f t="shared" ref="E43:T43" si="22">E41/E42</f>
        <v>-4.4112366153042572E-2</v>
      </c>
      <c r="F43" s="15">
        <f t="shared" si="22"/>
        <v>-4.4112366153042572E-2</v>
      </c>
      <c r="G43" s="15">
        <f t="shared" si="22"/>
        <v>-3.1719022448124502E-2</v>
      </c>
      <c r="H43" s="15">
        <f t="shared" si="22"/>
        <v>-2.9853837558932804E-2</v>
      </c>
      <c r="I43" s="15">
        <f t="shared" si="22"/>
        <v>-3.0027369920565768E-2</v>
      </c>
      <c r="J43" s="15">
        <f t="shared" si="22"/>
        <v>-3.1719022448124502E-2</v>
      </c>
      <c r="K43" s="15">
        <f t="shared" si="22"/>
        <v>-3.0438619747876271E-2</v>
      </c>
      <c r="L43" s="15">
        <f t="shared" si="22"/>
        <v>-2.3016869211312074E-2</v>
      </c>
      <c r="M43" s="15">
        <f t="shared" si="22"/>
        <v>-2.372243370265615E-2</v>
      </c>
      <c r="N43" s="15">
        <f t="shared" si="22"/>
        <v>-2.6583875516413922E-2</v>
      </c>
      <c r="O43" s="15">
        <f t="shared" si="22"/>
        <v>-2.6644940422565003E-2</v>
      </c>
      <c r="P43" s="15">
        <f t="shared" si="22"/>
        <v>-2.520115595860627E-2</v>
      </c>
      <c r="Q43" s="15">
        <f t="shared" si="22"/>
        <v>-2.7960921936387131E-2</v>
      </c>
      <c r="R43" s="15">
        <f t="shared" si="22"/>
        <v>-2.435761713951181E-2</v>
      </c>
      <c r="S43" s="15">
        <f t="shared" si="22"/>
        <v>-2.4401015788892567E-2</v>
      </c>
      <c r="T43" s="1" t="e">
        <f t="shared" si="22"/>
        <v>#DIV/0!</v>
      </c>
      <c r="AF43" s="1" t="s">
        <v>127</v>
      </c>
      <c r="AH43" s="1">
        <v>15.135999999999999</v>
      </c>
      <c r="AI43" s="1">
        <v>14.531000000000001</v>
      </c>
      <c r="AJ43" s="1">
        <v>24.047000000000001</v>
      </c>
      <c r="AK43" s="1">
        <v>29.77</v>
      </c>
      <c r="AL43" s="1">
        <v>38.96</v>
      </c>
      <c r="AM43" s="1">
        <v>30.492999999999999</v>
      </c>
      <c r="AN43" s="1">
        <v>43.094000000000001</v>
      </c>
      <c r="AO43" s="1">
        <v>37.084000000000003</v>
      </c>
      <c r="AP43" s="1">
        <v>33.878</v>
      </c>
      <c r="AQ43" s="1">
        <v>54.631</v>
      </c>
      <c r="AR43" s="1">
        <v>67.533000000000001</v>
      </c>
      <c r="AS43" s="1">
        <v>0</v>
      </c>
    </row>
    <row r="44" spans="2:45">
      <c r="B44" s="1" t="s">
        <v>123</v>
      </c>
      <c r="E44" s="15">
        <v>225.75700000000001</v>
      </c>
      <c r="F44" s="15">
        <v>225.75700000000001</v>
      </c>
      <c r="G44" s="15">
        <v>302.851</v>
      </c>
      <c r="H44" s="15">
        <v>237.82300000000001</v>
      </c>
      <c r="I44" s="15">
        <v>240.495</v>
      </c>
      <c r="J44" s="15">
        <v>302.851</v>
      </c>
      <c r="K44" s="15">
        <v>276.27800000000002</v>
      </c>
      <c r="L44" s="15">
        <v>303.53899999999999</v>
      </c>
      <c r="M44" s="15">
        <v>313.69900000000001</v>
      </c>
      <c r="N44" s="15">
        <v>347.54500000000002</v>
      </c>
      <c r="O44" s="15">
        <v>337.31299999999999</v>
      </c>
      <c r="P44" s="15">
        <v>333.87400000000002</v>
      </c>
      <c r="Q44" s="15">
        <v>320.40100000000001</v>
      </c>
      <c r="R44" s="15">
        <v>321.93200000000002</v>
      </c>
      <c r="S44" s="15">
        <v>361.08600000000001</v>
      </c>
      <c r="AF44" s="1" t="s">
        <v>126</v>
      </c>
      <c r="AH44" s="1">
        <v>-1.401</v>
      </c>
      <c r="AI44" s="1">
        <v>-1.33</v>
      </c>
      <c r="AJ44" s="1">
        <v>-2.117</v>
      </c>
      <c r="AK44" s="1">
        <v>-4.4480000000000004</v>
      </c>
      <c r="AL44" s="1">
        <v>-7.6059999999999999</v>
      </c>
      <c r="AM44" s="1">
        <v>-9.141</v>
      </c>
      <c r="AN44" s="1">
        <v>-13.782</v>
      </c>
      <c r="AO44" s="1">
        <v>-21.62</v>
      </c>
      <c r="AP44" s="1">
        <v>-17.335999999999999</v>
      </c>
      <c r="AQ44" s="1">
        <v>-16.119</v>
      </c>
      <c r="AR44" s="1">
        <v>-16.059999999999999</v>
      </c>
      <c r="AS44" s="1">
        <v>0</v>
      </c>
    </row>
    <row r="45" spans="2:45">
      <c r="B45" s="1" t="s">
        <v>122</v>
      </c>
      <c r="E45" s="15">
        <v>74.146000000000001</v>
      </c>
      <c r="F45" s="15">
        <v>74.146000000000001</v>
      </c>
      <c r="G45" s="15">
        <v>78.067999999999998</v>
      </c>
      <c r="H45" s="15">
        <v>76.322999999999993</v>
      </c>
      <c r="I45" s="15">
        <v>84.152000000000001</v>
      </c>
      <c r="J45" s="15">
        <v>78.067999999999998</v>
      </c>
      <c r="K45" s="15">
        <v>94.150999999999996</v>
      </c>
      <c r="L45" s="15">
        <v>86.843999999999994</v>
      </c>
      <c r="M45" s="15">
        <v>91.959000000000003</v>
      </c>
      <c r="N45" s="15">
        <v>94.263000000000005</v>
      </c>
      <c r="O45" s="15">
        <v>88.287999999999997</v>
      </c>
      <c r="P45" s="15">
        <v>84.634</v>
      </c>
      <c r="Q45" s="15">
        <v>91.308999999999997</v>
      </c>
      <c r="R45" s="15">
        <v>88.584999999999994</v>
      </c>
      <c r="S45" s="15">
        <v>89.593000000000004</v>
      </c>
      <c r="AF45" s="1" t="s">
        <v>125</v>
      </c>
      <c r="AH45" s="1">
        <f t="shared" ref="AH45:AS45" si="23">SUM(AH41:AH44)</f>
        <v>138.595</v>
      </c>
      <c r="AI45" s="1">
        <f t="shared" si="23"/>
        <v>162.99799999999999</v>
      </c>
      <c r="AJ45" s="1">
        <f t="shared" si="23"/>
        <v>236.62</v>
      </c>
      <c r="AK45" s="1">
        <f t="shared" si="23"/>
        <v>364.57400000000001</v>
      </c>
      <c r="AL45" s="1">
        <f t="shared" si="23"/>
        <v>493.37199999999996</v>
      </c>
      <c r="AM45" s="1">
        <f t="shared" si="23"/>
        <v>503.15699999999998</v>
      </c>
      <c r="AN45" s="1">
        <f t="shared" si="23"/>
        <v>525.27499999999998</v>
      </c>
      <c r="AO45" s="1">
        <f t="shared" si="23"/>
        <v>490.11200000000002</v>
      </c>
      <c r="AP45" s="1">
        <f t="shared" si="23"/>
        <v>546.54899999999998</v>
      </c>
      <c r="AQ45" s="1">
        <f t="shared" si="23"/>
        <v>606.34500000000003</v>
      </c>
      <c r="AR45" s="1">
        <f t="shared" si="23"/>
        <v>659.3420000000001</v>
      </c>
      <c r="AS45" s="1">
        <f t="shared" si="23"/>
        <v>0</v>
      </c>
    </row>
    <row r="46" spans="2:45">
      <c r="B46" s="1" t="s">
        <v>121</v>
      </c>
      <c r="E46" s="15">
        <v>6.4290000000000003</v>
      </c>
      <c r="F46" s="15">
        <v>6.4290000000000003</v>
      </c>
      <c r="G46" s="15">
        <v>6.88</v>
      </c>
      <c r="H46" s="15">
        <v>8.1039999999999992</v>
      </c>
      <c r="I46" s="15">
        <v>6.9320000000000004</v>
      </c>
      <c r="J46" s="15">
        <v>6.88</v>
      </c>
      <c r="K46" s="15">
        <v>3.0219999999999998</v>
      </c>
      <c r="L46" s="15">
        <v>3.0449999999999999</v>
      </c>
      <c r="M46" s="15">
        <v>3.0449999999999999</v>
      </c>
      <c r="N46" s="15">
        <v>0</v>
      </c>
      <c r="O46" s="15">
        <v>0</v>
      </c>
      <c r="P46" s="15">
        <v>0</v>
      </c>
      <c r="Q46" s="15">
        <v>0</v>
      </c>
      <c r="R46" s="15">
        <v>0</v>
      </c>
      <c r="S46" s="15">
        <v>0</v>
      </c>
      <c r="AF46" s="1" t="s">
        <v>124</v>
      </c>
      <c r="AH46" s="1">
        <f t="shared" ref="AH46:AS46" si="24">AH44/AH45</f>
        <v>-1.0108589775965944E-2</v>
      </c>
      <c r="AI46" s="1">
        <f t="shared" si="24"/>
        <v>-8.1596093203597595E-3</v>
      </c>
      <c r="AJ46" s="1">
        <f t="shared" si="24"/>
        <v>-8.9468345871016822E-3</v>
      </c>
      <c r="AK46" s="1">
        <f t="shared" si="24"/>
        <v>-1.2200540905275748E-2</v>
      </c>
      <c r="AL46" s="1">
        <f t="shared" si="24"/>
        <v>-1.5416359258328403E-2</v>
      </c>
      <c r="AM46" s="1">
        <f t="shared" si="24"/>
        <v>-1.8167291720079418E-2</v>
      </c>
      <c r="AN46" s="1">
        <f t="shared" si="24"/>
        <v>-2.6237685022131266E-2</v>
      </c>
      <c r="AO46" s="1">
        <f t="shared" si="24"/>
        <v>-4.4112366153042572E-2</v>
      </c>
      <c r="AP46" s="1">
        <f t="shared" si="24"/>
        <v>-3.1719022448124502E-2</v>
      </c>
      <c r="AQ46" s="1">
        <f t="shared" si="24"/>
        <v>-2.6583875516413922E-2</v>
      </c>
      <c r="AR46" s="1">
        <f t="shared" si="24"/>
        <v>-2.435761713951181E-2</v>
      </c>
      <c r="AS46" s="1" t="e">
        <f t="shared" si="24"/>
        <v>#DIV/0!</v>
      </c>
    </row>
    <row r="47" spans="2:45" ht="15">
      <c r="B47" s="2" t="s">
        <v>120</v>
      </c>
      <c r="C47" s="2"/>
      <c r="D47" s="2"/>
      <c r="E47" s="15">
        <f t="shared" ref="E47:T47" si="25">SUM(E36+E37+E38+E39+E40+E41+E44+E45+E46)</f>
        <v>851.23699999999997</v>
      </c>
      <c r="F47" s="15">
        <f t="shared" si="25"/>
        <v>851.23699999999997</v>
      </c>
      <c r="G47" s="15">
        <f t="shared" si="25"/>
        <v>1076.662</v>
      </c>
      <c r="H47" s="15">
        <f t="shared" si="25"/>
        <v>926.86900000000003</v>
      </c>
      <c r="I47" s="15">
        <f t="shared" si="25"/>
        <v>1071.6189999999999</v>
      </c>
      <c r="J47" s="15">
        <f t="shared" si="25"/>
        <v>1076.662</v>
      </c>
      <c r="K47" s="15">
        <f t="shared" si="25"/>
        <v>1051.2180000000001</v>
      </c>
      <c r="L47" s="15">
        <f t="shared" si="25"/>
        <v>1213.203</v>
      </c>
      <c r="M47" s="15">
        <f t="shared" si="25"/>
        <v>1230.2690000000002</v>
      </c>
      <c r="N47" s="15">
        <f t="shared" si="25"/>
        <v>1245.8009999999999</v>
      </c>
      <c r="O47" s="15">
        <f t="shared" si="25"/>
        <v>1353.627</v>
      </c>
      <c r="P47" s="15">
        <f t="shared" si="25"/>
        <v>1548.0129999999999</v>
      </c>
      <c r="Q47" s="15">
        <f t="shared" si="25"/>
        <v>1676.4750000000001</v>
      </c>
      <c r="R47" s="15">
        <f t="shared" si="25"/>
        <v>1705.1589999999999</v>
      </c>
      <c r="S47" s="15">
        <f t="shared" si="25"/>
        <v>1714.8530000000001</v>
      </c>
      <c r="T47" s="2">
        <f t="shared" si="25"/>
        <v>0</v>
      </c>
      <c r="U47" s="2"/>
      <c r="AF47" s="1" t="s">
        <v>123</v>
      </c>
      <c r="AH47" s="1">
        <v>61.987000000000002</v>
      </c>
      <c r="AI47" s="1">
        <v>70.739999999999995</v>
      </c>
      <c r="AJ47" s="1">
        <v>89.463999999999999</v>
      </c>
      <c r="AK47" s="1">
        <v>143.554</v>
      </c>
      <c r="AL47" s="1">
        <v>183.61799999999999</v>
      </c>
      <c r="AM47" s="1">
        <v>210.03299999999999</v>
      </c>
      <c r="AN47" s="1">
        <v>225.92599999999999</v>
      </c>
      <c r="AO47" s="1">
        <v>225.75700000000001</v>
      </c>
      <c r="AP47" s="1">
        <v>302.851</v>
      </c>
      <c r="AQ47" s="1">
        <v>347.54500000000002</v>
      </c>
      <c r="AR47" s="1">
        <v>321.93200000000002</v>
      </c>
      <c r="AS47" s="1">
        <v>0</v>
      </c>
    </row>
    <row r="48" spans="2:45">
      <c r="B48" s="1" t="s">
        <v>119</v>
      </c>
      <c r="E48" s="15">
        <v>1022.722</v>
      </c>
      <c r="F48" s="15">
        <v>1022.722</v>
      </c>
      <c r="G48" s="15">
        <v>1030.6880000000001</v>
      </c>
      <c r="H48" s="15">
        <v>1020.293</v>
      </c>
      <c r="I48" s="15">
        <v>1009.325</v>
      </c>
      <c r="J48" s="15">
        <v>1030.6880000000001</v>
      </c>
      <c r="K48" s="15">
        <v>1071.731</v>
      </c>
      <c r="L48" s="15">
        <v>1081.604</v>
      </c>
      <c r="M48" s="15">
        <v>1082.94</v>
      </c>
      <c r="N48" s="15">
        <v>1183.73</v>
      </c>
      <c r="O48" s="15">
        <v>1170.0029999999999</v>
      </c>
      <c r="P48" s="15">
        <v>1176.3389999999999</v>
      </c>
      <c r="Q48" s="15">
        <v>1204.8430000000001</v>
      </c>
      <c r="R48" s="15">
        <v>1320.5630000000001</v>
      </c>
      <c r="S48" s="15">
        <v>1321.681</v>
      </c>
      <c r="AF48" s="1" t="s">
        <v>122</v>
      </c>
      <c r="AH48" s="1">
        <v>26.872</v>
      </c>
      <c r="AI48" s="1">
        <v>44.167999999999999</v>
      </c>
      <c r="AJ48" s="1">
        <v>53.337000000000003</v>
      </c>
      <c r="AK48" s="1">
        <v>63.835000000000001</v>
      </c>
      <c r="AL48" s="1">
        <v>100.646</v>
      </c>
      <c r="AM48" s="1">
        <v>70.680000000000007</v>
      </c>
      <c r="AN48" s="1">
        <v>69.460999999999999</v>
      </c>
      <c r="AO48" s="1">
        <v>74.146000000000001</v>
      </c>
      <c r="AP48" s="1">
        <v>78.067999999999998</v>
      </c>
      <c r="AQ48" s="1">
        <v>94.263000000000005</v>
      </c>
      <c r="AR48" s="1">
        <v>88.584999999999994</v>
      </c>
      <c r="AS48" s="1">
        <v>0</v>
      </c>
    </row>
    <row r="49" spans="2:45" ht="15">
      <c r="B49" s="1" t="s">
        <v>117</v>
      </c>
      <c r="C49" s="2"/>
      <c r="D49" s="2"/>
      <c r="E49" s="15">
        <v>134.38300000000001</v>
      </c>
      <c r="F49" s="15">
        <v>134.38300000000001</v>
      </c>
      <c r="G49" s="15">
        <v>139.87700000000001</v>
      </c>
      <c r="H49" s="15">
        <v>131.53299999999999</v>
      </c>
      <c r="I49" s="15">
        <v>140.41</v>
      </c>
      <c r="J49" s="15">
        <v>139.87700000000001</v>
      </c>
      <c r="K49" s="15">
        <v>138.85599999999999</v>
      </c>
      <c r="L49" s="15">
        <v>137.02600000000001</v>
      </c>
      <c r="M49" s="15">
        <v>140.977</v>
      </c>
      <c r="N49" s="15">
        <v>140.58799999999999</v>
      </c>
      <c r="O49" s="15">
        <v>134.304</v>
      </c>
      <c r="P49" s="15">
        <v>128.75899999999999</v>
      </c>
      <c r="Q49" s="15">
        <v>123.63500000000001</v>
      </c>
      <c r="R49" s="15">
        <v>122.708</v>
      </c>
      <c r="S49" s="15">
        <v>116.129</v>
      </c>
      <c r="T49" s="2"/>
      <c r="U49" s="2"/>
      <c r="AF49" s="1" t="s">
        <v>121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6.4290000000000003</v>
      </c>
      <c r="AP49" s="1">
        <v>6.88</v>
      </c>
      <c r="AQ49" s="1">
        <v>0</v>
      </c>
      <c r="AR49" s="1">
        <v>0</v>
      </c>
      <c r="AS49" s="1">
        <v>0</v>
      </c>
    </row>
    <row r="50" spans="2:45" ht="15">
      <c r="B50" s="1" t="s">
        <v>116</v>
      </c>
      <c r="E50" s="15">
        <v>69.867000000000004</v>
      </c>
      <c r="F50" s="15">
        <v>69.867000000000004</v>
      </c>
      <c r="G50" s="15">
        <v>64.210999999999999</v>
      </c>
      <c r="H50" s="15">
        <v>67.039000000000001</v>
      </c>
      <c r="I50" s="15">
        <v>65.625</v>
      </c>
      <c r="J50" s="15">
        <v>64.210999999999999</v>
      </c>
      <c r="K50" s="15">
        <v>7.6660000000000004</v>
      </c>
      <c r="L50" s="15">
        <v>7.2539999999999996</v>
      </c>
      <c r="M50" s="15">
        <v>6.843</v>
      </c>
      <c r="N50" s="15">
        <v>6.431</v>
      </c>
      <c r="O50" s="15">
        <v>6.02</v>
      </c>
      <c r="P50" s="15">
        <v>5.6070000000000002</v>
      </c>
      <c r="Q50" s="15">
        <v>5.1950000000000003</v>
      </c>
      <c r="R50" s="15">
        <v>4.7850000000000001</v>
      </c>
      <c r="S50" s="15">
        <v>4.3730000000000002</v>
      </c>
      <c r="AF50" s="2" t="s">
        <v>120</v>
      </c>
      <c r="AH50" s="1">
        <f t="shared" ref="AH50:AQ50" si="26">SUM(AH39+AH41+AH42+AH43+AH44+AH47+AH48+AH49)</f>
        <v>239.21499999999997</v>
      </c>
      <c r="AI50" s="1">
        <f t="shared" si="26"/>
        <v>287.00099999999998</v>
      </c>
      <c r="AJ50" s="1">
        <f t="shared" si="26"/>
        <v>434.91899999999998</v>
      </c>
      <c r="AK50" s="1">
        <f t="shared" si="26"/>
        <v>593.8130000000001</v>
      </c>
      <c r="AL50" s="1">
        <f t="shared" si="26"/>
        <v>794.53800000000001</v>
      </c>
      <c r="AM50" s="1">
        <f t="shared" si="26"/>
        <v>797.41800000000012</v>
      </c>
      <c r="AN50" s="1">
        <f t="shared" si="26"/>
        <v>830.27600000000007</v>
      </c>
      <c r="AO50" s="1">
        <f t="shared" si="26"/>
        <v>851.23699999999997</v>
      </c>
      <c r="AP50" s="1">
        <f t="shared" si="26"/>
        <v>1076.662</v>
      </c>
      <c r="AQ50" s="1">
        <f t="shared" si="26"/>
        <v>1245.8009999999999</v>
      </c>
      <c r="AR50" s="1">
        <f>SUM(AR39+AR45+AR47+AR48+AR49)</f>
        <v>1705.1280000000002</v>
      </c>
      <c r="AS50" s="1">
        <f>SUM(AS39+AS45+AS47+AS48+AS49)</f>
        <v>0</v>
      </c>
    </row>
    <row r="51" spans="2:45">
      <c r="B51" s="1" t="s">
        <v>115</v>
      </c>
      <c r="E51" s="15">
        <v>111.78100000000001</v>
      </c>
      <c r="F51" s="15">
        <v>111.78100000000001</v>
      </c>
      <c r="G51" s="15">
        <v>120.486</v>
      </c>
      <c r="H51" s="15">
        <v>117.252</v>
      </c>
      <c r="I51" s="15">
        <v>120.23</v>
      </c>
      <c r="J51" s="15">
        <v>120.486</v>
      </c>
      <c r="K51" s="15">
        <v>119.34</v>
      </c>
      <c r="L51" s="15">
        <v>112.133</v>
      </c>
      <c r="M51" s="15">
        <v>112.474</v>
      </c>
      <c r="N51" s="15">
        <v>115.892</v>
      </c>
      <c r="O51" s="15">
        <v>125.312</v>
      </c>
      <c r="P51" s="15">
        <v>132.017</v>
      </c>
      <c r="Q51" s="15">
        <v>133.96</v>
      </c>
      <c r="R51" s="15">
        <v>145.21299999999999</v>
      </c>
      <c r="S51" s="15">
        <v>156.13999999999999</v>
      </c>
      <c r="AF51" s="1" t="s">
        <v>118</v>
      </c>
      <c r="AH51" s="1">
        <v>302.99799999999999</v>
      </c>
      <c r="AI51" s="1">
        <v>358.23200000000003</v>
      </c>
      <c r="AJ51" s="1">
        <v>525.82000000000005</v>
      </c>
      <c r="AK51" s="1">
        <v>812.98900000000003</v>
      </c>
      <c r="AL51" s="1">
        <v>1031.3879999999999</v>
      </c>
      <c r="AM51" s="1">
        <v>990.53200000000004</v>
      </c>
      <c r="AN51" s="1">
        <v>997.40300000000002</v>
      </c>
      <c r="AO51" s="1">
        <v>1022.722</v>
      </c>
      <c r="AP51" s="1">
        <v>1030.6880000000001</v>
      </c>
      <c r="AQ51" s="1">
        <v>1183.73</v>
      </c>
      <c r="AR51" s="1">
        <v>1320.5630000000001</v>
      </c>
      <c r="AS51" s="1">
        <v>0</v>
      </c>
    </row>
    <row r="52" spans="2:45">
      <c r="B52" s="1" t="s">
        <v>114</v>
      </c>
      <c r="E52" s="15">
        <v>0</v>
      </c>
      <c r="F52" s="15">
        <v>0</v>
      </c>
      <c r="G52" s="15">
        <v>0</v>
      </c>
      <c r="H52" s="15">
        <v>0</v>
      </c>
      <c r="I52" s="15">
        <v>0</v>
      </c>
      <c r="J52" s="15">
        <v>0</v>
      </c>
      <c r="K52" s="15">
        <v>0</v>
      </c>
      <c r="L52" s="15">
        <v>0</v>
      </c>
      <c r="M52" s="15">
        <v>0</v>
      </c>
      <c r="N52" s="15">
        <v>0</v>
      </c>
      <c r="O52" s="15">
        <v>0</v>
      </c>
      <c r="P52" s="15">
        <v>0</v>
      </c>
      <c r="Q52" s="15">
        <v>0</v>
      </c>
      <c r="R52" s="15">
        <v>0</v>
      </c>
      <c r="S52" s="15">
        <v>0</v>
      </c>
      <c r="AF52" s="1" t="s">
        <v>117</v>
      </c>
      <c r="AH52" s="1">
        <v>0</v>
      </c>
      <c r="AI52" s="1">
        <v>0</v>
      </c>
      <c r="AJ52" s="1">
        <v>0</v>
      </c>
      <c r="AK52" s="1">
        <v>0</v>
      </c>
      <c r="AL52" s="1">
        <v>0</v>
      </c>
      <c r="AM52" s="1">
        <v>0</v>
      </c>
      <c r="AN52" s="1">
        <v>111.376</v>
      </c>
      <c r="AO52" s="1">
        <v>134.38300000000001</v>
      </c>
      <c r="AP52" s="1">
        <v>139.87700000000001</v>
      </c>
      <c r="AQ52" s="1">
        <v>140.58799999999999</v>
      </c>
      <c r="AR52" s="1">
        <v>122.708</v>
      </c>
      <c r="AS52" s="1">
        <v>0</v>
      </c>
    </row>
    <row r="53" spans="2:45">
      <c r="B53" s="1" t="s">
        <v>113</v>
      </c>
      <c r="C53" s="5"/>
      <c r="D53" s="5"/>
      <c r="E53" s="15">
        <v>165.90299999999999</v>
      </c>
      <c r="F53" s="15">
        <v>165.90299999999999</v>
      </c>
      <c r="G53" s="15">
        <v>165.90299999999999</v>
      </c>
      <c r="H53" s="15">
        <v>165.90299999999999</v>
      </c>
      <c r="I53" s="15">
        <v>165.90299999999999</v>
      </c>
      <c r="J53" s="15">
        <v>165.90299999999999</v>
      </c>
      <c r="K53" s="15">
        <v>165.90299999999999</v>
      </c>
      <c r="L53" s="15">
        <v>165.90299999999999</v>
      </c>
      <c r="M53" s="15">
        <v>165.90299999999999</v>
      </c>
      <c r="N53" s="15">
        <v>165.90299999999999</v>
      </c>
      <c r="O53" s="15">
        <v>165.90299999999999</v>
      </c>
      <c r="P53" s="15">
        <v>165.90299999999999</v>
      </c>
      <c r="Q53" s="15">
        <v>165.90299999999999</v>
      </c>
      <c r="R53" s="15">
        <v>165.90299999999999</v>
      </c>
      <c r="S53" s="15">
        <v>165.90299999999999</v>
      </c>
      <c r="T53" s="5"/>
      <c r="U53" s="5"/>
      <c r="AF53" s="1" t="s">
        <v>116</v>
      </c>
      <c r="AH53" s="1">
        <v>48.981000000000002</v>
      </c>
      <c r="AI53" s="1">
        <v>42.970999999999997</v>
      </c>
      <c r="AJ53" s="1">
        <v>40.145000000000003</v>
      </c>
      <c r="AK53" s="1">
        <v>33.552</v>
      </c>
      <c r="AL53" s="1">
        <v>29.837</v>
      </c>
      <c r="AM53" s="1">
        <v>23.72</v>
      </c>
      <c r="AN53" s="1">
        <v>17.96</v>
      </c>
      <c r="AO53" s="1">
        <v>69.867000000000004</v>
      </c>
      <c r="AP53" s="1">
        <v>64.210999999999999</v>
      </c>
      <c r="AQ53" s="1">
        <v>6.431</v>
      </c>
      <c r="AR53" s="1">
        <v>4.7850000000000001</v>
      </c>
      <c r="AS53" s="1">
        <v>0</v>
      </c>
    </row>
    <row r="54" spans="2:45">
      <c r="B54" s="1" t="s">
        <v>112</v>
      </c>
      <c r="C54" s="7"/>
      <c r="D54" s="7"/>
      <c r="E54" s="15">
        <v>853.75300000000004</v>
      </c>
      <c r="F54" s="15">
        <v>853.75300000000004</v>
      </c>
      <c r="G54" s="15">
        <v>836.77700000000004</v>
      </c>
      <c r="H54" s="15">
        <v>841.524</v>
      </c>
      <c r="I54" s="15">
        <v>835.40300000000002</v>
      </c>
      <c r="J54" s="15">
        <v>836.77700000000004</v>
      </c>
      <c r="K54" s="15">
        <v>860.70299999999997</v>
      </c>
      <c r="L54" s="15">
        <v>854.48</v>
      </c>
      <c r="M54" s="15">
        <v>848.25699999999995</v>
      </c>
      <c r="N54" s="15">
        <v>842.03499999999997</v>
      </c>
      <c r="O54" s="15">
        <v>835.81200000000001</v>
      </c>
      <c r="P54" s="15">
        <v>829.58900000000006</v>
      </c>
      <c r="Q54" s="15">
        <v>823.36599999999999</v>
      </c>
      <c r="R54" s="15">
        <v>817.14300000000003</v>
      </c>
      <c r="S54" s="15">
        <v>810.92</v>
      </c>
      <c r="T54" s="7"/>
      <c r="U54" s="7"/>
      <c r="AF54" s="1" t="s">
        <v>115</v>
      </c>
      <c r="AH54" s="1">
        <v>58.56</v>
      </c>
      <c r="AI54" s="1">
        <v>60.832000000000001</v>
      </c>
      <c r="AJ54" s="1">
        <v>63.738999999999997</v>
      </c>
      <c r="AK54" s="1">
        <v>86.090999999999994</v>
      </c>
      <c r="AL54" s="1">
        <v>116.209</v>
      </c>
      <c r="AM54" s="1">
        <v>115.49</v>
      </c>
      <c r="AN54" s="1">
        <v>113.26900000000001</v>
      </c>
      <c r="AO54" s="1">
        <v>111.78100000000001</v>
      </c>
      <c r="AP54" s="1">
        <v>120.486</v>
      </c>
      <c r="AQ54" s="1">
        <v>115.892</v>
      </c>
      <c r="AR54" s="1">
        <v>145.21299999999999</v>
      </c>
      <c r="AS54" s="1">
        <v>0</v>
      </c>
    </row>
    <row r="55" spans="2:45">
      <c r="B55" s="1" t="s">
        <v>111</v>
      </c>
      <c r="E55" s="15">
        <v>12.804</v>
      </c>
      <c r="F55" s="15">
        <v>12.804</v>
      </c>
      <c r="G55" s="15">
        <v>10.965999999999999</v>
      </c>
      <c r="H55" s="15">
        <v>11.885</v>
      </c>
      <c r="I55" s="15">
        <v>11.425000000000001</v>
      </c>
      <c r="J55" s="15">
        <v>10.965999999999999</v>
      </c>
      <c r="K55" s="15">
        <v>10.515000000000001</v>
      </c>
      <c r="L55" s="15">
        <v>10.065</v>
      </c>
      <c r="M55" s="15">
        <v>9.6150000000000002</v>
      </c>
      <c r="N55" s="15">
        <v>9.1649999999999991</v>
      </c>
      <c r="O55" s="15">
        <v>8.7140000000000004</v>
      </c>
      <c r="P55" s="15">
        <v>8.3089999999999993</v>
      </c>
      <c r="Q55" s="15">
        <v>7.9039999999999999</v>
      </c>
      <c r="R55" s="15">
        <v>7.4989999999999997</v>
      </c>
      <c r="S55" s="15">
        <v>7.093</v>
      </c>
      <c r="AF55" s="1" t="s">
        <v>114</v>
      </c>
      <c r="AH55" s="1">
        <v>520.67200000000003</v>
      </c>
      <c r="AI55" s="1">
        <v>520.67200000000003</v>
      </c>
      <c r="AJ55" s="1">
        <v>527.54</v>
      </c>
      <c r="AK55" s="1">
        <v>533.04</v>
      </c>
      <c r="AL55" s="1">
        <v>0</v>
      </c>
      <c r="AM55" s="1">
        <v>0</v>
      </c>
      <c r="AN55" s="1">
        <v>0</v>
      </c>
      <c r="AO55" s="1">
        <v>0</v>
      </c>
      <c r="AP55" s="1">
        <v>0</v>
      </c>
      <c r="AQ55" s="1">
        <v>0</v>
      </c>
      <c r="AR55" s="1">
        <v>0</v>
      </c>
      <c r="AS55" s="1">
        <v>0</v>
      </c>
    </row>
    <row r="56" spans="2:45" ht="15">
      <c r="B56" s="2" t="s">
        <v>110</v>
      </c>
      <c r="E56" s="15">
        <f t="shared" ref="E56:T56" si="27">SUM(E47:E55)</f>
        <v>3222.45</v>
      </c>
      <c r="F56" s="15">
        <f t="shared" si="27"/>
        <v>3222.45</v>
      </c>
      <c r="G56" s="15">
        <f t="shared" si="27"/>
        <v>3445.5699999999997</v>
      </c>
      <c r="H56" s="15">
        <f t="shared" si="27"/>
        <v>3282.2980000000002</v>
      </c>
      <c r="I56" s="15">
        <f t="shared" si="27"/>
        <v>3419.9399999999996</v>
      </c>
      <c r="J56" s="15">
        <f t="shared" si="27"/>
        <v>3445.5699999999997</v>
      </c>
      <c r="K56" s="15">
        <f t="shared" si="27"/>
        <v>3425.9320000000002</v>
      </c>
      <c r="L56" s="15">
        <f t="shared" si="27"/>
        <v>3581.6679999999992</v>
      </c>
      <c r="M56" s="15">
        <f t="shared" si="27"/>
        <v>3597.2779999999998</v>
      </c>
      <c r="N56" s="15">
        <f t="shared" si="27"/>
        <v>3709.5449999999996</v>
      </c>
      <c r="O56" s="15">
        <f t="shared" si="27"/>
        <v>3799.6949999999997</v>
      </c>
      <c r="P56" s="15">
        <f t="shared" si="27"/>
        <v>3994.5359999999996</v>
      </c>
      <c r="Q56" s="15">
        <f t="shared" si="27"/>
        <v>4141.2810000000009</v>
      </c>
      <c r="R56" s="15">
        <f t="shared" si="27"/>
        <v>4288.973</v>
      </c>
      <c r="S56" s="15">
        <f t="shared" si="27"/>
        <v>4297.0919999999996</v>
      </c>
      <c r="T56" s="1">
        <f t="shared" si="27"/>
        <v>0</v>
      </c>
      <c r="AF56" s="1" t="s">
        <v>113</v>
      </c>
      <c r="AH56" s="1">
        <v>102.04900000000001</v>
      </c>
      <c r="AI56" s="1">
        <v>106.22</v>
      </c>
      <c r="AJ56" s="1">
        <v>117.95399999999999</v>
      </c>
      <c r="AK56" s="1">
        <v>144.58600000000001</v>
      </c>
      <c r="AL56" s="1">
        <v>169.316</v>
      </c>
      <c r="AM56" s="1">
        <v>165.90299999999999</v>
      </c>
      <c r="AN56" s="1">
        <v>165.90299999999999</v>
      </c>
      <c r="AO56" s="1">
        <v>165.90299999999999</v>
      </c>
      <c r="AP56" s="1">
        <v>165.90299999999999</v>
      </c>
      <c r="AQ56" s="1">
        <v>165.90299999999999</v>
      </c>
      <c r="AR56" s="1">
        <v>165.90299999999999</v>
      </c>
      <c r="AS56" s="1">
        <v>0</v>
      </c>
    </row>
    <row r="57" spans="2:45" ht="15">
      <c r="B57" s="4" t="s">
        <v>109</v>
      </c>
      <c r="AF57" s="1" t="s">
        <v>112</v>
      </c>
      <c r="AH57" s="1">
        <v>3.681</v>
      </c>
      <c r="AI57" s="1">
        <v>57.148000000000003</v>
      </c>
      <c r="AJ57" s="1">
        <v>136.44800000000001</v>
      </c>
      <c r="AK57" s="1">
        <v>234.988</v>
      </c>
      <c r="AL57" s="1">
        <v>913.35199999999998</v>
      </c>
      <c r="AM57" s="1">
        <v>900.38300000000004</v>
      </c>
      <c r="AN57" s="1">
        <v>876.096</v>
      </c>
      <c r="AO57" s="1">
        <v>853.75300000000004</v>
      </c>
      <c r="AP57" s="1">
        <v>836.77700000000004</v>
      </c>
      <c r="AQ57" s="1">
        <v>842.03499999999997</v>
      </c>
      <c r="AR57" s="1">
        <v>817.14300000000003</v>
      </c>
      <c r="AS57" s="1">
        <v>0</v>
      </c>
    </row>
    <row r="58" spans="2:45" ht="15">
      <c r="B58" s="2" t="s">
        <v>108</v>
      </c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AF58" s="1" t="s">
        <v>111</v>
      </c>
      <c r="AH58" s="1">
        <v>0</v>
      </c>
      <c r="AI58" s="1">
        <v>0</v>
      </c>
      <c r="AJ58" s="1">
        <v>0</v>
      </c>
      <c r="AK58" s="1">
        <v>10.427</v>
      </c>
      <c r="AL58" s="1">
        <v>18.32</v>
      </c>
      <c r="AM58" s="1">
        <v>16.481999999999999</v>
      </c>
      <c r="AN58" s="1">
        <v>14.643000000000001</v>
      </c>
      <c r="AO58" s="1">
        <v>12.804</v>
      </c>
      <c r="AP58" s="1">
        <v>10.965999999999999</v>
      </c>
      <c r="AQ58" s="1">
        <v>9.1649999999999991</v>
      </c>
      <c r="AR58" s="1">
        <v>7.4989999999999997</v>
      </c>
      <c r="AS58" s="1">
        <v>0</v>
      </c>
    </row>
    <row r="59" spans="2:45" ht="15">
      <c r="B59" s="1" t="s">
        <v>107</v>
      </c>
      <c r="E59" s="15">
        <v>19.765999999999998</v>
      </c>
      <c r="F59" s="15">
        <v>19.765999999999998</v>
      </c>
      <c r="G59" s="15">
        <v>22.047999999999998</v>
      </c>
      <c r="H59" s="15">
        <v>19.956</v>
      </c>
      <c r="I59" s="15">
        <v>20.65</v>
      </c>
      <c r="J59" s="15">
        <v>22.047999999999998</v>
      </c>
      <c r="K59" s="15">
        <v>23.556000000000001</v>
      </c>
      <c r="L59" s="15">
        <v>24.771000000000001</v>
      </c>
      <c r="M59" s="15">
        <v>26.465</v>
      </c>
      <c r="N59" s="15">
        <v>27.635000000000002</v>
      </c>
      <c r="O59" s="15">
        <v>27.321000000000002</v>
      </c>
      <c r="P59" s="15">
        <v>26.44</v>
      </c>
      <c r="Q59" s="15">
        <v>26.074000000000002</v>
      </c>
      <c r="R59" s="15">
        <v>26.193999999999999</v>
      </c>
      <c r="S59" s="15">
        <v>25.085000000000001</v>
      </c>
      <c r="AF59" s="2" t="s">
        <v>110</v>
      </c>
      <c r="AH59" s="1">
        <f t="shared" ref="AH59:AS59" si="28">SUM(AH50:AH58)</f>
        <v>1276.1559999999999</v>
      </c>
      <c r="AI59" s="1">
        <f t="shared" si="28"/>
        <v>1433.076</v>
      </c>
      <c r="AJ59" s="1">
        <f t="shared" si="28"/>
        <v>1846.5650000000001</v>
      </c>
      <c r="AK59" s="1">
        <f t="shared" si="28"/>
        <v>2449.4859999999999</v>
      </c>
      <c r="AL59" s="1">
        <f t="shared" si="28"/>
        <v>3072.96</v>
      </c>
      <c r="AM59" s="1">
        <f t="shared" si="28"/>
        <v>3009.9279999999999</v>
      </c>
      <c r="AN59" s="1">
        <f t="shared" si="28"/>
        <v>3126.9259999999999</v>
      </c>
      <c r="AO59" s="1">
        <f t="shared" si="28"/>
        <v>3222.45</v>
      </c>
      <c r="AP59" s="1">
        <f t="shared" si="28"/>
        <v>3445.5699999999997</v>
      </c>
      <c r="AQ59" s="1">
        <f t="shared" si="28"/>
        <v>3709.5449999999996</v>
      </c>
      <c r="AR59" s="1">
        <f t="shared" si="28"/>
        <v>4288.942</v>
      </c>
      <c r="AS59" s="1">
        <f t="shared" si="28"/>
        <v>0</v>
      </c>
    </row>
    <row r="60" spans="2:45" ht="15">
      <c r="B60" s="1" t="s">
        <v>106</v>
      </c>
      <c r="E60" s="15">
        <v>5.86</v>
      </c>
      <c r="F60" s="15">
        <v>5.86</v>
      </c>
      <c r="G60" s="15">
        <v>6.06</v>
      </c>
      <c r="H60" s="15">
        <v>5.9589999999999996</v>
      </c>
      <c r="I60" s="15">
        <v>6.0090000000000003</v>
      </c>
      <c r="J60" s="15">
        <v>6.06</v>
      </c>
      <c r="K60" s="15">
        <v>2.1709999999999998</v>
      </c>
      <c r="L60" s="15">
        <v>2.214</v>
      </c>
      <c r="M60" s="15">
        <v>2.2589999999999999</v>
      </c>
      <c r="N60" s="15">
        <v>2.3029999999999999</v>
      </c>
      <c r="O60" s="15">
        <v>2.347</v>
      </c>
      <c r="P60" s="15">
        <v>2.3929999999999998</v>
      </c>
      <c r="Q60" s="15">
        <v>2.44</v>
      </c>
      <c r="R60" s="15">
        <v>2.4870000000000001</v>
      </c>
      <c r="S60" s="15">
        <v>2.536</v>
      </c>
      <c r="AF60" s="4" t="s">
        <v>109</v>
      </c>
    </row>
    <row r="61" spans="2:45" ht="15">
      <c r="B61" s="1" t="s">
        <v>105</v>
      </c>
      <c r="E61" s="15">
        <v>217.56</v>
      </c>
      <c r="F61" s="15">
        <v>217.56</v>
      </c>
      <c r="G61" s="15">
        <v>319.31799999999998</v>
      </c>
      <c r="H61" s="15">
        <v>283.452</v>
      </c>
      <c r="I61" s="15">
        <v>270.93700000000001</v>
      </c>
      <c r="J61" s="15">
        <v>319.31799999999998</v>
      </c>
      <c r="K61" s="15">
        <v>273.702</v>
      </c>
      <c r="L61" s="15">
        <v>323.44900000000001</v>
      </c>
      <c r="M61" s="15">
        <v>323.35199999999998</v>
      </c>
      <c r="N61" s="15">
        <v>351.72899999999998</v>
      </c>
      <c r="O61" s="15">
        <v>310.435</v>
      </c>
      <c r="P61" s="15">
        <v>361.82499999999999</v>
      </c>
      <c r="Q61" s="15">
        <v>348.37</v>
      </c>
      <c r="R61" s="15">
        <v>383.56200000000001</v>
      </c>
      <c r="S61" s="15">
        <v>346.99900000000002</v>
      </c>
      <c r="AF61" s="2" t="s">
        <v>108</v>
      </c>
    </row>
    <row r="62" spans="2:45">
      <c r="B62" s="1" t="s">
        <v>104</v>
      </c>
      <c r="C62" s="3"/>
      <c r="D62" s="3"/>
      <c r="E62" s="15">
        <v>107.181</v>
      </c>
      <c r="F62" s="15">
        <v>107.181</v>
      </c>
      <c r="G62" s="15">
        <v>145.67099999999999</v>
      </c>
      <c r="H62" s="15">
        <v>139.76</v>
      </c>
      <c r="I62" s="15">
        <v>153.70099999999999</v>
      </c>
      <c r="J62" s="15">
        <v>145.67099999999999</v>
      </c>
      <c r="K62" s="15">
        <v>159.506</v>
      </c>
      <c r="L62" s="15">
        <v>198.73500000000001</v>
      </c>
      <c r="M62" s="15">
        <v>189.88499999999999</v>
      </c>
      <c r="N62" s="15">
        <v>162.78299999999999</v>
      </c>
      <c r="O62" s="15">
        <v>189.304</v>
      </c>
      <c r="P62" s="15">
        <v>194.893</v>
      </c>
      <c r="Q62" s="15">
        <v>180.68700000000001</v>
      </c>
      <c r="R62" s="15">
        <v>139.499</v>
      </c>
      <c r="S62" s="15">
        <v>206.494</v>
      </c>
      <c r="T62" s="3"/>
      <c r="U62" s="3"/>
      <c r="AF62" s="1" t="s">
        <v>107</v>
      </c>
      <c r="AH62" s="1">
        <v>0</v>
      </c>
      <c r="AI62" s="1">
        <v>0</v>
      </c>
      <c r="AJ62" s="1">
        <v>0</v>
      </c>
      <c r="AK62" s="1">
        <v>0</v>
      </c>
      <c r="AL62" s="1">
        <v>0</v>
      </c>
      <c r="AM62" s="1">
        <v>0</v>
      </c>
      <c r="AN62" s="1">
        <v>15.023999999999999</v>
      </c>
      <c r="AO62" s="1">
        <v>19.765999999999998</v>
      </c>
      <c r="AP62" s="1">
        <v>22.047999999999998</v>
      </c>
      <c r="AQ62" s="1">
        <v>27.635000000000002</v>
      </c>
      <c r="AR62" s="1">
        <v>26.193999999999999</v>
      </c>
      <c r="AS62" s="1">
        <v>0</v>
      </c>
    </row>
    <row r="63" spans="2:45">
      <c r="B63" s="1" t="s">
        <v>103</v>
      </c>
      <c r="E63" s="15">
        <v>205.14099999999999</v>
      </c>
      <c r="F63" s="15">
        <v>205.14099999999999</v>
      </c>
      <c r="G63" s="15">
        <v>226.76900000000001</v>
      </c>
      <c r="H63" s="15">
        <v>223.011</v>
      </c>
      <c r="I63" s="15">
        <v>214.101</v>
      </c>
      <c r="J63" s="15">
        <v>226.76900000000001</v>
      </c>
      <c r="K63" s="15">
        <f>230.568+125</f>
        <v>355.56799999999998</v>
      </c>
      <c r="L63" s="15">
        <f>229.398+125</f>
        <v>354.39800000000002</v>
      </c>
      <c r="M63" s="15">
        <v>207.25</v>
      </c>
      <c r="N63" s="15">
        <v>198.3</v>
      </c>
      <c r="O63" s="15">
        <v>201.58</v>
      </c>
      <c r="P63" s="15">
        <v>226.13499999999999</v>
      </c>
      <c r="Q63" s="15">
        <v>218.70099999999999</v>
      </c>
      <c r="R63" s="15">
        <v>237.994</v>
      </c>
      <c r="S63" s="15">
        <v>254.465</v>
      </c>
      <c r="AF63" s="1" t="s">
        <v>106</v>
      </c>
      <c r="AH63" s="1">
        <v>5.9390000000000001</v>
      </c>
      <c r="AI63" s="1">
        <v>6.4459999999999997</v>
      </c>
      <c r="AJ63" s="1">
        <v>7.0629999999999997</v>
      </c>
      <c r="AK63" s="1">
        <v>7.5270000000000001</v>
      </c>
      <c r="AL63" s="1">
        <v>8.2210000000000001</v>
      </c>
      <c r="AM63" s="1">
        <v>8.6170000000000009</v>
      </c>
      <c r="AN63" s="1">
        <v>9.4030000000000005</v>
      </c>
      <c r="AO63" s="1">
        <v>5.86</v>
      </c>
      <c r="AP63" s="1">
        <v>6.06</v>
      </c>
      <c r="AQ63" s="1">
        <v>2.3029999999999999</v>
      </c>
      <c r="AR63" s="1">
        <v>2.4870000000000001</v>
      </c>
      <c r="AS63" s="1">
        <v>0</v>
      </c>
    </row>
    <row r="64" spans="2:45">
      <c r="B64" s="1" t="s">
        <v>102</v>
      </c>
      <c r="C64" s="5"/>
      <c r="D64" s="5"/>
      <c r="E64" s="15">
        <v>87.608000000000004</v>
      </c>
      <c r="F64" s="15">
        <v>87.608000000000004</v>
      </c>
      <c r="G64" s="15">
        <v>110.89400000000001</v>
      </c>
      <c r="H64" s="15">
        <v>67.834999999999994</v>
      </c>
      <c r="I64" s="15">
        <v>96.617000000000004</v>
      </c>
      <c r="J64" s="15">
        <v>110.89400000000001</v>
      </c>
      <c r="K64" s="15">
        <v>73.33</v>
      </c>
      <c r="L64" s="15">
        <v>69.878</v>
      </c>
      <c r="M64" s="15">
        <v>121.592</v>
      </c>
      <c r="N64" s="15">
        <v>126.92100000000001</v>
      </c>
      <c r="O64" s="15">
        <v>75.745999999999995</v>
      </c>
      <c r="P64" s="15">
        <v>77.778999999999996</v>
      </c>
      <c r="Q64" s="15">
        <v>125.71899999999999</v>
      </c>
      <c r="R64" s="15">
        <v>146.93199999999999</v>
      </c>
      <c r="S64" s="15">
        <v>82.296999999999997</v>
      </c>
      <c r="T64" s="5"/>
      <c r="U64" s="5"/>
      <c r="AF64" s="1" t="s">
        <v>105</v>
      </c>
      <c r="AH64" s="1">
        <v>43.579000000000001</v>
      </c>
      <c r="AI64" s="1">
        <v>58.64</v>
      </c>
      <c r="AJ64" s="1">
        <v>82.936999999999998</v>
      </c>
      <c r="AK64" s="1">
        <v>116.821</v>
      </c>
      <c r="AL64" s="1">
        <v>197.04900000000001</v>
      </c>
      <c r="AM64" s="1">
        <v>152.04</v>
      </c>
      <c r="AN64" s="1">
        <v>187.476</v>
      </c>
      <c r="AO64" s="1">
        <v>217.56</v>
      </c>
      <c r="AP64" s="1">
        <v>319.31799999999998</v>
      </c>
      <c r="AQ64" s="1">
        <v>351.72899999999998</v>
      </c>
      <c r="AR64" s="1">
        <v>383.56200000000001</v>
      </c>
      <c r="AS64" s="1">
        <v>0</v>
      </c>
    </row>
    <row r="65" spans="2:45">
      <c r="B65" s="1" t="s">
        <v>101</v>
      </c>
      <c r="C65" s="5"/>
      <c r="D65" s="5"/>
      <c r="E65" s="15">
        <v>3.944</v>
      </c>
      <c r="F65" s="15">
        <v>3.944</v>
      </c>
      <c r="G65" s="15">
        <v>4.0960000000000001</v>
      </c>
      <c r="H65" s="15">
        <v>3.9790000000000001</v>
      </c>
      <c r="I65" s="15">
        <v>6.2809999999999997</v>
      </c>
      <c r="J65" s="15">
        <v>4.0960000000000001</v>
      </c>
      <c r="K65" s="15">
        <v>6.2380000000000004</v>
      </c>
      <c r="L65" s="15">
        <v>3.988</v>
      </c>
      <c r="M65" s="15">
        <v>5.8920000000000003</v>
      </c>
      <c r="N65" s="15">
        <v>2.6777000000000002</v>
      </c>
      <c r="O65" s="15">
        <v>5.8419999999999996</v>
      </c>
      <c r="P65" s="15">
        <v>2.5169999999999999</v>
      </c>
      <c r="Q65" s="15">
        <v>5.8419999999999996</v>
      </c>
      <c r="R65" s="15">
        <v>0</v>
      </c>
      <c r="S65" s="15">
        <v>0</v>
      </c>
      <c r="T65" s="5"/>
      <c r="U65" s="5"/>
      <c r="AF65" s="1" t="s">
        <v>104</v>
      </c>
      <c r="AH65" s="1">
        <v>25.869</v>
      </c>
      <c r="AI65" s="1">
        <v>51.226999999999997</v>
      </c>
      <c r="AJ65" s="1">
        <v>79.064999999999998</v>
      </c>
      <c r="AK65" s="1">
        <v>135.155</v>
      </c>
      <c r="AL65" s="1">
        <v>171.042</v>
      </c>
      <c r="AM65" s="1">
        <v>112.425</v>
      </c>
      <c r="AN65" s="1">
        <v>108.699</v>
      </c>
      <c r="AO65" s="1">
        <v>107.181</v>
      </c>
      <c r="AP65" s="1">
        <v>145.67099999999999</v>
      </c>
      <c r="AQ65" s="1">
        <v>162.78299999999999</v>
      </c>
      <c r="AR65" s="1">
        <v>139.499</v>
      </c>
      <c r="AS65" s="1">
        <v>0</v>
      </c>
    </row>
    <row r="66" spans="2:45">
      <c r="B66" s="1" t="s">
        <v>100</v>
      </c>
      <c r="C66" s="5"/>
      <c r="D66" s="5"/>
      <c r="E66" s="15">
        <v>0</v>
      </c>
      <c r="F66" s="15">
        <v>0</v>
      </c>
      <c r="G66" s="15">
        <v>0</v>
      </c>
      <c r="H66" s="15">
        <v>0</v>
      </c>
      <c r="I66" s="15">
        <v>0</v>
      </c>
      <c r="J66" s="15">
        <v>0</v>
      </c>
      <c r="K66" s="15">
        <v>0</v>
      </c>
      <c r="L66" s="15">
        <v>0</v>
      </c>
      <c r="M66" s="15">
        <v>0</v>
      </c>
      <c r="N66" s="15">
        <v>32.808</v>
      </c>
      <c r="O66" s="15">
        <v>0</v>
      </c>
      <c r="P66" s="15">
        <v>0</v>
      </c>
      <c r="Q66" s="15">
        <v>0</v>
      </c>
      <c r="R66" s="15">
        <v>154.666</v>
      </c>
      <c r="S66" s="15">
        <v>0</v>
      </c>
      <c r="T66" s="5"/>
      <c r="U66" s="5"/>
      <c r="AF66" s="1" t="s">
        <v>103</v>
      </c>
      <c r="AH66" s="1">
        <v>97.622</v>
      </c>
      <c r="AI66" s="1">
        <v>68.775000000000006</v>
      </c>
      <c r="AJ66" s="1">
        <v>104.16800000000001</v>
      </c>
      <c r="AK66" s="1">
        <v>133.88499999999999</v>
      </c>
      <c r="AL66" s="1">
        <v>185.53</v>
      </c>
      <c r="AM66" s="1">
        <v>250.24600000000001</v>
      </c>
      <c r="AN66" s="1">
        <v>208.834</v>
      </c>
      <c r="AO66" s="1">
        <v>205.14099999999999</v>
      </c>
      <c r="AP66" s="1">
        <v>226.76900000000001</v>
      </c>
      <c r="AQ66" s="1">
        <v>198.3</v>
      </c>
      <c r="AR66" s="1">
        <v>237.994</v>
      </c>
      <c r="AS66" s="1">
        <v>0</v>
      </c>
    </row>
    <row r="67" spans="2:45" ht="15">
      <c r="B67" s="2" t="s">
        <v>99</v>
      </c>
      <c r="E67" s="15">
        <f t="shared" ref="E67:T67" si="29">SUM(E59:E66)</f>
        <v>647.05999999999995</v>
      </c>
      <c r="F67" s="15">
        <f t="shared" si="29"/>
        <v>647.05999999999995</v>
      </c>
      <c r="G67" s="15">
        <f t="shared" si="29"/>
        <v>834.85599999999999</v>
      </c>
      <c r="H67" s="15">
        <f t="shared" si="29"/>
        <v>743.95200000000011</v>
      </c>
      <c r="I67" s="15">
        <f t="shared" si="29"/>
        <v>768.29599999999994</v>
      </c>
      <c r="J67" s="15">
        <f t="shared" si="29"/>
        <v>834.85599999999999</v>
      </c>
      <c r="K67" s="15">
        <f t="shared" si="29"/>
        <v>894.07100000000003</v>
      </c>
      <c r="L67" s="15">
        <f t="shared" si="29"/>
        <v>977.43300000000022</v>
      </c>
      <c r="M67" s="15">
        <f t="shared" si="29"/>
        <v>876.69500000000005</v>
      </c>
      <c r="N67" s="15">
        <f t="shared" si="29"/>
        <v>905.1567</v>
      </c>
      <c r="O67" s="15">
        <f t="shared" si="29"/>
        <v>812.57500000000005</v>
      </c>
      <c r="P67" s="15">
        <f t="shared" si="29"/>
        <v>891.98200000000008</v>
      </c>
      <c r="Q67" s="15">
        <f t="shared" si="29"/>
        <v>907.83299999999997</v>
      </c>
      <c r="R67" s="15">
        <f t="shared" si="29"/>
        <v>1091.3340000000001</v>
      </c>
      <c r="S67" s="15">
        <f t="shared" si="29"/>
        <v>917.87600000000009</v>
      </c>
      <c r="T67" s="1">
        <f t="shared" si="29"/>
        <v>0</v>
      </c>
      <c r="AF67" s="1" t="s">
        <v>102</v>
      </c>
      <c r="AH67" s="1">
        <v>31.753</v>
      </c>
      <c r="AI67" s="1">
        <v>38.677</v>
      </c>
      <c r="AJ67" s="1">
        <v>49.838999999999999</v>
      </c>
      <c r="AK67" s="1">
        <v>60.88</v>
      </c>
      <c r="AL67" s="1">
        <v>72.483999999999995</v>
      </c>
      <c r="AM67" s="1">
        <v>72.316000000000003</v>
      </c>
      <c r="AN67" s="1">
        <v>87.813000000000002</v>
      </c>
      <c r="AO67" s="1">
        <v>87.608000000000004</v>
      </c>
      <c r="AP67" s="1">
        <v>110.89400000000001</v>
      </c>
      <c r="AQ67" s="1">
        <v>126.92100000000001</v>
      </c>
      <c r="AR67" s="1">
        <v>146.93199999999999</v>
      </c>
      <c r="AS67" s="1">
        <v>0</v>
      </c>
    </row>
    <row r="68" spans="2:45">
      <c r="B68" s="1" t="s">
        <v>98</v>
      </c>
      <c r="E68" s="15">
        <v>139.423</v>
      </c>
      <c r="F68" s="15">
        <v>139.423</v>
      </c>
      <c r="G68" s="15">
        <v>136.43199999999999</v>
      </c>
      <c r="H68" s="15">
        <v>142.596</v>
      </c>
      <c r="I68" s="15">
        <v>151.55799999999999</v>
      </c>
      <c r="J68" s="15">
        <v>136.43199999999999</v>
      </c>
      <c r="K68" s="15">
        <v>169.827</v>
      </c>
      <c r="L68" s="15">
        <v>148.15100000000001</v>
      </c>
      <c r="M68" s="15">
        <v>147.976</v>
      </c>
      <c r="N68" s="15">
        <v>150.22200000000001</v>
      </c>
      <c r="O68" s="15">
        <v>191.20400000000001</v>
      </c>
      <c r="P68" s="15">
        <v>151.63</v>
      </c>
      <c r="Q68" s="15">
        <v>143.90700000000001</v>
      </c>
      <c r="R68" s="15">
        <v>128.435</v>
      </c>
      <c r="S68" s="15">
        <v>185.001</v>
      </c>
      <c r="AF68" s="1" t="s">
        <v>101</v>
      </c>
      <c r="AH68" s="1">
        <v>4.0540000000000003</v>
      </c>
      <c r="AI68" s="1">
        <v>3.6549999999999998</v>
      </c>
      <c r="AJ68" s="1">
        <v>3.4809999999999999</v>
      </c>
      <c r="AK68" s="1">
        <v>3.6389999999999998</v>
      </c>
      <c r="AL68" s="1">
        <v>5.1260000000000003</v>
      </c>
      <c r="AM68" s="1">
        <v>6.093</v>
      </c>
      <c r="AN68" s="1">
        <v>4.9459999999999997</v>
      </c>
      <c r="AO68" s="1">
        <v>3.944</v>
      </c>
      <c r="AP68" s="1">
        <v>4.0960000000000001</v>
      </c>
      <c r="AQ68" s="1">
        <v>2.677</v>
      </c>
      <c r="AR68" s="1">
        <v>0</v>
      </c>
      <c r="AS68" s="1">
        <v>0</v>
      </c>
    </row>
    <row r="69" spans="2:45">
      <c r="B69" s="1" t="s">
        <v>97</v>
      </c>
      <c r="E69" s="15">
        <v>113.325</v>
      </c>
      <c r="F69" s="15">
        <v>113.325</v>
      </c>
      <c r="G69" s="15">
        <v>93.391000000000005</v>
      </c>
      <c r="H69" s="15">
        <v>116.44799999999999</v>
      </c>
      <c r="I69" s="15">
        <v>110.58199999999999</v>
      </c>
      <c r="J69" s="15">
        <v>93.391000000000005</v>
      </c>
      <c r="K69" s="15">
        <v>96.397999999999996</v>
      </c>
      <c r="L69" s="15">
        <v>99.491</v>
      </c>
      <c r="M69" s="15">
        <v>76.375</v>
      </c>
      <c r="N69" s="15">
        <v>60.323</v>
      </c>
      <c r="O69" s="15">
        <v>62.853999999999999</v>
      </c>
      <c r="P69" s="15">
        <v>55.783999999999999</v>
      </c>
      <c r="Q69" s="15">
        <v>53.293999999999997</v>
      </c>
      <c r="R69" s="15">
        <v>60.613999999999997</v>
      </c>
      <c r="S69" s="15">
        <v>60.779000000000003</v>
      </c>
      <c r="AF69" s="1" t="s">
        <v>100</v>
      </c>
      <c r="AH69" s="1">
        <v>0</v>
      </c>
      <c r="AI69" s="1">
        <v>0</v>
      </c>
      <c r="AJ69" s="1">
        <v>0</v>
      </c>
      <c r="AK69" s="1">
        <v>0</v>
      </c>
      <c r="AL69" s="1">
        <v>0</v>
      </c>
      <c r="AM69" s="1">
        <v>0</v>
      </c>
      <c r="AN69" s="1">
        <v>0</v>
      </c>
      <c r="AO69" s="1">
        <v>0</v>
      </c>
      <c r="AP69" s="1">
        <v>0</v>
      </c>
      <c r="AQ69" s="1">
        <v>32.808</v>
      </c>
      <c r="AR69" s="1">
        <v>154.666</v>
      </c>
      <c r="AS69" s="1">
        <v>0</v>
      </c>
    </row>
    <row r="70" spans="2:45" ht="15">
      <c r="B70" s="1" t="s">
        <v>96</v>
      </c>
      <c r="C70" s="6"/>
      <c r="D70" s="6"/>
      <c r="E70" s="15">
        <v>679.28</v>
      </c>
      <c r="F70" s="15">
        <v>679.28</v>
      </c>
      <c r="G70" s="15">
        <v>758.61</v>
      </c>
      <c r="H70" s="15">
        <v>705.00800000000004</v>
      </c>
      <c r="I70" s="15">
        <v>726.29200000000003</v>
      </c>
      <c r="J70" s="15">
        <v>758.61</v>
      </c>
      <c r="K70" s="15">
        <v>734.33699999999999</v>
      </c>
      <c r="L70" s="15">
        <v>730.53200000000004</v>
      </c>
      <c r="M70" s="15">
        <v>750.81399999999996</v>
      </c>
      <c r="N70" s="15">
        <v>753.35699999999997</v>
      </c>
      <c r="O70" s="15">
        <v>779.99199999999996</v>
      </c>
      <c r="P70" s="15">
        <v>801.64200000000005</v>
      </c>
      <c r="Q70" s="15">
        <v>803.54899999999998</v>
      </c>
      <c r="R70" s="15">
        <v>866.49900000000002</v>
      </c>
      <c r="S70" s="15">
        <v>831.596</v>
      </c>
      <c r="T70" s="6"/>
      <c r="U70" s="6"/>
      <c r="AF70" s="2" t="s">
        <v>99</v>
      </c>
      <c r="AH70" s="1">
        <f t="shared" ref="AH70:AS70" si="30">SUM(AH62:AH69)</f>
        <v>208.816</v>
      </c>
      <c r="AI70" s="1">
        <f t="shared" si="30"/>
        <v>227.42</v>
      </c>
      <c r="AJ70" s="1">
        <f t="shared" si="30"/>
        <v>326.553</v>
      </c>
      <c r="AK70" s="1">
        <f t="shared" si="30"/>
        <v>457.90699999999998</v>
      </c>
      <c r="AL70" s="1">
        <f t="shared" si="30"/>
        <v>639.452</v>
      </c>
      <c r="AM70" s="1">
        <f t="shared" si="30"/>
        <v>601.73699999999997</v>
      </c>
      <c r="AN70" s="1">
        <f t="shared" si="30"/>
        <v>622.19499999999994</v>
      </c>
      <c r="AO70" s="1">
        <f t="shared" si="30"/>
        <v>647.05999999999995</v>
      </c>
      <c r="AP70" s="1">
        <f t="shared" si="30"/>
        <v>834.85599999999999</v>
      </c>
      <c r="AQ70" s="1">
        <f t="shared" si="30"/>
        <v>905.15600000000006</v>
      </c>
      <c r="AR70" s="1">
        <f t="shared" si="30"/>
        <v>1091.3340000000001</v>
      </c>
      <c r="AS70" s="1">
        <f t="shared" si="30"/>
        <v>0</v>
      </c>
    </row>
    <row r="71" spans="2:45">
      <c r="B71" s="1" t="s">
        <v>95</v>
      </c>
      <c r="C71" s="6"/>
      <c r="D71" s="6"/>
      <c r="E71" s="15">
        <v>119.923</v>
      </c>
      <c r="F71" s="15">
        <v>119.923</v>
      </c>
      <c r="G71" s="15">
        <v>122.04600000000001</v>
      </c>
      <c r="H71" s="15">
        <v>116.039</v>
      </c>
      <c r="I71" s="15">
        <v>123.627</v>
      </c>
      <c r="J71" s="15">
        <v>122.04600000000001</v>
      </c>
      <c r="K71" s="15">
        <v>119.81399999999999</v>
      </c>
      <c r="L71" s="15">
        <v>117.056</v>
      </c>
      <c r="M71" s="15">
        <v>119.617</v>
      </c>
      <c r="N71" s="15">
        <v>118.76300000000001</v>
      </c>
      <c r="O71" s="15">
        <v>113.04</v>
      </c>
      <c r="P71" s="15">
        <v>108.5</v>
      </c>
      <c r="Q71" s="15">
        <v>103.578</v>
      </c>
      <c r="R71" s="15">
        <v>102.271</v>
      </c>
      <c r="S71" s="15">
        <v>96.978999999999999</v>
      </c>
      <c r="T71" s="6"/>
      <c r="U71" s="6"/>
      <c r="AF71" s="1" t="s">
        <v>98</v>
      </c>
      <c r="AH71" s="1">
        <v>153.40799999999999</v>
      </c>
      <c r="AI71" s="1">
        <v>140</v>
      </c>
      <c r="AJ71" s="1">
        <v>146.94399999999999</v>
      </c>
      <c r="AK71" s="1">
        <v>174.85400000000001</v>
      </c>
      <c r="AL71" s="1">
        <v>112.364</v>
      </c>
      <c r="AM71" s="1">
        <v>127.17400000000001</v>
      </c>
      <c r="AN71" s="1">
        <v>125.13</v>
      </c>
      <c r="AO71" s="1">
        <v>139.423</v>
      </c>
      <c r="AP71" s="1">
        <v>136.43199999999999</v>
      </c>
      <c r="AQ71" s="1">
        <v>150.22200000000001</v>
      </c>
      <c r="AR71" s="1">
        <v>128.435</v>
      </c>
      <c r="AS71" s="1">
        <v>0</v>
      </c>
    </row>
    <row r="72" spans="2:45">
      <c r="B72" s="1" t="s">
        <v>94</v>
      </c>
      <c r="E72" s="15">
        <v>69.983999999999995</v>
      </c>
      <c r="F72" s="15">
        <v>69.983999999999995</v>
      </c>
      <c r="G72" s="15">
        <v>65.006</v>
      </c>
      <c r="H72" s="15">
        <v>67.516999999999996</v>
      </c>
      <c r="I72" s="15">
        <v>66.268000000000001</v>
      </c>
      <c r="J72" s="15">
        <v>65.006</v>
      </c>
      <c r="K72" s="15">
        <v>9.2639999999999993</v>
      </c>
      <c r="L72" s="15">
        <v>8.6920000000000002</v>
      </c>
      <c r="M72" s="15">
        <v>8.11</v>
      </c>
      <c r="N72" s="15">
        <v>7.5190000000000001</v>
      </c>
      <c r="O72" s="15">
        <v>6.9169999999999998</v>
      </c>
      <c r="P72" s="15">
        <v>6.2990000000000004</v>
      </c>
      <c r="Q72" s="15">
        <v>5.67</v>
      </c>
      <c r="R72" s="15">
        <v>5.032</v>
      </c>
      <c r="S72" s="15">
        <v>4.3819999999999997</v>
      </c>
      <c r="AF72" s="1" t="s">
        <v>97</v>
      </c>
      <c r="AH72" s="1">
        <v>90.599000000000004</v>
      </c>
      <c r="AI72" s="1">
        <v>134.1</v>
      </c>
      <c r="AJ72" s="1">
        <v>115.197</v>
      </c>
      <c r="AK72" s="1">
        <v>126.679</v>
      </c>
      <c r="AL72" s="1">
        <v>118.392</v>
      </c>
      <c r="AM72" s="1">
        <v>85.682000000000002</v>
      </c>
      <c r="AN72" s="1">
        <v>114.831</v>
      </c>
      <c r="AO72" s="1">
        <v>113.325</v>
      </c>
      <c r="AP72" s="1">
        <v>93.391000000000005</v>
      </c>
      <c r="AQ72" s="1">
        <v>60.323</v>
      </c>
      <c r="AR72" s="1">
        <v>60.613999999999997</v>
      </c>
      <c r="AS72" s="1">
        <v>0</v>
      </c>
    </row>
    <row r="73" spans="2:45">
      <c r="B73" s="1" t="s">
        <v>93</v>
      </c>
      <c r="E73" s="15">
        <v>940.46500000000003</v>
      </c>
      <c r="F73" s="15">
        <v>940.46500000000003</v>
      </c>
      <c r="G73" s="15">
        <v>723.44299999999998</v>
      </c>
      <c r="H73" s="15">
        <v>778.23599999999999</v>
      </c>
      <c r="I73" s="15">
        <v>793.17700000000002</v>
      </c>
      <c r="J73" s="15">
        <v>723.44299999999998</v>
      </c>
      <c r="K73" s="15">
        <v>598.57399999999996</v>
      </c>
      <c r="L73" s="15">
        <v>598.63300000000004</v>
      </c>
      <c r="M73" s="15">
        <v>598.77800000000002</v>
      </c>
      <c r="N73" s="15">
        <v>598.81700000000001</v>
      </c>
      <c r="O73" s="15">
        <v>598.86</v>
      </c>
      <c r="P73" s="15">
        <v>598.99199999999996</v>
      </c>
      <c r="Q73" s="15">
        <v>599.12300000000005</v>
      </c>
      <c r="R73" s="15">
        <v>599.15899999999999</v>
      </c>
      <c r="S73" s="15">
        <v>599.29300000000001</v>
      </c>
      <c r="AF73" s="1" t="s">
        <v>96</v>
      </c>
      <c r="AH73" s="1">
        <v>125.791</v>
      </c>
      <c r="AI73" s="1">
        <v>177.25</v>
      </c>
      <c r="AJ73" s="1">
        <v>267.08999999999997</v>
      </c>
      <c r="AK73" s="1">
        <v>378.572</v>
      </c>
      <c r="AL73" s="1">
        <v>620.57899999999995</v>
      </c>
      <c r="AM73" s="1">
        <v>609.13499999999999</v>
      </c>
      <c r="AN73" s="1">
        <v>668.56600000000003</v>
      </c>
      <c r="AO73" s="1">
        <v>679.28</v>
      </c>
      <c r="AP73" s="1">
        <v>758.61</v>
      </c>
      <c r="AQ73" s="1">
        <v>753.35699999999997</v>
      </c>
      <c r="AR73" s="1">
        <v>866.49900000000002</v>
      </c>
      <c r="AS73" s="1">
        <v>0</v>
      </c>
    </row>
    <row r="74" spans="2:45" ht="15">
      <c r="B74" s="2" t="s">
        <v>92</v>
      </c>
      <c r="E74" s="15">
        <f t="shared" ref="E74:T74" si="31">SUM(E67:E73)</f>
        <v>2709.46</v>
      </c>
      <c r="F74" s="15">
        <f t="shared" si="31"/>
        <v>2709.46</v>
      </c>
      <c r="G74" s="15">
        <f t="shared" si="31"/>
        <v>2733.7840000000006</v>
      </c>
      <c r="H74" s="15">
        <f t="shared" si="31"/>
        <v>2669.7960000000003</v>
      </c>
      <c r="I74" s="15">
        <f t="shared" si="31"/>
        <v>2739.8</v>
      </c>
      <c r="J74" s="15">
        <f t="shared" si="31"/>
        <v>2733.7840000000006</v>
      </c>
      <c r="K74" s="15">
        <f t="shared" si="31"/>
        <v>2622.2849999999999</v>
      </c>
      <c r="L74" s="15">
        <f t="shared" si="31"/>
        <v>2679.9880000000003</v>
      </c>
      <c r="M74" s="15">
        <f t="shared" si="31"/>
        <v>2578.3649999999998</v>
      </c>
      <c r="N74" s="15">
        <f t="shared" si="31"/>
        <v>2594.1576999999997</v>
      </c>
      <c r="O74" s="15">
        <f t="shared" si="31"/>
        <v>2565.442</v>
      </c>
      <c r="P74" s="15">
        <f t="shared" si="31"/>
        <v>2614.8290000000002</v>
      </c>
      <c r="Q74" s="15">
        <f t="shared" si="31"/>
        <v>2616.9540000000002</v>
      </c>
      <c r="R74" s="15">
        <f t="shared" si="31"/>
        <v>2853.3440000000005</v>
      </c>
      <c r="S74" s="15">
        <f t="shared" si="31"/>
        <v>2695.9060000000004</v>
      </c>
      <c r="T74" s="1">
        <f t="shared" si="31"/>
        <v>0</v>
      </c>
      <c r="AF74" s="1" t="s">
        <v>95</v>
      </c>
      <c r="AI74" s="1">
        <v>0</v>
      </c>
      <c r="AJ74" s="1">
        <v>0</v>
      </c>
      <c r="AK74" s="1">
        <v>0</v>
      </c>
      <c r="AL74" s="1">
        <v>0</v>
      </c>
      <c r="AM74" s="1">
        <v>0</v>
      </c>
      <c r="AN74" s="1">
        <v>97.765000000000001</v>
      </c>
      <c r="AO74" s="1">
        <v>119.923</v>
      </c>
      <c r="AP74" s="1">
        <v>122.04600000000001</v>
      </c>
      <c r="AQ74" s="1">
        <v>118.76300000000001</v>
      </c>
      <c r="AR74" s="1">
        <v>102.271</v>
      </c>
      <c r="AS74" s="1">
        <v>0</v>
      </c>
    </row>
    <row r="75" spans="2:45" ht="15">
      <c r="B75" s="4" t="s">
        <v>91</v>
      </c>
      <c r="AF75" s="1" t="s">
        <v>94</v>
      </c>
      <c r="AH75" s="1">
        <v>59.05</v>
      </c>
      <c r="AI75" s="1">
        <v>52.603999999999999</v>
      </c>
      <c r="AJ75" s="1">
        <v>48.720999999999997</v>
      </c>
      <c r="AK75" s="1">
        <v>41.194000000000003</v>
      </c>
      <c r="AL75" s="1">
        <v>35.247999999999998</v>
      </c>
      <c r="AM75" s="1">
        <v>26.631</v>
      </c>
      <c r="AN75" s="1">
        <v>17.402999999999999</v>
      </c>
      <c r="AO75" s="1">
        <v>69.983999999999995</v>
      </c>
      <c r="AP75" s="1">
        <v>65.006</v>
      </c>
      <c r="AQ75" s="1">
        <v>7.5190000000000001</v>
      </c>
      <c r="AR75" s="1">
        <v>5.032</v>
      </c>
      <c r="AS75" s="1">
        <v>0</v>
      </c>
    </row>
    <row r="76" spans="2:45">
      <c r="B76" s="1" t="s">
        <v>90</v>
      </c>
      <c r="E76" s="15">
        <v>10.204000000000001</v>
      </c>
      <c r="F76" s="15">
        <v>10.204000000000001</v>
      </c>
      <c r="G76" s="15">
        <v>10.204000000000001</v>
      </c>
      <c r="H76" s="15">
        <v>10.204000000000001</v>
      </c>
      <c r="I76" s="15">
        <v>10.204000000000001</v>
      </c>
      <c r="J76" s="15">
        <v>10.204000000000001</v>
      </c>
      <c r="K76" s="15">
        <v>11.430999999999999</v>
      </c>
      <c r="L76" s="15">
        <v>11.430999999999999</v>
      </c>
      <c r="M76" s="15">
        <v>11.430999999999999</v>
      </c>
      <c r="N76" s="15">
        <v>11.430999999999999</v>
      </c>
      <c r="O76" s="15">
        <v>11.430999999999999</v>
      </c>
      <c r="P76" s="15">
        <v>11.430999999999999</v>
      </c>
      <c r="Q76" s="15">
        <v>11.430999999999999</v>
      </c>
      <c r="R76" s="15">
        <v>11.430999999999999</v>
      </c>
      <c r="S76" s="15">
        <v>11.430999999999999</v>
      </c>
      <c r="AF76" s="1" t="s">
        <v>93</v>
      </c>
      <c r="AH76" s="1">
        <v>378.56599999999997</v>
      </c>
      <c r="AI76" s="1">
        <v>444.75900000000001</v>
      </c>
      <c r="AJ76" s="1">
        <v>619.62800000000004</v>
      </c>
      <c r="AK76" s="1">
        <v>907.25400000000002</v>
      </c>
      <c r="AL76" s="1">
        <v>1088.018</v>
      </c>
      <c r="AM76" s="1">
        <v>1104.403</v>
      </c>
      <c r="AN76" s="1">
        <v>1029.92</v>
      </c>
      <c r="AO76" s="1">
        <v>940.46500000000003</v>
      </c>
      <c r="AP76" s="1">
        <v>723.44299999999998</v>
      </c>
      <c r="AQ76" s="1">
        <v>598.81700000000001</v>
      </c>
      <c r="AR76" s="1">
        <v>599.15899999999999</v>
      </c>
      <c r="AS76" s="1">
        <v>0</v>
      </c>
    </row>
    <row r="77" spans="2:45" ht="15">
      <c r="B77" s="1" t="s">
        <v>89</v>
      </c>
      <c r="E77" s="15">
        <v>2.86</v>
      </c>
      <c r="F77" s="15">
        <v>2.86</v>
      </c>
      <c r="G77" s="15">
        <v>2.86</v>
      </c>
      <c r="H77" s="15">
        <v>2.86</v>
      </c>
      <c r="I77" s="15">
        <v>2.86</v>
      </c>
      <c r="J77" s="15">
        <v>2.86</v>
      </c>
      <c r="K77" s="15">
        <v>1.633</v>
      </c>
      <c r="L77" s="15">
        <v>1.633</v>
      </c>
      <c r="M77" s="15">
        <v>1.633</v>
      </c>
      <c r="N77" s="15">
        <v>1.633</v>
      </c>
      <c r="O77" s="15">
        <v>1.633</v>
      </c>
      <c r="P77" s="15">
        <v>1.633</v>
      </c>
      <c r="Q77" s="15">
        <v>1.633</v>
      </c>
      <c r="R77" s="15">
        <v>1.633</v>
      </c>
      <c r="S77" s="15">
        <v>1.633</v>
      </c>
      <c r="AF77" s="2" t="s">
        <v>92</v>
      </c>
      <c r="AH77" s="1">
        <f t="shared" ref="AH77:AS77" si="32">SUM(AH70:AH76)</f>
        <v>1016.23</v>
      </c>
      <c r="AI77" s="1">
        <f t="shared" si="32"/>
        <v>1176.133</v>
      </c>
      <c r="AJ77" s="1">
        <f t="shared" si="32"/>
        <v>1524.1329999999998</v>
      </c>
      <c r="AK77" s="1">
        <f t="shared" si="32"/>
        <v>2086.46</v>
      </c>
      <c r="AL77" s="1">
        <f t="shared" si="32"/>
        <v>2614.0529999999999</v>
      </c>
      <c r="AM77" s="1">
        <f t="shared" si="32"/>
        <v>2554.7620000000002</v>
      </c>
      <c r="AN77" s="1">
        <f t="shared" si="32"/>
        <v>2675.8100000000004</v>
      </c>
      <c r="AO77" s="1">
        <f t="shared" si="32"/>
        <v>2709.46</v>
      </c>
      <c r="AP77" s="1">
        <f t="shared" si="32"/>
        <v>2733.7840000000006</v>
      </c>
      <c r="AQ77" s="1">
        <f t="shared" si="32"/>
        <v>2594.1570000000002</v>
      </c>
      <c r="AR77" s="1">
        <f t="shared" si="32"/>
        <v>2853.3440000000005</v>
      </c>
      <c r="AS77" s="1">
        <f t="shared" si="32"/>
        <v>0</v>
      </c>
    </row>
    <row r="78" spans="2:45" ht="15">
      <c r="B78" s="1" t="s">
        <v>88</v>
      </c>
      <c r="E78" s="15">
        <v>135.953</v>
      </c>
      <c r="F78" s="15">
        <v>135.953</v>
      </c>
      <c r="G78" s="15">
        <v>135.953</v>
      </c>
      <c r="H78" s="15">
        <v>135.953</v>
      </c>
      <c r="I78" s="15">
        <v>135.953</v>
      </c>
      <c r="J78" s="15">
        <v>135.953</v>
      </c>
      <c r="K78" s="15">
        <v>135.953</v>
      </c>
      <c r="L78" s="15">
        <v>135.953</v>
      </c>
      <c r="M78" s="15">
        <v>135.953</v>
      </c>
      <c r="N78" s="15">
        <v>135.953</v>
      </c>
      <c r="O78" s="15">
        <v>135.953</v>
      </c>
      <c r="P78" s="15">
        <v>135.953</v>
      </c>
      <c r="Q78" s="15">
        <v>135.953</v>
      </c>
      <c r="R78" s="15">
        <v>135.953</v>
      </c>
      <c r="S78" s="15">
        <v>135.953</v>
      </c>
      <c r="AF78" s="4" t="s">
        <v>91</v>
      </c>
    </row>
    <row r="79" spans="2:45">
      <c r="B79" s="1" t="s">
        <v>87</v>
      </c>
      <c r="E79" s="15">
        <v>544.28</v>
      </c>
      <c r="F79" s="15">
        <v>544.28</v>
      </c>
      <c r="G79" s="15">
        <v>724.48599999999999</v>
      </c>
      <c r="H79" s="15">
        <v>641.13599999999997</v>
      </c>
      <c r="I79" s="15">
        <v>707.72299999999996</v>
      </c>
      <c r="J79" s="15">
        <v>724.48599999999999</v>
      </c>
      <c r="K79" s="15">
        <v>815.53200000000004</v>
      </c>
      <c r="L79" s="15">
        <v>912.75099999999998</v>
      </c>
      <c r="M79" s="15">
        <v>1029.1690000000001</v>
      </c>
      <c r="N79" s="15">
        <v>1112.462</v>
      </c>
      <c r="O79" s="15">
        <v>1230.5889999999999</v>
      </c>
      <c r="P79" s="15">
        <v>1348.221</v>
      </c>
      <c r="Q79" s="15">
        <v>1435.627</v>
      </c>
      <c r="R79" s="15">
        <v>1352.1110000000001</v>
      </c>
      <c r="S79" s="15">
        <f>R79+S18</f>
        <v>1517.8520000000001</v>
      </c>
      <c r="AF79" s="1" t="s">
        <v>90</v>
      </c>
      <c r="AH79" s="1">
        <v>10.204000000000001</v>
      </c>
      <c r="AI79" s="1">
        <v>10.204000000000001</v>
      </c>
      <c r="AJ79" s="1">
        <v>10.204000000000001</v>
      </c>
      <c r="AK79" s="1">
        <v>10.204000000000001</v>
      </c>
      <c r="AL79" s="1">
        <v>10.204000000000001</v>
      </c>
      <c r="AM79" s="1">
        <v>10.204000000000001</v>
      </c>
      <c r="AN79" s="1">
        <v>10.204000000000001</v>
      </c>
      <c r="AO79" s="1">
        <v>10.204000000000001</v>
      </c>
      <c r="AP79" s="1">
        <v>10.204000000000001</v>
      </c>
      <c r="AQ79" s="1">
        <v>11.430999999999999</v>
      </c>
      <c r="AR79" s="1">
        <v>11.430999999999999</v>
      </c>
    </row>
    <row r="80" spans="2:45">
      <c r="B80" s="1" t="s">
        <v>86</v>
      </c>
      <c r="E80" s="15">
        <v>-119.053</v>
      </c>
      <c r="F80" s="15">
        <v>-119.053</v>
      </c>
      <c r="G80" s="15">
        <v>-100.46299999999999</v>
      </c>
      <c r="H80" s="15">
        <v>-116.39700000000001</v>
      </c>
      <c r="I80" s="15">
        <v>-115.346</v>
      </c>
      <c r="J80" s="15">
        <v>-100.46299999999999</v>
      </c>
      <c r="K80" s="15">
        <v>-99.647999999999996</v>
      </c>
      <c r="L80" s="15">
        <v>-98.834000000000003</v>
      </c>
      <c r="M80" s="15">
        <v>-98.019000000000005</v>
      </c>
      <c r="N80" s="15">
        <v>-84.837000000000003</v>
      </c>
      <c r="O80" s="15">
        <v>-84.099000000000004</v>
      </c>
      <c r="P80" s="15">
        <v>-56.276000000000003</v>
      </c>
      <c r="Q80" s="15">
        <v>0.93799999999999994</v>
      </c>
      <c r="R80" s="15">
        <v>-4.2759999999999998</v>
      </c>
      <c r="S80" s="15">
        <v>-4.4290000000000003</v>
      </c>
      <c r="AF80" s="1" t="s">
        <v>89</v>
      </c>
      <c r="AH80" s="1">
        <v>2.7349999999999999</v>
      </c>
      <c r="AI80" s="1">
        <v>2.7559999999999998</v>
      </c>
      <c r="AJ80" s="1">
        <v>2.7770000000000001</v>
      </c>
      <c r="AK80" s="1">
        <v>2.798</v>
      </c>
      <c r="AL80" s="1">
        <v>2.819</v>
      </c>
      <c r="AM80" s="1">
        <v>2.839</v>
      </c>
      <c r="AN80" s="1">
        <v>2.86</v>
      </c>
      <c r="AO80" s="1">
        <v>2.86</v>
      </c>
      <c r="AP80" s="1">
        <v>2.86</v>
      </c>
      <c r="AQ80" s="1">
        <v>1.633</v>
      </c>
      <c r="AR80" s="1">
        <v>1.633</v>
      </c>
    </row>
    <row r="81" spans="2:45">
      <c r="B81" s="1" t="s">
        <v>85</v>
      </c>
      <c r="E81" s="15">
        <v>-60.844999999999999</v>
      </c>
      <c r="F81" s="15">
        <v>-60.844999999999999</v>
      </c>
      <c r="G81" s="15">
        <v>-60.844999999999999</v>
      </c>
      <c r="H81" s="15">
        <v>-60.844999999999999</v>
      </c>
      <c r="I81" s="15">
        <v>-60.844999999999999</v>
      </c>
      <c r="J81" s="15">
        <v>-60.844999999999999</v>
      </c>
      <c r="K81" s="15">
        <v>-60.844999999999999</v>
      </c>
      <c r="L81" s="15">
        <v>-60.844999999999999</v>
      </c>
      <c r="M81" s="15">
        <v>-60.844999999999999</v>
      </c>
      <c r="N81" s="15">
        <v>-60.844999999999999</v>
      </c>
      <c r="O81" s="15">
        <v>-60.844999999999999</v>
      </c>
      <c r="P81" s="15">
        <v>-60.844999999999999</v>
      </c>
      <c r="Q81" s="15">
        <v>-60.844999999999999</v>
      </c>
      <c r="R81" s="15">
        <v>-60.844999999999999</v>
      </c>
      <c r="S81" s="15">
        <v>-60.844999999999999</v>
      </c>
      <c r="AF81" s="1" t="s">
        <v>88</v>
      </c>
      <c r="AH81" s="1">
        <v>108.94199999999999</v>
      </c>
      <c r="AI81" s="1">
        <v>110.86</v>
      </c>
      <c r="AJ81" s="1">
        <v>113.06399999999999</v>
      </c>
      <c r="AK81" s="1">
        <v>116.76900000000001</v>
      </c>
      <c r="AL81" s="1">
        <v>120.417</v>
      </c>
      <c r="AM81" s="1">
        <v>124.22799999999999</v>
      </c>
      <c r="AN81" s="1">
        <v>128.983</v>
      </c>
      <c r="AO81" s="1">
        <v>135.953</v>
      </c>
      <c r="AP81" s="1">
        <v>135.953</v>
      </c>
      <c r="AQ81" s="1">
        <v>135.953</v>
      </c>
      <c r="AR81" s="1">
        <v>135.953</v>
      </c>
      <c r="AS81" s="1">
        <v>0</v>
      </c>
    </row>
    <row r="82" spans="2:45">
      <c r="B82" s="1" t="s">
        <v>84</v>
      </c>
      <c r="E82" s="15">
        <v>-0.40899999999999997</v>
      </c>
      <c r="F82" s="15">
        <v>-0.40899999999999997</v>
      </c>
      <c r="G82" s="15">
        <v>-0.40899999999999997</v>
      </c>
      <c r="H82" s="15">
        <v>-0.40899999999999997</v>
      </c>
      <c r="I82" s="15">
        <v>-0.40899999999999997</v>
      </c>
      <c r="J82" s="15">
        <v>-0.40899999999999997</v>
      </c>
      <c r="K82" s="15">
        <v>-0.40899999999999997</v>
      </c>
      <c r="L82" s="15">
        <v>-0.40899999999999997</v>
      </c>
      <c r="M82" s="15">
        <v>-0.40899999999999997</v>
      </c>
      <c r="N82" s="15">
        <v>-0.40899999999999997</v>
      </c>
      <c r="O82" s="15">
        <v>-0.40899999999999997</v>
      </c>
      <c r="P82" s="15">
        <v>-0.41</v>
      </c>
      <c r="Q82" s="15">
        <v>-0.41</v>
      </c>
      <c r="R82" s="15">
        <v>-0.40899999999999997</v>
      </c>
      <c r="S82" s="15">
        <v>-0.40899999999999997</v>
      </c>
      <c r="AF82" s="1" t="s">
        <v>87</v>
      </c>
      <c r="AH82" s="1">
        <v>188.869</v>
      </c>
      <c r="AI82" s="1">
        <v>210.95699999999999</v>
      </c>
      <c r="AJ82" s="1">
        <v>260.67200000000003</v>
      </c>
      <c r="AK82" s="1">
        <v>301.51100000000002</v>
      </c>
      <c r="AL82" s="1">
        <v>388.71800000000002</v>
      </c>
      <c r="AM82" s="1">
        <v>359.435</v>
      </c>
      <c r="AN82" s="1">
        <v>381.161</v>
      </c>
      <c r="AO82" s="1">
        <v>544.28</v>
      </c>
      <c r="AP82" s="1">
        <v>724.48599999999999</v>
      </c>
      <c r="AQ82" s="1">
        <v>1112.462</v>
      </c>
      <c r="AR82" s="1">
        <v>1352.1110000000001</v>
      </c>
      <c r="AS82" s="1">
        <v>0</v>
      </c>
    </row>
    <row r="83" spans="2:45" ht="15">
      <c r="B83" s="2" t="s">
        <v>83</v>
      </c>
      <c r="E83" s="15">
        <f t="shared" ref="E83:T83" si="33">SUM(E76:E82)</f>
        <v>512.99</v>
      </c>
      <c r="F83" s="15">
        <f t="shared" si="33"/>
        <v>512.99</v>
      </c>
      <c r="G83" s="15">
        <f t="shared" si="33"/>
        <v>711.78599999999994</v>
      </c>
      <c r="H83" s="15">
        <f t="shared" si="33"/>
        <v>612.50199999999995</v>
      </c>
      <c r="I83" s="15">
        <f t="shared" si="33"/>
        <v>680.14</v>
      </c>
      <c r="J83" s="15">
        <f t="shared" si="33"/>
        <v>711.78599999999994</v>
      </c>
      <c r="K83" s="15">
        <f t="shared" si="33"/>
        <v>803.64699999999993</v>
      </c>
      <c r="L83" s="15">
        <f t="shared" si="33"/>
        <v>901.68</v>
      </c>
      <c r="M83" s="15">
        <f t="shared" si="33"/>
        <v>1018.9130000000001</v>
      </c>
      <c r="N83" s="15">
        <f t="shared" si="33"/>
        <v>1115.3879999999999</v>
      </c>
      <c r="O83" s="15">
        <f t="shared" si="33"/>
        <v>1234.2529999999999</v>
      </c>
      <c r="P83" s="15">
        <f t="shared" si="33"/>
        <v>1379.7069999999999</v>
      </c>
      <c r="Q83" s="15">
        <f t="shared" si="33"/>
        <v>1524.327</v>
      </c>
      <c r="R83" s="15">
        <f t="shared" si="33"/>
        <v>1435.598</v>
      </c>
      <c r="S83" s="15">
        <f t="shared" si="33"/>
        <v>1601.1859999999999</v>
      </c>
      <c r="T83" s="1">
        <f t="shared" si="33"/>
        <v>0</v>
      </c>
      <c r="AF83" s="1" t="s">
        <v>86</v>
      </c>
      <c r="AH83" s="1">
        <v>-58.176000000000002</v>
      </c>
      <c r="AI83" s="1">
        <v>-89.914000000000001</v>
      </c>
      <c r="AJ83" s="1">
        <v>-82.406999999999996</v>
      </c>
      <c r="AK83" s="1">
        <v>-92.897000000000006</v>
      </c>
      <c r="AL83" s="1">
        <v>-94.201999999999998</v>
      </c>
      <c r="AM83" s="1">
        <v>-77.265000000000001</v>
      </c>
      <c r="AN83" s="1">
        <v>-115.002</v>
      </c>
      <c r="AO83" s="1">
        <v>-119.053</v>
      </c>
      <c r="AP83" s="1">
        <v>-100.46299999999999</v>
      </c>
      <c r="AQ83" s="1">
        <v>-84.837000000000003</v>
      </c>
      <c r="AR83" s="1">
        <v>-4.2759999999999998</v>
      </c>
      <c r="AS83" s="1">
        <v>0</v>
      </c>
    </row>
    <row r="84" spans="2:45">
      <c r="B84" s="1" t="s">
        <v>82</v>
      </c>
      <c r="E84" s="15">
        <v>0</v>
      </c>
      <c r="F84" s="15">
        <v>0</v>
      </c>
      <c r="G84" s="15">
        <v>0</v>
      </c>
      <c r="H84" s="15">
        <v>0</v>
      </c>
      <c r="I84" s="15">
        <v>0</v>
      </c>
      <c r="J84" s="15">
        <v>0</v>
      </c>
      <c r="K84" s="15">
        <v>0</v>
      </c>
      <c r="L84" s="15">
        <v>0</v>
      </c>
      <c r="M84" s="15">
        <v>0</v>
      </c>
      <c r="N84" s="15">
        <v>0</v>
      </c>
      <c r="O84" s="15">
        <v>0</v>
      </c>
      <c r="P84" s="15">
        <v>0</v>
      </c>
      <c r="Q84" s="15">
        <v>0</v>
      </c>
      <c r="R84" s="15">
        <v>0</v>
      </c>
      <c r="S84" s="15">
        <v>0</v>
      </c>
      <c r="T84" s="1">
        <v>0</v>
      </c>
      <c r="AF84" s="1" t="s">
        <v>85</v>
      </c>
      <c r="AH84" s="1">
        <v>-60.844999999999999</v>
      </c>
      <c r="AI84" s="1">
        <v>-60.844999999999999</v>
      </c>
      <c r="AJ84" s="1">
        <v>-60.844999999999999</v>
      </c>
      <c r="AK84" s="1">
        <v>-60.844999999999999</v>
      </c>
      <c r="AL84" s="1">
        <v>-60.844999999999999</v>
      </c>
      <c r="AM84" s="1">
        <v>-60.844999999999999</v>
      </c>
      <c r="AN84" s="1">
        <v>-60.844999999999999</v>
      </c>
      <c r="AO84" s="1">
        <v>-60.844999999999999</v>
      </c>
      <c r="AP84" s="1">
        <v>-60.844999999999999</v>
      </c>
      <c r="AQ84" s="1">
        <v>-60.844999999999999</v>
      </c>
      <c r="AR84" s="1">
        <v>-60.844999999999999</v>
      </c>
      <c r="AS84" s="1">
        <v>0</v>
      </c>
    </row>
    <row r="85" spans="2:45" ht="15">
      <c r="B85" s="2" t="s">
        <v>81</v>
      </c>
      <c r="E85" s="15">
        <f t="shared" ref="E85:T85" si="34">E74+E83+E84</f>
        <v>3222.45</v>
      </c>
      <c r="F85" s="15">
        <f t="shared" si="34"/>
        <v>3222.45</v>
      </c>
      <c r="G85" s="15">
        <f t="shared" si="34"/>
        <v>3445.5700000000006</v>
      </c>
      <c r="H85" s="15">
        <f t="shared" si="34"/>
        <v>3282.2980000000002</v>
      </c>
      <c r="I85" s="15">
        <f t="shared" si="34"/>
        <v>3419.94</v>
      </c>
      <c r="J85" s="15">
        <f t="shared" si="34"/>
        <v>3445.5700000000006</v>
      </c>
      <c r="K85" s="15">
        <f t="shared" si="34"/>
        <v>3425.9319999999998</v>
      </c>
      <c r="L85" s="15">
        <f t="shared" si="34"/>
        <v>3581.6680000000001</v>
      </c>
      <c r="M85" s="15">
        <f t="shared" si="34"/>
        <v>3597.2779999999998</v>
      </c>
      <c r="N85" s="15">
        <f t="shared" si="34"/>
        <v>3709.5456999999997</v>
      </c>
      <c r="O85" s="15">
        <f t="shared" si="34"/>
        <v>3799.6949999999997</v>
      </c>
      <c r="P85" s="15">
        <f t="shared" si="34"/>
        <v>3994.5360000000001</v>
      </c>
      <c r="Q85" s="15">
        <f t="shared" si="34"/>
        <v>4141.2809999999999</v>
      </c>
      <c r="R85" s="15">
        <f t="shared" si="34"/>
        <v>4288.9420000000009</v>
      </c>
      <c r="S85" s="15">
        <f t="shared" si="34"/>
        <v>4297.0920000000006</v>
      </c>
      <c r="T85" s="1">
        <f t="shared" si="34"/>
        <v>0</v>
      </c>
      <c r="AF85" s="1" t="s">
        <v>84</v>
      </c>
      <c r="AH85" s="1">
        <v>-0.40899999999999997</v>
      </c>
      <c r="AI85" s="1">
        <v>-0.40899999999999997</v>
      </c>
      <c r="AJ85" s="1">
        <v>-0.40899999999999997</v>
      </c>
      <c r="AK85" s="1">
        <v>-0.40899999999999997</v>
      </c>
      <c r="AL85" s="1">
        <v>-0.40899999999999997</v>
      </c>
      <c r="AM85" s="1">
        <v>-0.40899999999999997</v>
      </c>
      <c r="AN85" s="1">
        <v>-0.40899999999999997</v>
      </c>
      <c r="AO85" s="1">
        <v>-0.40899999999999997</v>
      </c>
      <c r="AP85" s="1">
        <v>-0.40899999999999997</v>
      </c>
      <c r="AQ85" s="1">
        <v>-0.40899999999999997</v>
      </c>
      <c r="AR85" s="1">
        <v>-0.40899999999999997</v>
      </c>
      <c r="AS85" s="1">
        <v>0</v>
      </c>
    </row>
    <row r="86" spans="2:45" ht="15">
      <c r="B86" s="2"/>
      <c r="AF86" s="2" t="s">
        <v>83</v>
      </c>
      <c r="AH86" s="1">
        <f t="shared" ref="AH86:AS86" si="35">SUM(AH79:AH85)</f>
        <v>191.32000000000002</v>
      </c>
      <c r="AI86" s="1">
        <f t="shared" si="35"/>
        <v>183.60900000000001</v>
      </c>
      <c r="AJ86" s="1">
        <f t="shared" si="35"/>
        <v>243.05600000000001</v>
      </c>
      <c r="AK86" s="1">
        <f t="shared" si="35"/>
        <v>277.13100000000009</v>
      </c>
      <c r="AL86" s="1">
        <f t="shared" si="35"/>
        <v>366.702</v>
      </c>
      <c r="AM86" s="1">
        <f t="shared" si="35"/>
        <v>358.18700000000001</v>
      </c>
      <c r="AN86" s="1">
        <f t="shared" si="35"/>
        <v>346.952</v>
      </c>
      <c r="AO86" s="1">
        <f t="shared" si="35"/>
        <v>512.99</v>
      </c>
      <c r="AP86" s="1">
        <f t="shared" si="35"/>
        <v>711.78599999999994</v>
      </c>
      <c r="AQ86" s="1">
        <f t="shared" si="35"/>
        <v>1115.3879999999999</v>
      </c>
      <c r="AR86" s="1">
        <f t="shared" si="35"/>
        <v>1435.598</v>
      </c>
      <c r="AS86" s="1">
        <f t="shared" si="35"/>
        <v>0</v>
      </c>
    </row>
    <row r="87" spans="2:45" ht="15">
      <c r="B87" s="2"/>
      <c r="AF87" s="1" t="s">
        <v>82</v>
      </c>
      <c r="AH87" s="1">
        <v>68.605999999999995</v>
      </c>
      <c r="AI87" s="1">
        <v>73.334000000000003</v>
      </c>
      <c r="AJ87" s="1">
        <v>79.376000000000005</v>
      </c>
      <c r="AK87" s="1">
        <v>85.893000000000001</v>
      </c>
      <c r="AL87" s="1">
        <v>92.204999999999998</v>
      </c>
      <c r="AM87" s="1">
        <v>96.978999999999999</v>
      </c>
      <c r="AN87" s="1">
        <v>104.164</v>
      </c>
      <c r="AO87" s="1">
        <v>0</v>
      </c>
      <c r="AP87" s="1">
        <v>0</v>
      </c>
      <c r="AQ87" s="1">
        <v>0</v>
      </c>
      <c r="AR87" s="1">
        <v>0</v>
      </c>
      <c r="AS87" s="1">
        <v>0</v>
      </c>
    </row>
    <row r="88" spans="2:45" ht="15">
      <c r="B88" s="2"/>
      <c r="AF88" s="2" t="s">
        <v>81</v>
      </c>
      <c r="AH88" s="1">
        <f t="shared" ref="AH88:AN88" si="36">AH77+AH86+AH87</f>
        <v>1276.1559999999999</v>
      </c>
      <c r="AI88" s="1">
        <f t="shared" si="36"/>
        <v>1433.076</v>
      </c>
      <c r="AJ88" s="1">
        <f t="shared" si="36"/>
        <v>1846.5649999999998</v>
      </c>
      <c r="AK88" s="1">
        <f t="shared" si="36"/>
        <v>2449.4840000000004</v>
      </c>
      <c r="AL88" s="1">
        <f t="shared" si="36"/>
        <v>3072.96</v>
      </c>
      <c r="AM88" s="1">
        <f t="shared" si="36"/>
        <v>3009.9279999999999</v>
      </c>
      <c r="AN88" s="1">
        <f t="shared" si="36"/>
        <v>3126.9260000000008</v>
      </c>
      <c r="AO88" s="1">
        <f>AO86+AO77</f>
        <v>3222.45</v>
      </c>
      <c r="AP88" s="1">
        <f>AP86+AP77</f>
        <v>3445.5700000000006</v>
      </c>
      <c r="AQ88" s="1">
        <f>AQ86+AQ77</f>
        <v>3709.5450000000001</v>
      </c>
      <c r="AR88" s="1">
        <f>AR86+AR77</f>
        <v>4288.9420000000009</v>
      </c>
      <c r="AS88" s="1">
        <f>AS86+AS77</f>
        <v>0</v>
      </c>
    </row>
    <row r="89" spans="2:45" ht="15">
      <c r="AF89" s="2"/>
    </row>
    <row r="90" spans="2:45" ht="15">
      <c r="AF90" s="2"/>
    </row>
    <row r="91" spans="2:45" ht="15">
      <c r="B91" s="2" t="s">
        <v>80</v>
      </c>
      <c r="AF91" s="2"/>
    </row>
    <row r="92" spans="2:45" ht="15">
      <c r="B92" s="2" t="s">
        <v>10</v>
      </c>
      <c r="E92" s="1" t="s">
        <v>79</v>
      </c>
      <c r="F92" s="1" t="s">
        <v>78</v>
      </c>
      <c r="G92" s="1" t="s">
        <v>77</v>
      </c>
      <c r="H92" s="1" t="s">
        <v>76</v>
      </c>
      <c r="I92" s="1" t="s">
        <v>75</v>
      </c>
      <c r="J92" s="1" t="s">
        <v>74</v>
      </c>
      <c r="K92" s="1" t="s">
        <v>73</v>
      </c>
      <c r="L92" s="1" t="s">
        <v>72</v>
      </c>
      <c r="M92" s="1" t="s">
        <v>71</v>
      </c>
      <c r="N92" s="1" t="s">
        <v>70</v>
      </c>
      <c r="O92" s="1" t="s">
        <v>69</v>
      </c>
      <c r="P92" s="1" t="s">
        <v>68</v>
      </c>
      <c r="Q92" s="1" t="s">
        <v>67</v>
      </c>
      <c r="R92" s="1" t="s">
        <v>66</v>
      </c>
      <c r="S92" s="1" t="s">
        <v>65</v>
      </c>
      <c r="T92" s="1" t="s">
        <v>64</v>
      </c>
    </row>
    <row r="93" spans="2:45" ht="15">
      <c r="B93" s="2" t="s">
        <v>63</v>
      </c>
    </row>
    <row r="94" spans="2:45" ht="15">
      <c r="B94" s="1" t="s">
        <v>4</v>
      </c>
      <c r="J94" s="1">
        <v>170.47300000000001</v>
      </c>
      <c r="M94" s="1">
        <v>311.71300000000002</v>
      </c>
      <c r="O94" s="1">
        <f>O18</f>
        <v>118.12700000000008</v>
      </c>
      <c r="R94" s="1">
        <f>R18</f>
        <v>75.899999999999991</v>
      </c>
      <c r="S94" s="1">
        <f>S18</f>
        <v>165.74099999999996</v>
      </c>
      <c r="AF94" s="2" t="s">
        <v>80</v>
      </c>
    </row>
    <row r="96" spans="2:45" ht="15">
      <c r="B96" s="1" t="s">
        <v>60</v>
      </c>
      <c r="J96" s="1">
        <v>117.91</v>
      </c>
      <c r="M96" s="1">
        <v>110.661</v>
      </c>
      <c r="O96" s="1">
        <v>37.600999999999999</v>
      </c>
      <c r="R96" s="1">
        <v>39.799999999999997</v>
      </c>
      <c r="S96" s="1">
        <v>40.887999999999998</v>
      </c>
      <c r="AF96" s="2" t="s">
        <v>63</v>
      </c>
    </row>
    <row r="97" spans="2:45">
      <c r="B97" s="1" t="s">
        <v>58</v>
      </c>
      <c r="J97" s="1">
        <v>17.431000000000001</v>
      </c>
      <c r="M97" s="1">
        <v>17.722000000000001</v>
      </c>
      <c r="O97" s="1">
        <v>5.9080000000000004</v>
      </c>
      <c r="S97" s="1">
        <v>5.8630000000000004</v>
      </c>
      <c r="AF97" s="1" t="s">
        <v>62</v>
      </c>
      <c r="AH97" s="1">
        <f t="shared" ref="AH97:AS97" si="37">AH19</f>
        <v>32.101999999999819</v>
      </c>
      <c r="AI97" s="1">
        <f t="shared" si="37"/>
        <v>36.081999999999532</v>
      </c>
      <c r="AJ97" s="1">
        <f t="shared" si="37"/>
        <v>65.04399999999967</v>
      </c>
      <c r="AK97" s="1">
        <f t="shared" si="37"/>
        <v>56.662999999999919</v>
      </c>
      <c r="AL97" s="1">
        <f t="shared" si="37"/>
        <v>102.84699999999981</v>
      </c>
      <c r="AM97" s="1">
        <f t="shared" si="37"/>
        <v>-15.155999999999501</v>
      </c>
      <c r="AN97" s="1">
        <f t="shared" si="37"/>
        <v>18.560000000000805</v>
      </c>
      <c r="AO97" s="1">
        <f t="shared" si="37"/>
        <v>182.09700000000015</v>
      </c>
      <c r="AP97" s="1">
        <f t="shared" si="37"/>
        <v>189.57999999999981</v>
      </c>
      <c r="AQ97" s="1">
        <f t="shared" si="37"/>
        <v>430.15799999999933</v>
      </c>
      <c r="AR97" s="1">
        <f t="shared" si="37"/>
        <v>408.37200000000007</v>
      </c>
      <c r="AS97" s="1">
        <f t="shared" si="37"/>
        <v>0</v>
      </c>
    </row>
    <row r="98" spans="2:45">
      <c r="B98" s="1" t="s">
        <v>57</v>
      </c>
      <c r="J98" s="1">
        <v>90.905000000000001</v>
      </c>
      <c r="M98" s="1">
        <v>21.132000000000001</v>
      </c>
      <c r="O98" s="1">
        <v>41.654000000000003</v>
      </c>
      <c r="S98" s="1">
        <v>-5.5410000000000004</v>
      </c>
      <c r="AF98" s="1" t="s">
        <v>61</v>
      </c>
    </row>
    <row r="99" spans="2:45">
      <c r="B99" s="1" t="s">
        <v>56</v>
      </c>
      <c r="J99" s="1">
        <v>0</v>
      </c>
      <c r="M99" s="1">
        <v>0</v>
      </c>
      <c r="O99" s="1">
        <v>0</v>
      </c>
      <c r="S99" s="1">
        <v>0</v>
      </c>
      <c r="AF99" s="1" t="s">
        <v>59</v>
      </c>
      <c r="AJ99" s="1">
        <v>78.096000000000004</v>
      </c>
      <c r="AK99" s="1">
        <v>111.613</v>
      </c>
      <c r="AL99" s="1">
        <v>150.422</v>
      </c>
      <c r="AM99" s="1">
        <v>164.50200000000001</v>
      </c>
      <c r="AN99" s="1">
        <v>156.886</v>
      </c>
      <c r="AO99" s="1">
        <v>155.93600000000001</v>
      </c>
      <c r="AP99" s="1">
        <v>157.32</v>
      </c>
      <c r="AQ99" s="1">
        <v>147.96199999999999</v>
      </c>
      <c r="AR99" s="1">
        <v>153.47200000000001</v>
      </c>
    </row>
    <row r="100" spans="2:45">
      <c r="B100" s="1" t="s">
        <v>55</v>
      </c>
      <c r="J100" s="1">
        <v>10.907</v>
      </c>
      <c r="M100" s="1">
        <v>10.749000000000001</v>
      </c>
      <c r="O100" s="1">
        <v>40.743000000000002</v>
      </c>
      <c r="S100" s="1">
        <v>56.616</v>
      </c>
      <c r="AF100" s="1" t="s">
        <v>58</v>
      </c>
      <c r="AJ100" s="1">
        <v>2.8</v>
      </c>
      <c r="AK100" s="1">
        <v>5.01</v>
      </c>
      <c r="AL100" s="1">
        <v>18.419</v>
      </c>
      <c r="AM100" s="1">
        <v>22.754000000000001</v>
      </c>
      <c r="AN100" s="1">
        <v>23.03</v>
      </c>
      <c r="AO100" s="1">
        <v>23.081</v>
      </c>
      <c r="AP100" s="1">
        <v>23.245000000000001</v>
      </c>
      <c r="AQ100" s="1">
        <v>23.628</v>
      </c>
      <c r="AR100" s="1">
        <v>23.494</v>
      </c>
    </row>
    <row r="101" spans="2:45">
      <c r="B101" s="1" t="s">
        <v>54</v>
      </c>
      <c r="J101" s="1">
        <v>4.0170000000000003</v>
      </c>
      <c r="M101" s="1">
        <v>2.855</v>
      </c>
      <c r="O101" s="1">
        <v>2.3889999999999998</v>
      </c>
      <c r="S101" s="1">
        <v>0.67</v>
      </c>
      <c r="AF101" s="1" t="s">
        <v>57</v>
      </c>
      <c r="AJ101" s="1">
        <v>3.5760000000000001</v>
      </c>
      <c r="AK101" s="1">
        <v>-1.91</v>
      </c>
      <c r="AL101" s="1">
        <v>3.226</v>
      </c>
      <c r="AM101" s="1">
        <v>28.766999999999999</v>
      </c>
      <c r="AN101" s="1">
        <v>92.787999999999997</v>
      </c>
      <c r="AO101" s="1">
        <v>31.21</v>
      </c>
      <c r="AP101" s="1">
        <v>146.30799999999999</v>
      </c>
      <c r="AQ101" s="1">
        <v>32.301000000000002</v>
      </c>
      <c r="AR101" s="1">
        <v>159.35400000000001</v>
      </c>
    </row>
    <row r="102" spans="2:45">
      <c r="B102" s="1" t="s">
        <v>53</v>
      </c>
      <c r="J102" s="1">
        <v>0.79</v>
      </c>
      <c r="M102" s="1">
        <v>0.76800000000000002</v>
      </c>
      <c r="O102" s="1">
        <v>0.246</v>
      </c>
      <c r="S102" s="1">
        <v>0.251</v>
      </c>
      <c r="AF102" s="1" t="s">
        <v>56</v>
      </c>
      <c r="AJ102" s="1">
        <v>7.3</v>
      </c>
      <c r="AK102" s="1">
        <v>7.1539999999999999</v>
      </c>
      <c r="AL102" s="1">
        <v>7.9219999999999997</v>
      </c>
      <c r="AM102" s="1">
        <v>5.6059999999999999</v>
      </c>
      <c r="AN102" s="1">
        <v>2.0449999999999999</v>
      </c>
      <c r="AO102" s="1">
        <v>0</v>
      </c>
      <c r="AP102" s="1">
        <v>0</v>
      </c>
      <c r="AQ102" s="1">
        <v>0</v>
      </c>
      <c r="AR102" s="1">
        <v>112.8</v>
      </c>
    </row>
    <row r="103" spans="2:45">
      <c r="B103" s="1" t="s">
        <v>52</v>
      </c>
      <c r="J103" s="1">
        <v>-18.739000000000001</v>
      </c>
      <c r="M103" s="1">
        <v>-18.739000000000001</v>
      </c>
      <c r="O103" s="1">
        <v>0</v>
      </c>
      <c r="S103" s="1">
        <v>0</v>
      </c>
      <c r="AF103" s="1" t="s">
        <v>55</v>
      </c>
      <c r="AJ103" s="1">
        <v>40.408000000000001</v>
      </c>
      <c r="AK103" s="1">
        <v>42.942</v>
      </c>
      <c r="AL103" s="1">
        <v>-58.110999999999997</v>
      </c>
      <c r="AM103" s="1">
        <v>9.3659999999999997</v>
      </c>
      <c r="AN103" s="1">
        <v>3.9870000000000001</v>
      </c>
      <c r="AO103" s="1">
        <v>8.7370000000000001</v>
      </c>
      <c r="AP103" s="1">
        <v>-9.1829999999999998</v>
      </c>
      <c r="AQ103" s="1">
        <v>8.9770000000000003</v>
      </c>
      <c r="AR103" s="1">
        <v>-49.021000000000001</v>
      </c>
    </row>
    <row r="104" spans="2:45">
      <c r="B104" s="1" t="s">
        <v>51</v>
      </c>
      <c r="AF104" s="1" t="s">
        <v>54</v>
      </c>
      <c r="AJ104" s="1">
        <v>1.268</v>
      </c>
      <c r="AK104" s="1">
        <v>2.8919999999999999</v>
      </c>
      <c r="AL104" s="1">
        <v>4.492</v>
      </c>
      <c r="AM104" s="1">
        <v>7.1</v>
      </c>
      <c r="AN104" s="1">
        <v>6.4980000000000002</v>
      </c>
      <c r="AO104" s="1">
        <v>5.1870000000000003</v>
      </c>
      <c r="AP104" s="1">
        <v>5.9210000000000003</v>
      </c>
      <c r="AQ104" s="1">
        <v>5.6420000000000003</v>
      </c>
      <c r="AR104" s="1">
        <v>7.181</v>
      </c>
    </row>
    <row r="105" spans="2:45">
      <c r="B105" s="1" t="s">
        <v>50</v>
      </c>
      <c r="AF105" s="1" t="s">
        <v>53</v>
      </c>
      <c r="AJ105" s="1">
        <v>2.0110000000000001</v>
      </c>
      <c r="AK105" s="1">
        <v>1.855</v>
      </c>
      <c r="AL105" s="1">
        <v>1.0820000000000001</v>
      </c>
      <c r="AM105" s="1">
        <v>1.4770000000000001</v>
      </c>
      <c r="AN105" s="1">
        <v>1.3129999999999999</v>
      </c>
      <c r="AO105" s="1">
        <v>1.05</v>
      </c>
      <c r="AP105" s="1">
        <v>1.256</v>
      </c>
      <c r="AQ105" s="1">
        <v>1.012</v>
      </c>
      <c r="AR105" s="1">
        <v>0.99099999999999999</v>
      </c>
    </row>
    <row r="106" spans="2:45">
      <c r="B106" s="1" t="s">
        <v>49</v>
      </c>
      <c r="AF106" s="1" t="s">
        <v>52</v>
      </c>
      <c r="AJ106" s="1">
        <v>0</v>
      </c>
      <c r="AK106" s="1">
        <v>0</v>
      </c>
      <c r="AL106" s="1">
        <v>0</v>
      </c>
      <c r="AM106" s="1">
        <v>0</v>
      </c>
      <c r="AN106" s="1">
        <v>0.14799999999999999</v>
      </c>
      <c r="AO106" s="1">
        <f>37.41+1.065</f>
        <v>38.474999999999994</v>
      </c>
      <c r="AP106" s="1">
        <v>-18.739000000000001</v>
      </c>
      <c r="AQ106" s="1">
        <v>-18.739000000000001</v>
      </c>
      <c r="AR106" s="1">
        <v>0</v>
      </c>
    </row>
    <row r="107" spans="2:45">
      <c r="B107" s="1" t="s">
        <v>48</v>
      </c>
      <c r="AF107" s="1" t="s">
        <v>51</v>
      </c>
      <c r="AJ107" s="1">
        <v>-8.8070000000000004</v>
      </c>
      <c r="AK107" s="1">
        <v>0.69199999999999995</v>
      </c>
      <c r="AL107" s="1">
        <v>-12.893000000000001</v>
      </c>
      <c r="AM107" s="1">
        <v>-10.17</v>
      </c>
      <c r="AN107" s="1">
        <v>0</v>
      </c>
      <c r="AO107" s="1">
        <v>0</v>
      </c>
      <c r="AP107" s="1">
        <v>0</v>
      </c>
      <c r="AQ107" s="1">
        <v>0</v>
      </c>
      <c r="AR107" s="1">
        <v>0</v>
      </c>
    </row>
    <row r="108" spans="2:45">
      <c r="B108" s="1" t="s">
        <v>47</v>
      </c>
      <c r="AF108" s="1" t="s">
        <v>50</v>
      </c>
      <c r="AJ108" s="1">
        <v>0</v>
      </c>
      <c r="AK108" s="1">
        <v>0</v>
      </c>
      <c r="AL108" s="1">
        <v>30.646999999999998</v>
      </c>
      <c r="AM108" s="1">
        <v>1.32</v>
      </c>
      <c r="AN108" s="1">
        <v>0</v>
      </c>
      <c r="AO108" s="1">
        <v>0</v>
      </c>
      <c r="AP108" s="1">
        <v>0</v>
      </c>
      <c r="AQ108" s="1">
        <v>0</v>
      </c>
      <c r="AR108" s="1">
        <v>0</v>
      </c>
    </row>
    <row r="109" spans="2:45">
      <c r="B109" s="1" t="s">
        <v>46</v>
      </c>
      <c r="J109" s="1">
        <v>3.2</v>
      </c>
      <c r="M109" s="1">
        <v>0</v>
      </c>
      <c r="O109" s="1">
        <v>0</v>
      </c>
      <c r="S109" s="1">
        <v>0</v>
      </c>
      <c r="AF109" s="1" t="s">
        <v>49</v>
      </c>
      <c r="AJ109" s="1">
        <v>0</v>
      </c>
      <c r="AK109" s="1">
        <v>0</v>
      </c>
      <c r="AL109" s="1">
        <v>91.45</v>
      </c>
      <c r="AM109" s="1">
        <v>0</v>
      </c>
      <c r="AN109" s="1">
        <v>0</v>
      </c>
      <c r="AO109" s="1">
        <v>0</v>
      </c>
      <c r="AP109" s="1">
        <v>0</v>
      </c>
      <c r="AQ109" s="1">
        <v>0</v>
      </c>
      <c r="AR109" s="1">
        <v>0</v>
      </c>
    </row>
    <row r="110" spans="2:45">
      <c r="B110" s="1" t="s">
        <v>45</v>
      </c>
      <c r="J110" s="1">
        <v>60.545999999999999</v>
      </c>
      <c r="M110" s="1">
        <v>-61.656999999999996</v>
      </c>
      <c r="O110" s="1">
        <v>-49.537999999999997</v>
      </c>
      <c r="S110" s="1">
        <v>-44.256999999999998</v>
      </c>
      <c r="AF110" s="1" t="s">
        <v>48</v>
      </c>
      <c r="AJ110" s="1">
        <v>0</v>
      </c>
      <c r="AK110" s="1">
        <v>0</v>
      </c>
      <c r="AL110" s="1">
        <v>-6.9960000000000004</v>
      </c>
      <c r="AM110" s="1">
        <v>0</v>
      </c>
      <c r="AN110" s="1">
        <v>0</v>
      </c>
      <c r="AO110" s="1">
        <v>0</v>
      </c>
      <c r="AP110" s="1">
        <v>0</v>
      </c>
      <c r="AQ110" s="1">
        <v>0</v>
      </c>
      <c r="AR110" s="1">
        <v>0</v>
      </c>
    </row>
    <row r="111" spans="2:45">
      <c r="B111" s="1" t="s">
        <v>44</v>
      </c>
      <c r="J111" s="1">
        <v>10.355</v>
      </c>
      <c r="M111" s="1">
        <v>27.806000000000001</v>
      </c>
      <c r="O111" s="1">
        <v>-1.43</v>
      </c>
      <c r="S111" s="1">
        <v>-0.78100000000000003</v>
      </c>
      <c r="AF111" s="1" t="s">
        <v>47</v>
      </c>
      <c r="AJ111" s="1">
        <v>0</v>
      </c>
      <c r="AK111" s="1">
        <v>0</v>
      </c>
      <c r="AL111" s="1">
        <v>-6.0119999999999996</v>
      </c>
      <c r="AM111" s="1">
        <v>0</v>
      </c>
      <c r="AN111" s="1">
        <v>0</v>
      </c>
      <c r="AO111" s="1">
        <v>0</v>
      </c>
      <c r="AP111" s="1">
        <v>0</v>
      </c>
      <c r="AQ111" s="1">
        <v>0</v>
      </c>
      <c r="AR111" s="1">
        <v>0</v>
      </c>
    </row>
    <row r="112" spans="2:45">
      <c r="B112" s="1" t="s">
        <v>43</v>
      </c>
      <c r="J112" s="1">
        <v>-27.92</v>
      </c>
      <c r="M112" s="1">
        <v>-28.701000000000001</v>
      </c>
      <c r="O112" s="1">
        <v>-11.006</v>
      </c>
      <c r="S112" s="1">
        <v>-25.177</v>
      </c>
      <c r="AF112" s="1" t="s">
        <v>46</v>
      </c>
      <c r="AJ112" s="1">
        <v>0.14799999999999999</v>
      </c>
      <c r="AK112" s="1">
        <v>0.38200000000000001</v>
      </c>
      <c r="AL112" s="1">
        <v>0</v>
      </c>
      <c r="AM112" s="1">
        <v>0.45300000000000001</v>
      </c>
      <c r="AN112" s="1">
        <v>8.798</v>
      </c>
      <c r="AO112" s="1">
        <v>8.0299999999999994</v>
      </c>
      <c r="AP112" s="1">
        <v>3.2</v>
      </c>
      <c r="AQ112" s="1">
        <v>0</v>
      </c>
      <c r="AR112" s="1">
        <v>0</v>
      </c>
    </row>
    <row r="113" spans="2:77">
      <c r="B113" s="1" t="s">
        <v>42</v>
      </c>
      <c r="E113" s="1">
        <f t="shared" ref="E113:T113" si="38">SUM(E96:E112)</f>
        <v>0</v>
      </c>
      <c r="F113" s="1">
        <f t="shared" si="38"/>
        <v>0</v>
      </c>
      <c r="G113" s="1">
        <f t="shared" si="38"/>
        <v>0</v>
      </c>
      <c r="H113" s="1">
        <f t="shared" si="38"/>
        <v>0</v>
      </c>
      <c r="I113" s="1">
        <f t="shared" si="38"/>
        <v>0</v>
      </c>
      <c r="J113" s="1">
        <f t="shared" si="38"/>
        <v>269.40199999999999</v>
      </c>
      <c r="K113" s="1">
        <f t="shared" si="38"/>
        <v>0</v>
      </c>
      <c r="L113" s="1">
        <f t="shared" si="38"/>
        <v>0</v>
      </c>
      <c r="M113" s="1">
        <f t="shared" si="38"/>
        <v>82.596000000000004</v>
      </c>
      <c r="N113" s="1">
        <f t="shared" si="38"/>
        <v>0</v>
      </c>
      <c r="O113" s="1">
        <f t="shared" si="38"/>
        <v>66.567000000000021</v>
      </c>
      <c r="P113" s="1">
        <f t="shared" si="38"/>
        <v>0</v>
      </c>
      <c r="Q113" s="1">
        <f t="shared" si="38"/>
        <v>0</v>
      </c>
      <c r="R113" s="1">
        <f t="shared" si="38"/>
        <v>39.799999999999997</v>
      </c>
      <c r="S113" s="1">
        <f t="shared" si="38"/>
        <v>28.532000000000004</v>
      </c>
      <c r="T113" s="1">
        <f t="shared" si="38"/>
        <v>0</v>
      </c>
      <c r="AF113" s="1" t="s">
        <v>45</v>
      </c>
      <c r="AJ113" s="1">
        <v>-18.262</v>
      </c>
      <c r="AK113" s="1">
        <f>-39.909+0.025</f>
        <v>-39.884</v>
      </c>
      <c r="AL113" s="1">
        <f>0.259+0.078</f>
        <v>0.33700000000000002</v>
      </c>
      <c r="AM113" s="1">
        <v>-26.387</v>
      </c>
      <c r="AN113" s="1">
        <v>-31.681000000000001</v>
      </c>
      <c r="AO113" s="1">
        <v>36.901000000000003</v>
      </c>
      <c r="AP113" s="1">
        <v>30.594999999999999</v>
      </c>
      <c r="AQ113" s="1">
        <v>-74.784000000000006</v>
      </c>
      <c r="AR113" s="1">
        <v>29.138000000000002</v>
      </c>
    </row>
    <row r="114" spans="2:77" ht="15">
      <c r="B114" s="2" t="s">
        <v>41</v>
      </c>
      <c r="E114" s="1">
        <f t="shared" ref="E114:T114" si="39">SUM(E94:E112)</f>
        <v>0</v>
      </c>
      <c r="F114" s="1">
        <f t="shared" si="39"/>
        <v>0</v>
      </c>
      <c r="G114" s="1">
        <f t="shared" si="39"/>
        <v>0</v>
      </c>
      <c r="H114" s="1">
        <f t="shared" si="39"/>
        <v>0</v>
      </c>
      <c r="I114" s="1">
        <f t="shared" si="39"/>
        <v>0</v>
      </c>
      <c r="J114" s="1">
        <f t="shared" si="39"/>
        <v>439.87500000000006</v>
      </c>
      <c r="K114" s="1">
        <f t="shared" si="39"/>
        <v>0</v>
      </c>
      <c r="L114" s="1">
        <f t="shared" si="39"/>
        <v>0</v>
      </c>
      <c r="M114" s="1">
        <f t="shared" si="39"/>
        <v>394.30900000000003</v>
      </c>
      <c r="N114" s="1">
        <f t="shared" si="39"/>
        <v>0</v>
      </c>
      <c r="O114" s="1">
        <f t="shared" si="39"/>
        <v>184.69400000000005</v>
      </c>
      <c r="P114" s="1">
        <f t="shared" si="39"/>
        <v>0</v>
      </c>
      <c r="Q114" s="1">
        <f t="shared" si="39"/>
        <v>0</v>
      </c>
      <c r="R114" s="1">
        <f t="shared" si="39"/>
        <v>115.69999999999999</v>
      </c>
      <c r="S114" s="1">
        <f t="shared" si="39"/>
        <v>194.27299999999994</v>
      </c>
      <c r="T114" s="1">
        <f t="shared" si="39"/>
        <v>0</v>
      </c>
      <c r="AF114" s="1" t="s">
        <v>44</v>
      </c>
      <c r="AJ114" s="1">
        <v>-4.2919999999999998</v>
      </c>
      <c r="AK114" s="1">
        <v>-14.564</v>
      </c>
      <c r="AL114" s="1">
        <v>-17.916</v>
      </c>
      <c r="AM114" s="1">
        <v>4.3470000000000004</v>
      </c>
      <c r="AN114" s="1">
        <v>15.201000000000001</v>
      </c>
      <c r="AO114" s="1">
        <v>21.82</v>
      </c>
      <c r="AP114" s="1">
        <v>16.003</v>
      </c>
      <c r="AQ114" s="1">
        <v>31.779</v>
      </c>
      <c r="AR114" s="1">
        <v>12.708</v>
      </c>
    </row>
    <row r="115" spans="2:77">
      <c r="AF115" s="1" t="s">
        <v>43</v>
      </c>
      <c r="AJ115" s="1">
        <v>-6.3380000000000001</v>
      </c>
      <c r="AK115" s="1">
        <v>-10.85</v>
      </c>
      <c r="AL115" s="1">
        <v>-1.1000000000000001</v>
      </c>
      <c r="AM115" s="1">
        <v>-25.122</v>
      </c>
      <c r="AN115" s="1">
        <v>-7.2030000000000003</v>
      </c>
      <c r="AO115" s="1">
        <v>-18.065000000000001</v>
      </c>
      <c r="AP115" s="1">
        <v>-23.751000000000001</v>
      </c>
      <c r="AQ115" s="1">
        <v>-33.43</v>
      </c>
      <c r="AR115" s="1">
        <v>-47.798000000000002</v>
      </c>
    </row>
    <row r="116" spans="2:77" ht="15">
      <c r="B116" s="2" t="s">
        <v>40</v>
      </c>
      <c r="AF116" s="1" t="s">
        <v>42</v>
      </c>
      <c r="AH116" s="1">
        <f t="shared" ref="AH116:AR116" si="40">SUM(AH99:AH115)</f>
        <v>0</v>
      </c>
      <c r="AI116" s="1">
        <f t="shared" si="40"/>
        <v>0</v>
      </c>
      <c r="AJ116" s="1">
        <f t="shared" si="40"/>
        <v>97.908000000000001</v>
      </c>
      <c r="AK116" s="1">
        <f t="shared" si="40"/>
        <v>105.33199999999999</v>
      </c>
      <c r="AL116" s="1">
        <f t="shared" si="40"/>
        <v>204.96899999999999</v>
      </c>
      <c r="AM116" s="1">
        <f t="shared" si="40"/>
        <v>184.01300000000003</v>
      </c>
      <c r="AN116" s="1">
        <f t="shared" si="40"/>
        <v>271.81000000000012</v>
      </c>
      <c r="AO116" s="1">
        <f t="shared" si="40"/>
        <v>312.36200000000002</v>
      </c>
      <c r="AP116" s="1">
        <f t="shared" si="40"/>
        <v>332.17500000000001</v>
      </c>
      <c r="AQ116" s="1">
        <f t="shared" si="40"/>
        <v>124.34799999999996</v>
      </c>
      <c r="AR116" s="1">
        <f t="shared" si="40"/>
        <v>402.31900000000002</v>
      </c>
    </row>
    <row r="117" spans="2:77" ht="15">
      <c r="B117" s="1" t="s">
        <v>39</v>
      </c>
      <c r="J117" s="1">
        <v>0</v>
      </c>
      <c r="M117" s="1">
        <v>0</v>
      </c>
      <c r="O117" s="1">
        <v>0</v>
      </c>
      <c r="S117" s="1">
        <v>-183.80500000000001</v>
      </c>
      <c r="AF117" s="2" t="s">
        <v>41</v>
      </c>
      <c r="AH117" s="1">
        <f t="shared" ref="AH117:AR117" si="41">SUM(AH97:AH115)</f>
        <v>32.101999999999819</v>
      </c>
      <c r="AI117" s="1">
        <f t="shared" si="41"/>
        <v>36.081999999999532</v>
      </c>
      <c r="AJ117" s="1">
        <f t="shared" si="41"/>
        <v>162.95199999999971</v>
      </c>
      <c r="AK117" s="1">
        <f t="shared" si="41"/>
        <v>161.99499999999995</v>
      </c>
      <c r="AL117" s="1">
        <f t="shared" si="41"/>
        <v>307.8159999999998</v>
      </c>
      <c r="AM117" s="1">
        <f t="shared" si="41"/>
        <v>168.85700000000054</v>
      </c>
      <c r="AN117" s="1">
        <f t="shared" si="41"/>
        <v>290.37000000000091</v>
      </c>
      <c r="AO117" s="1">
        <f t="shared" si="41"/>
        <v>494.45900000000012</v>
      </c>
      <c r="AP117" s="1">
        <f t="shared" si="41"/>
        <v>521.75499999999988</v>
      </c>
      <c r="AQ117" s="1">
        <f t="shared" si="41"/>
        <v>554.5059999999994</v>
      </c>
      <c r="AR117" s="1">
        <f t="shared" si="41"/>
        <v>810.69100000000014</v>
      </c>
    </row>
    <row r="118" spans="2:77">
      <c r="B118" s="1" t="s">
        <v>37</v>
      </c>
      <c r="J118" s="1">
        <v>-119.62</v>
      </c>
      <c r="M118" s="1">
        <v>-183.929</v>
      </c>
      <c r="O118" s="1">
        <v>-52.7</v>
      </c>
      <c r="S118" s="1">
        <v>-77.040000000000006</v>
      </c>
    </row>
    <row r="119" spans="2:77" ht="15">
      <c r="B119" s="1" t="s">
        <v>35</v>
      </c>
      <c r="J119" s="1">
        <v>-1.998</v>
      </c>
      <c r="M119" s="1">
        <v>-30.149000000000001</v>
      </c>
      <c r="O119" s="1">
        <v>0</v>
      </c>
      <c r="S119" s="1">
        <v>-3.6320000000000001</v>
      </c>
      <c r="AF119" s="2" t="s">
        <v>40</v>
      </c>
    </row>
    <row r="120" spans="2:77">
      <c r="B120" s="1" t="s">
        <v>34</v>
      </c>
      <c r="J120" s="1">
        <v>4.2149999999999999</v>
      </c>
      <c r="M120" s="1">
        <v>5.3479999999999999</v>
      </c>
      <c r="O120" s="1">
        <v>0</v>
      </c>
      <c r="S120" s="1">
        <v>1.1160000000000001</v>
      </c>
      <c r="V120" s="3"/>
      <c r="W120" s="3"/>
      <c r="X120" s="3"/>
      <c r="Y120" s="3"/>
      <c r="Z120" s="3"/>
      <c r="AB120" s="3"/>
      <c r="AC120" s="3"/>
      <c r="AD120" s="3"/>
      <c r="AE120" s="3"/>
      <c r="AF120" s="1" t="s">
        <v>38</v>
      </c>
      <c r="AK120" s="1">
        <v>-172.58600000000001</v>
      </c>
      <c r="AL120" s="1">
        <v>-176.601</v>
      </c>
      <c r="AM120" s="1">
        <v>-138.23500000000001</v>
      </c>
      <c r="AN120" s="1">
        <v>-171.374</v>
      </c>
      <c r="AO120" s="1">
        <v>-202.03399999999999</v>
      </c>
      <c r="AP120" s="1">
        <v>-155.69300000000001</v>
      </c>
      <c r="AQ120" s="1">
        <v>-298.61099999999999</v>
      </c>
      <c r="AR120" s="1">
        <v>-282.30399999999997</v>
      </c>
      <c r="BQ120" s="1">
        <v>172.58600000000001</v>
      </c>
      <c r="BR120" s="1">
        <v>-176.601</v>
      </c>
      <c r="BS120" s="1">
        <v>-138.23500000000001</v>
      </c>
      <c r="BT120" s="3">
        <v>-171.374</v>
      </c>
      <c r="BU120" s="3">
        <v>-202.03399999999999</v>
      </c>
      <c r="BV120" s="3">
        <v>-155.69300000000001</v>
      </c>
      <c r="BW120" s="3">
        <v>-298.61099999999999</v>
      </c>
      <c r="BX120" s="3">
        <v>-282.30399999999997</v>
      </c>
      <c r="BY120" s="3"/>
    </row>
    <row r="121" spans="2:77">
      <c r="B121" s="1" t="s">
        <v>32</v>
      </c>
      <c r="J121" s="1">
        <v>-2.194</v>
      </c>
      <c r="M121" s="1">
        <v>-1.538</v>
      </c>
      <c r="O121" s="1">
        <v>0.158</v>
      </c>
      <c r="S121" s="1">
        <v>0.1</v>
      </c>
      <c r="V121" s="3"/>
      <c r="W121" s="3"/>
      <c r="X121" s="3"/>
      <c r="Y121" s="3"/>
      <c r="Z121" s="3"/>
      <c r="AB121" s="3"/>
      <c r="AC121" s="3"/>
      <c r="AD121" s="3"/>
      <c r="AE121" s="3"/>
      <c r="AF121" s="1" t="s">
        <v>36</v>
      </c>
      <c r="AK121" s="1">
        <v>0</v>
      </c>
      <c r="AL121" s="1">
        <v>0</v>
      </c>
      <c r="AM121" s="1">
        <v>0</v>
      </c>
      <c r="AN121" s="1">
        <v>-4.6539999999999999</v>
      </c>
      <c r="AO121" s="1">
        <v>0</v>
      </c>
      <c r="AP121" s="1">
        <v>-8.9930000000000003</v>
      </c>
      <c r="AQ121" s="1">
        <v>-30.649000000000001</v>
      </c>
      <c r="AR121" s="1">
        <v>0</v>
      </c>
      <c r="BQ121" s="1">
        <v>0</v>
      </c>
      <c r="BR121" s="1">
        <v>0</v>
      </c>
      <c r="BS121" s="1">
        <v>0</v>
      </c>
      <c r="BT121" s="3">
        <v>-4.6539999999999999</v>
      </c>
      <c r="BU121" s="3">
        <v>0</v>
      </c>
      <c r="BV121" s="3">
        <v>-2.5310000000000001</v>
      </c>
      <c r="BW121" s="3">
        <v>-3.0939999999999999</v>
      </c>
      <c r="BX121" s="3">
        <v>-13.741</v>
      </c>
      <c r="BY121" s="3"/>
    </row>
    <row r="122" spans="2:77">
      <c r="V122" s="3"/>
      <c r="W122" s="3"/>
      <c r="X122" s="3"/>
      <c r="Y122" s="3"/>
      <c r="Z122" s="3"/>
      <c r="AB122" s="3"/>
      <c r="AC122" s="3"/>
      <c r="AD122" s="3"/>
      <c r="AE122" s="3"/>
      <c r="AF122" s="1" t="s">
        <v>34</v>
      </c>
      <c r="AK122" s="1">
        <v>1.0720000000000001</v>
      </c>
      <c r="AL122" s="1">
        <v>0.60799999999999998</v>
      </c>
      <c r="AM122" s="1">
        <v>5.2590000000000003</v>
      </c>
      <c r="AN122" s="1">
        <v>4.0640000000000001</v>
      </c>
      <c r="AO122" s="1">
        <v>3.3849999999999998</v>
      </c>
      <c r="AP122" s="1">
        <v>5.274</v>
      </c>
      <c r="AQ122" s="1">
        <v>7.3689999999999998</v>
      </c>
      <c r="AR122" s="1">
        <v>0.7</v>
      </c>
      <c r="BQ122" s="1">
        <v>1.0720000000000001</v>
      </c>
      <c r="BR122" s="1">
        <v>0.60799999999999998</v>
      </c>
      <c r="BS122" s="1">
        <v>5.2590000000000003</v>
      </c>
      <c r="BT122" s="3">
        <v>4.0640000000000001</v>
      </c>
      <c r="BU122" s="3">
        <v>3.3849999999999998</v>
      </c>
      <c r="BV122" s="3">
        <v>5.274</v>
      </c>
      <c r="BW122" s="3">
        <v>7.3689999999999998</v>
      </c>
      <c r="BX122" s="3">
        <v>0.69499999999999995</v>
      </c>
      <c r="BY122" s="3"/>
    </row>
    <row r="123" spans="2:77">
      <c r="V123" s="3"/>
      <c r="W123" s="3"/>
      <c r="X123" s="3"/>
      <c r="Y123" s="3"/>
      <c r="Z123" s="3"/>
      <c r="AB123" s="3"/>
      <c r="AC123" s="3"/>
      <c r="AD123" s="3"/>
      <c r="AE123" s="3"/>
      <c r="AF123" s="1" t="s">
        <v>33</v>
      </c>
      <c r="AK123" s="1">
        <v>-7.875</v>
      </c>
      <c r="AL123" s="1">
        <v>-3.6150000000000002</v>
      </c>
      <c r="AM123" s="1">
        <v>-2.0979999999999999</v>
      </c>
      <c r="AN123" s="1">
        <v>-1.7130000000000001</v>
      </c>
      <c r="AO123" s="1">
        <v>-1.77</v>
      </c>
      <c r="AP123" s="1">
        <v>-2.5310000000000001</v>
      </c>
      <c r="AQ123" s="1">
        <v>-3.0939999999999999</v>
      </c>
      <c r="AR123" s="1">
        <v>-13.741</v>
      </c>
      <c r="BR123" s="1">
        <v>-3.6150000000000002</v>
      </c>
      <c r="BS123" s="1">
        <v>-2.0979999999999999</v>
      </c>
      <c r="BT123" s="3">
        <v>-1.7130000000000001</v>
      </c>
      <c r="BU123" s="3">
        <v>-1.77</v>
      </c>
      <c r="BV123" s="3">
        <v>-8.9930000000000003</v>
      </c>
      <c r="BW123" s="3">
        <v>-30.649000000000001</v>
      </c>
      <c r="BX123" s="3">
        <v>0</v>
      </c>
      <c r="BY123" s="3"/>
    </row>
    <row r="124" spans="2:77">
      <c r="V124" s="3"/>
      <c r="W124" s="3"/>
      <c r="X124" s="3"/>
      <c r="Y124" s="3"/>
      <c r="Z124" s="3"/>
      <c r="AB124" s="3"/>
      <c r="AC124" s="3"/>
      <c r="AD124" s="3"/>
      <c r="AE124" s="3"/>
      <c r="AF124" s="1" t="s">
        <v>31</v>
      </c>
      <c r="AK124" s="1">
        <v>0</v>
      </c>
      <c r="AL124" s="1">
        <v>-19.393000000000001</v>
      </c>
      <c r="AM124" s="1">
        <v>-13.116</v>
      </c>
      <c r="AN124" s="1">
        <v>0</v>
      </c>
      <c r="AO124" s="1">
        <v>0</v>
      </c>
      <c r="AP124" s="1">
        <v>0</v>
      </c>
      <c r="AQ124" s="1">
        <v>0</v>
      </c>
      <c r="AR124" s="1">
        <v>0</v>
      </c>
      <c r="BR124" s="1">
        <v>-19.393000000000001</v>
      </c>
      <c r="BS124" s="1">
        <v>-13.116</v>
      </c>
      <c r="BT124" s="3">
        <v>0</v>
      </c>
      <c r="BU124" s="3">
        <v>0</v>
      </c>
      <c r="BV124" s="3">
        <v>0</v>
      </c>
      <c r="BW124" s="3">
        <v>0</v>
      </c>
      <c r="BX124" s="3">
        <v>0</v>
      </c>
      <c r="BY124" s="3"/>
    </row>
    <row r="125" spans="2:77">
      <c r="V125" s="3"/>
      <c r="W125" s="3"/>
      <c r="X125" s="3"/>
      <c r="Y125" s="3"/>
      <c r="Z125" s="3"/>
      <c r="AB125" s="3"/>
      <c r="AC125" s="3"/>
      <c r="AD125" s="3"/>
      <c r="AE125" s="3"/>
      <c r="AF125" s="1" t="s">
        <v>30</v>
      </c>
      <c r="AK125" s="1">
        <v>0</v>
      </c>
      <c r="AL125" s="1">
        <v>8.4</v>
      </c>
      <c r="AM125" s="1">
        <v>3.7890000000000001</v>
      </c>
      <c r="AN125" s="1">
        <v>0</v>
      </c>
      <c r="AO125" s="1">
        <v>0</v>
      </c>
      <c r="AP125" s="1">
        <v>0</v>
      </c>
      <c r="AQ125" s="1">
        <v>0</v>
      </c>
      <c r="AR125" s="1">
        <v>0</v>
      </c>
      <c r="BR125" s="1">
        <v>8.4</v>
      </c>
      <c r="BS125" s="1">
        <v>3.7890000000000001</v>
      </c>
      <c r="BT125" s="3">
        <v>0</v>
      </c>
      <c r="BU125" s="3">
        <v>0</v>
      </c>
      <c r="BV125" s="3">
        <v>0</v>
      </c>
      <c r="BW125" s="3">
        <v>0</v>
      </c>
      <c r="BX125" s="3">
        <v>0</v>
      </c>
      <c r="BY125" s="3"/>
    </row>
    <row r="126" spans="2:77" ht="15">
      <c r="B126" s="2" t="s">
        <v>26</v>
      </c>
      <c r="E126" s="1">
        <f t="shared" ref="E126:T126" si="42">SUM(E117:E121)</f>
        <v>0</v>
      </c>
      <c r="F126" s="1">
        <f t="shared" si="42"/>
        <v>0</v>
      </c>
      <c r="G126" s="1">
        <f t="shared" si="42"/>
        <v>0</v>
      </c>
      <c r="H126" s="1">
        <f t="shared" si="42"/>
        <v>0</v>
      </c>
      <c r="I126" s="1">
        <f t="shared" si="42"/>
        <v>0</v>
      </c>
      <c r="J126" s="1">
        <f t="shared" si="42"/>
        <v>-119.59700000000001</v>
      </c>
      <c r="K126" s="1">
        <f t="shared" si="42"/>
        <v>0</v>
      </c>
      <c r="L126" s="1">
        <f t="shared" si="42"/>
        <v>0</v>
      </c>
      <c r="M126" s="1">
        <f t="shared" si="42"/>
        <v>-210.268</v>
      </c>
      <c r="N126" s="1">
        <f t="shared" si="42"/>
        <v>0</v>
      </c>
      <c r="O126" s="1">
        <f t="shared" si="42"/>
        <v>-52.542000000000002</v>
      </c>
      <c r="P126" s="1">
        <f t="shared" si="42"/>
        <v>0</v>
      </c>
      <c r="Q126" s="1">
        <f t="shared" si="42"/>
        <v>0</v>
      </c>
      <c r="R126" s="1">
        <f t="shared" si="42"/>
        <v>0</v>
      </c>
      <c r="S126" s="1">
        <f t="shared" si="42"/>
        <v>-263.26100000000002</v>
      </c>
      <c r="T126" s="1">
        <f t="shared" si="42"/>
        <v>0</v>
      </c>
      <c r="V126" s="3"/>
      <c r="W126" s="3"/>
      <c r="X126" s="3"/>
      <c r="Y126" s="3"/>
      <c r="Z126" s="3"/>
      <c r="AB126" s="3"/>
      <c r="AC126" s="3"/>
      <c r="AD126" s="3"/>
      <c r="AE126" s="3"/>
      <c r="AF126" s="1" t="s">
        <v>29</v>
      </c>
      <c r="AK126" s="1">
        <v>-272.637</v>
      </c>
      <c r="AL126" s="1">
        <v>-265.06</v>
      </c>
      <c r="AM126" s="1">
        <v>0.45600000000000002</v>
      </c>
      <c r="AN126" s="1">
        <v>0</v>
      </c>
      <c r="AO126" s="1">
        <v>0</v>
      </c>
      <c r="AP126" s="1">
        <v>0</v>
      </c>
      <c r="AQ126" s="1">
        <v>0</v>
      </c>
      <c r="AR126" s="1">
        <v>0</v>
      </c>
      <c r="BQ126" s="1">
        <v>-272.637</v>
      </c>
      <c r="BR126" s="1">
        <v>-265.06</v>
      </c>
      <c r="BS126" s="1">
        <v>0.45600000000000002</v>
      </c>
      <c r="BT126" s="3">
        <v>0</v>
      </c>
      <c r="BU126" s="3">
        <v>0</v>
      </c>
      <c r="BV126" s="3">
        <v>0</v>
      </c>
      <c r="BW126" s="3">
        <v>0</v>
      </c>
      <c r="BX126" s="3">
        <v>0</v>
      </c>
      <c r="BY126" s="3"/>
    </row>
    <row r="127" spans="2:77" ht="15">
      <c r="B127" s="2"/>
      <c r="V127" s="3"/>
      <c r="W127" s="3"/>
      <c r="X127" s="3"/>
      <c r="Y127" s="3"/>
      <c r="Z127" s="3"/>
      <c r="AB127" s="3"/>
      <c r="AC127" s="3"/>
      <c r="AD127" s="3"/>
      <c r="AE127" s="3"/>
      <c r="AF127" s="1" t="s">
        <v>28</v>
      </c>
      <c r="AK127" s="1">
        <v>0</v>
      </c>
      <c r="AL127" s="1">
        <v>-15.598000000000001</v>
      </c>
      <c r="AM127" s="1">
        <v>0</v>
      </c>
      <c r="AN127" s="1">
        <v>0</v>
      </c>
      <c r="AO127" s="1">
        <v>0</v>
      </c>
      <c r="AP127" s="1">
        <v>0</v>
      </c>
      <c r="AQ127" s="1">
        <v>0</v>
      </c>
      <c r="AR127" s="1">
        <v>0</v>
      </c>
      <c r="BR127" s="1">
        <v>-15.598000000000001</v>
      </c>
      <c r="BS127" s="1">
        <v>0</v>
      </c>
      <c r="BT127" s="3">
        <v>0</v>
      </c>
      <c r="BU127" s="3">
        <v>0</v>
      </c>
      <c r="BV127" s="3">
        <v>0</v>
      </c>
      <c r="BW127" s="3">
        <v>0</v>
      </c>
      <c r="BX127" s="3">
        <v>0</v>
      </c>
      <c r="BY127" s="3"/>
    </row>
    <row r="128" spans="2:77" ht="15">
      <c r="B128" s="2" t="s">
        <v>25</v>
      </c>
      <c r="V128" s="3"/>
      <c r="W128" s="3"/>
      <c r="X128" s="3"/>
      <c r="Y128" s="3"/>
      <c r="Z128" s="3"/>
      <c r="AB128" s="3"/>
      <c r="AC128" s="3"/>
      <c r="AD128" s="3"/>
      <c r="AE128" s="3"/>
      <c r="AF128" s="1" t="s">
        <v>27</v>
      </c>
      <c r="AK128" s="1">
        <v>0</v>
      </c>
      <c r="AL128" s="1">
        <v>12.364000000000001</v>
      </c>
      <c r="AM128" s="1">
        <v>0</v>
      </c>
      <c r="AN128" s="1">
        <v>0</v>
      </c>
      <c r="AO128" s="1">
        <v>0</v>
      </c>
      <c r="AP128" s="1">
        <v>0</v>
      </c>
      <c r="AQ128" s="1">
        <v>0</v>
      </c>
      <c r="AR128" s="1">
        <v>0</v>
      </c>
      <c r="BR128" s="1">
        <v>12.364000000000001</v>
      </c>
      <c r="BS128" s="1">
        <v>0</v>
      </c>
      <c r="BT128" s="3">
        <v>0</v>
      </c>
      <c r="BU128" s="3">
        <v>0</v>
      </c>
      <c r="BV128" s="3">
        <v>0</v>
      </c>
      <c r="BW128" s="3">
        <v>0</v>
      </c>
      <c r="BX128" s="3">
        <v>0</v>
      </c>
      <c r="BY128" s="3"/>
    </row>
    <row r="129" spans="2:45" ht="15">
      <c r="B129" s="1" t="s">
        <v>24</v>
      </c>
      <c r="J129" s="1">
        <v>-7.03</v>
      </c>
      <c r="M129" s="1">
        <v>-7.03</v>
      </c>
      <c r="O129" s="1">
        <v>-32.808</v>
      </c>
      <c r="S129" s="1">
        <v>-154.666</v>
      </c>
      <c r="AF129" s="2" t="s">
        <v>26</v>
      </c>
      <c r="AH129" s="1">
        <f>SUM(AH120:AH124)</f>
        <v>0</v>
      </c>
      <c r="AI129" s="1">
        <f>SUM(AI120:AI124)</f>
        <v>0</v>
      </c>
      <c r="AJ129" s="1">
        <f>SUM(AJ120:AJ124)</f>
        <v>0</v>
      </c>
      <c r="AK129" s="1">
        <f t="shared" ref="AK129:AR129" si="43">SUM(AK120:AK128)</f>
        <v>-452.02600000000001</v>
      </c>
      <c r="AL129" s="1">
        <f t="shared" si="43"/>
        <v>-458.89500000000004</v>
      </c>
      <c r="AM129" s="1">
        <f t="shared" si="43"/>
        <v>-143.94500000000002</v>
      </c>
      <c r="AN129" s="1">
        <f t="shared" si="43"/>
        <v>-173.67699999999999</v>
      </c>
      <c r="AO129" s="1">
        <f t="shared" si="43"/>
        <v>-200.41900000000001</v>
      </c>
      <c r="AP129" s="1">
        <f t="shared" si="43"/>
        <v>-161.94300000000001</v>
      </c>
      <c r="AQ129" s="1">
        <f t="shared" si="43"/>
        <v>-324.98499999999996</v>
      </c>
      <c r="AR129" s="1">
        <f t="shared" si="43"/>
        <v>-295.34499999999997</v>
      </c>
      <c r="AS129" s="1">
        <f>SUM(AS120:AS124)</f>
        <v>0</v>
      </c>
    </row>
    <row r="130" spans="2:45" ht="15">
      <c r="B130" s="1" t="s">
        <v>23</v>
      </c>
      <c r="J130" s="1">
        <v>-28.64</v>
      </c>
      <c r="M130" s="1">
        <v>-28.420999999999999</v>
      </c>
      <c r="O130" s="1">
        <v>-6.4989999999999997</v>
      </c>
      <c r="S130" s="1">
        <v>-9.6999999999999993</v>
      </c>
      <c r="AF130" s="2"/>
    </row>
    <row r="131" spans="2:45" ht="15">
      <c r="B131" s="1" t="s">
        <v>22</v>
      </c>
      <c r="J131" s="1">
        <v>-3.5670000000000002</v>
      </c>
      <c r="M131" s="1">
        <v>-2.4409999999999998</v>
      </c>
      <c r="O131" s="1">
        <v>-0.55800000000000005</v>
      </c>
      <c r="S131" s="1">
        <v>-0.60009999999999997</v>
      </c>
      <c r="AF131" s="2" t="s">
        <v>25</v>
      </c>
    </row>
    <row r="132" spans="2:45">
      <c r="B132" s="1" t="s">
        <v>21</v>
      </c>
      <c r="J132" s="1">
        <v>-1.456</v>
      </c>
      <c r="M132" s="1">
        <v>-0.219</v>
      </c>
      <c r="O132" s="1">
        <v>-0.154</v>
      </c>
      <c r="S132" s="1">
        <v>-5.2999999999999999E-2</v>
      </c>
      <c r="AF132" s="1" t="s">
        <v>24</v>
      </c>
      <c r="AK132" s="1">
        <v>-9.3070000000000004</v>
      </c>
      <c r="AL132" s="1">
        <v>-9.3279999999999994</v>
      </c>
      <c r="AM132" s="1">
        <v>-9.3529999999999998</v>
      </c>
      <c r="AN132" s="1">
        <v>-9.3689999999999998</v>
      </c>
      <c r="AO132" s="1">
        <v>-9.3740000000000006</v>
      </c>
      <c r="AP132" s="1">
        <v>-9.3740000000000006</v>
      </c>
      <c r="AQ132" s="1">
        <v>-9.3740000000000006</v>
      </c>
      <c r="AR132" s="1">
        <v>-46.868000000000002</v>
      </c>
    </row>
    <row r="133" spans="2:45">
      <c r="B133" s="1" t="s">
        <v>20</v>
      </c>
      <c r="J133" s="1">
        <v>70</v>
      </c>
      <c r="M133" s="1">
        <v>0</v>
      </c>
      <c r="O133" s="1">
        <v>0</v>
      </c>
      <c r="S133" s="1">
        <v>0</v>
      </c>
      <c r="AF133" s="1" t="s">
        <v>23</v>
      </c>
      <c r="AK133" s="1">
        <v>-13.55</v>
      </c>
      <c r="AL133" s="1">
        <v>-16.738</v>
      </c>
      <c r="AM133" s="1">
        <v>-24.683</v>
      </c>
      <c r="AN133" s="1">
        <v>-27.181999999999999</v>
      </c>
      <c r="AO133" s="1">
        <v>-43.4</v>
      </c>
      <c r="AP133" s="1">
        <v>-39.097000000000001</v>
      </c>
      <c r="AQ133" s="1">
        <v>-36.515000000000001</v>
      </c>
      <c r="AR133" s="1">
        <v>-28.207999999999998</v>
      </c>
    </row>
    <row r="134" spans="2:45">
      <c r="B134" s="1" t="s">
        <v>19</v>
      </c>
      <c r="J134" s="1">
        <v>-217.5</v>
      </c>
      <c r="M134" s="1">
        <v>-125</v>
      </c>
      <c r="O134" s="1">
        <v>0</v>
      </c>
      <c r="S134" s="1">
        <v>0</v>
      </c>
      <c r="AF134" s="1" t="s">
        <v>22</v>
      </c>
      <c r="AK134" s="1">
        <v>-7.0629999999999997</v>
      </c>
      <c r="AL134" s="1">
        <v>-7.4850000000000003</v>
      </c>
      <c r="AM134" s="1">
        <v>-8.2210000000000001</v>
      </c>
      <c r="AN134" s="1">
        <v>-8.6560000000000006</v>
      </c>
      <c r="AO134" s="1">
        <v>-5.8609999999999998</v>
      </c>
      <c r="AP134" s="1">
        <v>-4.7779999999999996</v>
      </c>
      <c r="AQ134" s="1">
        <v>-2.988</v>
      </c>
      <c r="AR134" s="1">
        <v>-2.3029999999999999</v>
      </c>
    </row>
    <row r="135" spans="2:45">
      <c r="B135" s="1" t="s">
        <v>18</v>
      </c>
      <c r="J135" s="1">
        <v>55</v>
      </c>
      <c r="M135" s="1">
        <v>0</v>
      </c>
      <c r="O135" s="1">
        <v>0</v>
      </c>
      <c r="S135" s="1">
        <v>0</v>
      </c>
      <c r="AF135" s="1" t="s">
        <v>21</v>
      </c>
      <c r="AK135" s="1">
        <v>-0.94</v>
      </c>
      <c r="AL135" s="1">
        <v>-0.318</v>
      </c>
      <c r="AM135" s="1">
        <v>-1.5309999999999999</v>
      </c>
      <c r="AN135" s="1">
        <v>-0.42</v>
      </c>
      <c r="AO135" s="1">
        <v>-0.28799999999999998</v>
      </c>
      <c r="AP135" s="1">
        <v>-1.542</v>
      </c>
      <c r="AQ135" s="1">
        <v>-0.31</v>
      </c>
      <c r="AR135" s="1">
        <v>-0.34</v>
      </c>
    </row>
    <row r="136" spans="2:45">
      <c r="B136" s="1" t="s">
        <v>17</v>
      </c>
      <c r="J136" s="1">
        <v>-55</v>
      </c>
      <c r="M136" s="1">
        <v>0</v>
      </c>
      <c r="O136" s="1">
        <v>0</v>
      </c>
      <c r="S136" s="1">
        <v>0</v>
      </c>
      <c r="AF136" s="1" t="s">
        <v>20</v>
      </c>
      <c r="AK136" s="1">
        <v>300</v>
      </c>
      <c r="AL136" s="1">
        <v>125</v>
      </c>
      <c r="AM136" s="1">
        <v>150</v>
      </c>
      <c r="AN136" s="1">
        <v>100</v>
      </c>
      <c r="AO136" s="1">
        <v>0</v>
      </c>
      <c r="AP136" s="1">
        <v>70</v>
      </c>
      <c r="AQ136" s="1">
        <v>0</v>
      </c>
      <c r="AR136" s="1">
        <v>0</v>
      </c>
    </row>
    <row r="137" spans="2:45">
      <c r="B137" s="1" t="s">
        <v>16</v>
      </c>
      <c r="AF137" s="1" t="s">
        <v>19</v>
      </c>
      <c r="AK137" s="1">
        <v>-164.75700000000001</v>
      </c>
      <c r="AL137" s="1">
        <v>0</v>
      </c>
      <c r="AM137" s="1">
        <v>-7.5</v>
      </c>
      <c r="AN137" s="1">
        <v>-140</v>
      </c>
      <c r="AO137" s="1">
        <v>-45</v>
      </c>
      <c r="AP137" s="1">
        <v>-287.5</v>
      </c>
      <c r="AQ137" s="1">
        <v>-125</v>
      </c>
      <c r="AR137" s="1">
        <v>0</v>
      </c>
    </row>
    <row r="138" spans="2:45" ht="15">
      <c r="B138" s="2" t="s">
        <v>14</v>
      </c>
      <c r="E138" s="1">
        <f t="shared" ref="E138:T138" si="44">SUM(E129:E136)</f>
        <v>0</v>
      </c>
      <c r="F138" s="1">
        <f t="shared" si="44"/>
        <v>0</v>
      </c>
      <c r="G138" s="1">
        <f t="shared" si="44"/>
        <v>0</v>
      </c>
      <c r="H138" s="1">
        <f t="shared" si="44"/>
        <v>0</v>
      </c>
      <c r="I138" s="1">
        <f t="shared" si="44"/>
        <v>0</v>
      </c>
      <c r="J138" s="1">
        <f t="shared" si="44"/>
        <v>-188.19300000000001</v>
      </c>
      <c r="K138" s="1">
        <f t="shared" si="44"/>
        <v>0</v>
      </c>
      <c r="L138" s="1">
        <f t="shared" si="44"/>
        <v>0</v>
      </c>
      <c r="M138" s="1">
        <f t="shared" si="44"/>
        <v>-163.11099999999999</v>
      </c>
      <c r="N138" s="1">
        <f t="shared" si="44"/>
        <v>0</v>
      </c>
      <c r="O138" s="1">
        <f t="shared" si="44"/>
        <v>-40.019000000000005</v>
      </c>
      <c r="P138" s="1">
        <f t="shared" si="44"/>
        <v>0</v>
      </c>
      <c r="Q138" s="1">
        <f t="shared" si="44"/>
        <v>0</v>
      </c>
      <c r="R138" s="1">
        <f t="shared" si="44"/>
        <v>0</v>
      </c>
      <c r="S138" s="1">
        <f t="shared" si="44"/>
        <v>-165.01909999999998</v>
      </c>
      <c r="T138" s="1">
        <f t="shared" si="44"/>
        <v>0</v>
      </c>
      <c r="AF138" s="1" t="s">
        <v>18</v>
      </c>
      <c r="AK138" s="1">
        <v>410</v>
      </c>
      <c r="AL138" s="1">
        <v>448</v>
      </c>
      <c r="AM138" s="1">
        <v>356</v>
      </c>
      <c r="AN138" s="1">
        <v>515.33900000000006</v>
      </c>
      <c r="AO138" s="1">
        <v>235</v>
      </c>
      <c r="AP138" s="1">
        <v>55</v>
      </c>
      <c r="AQ138" s="1">
        <v>0</v>
      </c>
      <c r="AR138" s="1">
        <v>0</v>
      </c>
    </row>
    <row r="139" spans="2:45" ht="15">
      <c r="B139" s="2"/>
      <c r="AF139" s="1" t="s">
        <v>17</v>
      </c>
      <c r="AK139" s="1">
        <v>-258</v>
      </c>
      <c r="AL139" s="1">
        <v>-393</v>
      </c>
      <c r="AM139" s="1">
        <v>-483</v>
      </c>
      <c r="AN139" s="1">
        <v>-550.33900000000006</v>
      </c>
      <c r="AO139" s="1">
        <v>-280</v>
      </c>
      <c r="AP139" s="1">
        <v>-55</v>
      </c>
      <c r="AQ139" s="1">
        <v>0</v>
      </c>
      <c r="AR139" s="1">
        <v>0</v>
      </c>
    </row>
    <row r="140" spans="2:45">
      <c r="B140" s="1" t="s">
        <v>13</v>
      </c>
      <c r="J140" s="1">
        <f>J114+J126+J138</f>
        <v>132.08500000000001</v>
      </c>
      <c r="M140" s="1">
        <f>M114+M126+M138</f>
        <v>20.930000000000035</v>
      </c>
      <c r="O140" s="1">
        <v>92.132999999999996</v>
      </c>
      <c r="S140" s="1">
        <f>S114+S126+S138</f>
        <v>-234.00710000000007</v>
      </c>
      <c r="AF140" s="1" t="s">
        <v>15</v>
      </c>
      <c r="AH140" s="1">
        <v>0</v>
      </c>
      <c r="AI140" s="1">
        <v>0</v>
      </c>
      <c r="AJ140" s="1">
        <v>0</v>
      </c>
      <c r="AK140" s="1">
        <v>0</v>
      </c>
      <c r="AL140" s="1">
        <v>0</v>
      </c>
      <c r="AM140" s="1">
        <v>0</v>
      </c>
      <c r="AN140" s="1">
        <v>0</v>
      </c>
      <c r="AO140" s="1">
        <v>-100</v>
      </c>
      <c r="AP140" s="1">
        <v>0</v>
      </c>
      <c r="AQ140" s="1">
        <v>0</v>
      </c>
      <c r="AR140" s="1">
        <v>0</v>
      </c>
    </row>
    <row r="141" spans="2:45" ht="15">
      <c r="B141" s="1" t="s">
        <v>12</v>
      </c>
      <c r="J141" s="1">
        <v>54.792999999999999</v>
      </c>
      <c r="M141" s="1">
        <v>142.31399999999999</v>
      </c>
      <c r="O141" s="1">
        <v>197.648</v>
      </c>
      <c r="S141" s="1">
        <v>635.26900000000001</v>
      </c>
      <c r="AF141" s="2" t="s">
        <v>14</v>
      </c>
      <c r="AH141" s="1">
        <f t="shared" ref="AH141:AR141" si="45">SUM(AH132:AH140)</f>
        <v>0</v>
      </c>
      <c r="AI141" s="1">
        <f t="shared" si="45"/>
        <v>0</v>
      </c>
      <c r="AJ141" s="1">
        <f t="shared" si="45"/>
        <v>0</v>
      </c>
      <c r="AK141" s="1">
        <f t="shared" si="45"/>
        <v>256.38300000000004</v>
      </c>
      <c r="AL141" s="1">
        <f t="shared" si="45"/>
        <v>146.13099999999997</v>
      </c>
      <c r="AM141" s="1">
        <f t="shared" si="45"/>
        <v>-28.288000000000011</v>
      </c>
      <c r="AN141" s="1">
        <f t="shared" si="45"/>
        <v>-120.62700000000001</v>
      </c>
      <c r="AO141" s="1">
        <f t="shared" si="45"/>
        <v>-248.923</v>
      </c>
      <c r="AP141" s="1">
        <f t="shared" si="45"/>
        <v>-272.291</v>
      </c>
      <c r="AQ141" s="1">
        <f t="shared" si="45"/>
        <v>-174.18700000000001</v>
      </c>
      <c r="AR141" s="1">
        <f t="shared" si="45"/>
        <v>-77.718999999999994</v>
      </c>
    </row>
    <row r="142" spans="2:45" ht="15">
      <c r="B142" s="2" t="s">
        <v>11</v>
      </c>
      <c r="E142" s="1">
        <f t="shared" ref="E142:T142" si="46">SUM(E140+E141)</f>
        <v>0</v>
      </c>
      <c r="F142" s="1">
        <f t="shared" si="46"/>
        <v>0</v>
      </c>
      <c r="G142" s="1">
        <f t="shared" si="46"/>
        <v>0</v>
      </c>
      <c r="H142" s="1">
        <f t="shared" si="46"/>
        <v>0</v>
      </c>
      <c r="I142" s="1">
        <f t="shared" si="46"/>
        <v>0</v>
      </c>
      <c r="J142" s="1">
        <f t="shared" si="46"/>
        <v>186.87800000000001</v>
      </c>
      <c r="K142" s="1">
        <f t="shared" si="46"/>
        <v>0</v>
      </c>
      <c r="L142" s="1">
        <f t="shared" si="46"/>
        <v>0</v>
      </c>
      <c r="M142" s="1">
        <f t="shared" si="46"/>
        <v>163.24400000000003</v>
      </c>
      <c r="N142" s="1">
        <f t="shared" si="46"/>
        <v>0</v>
      </c>
      <c r="O142" s="1">
        <f t="shared" si="46"/>
        <v>289.78100000000001</v>
      </c>
      <c r="P142" s="1">
        <f t="shared" si="46"/>
        <v>0</v>
      </c>
      <c r="Q142" s="1">
        <f t="shared" si="46"/>
        <v>0</v>
      </c>
      <c r="R142" s="1">
        <f t="shared" si="46"/>
        <v>0</v>
      </c>
      <c r="S142" s="1">
        <f t="shared" si="46"/>
        <v>401.26189999999997</v>
      </c>
      <c r="T142" s="1">
        <f t="shared" si="46"/>
        <v>0</v>
      </c>
      <c r="AF142" s="2"/>
    </row>
    <row r="143" spans="2:45" ht="15">
      <c r="B143" s="2"/>
      <c r="AF143" s="1" t="s">
        <v>13</v>
      </c>
      <c r="AH143" s="1">
        <f t="shared" ref="AH143:AR143" si="47">AH117+AH129+AH141</f>
        <v>32.101999999999819</v>
      </c>
      <c r="AI143" s="1">
        <f t="shared" si="47"/>
        <v>36.081999999999532</v>
      </c>
      <c r="AJ143" s="1">
        <f t="shared" si="47"/>
        <v>162.95199999999971</v>
      </c>
      <c r="AK143" s="1">
        <f t="shared" si="47"/>
        <v>-33.648000000000025</v>
      </c>
      <c r="AL143" s="1">
        <f t="shared" si="47"/>
        <v>-4.9480000000002633</v>
      </c>
      <c r="AM143" s="1">
        <f t="shared" si="47"/>
        <v>-3.3759999999994932</v>
      </c>
      <c r="AN143" s="1">
        <f t="shared" si="47"/>
        <v>-3.933999999999088</v>
      </c>
      <c r="AO143" s="1">
        <f t="shared" si="47"/>
        <v>45.117000000000075</v>
      </c>
      <c r="AP143" s="1">
        <f t="shared" si="47"/>
        <v>87.520999999999901</v>
      </c>
      <c r="AQ143" s="1">
        <f t="shared" si="47"/>
        <v>55.333999999999435</v>
      </c>
      <c r="AR143" s="1">
        <f t="shared" si="47"/>
        <v>437.62700000000024</v>
      </c>
      <c r="AS143" s="1">
        <f>AR117+AR129+AR141</f>
        <v>437.62700000000024</v>
      </c>
    </row>
    <row r="144" spans="2:45" ht="15">
      <c r="B144" s="2"/>
      <c r="AF144" s="1" t="s">
        <v>12</v>
      </c>
      <c r="AK144" s="1">
        <v>55.497999999999998</v>
      </c>
      <c r="AL144" s="1">
        <v>21.85</v>
      </c>
      <c r="AM144" s="1">
        <v>16.902000000000001</v>
      </c>
      <c r="AN144" s="1">
        <v>13.548</v>
      </c>
      <c r="AO144" s="1">
        <v>9.6140000000000008</v>
      </c>
      <c r="AP144" s="1">
        <v>54.792999999999999</v>
      </c>
      <c r="AQ144" s="1">
        <v>142.31399999999999</v>
      </c>
      <c r="AR144" s="1">
        <v>197.648</v>
      </c>
    </row>
    <row r="145" spans="2:44" ht="15">
      <c r="B145" s="2"/>
      <c r="AF145" s="2" t="s">
        <v>11</v>
      </c>
      <c r="AH145" s="1">
        <f t="shared" ref="AH145:AR145" si="48">SUM(AH143+AH144)</f>
        <v>32.101999999999819</v>
      </c>
      <c r="AI145" s="1">
        <f t="shared" si="48"/>
        <v>36.081999999999532</v>
      </c>
      <c r="AJ145" s="1">
        <f t="shared" si="48"/>
        <v>162.95199999999971</v>
      </c>
      <c r="AK145" s="1">
        <f t="shared" si="48"/>
        <v>21.849999999999973</v>
      </c>
      <c r="AL145" s="1">
        <f t="shared" si="48"/>
        <v>16.901999999999738</v>
      </c>
      <c r="AM145" s="1">
        <f t="shared" si="48"/>
        <v>13.526000000000508</v>
      </c>
      <c r="AN145" s="1">
        <f t="shared" si="48"/>
        <v>9.614000000000912</v>
      </c>
      <c r="AO145" s="1">
        <f t="shared" si="48"/>
        <v>54.73100000000008</v>
      </c>
      <c r="AP145" s="1">
        <f t="shared" si="48"/>
        <v>142.31399999999991</v>
      </c>
      <c r="AQ145" s="1">
        <f t="shared" si="48"/>
        <v>197.64799999999943</v>
      </c>
      <c r="AR145" s="1">
        <f t="shared" si="48"/>
        <v>635.2750000000002</v>
      </c>
    </row>
    <row r="146" spans="2:44" ht="15">
      <c r="B146" s="2"/>
      <c r="AF146" s="2"/>
    </row>
    <row r="147" spans="2:44" ht="15">
      <c r="B147" s="2"/>
      <c r="AF147" s="2"/>
    </row>
    <row r="148" spans="2:44" ht="15">
      <c r="B148" s="2"/>
      <c r="AF148" s="2"/>
    </row>
    <row r="149" spans="2:44" ht="15">
      <c r="B149" s="2"/>
      <c r="AF149" s="2"/>
    </row>
    <row r="150" spans="2:44" ht="15">
      <c r="B150" s="2"/>
      <c r="AF150" s="2"/>
    </row>
    <row r="151" spans="2:44" ht="15">
      <c r="B151" s="2"/>
      <c r="AF151" s="2"/>
    </row>
    <row r="152" spans="2:44" ht="15">
      <c r="B152" s="2"/>
      <c r="AF152" s="2"/>
    </row>
    <row r="153" spans="2:44" ht="15">
      <c r="B153" s="2"/>
      <c r="AF153" s="2"/>
    </row>
    <row r="154" spans="2:44" ht="15">
      <c r="B154" s="2"/>
      <c r="AF154" s="2"/>
    </row>
    <row r="155" spans="2:44" ht="15">
      <c r="B155" s="2"/>
      <c r="AF155" s="2"/>
    </row>
    <row r="156" spans="2:44" ht="15">
      <c r="B156" s="2"/>
      <c r="AF156" s="2"/>
    </row>
    <row r="157" spans="2:44" ht="15">
      <c r="AF157" s="2"/>
    </row>
    <row r="158" spans="2:44" ht="15">
      <c r="AF158" s="2"/>
    </row>
    <row r="159" spans="2:44" ht="15">
      <c r="AF159" s="2"/>
    </row>
    <row r="160" spans="2:44" ht="15">
      <c r="B160" s="2"/>
      <c r="AF160" s="2"/>
    </row>
    <row r="161" spans="2:32" ht="15">
      <c r="B161" s="2"/>
      <c r="AF161" s="2"/>
    </row>
    <row r="162" spans="2:32" ht="15">
      <c r="B162" s="2"/>
      <c r="AF162" s="2"/>
    </row>
    <row r="163" spans="2:32" ht="15">
      <c r="AF163" s="2"/>
    </row>
    <row r="299" spans="2:32" ht="15">
      <c r="B299" s="2"/>
      <c r="AF299" s="2"/>
    </row>
    <row r="302" spans="2:32" ht="15">
      <c r="B302" s="2"/>
      <c r="AF302" s="2"/>
    </row>
    <row r="304" spans="2:32" ht="15">
      <c r="B304" s="2"/>
      <c r="AF304" s="2"/>
    </row>
    <row r="309" spans="2:32" ht="15">
      <c r="B309" s="2"/>
      <c r="AF309" s="2"/>
    </row>
    <row r="314" spans="2:32" ht="15">
      <c r="B314" s="2"/>
      <c r="AF314" s="2"/>
    </row>
    <row r="316" spans="2:32" ht="15">
      <c r="B316" s="2"/>
      <c r="AF316" s="2"/>
    </row>
    <row r="318" spans="2:32" ht="15">
      <c r="AF318" s="2"/>
    </row>
    <row r="320" spans="2:32" ht="15">
      <c r="AF320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H</dc:creator>
  <cp:lastModifiedBy>Jacob H</cp:lastModifiedBy>
  <dcterms:created xsi:type="dcterms:W3CDTF">2024-11-29T08:37:19Z</dcterms:created>
  <dcterms:modified xsi:type="dcterms:W3CDTF">2025-04-04T10:40:20Z</dcterms:modified>
</cp:coreProperties>
</file>