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Staples\"/>
    </mc:Choice>
  </mc:AlternateContent>
  <xr:revisionPtr revIDLastSave="0" documentId="13_ncr:1_{4865BF41-21F6-49F0-99C7-B823EB2A7DD6}" xr6:coauthVersionLast="47" xr6:coauthVersionMax="47" xr10:uidLastSave="{00000000-0000-0000-0000-000000000000}"/>
  <bookViews>
    <workbookView xWindow="30420" yWindow="2415" windowWidth="21495" windowHeight="11895" xr2:uid="{EA98CB7F-C6A9-4952-8543-E48D604E5BC2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1" l="1"/>
  <c r="AH9" i="1"/>
  <c r="AH5" i="1"/>
  <c r="AH17" i="1"/>
  <c r="AH19" i="1"/>
  <c r="AH3" i="1"/>
  <c r="AH6" i="1"/>
  <c r="AH4" i="1"/>
  <c r="AH16" i="1"/>
  <c r="AH15" i="1"/>
  <c r="AH14" i="1"/>
  <c r="AH12" i="1"/>
  <c r="AH11" i="1"/>
  <c r="AH10" i="1"/>
  <c r="AH8" i="1"/>
  <c r="AH7" i="1"/>
  <c r="G22" i="1"/>
  <c r="C6" i="2"/>
  <c r="C5" i="2"/>
  <c r="C4" i="2"/>
  <c r="C5" i="1"/>
  <c r="C9" i="1" s="1"/>
  <c r="C13" i="1" s="1"/>
  <c r="C15" i="1" s="1"/>
  <c r="C17" i="1" s="1"/>
  <c r="C19" i="1" s="1"/>
  <c r="D5" i="1"/>
  <c r="D24" i="1" s="1"/>
  <c r="E5" i="1"/>
  <c r="E9" i="1" s="1"/>
  <c r="E13" i="1" s="1"/>
  <c r="E15" i="1" s="1"/>
  <c r="E17" i="1" s="1"/>
  <c r="E19" i="1" s="1"/>
  <c r="F5" i="1"/>
  <c r="F9" i="1" s="1"/>
  <c r="F13" i="1" s="1"/>
  <c r="F15" i="1" s="1"/>
  <c r="F17" i="1" s="1"/>
  <c r="F19" i="1" s="1"/>
  <c r="G5" i="1"/>
  <c r="G9" i="1" s="1"/>
  <c r="G13" i="1" s="1"/>
  <c r="G15" i="1" s="1"/>
  <c r="G17" i="1" s="1"/>
  <c r="G19" i="1" s="1"/>
  <c r="H5" i="1"/>
  <c r="H24" i="1" s="1"/>
  <c r="I5" i="1"/>
  <c r="J5" i="1"/>
  <c r="K5" i="1"/>
  <c r="K9" i="1" s="1"/>
  <c r="K13" i="1" s="1"/>
  <c r="K15" i="1" s="1"/>
  <c r="K17" i="1" s="1"/>
  <c r="K19" i="1" s="1"/>
  <c r="L5" i="1"/>
  <c r="L24" i="1" s="1"/>
  <c r="M5" i="1"/>
  <c r="M24" i="1" s="1"/>
  <c r="N5" i="1"/>
  <c r="N24" i="1" s="1"/>
  <c r="O5" i="1"/>
  <c r="O24" i="1" s="1"/>
  <c r="Y5" i="1"/>
  <c r="Y24" i="1" s="1"/>
  <c r="Z5" i="1"/>
  <c r="AA5" i="1"/>
  <c r="AB5" i="1"/>
  <c r="AB9" i="1" s="1"/>
  <c r="AB13" i="1" s="1"/>
  <c r="AB15" i="1" s="1"/>
  <c r="AB17" i="1" s="1"/>
  <c r="AB19" i="1" s="1"/>
  <c r="AC5" i="1"/>
  <c r="AC24" i="1" s="1"/>
  <c r="AD5" i="1"/>
  <c r="AD24" i="1" s="1"/>
  <c r="AE5" i="1"/>
  <c r="AE24" i="1" s="1"/>
  <c r="AF5" i="1"/>
  <c r="AF24" i="1" s="1"/>
  <c r="AG5" i="1"/>
  <c r="AG24" i="1" s="1"/>
  <c r="AI5" i="1"/>
  <c r="AI24" i="1" s="1"/>
  <c r="AJ5" i="1"/>
  <c r="AJ9" i="1" s="1"/>
  <c r="AJ13" i="1" s="1"/>
  <c r="AJ15" i="1" s="1"/>
  <c r="AJ17" i="1" s="1"/>
  <c r="AJ19" i="1" s="1"/>
  <c r="I24" i="1"/>
  <c r="J24" i="1"/>
  <c r="Z24" i="1"/>
  <c r="AA24" i="1"/>
  <c r="I9" i="1"/>
  <c r="I13" i="1" s="1"/>
  <c r="I15" i="1" s="1"/>
  <c r="I17" i="1" s="1"/>
  <c r="I19" i="1" s="1"/>
  <c r="J9" i="1"/>
  <c r="J13" i="1" s="1"/>
  <c r="J15" i="1" s="1"/>
  <c r="J17" i="1" s="1"/>
  <c r="J19" i="1" s="1"/>
  <c r="Z9" i="1"/>
  <c r="Z13" i="1" s="1"/>
  <c r="Z15" i="1" s="1"/>
  <c r="Z17" i="1" s="1"/>
  <c r="Z19" i="1" s="1"/>
  <c r="AA9" i="1"/>
  <c r="AA13" i="1" s="1"/>
  <c r="AA15" i="1" s="1"/>
  <c r="AA17" i="1" s="1"/>
  <c r="AA19" i="1" s="1"/>
  <c r="AI9" i="1"/>
  <c r="AI13" i="1" s="1"/>
  <c r="AI15" i="1" s="1"/>
  <c r="AI17" i="1" s="1"/>
  <c r="AI19" i="1" s="1"/>
  <c r="H22" i="1"/>
  <c r="I22" i="1"/>
  <c r="J22" i="1"/>
  <c r="K22" i="1"/>
  <c r="L22" i="1"/>
  <c r="M22" i="1"/>
  <c r="N22" i="1"/>
  <c r="O22" i="1"/>
  <c r="Z22" i="1"/>
  <c r="AA22" i="1"/>
  <c r="AB22" i="1"/>
  <c r="AC22" i="1"/>
  <c r="AD22" i="1"/>
  <c r="AE22" i="1"/>
  <c r="AF22" i="1"/>
  <c r="AG22" i="1"/>
  <c r="AH22" i="1" l="1"/>
  <c r="O9" i="1"/>
  <c r="O13" i="1" s="1"/>
  <c r="O15" i="1" s="1"/>
  <c r="O17" i="1" s="1"/>
  <c r="O19" i="1" s="1"/>
  <c r="E24" i="1"/>
  <c r="F24" i="1"/>
  <c r="C24" i="1"/>
  <c r="Y9" i="1"/>
  <c r="Y13" i="1" s="1"/>
  <c r="Y15" i="1" s="1"/>
  <c r="Y17" i="1" s="1"/>
  <c r="Y19" i="1" s="1"/>
  <c r="Z23" i="1" s="1"/>
  <c r="AJ24" i="1"/>
  <c r="N9" i="1"/>
  <c r="N13" i="1" s="1"/>
  <c r="N15" i="1" s="1"/>
  <c r="N17" i="1" s="1"/>
  <c r="N19" i="1" s="1"/>
  <c r="AJ23" i="1"/>
  <c r="M9" i="1"/>
  <c r="M13" i="1" s="1"/>
  <c r="M15" i="1" s="1"/>
  <c r="M17" i="1" s="1"/>
  <c r="M19" i="1" s="1"/>
  <c r="AD9" i="1"/>
  <c r="AD13" i="1" s="1"/>
  <c r="AD15" i="1" s="1"/>
  <c r="AD17" i="1" s="1"/>
  <c r="AD19" i="1" s="1"/>
  <c r="AG9" i="1"/>
  <c r="AG13" i="1" s="1"/>
  <c r="AG15" i="1" s="1"/>
  <c r="AG17" i="1" s="1"/>
  <c r="AG19" i="1" s="1"/>
  <c r="H9" i="1"/>
  <c r="H13" i="1" s="1"/>
  <c r="H15" i="1" s="1"/>
  <c r="H17" i="1" s="1"/>
  <c r="H19" i="1" s="1"/>
  <c r="AF9" i="1"/>
  <c r="AF13" i="1" s="1"/>
  <c r="AF15" i="1" s="1"/>
  <c r="AF17" i="1" s="1"/>
  <c r="AF19" i="1" s="1"/>
  <c r="G24" i="1"/>
  <c r="AE9" i="1"/>
  <c r="AE13" i="1" s="1"/>
  <c r="AE15" i="1" s="1"/>
  <c r="AE17" i="1" s="1"/>
  <c r="AE19" i="1" s="1"/>
  <c r="AA23" i="1"/>
  <c r="K24" i="1"/>
  <c r="AB24" i="1"/>
  <c r="C7" i="2"/>
  <c r="AB23" i="1"/>
  <c r="AC9" i="1"/>
  <c r="AC13" i="1" s="1"/>
  <c r="AC15" i="1" s="1"/>
  <c r="AC17" i="1" s="1"/>
  <c r="AC19" i="1" s="1"/>
  <c r="AC23" i="1" s="1"/>
  <c r="L9" i="1"/>
  <c r="L13" i="1" s="1"/>
  <c r="L15" i="1" s="1"/>
  <c r="L17" i="1" s="1"/>
  <c r="L19" i="1" s="1"/>
  <c r="D9" i="1"/>
  <c r="D13" i="1" s="1"/>
  <c r="D15" i="1" s="1"/>
  <c r="D17" i="1" s="1"/>
  <c r="D19" i="1" s="1"/>
  <c r="AH24" i="1" l="1"/>
  <c r="AI23" i="1"/>
  <c r="AF23" i="1"/>
  <c r="AG23" i="1"/>
  <c r="AE23" i="1"/>
  <c r="AD23" i="1"/>
  <c r="AH23" i="1" l="1"/>
</calcChain>
</file>

<file path=xl/sharedStrings.xml><?xml version="1.0" encoding="utf-8"?>
<sst xmlns="http://schemas.openxmlformats.org/spreadsheetml/2006/main" count="97" uniqueCount="60">
  <si>
    <t>-</t>
  </si>
  <si>
    <t>YOY EPS Growth</t>
  </si>
  <si>
    <t>YoY Revenue Growth</t>
  </si>
  <si>
    <t>Q/Q Revenue Growth</t>
  </si>
  <si>
    <t>Key Metrics</t>
  </si>
  <si>
    <t>EPS</t>
  </si>
  <si>
    <t xml:space="preserve"># of Shares Outstanding (millions) </t>
  </si>
  <si>
    <t xml:space="preserve"># of Shares Outstanding </t>
  </si>
  <si>
    <t>Net Income Attributed to PepsiCo</t>
  </si>
  <si>
    <t>Less: NI Attributed to Noncontrolling Int</t>
  </si>
  <si>
    <t>Agg Net Income</t>
  </si>
  <si>
    <t>Net Income</t>
  </si>
  <si>
    <t>Taxes</t>
  </si>
  <si>
    <t>EBIT</t>
  </si>
  <si>
    <t>Interest Income and Other</t>
  </si>
  <si>
    <t>Net Interest Expense</t>
  </si>
  <si>
    <t>Pension Benefits</t>
  </si>
  <si>
    <t>Operating Income</t>
  </si>
  <si>
    <t>Impairment of Intangibles</t>
  </si>
  <si>
    <t>Gain on Juice Transaction (Divestiture)</t>
  </si>
  <si>
    <t>SG&amp;A</t>
  </si>
  <si>
    <t>Gross Margin %</t>
  </si>
  <si>
    <t>Gross Profit</t>
  </si>
  <si>
    <t>Gross Margin</t>
  </si>
  <si>
    <t>COGS</t>
  </si>
  <si>
    <t>Aggregate Revenue</t>
  </si>
  <si>
    <t>Q2'24</t>
  </si>
  <si>
    <t>Q1'24</t>
  </si>
  <si>
    <t>Q4'23</t>
  </si>
  <si>
    <t>Q3'23</t>
  </si>
  <si>
    <t>Q2'23</t>
  </si>
  <si>
    <t>Q1'23</t>
  </si>
  <si>
    <t>Q4'22</t>
  </si>
  <si>
    <t>Q3'22</t>
  </si>
  <si>
    <t>Q2'22</t>
  </si>
  <si>
    <t>Q1'22</t>
  </si>
  <si>
    <t>Q4'21</t>
  </si>
  <si>
    <t>Q3'21</t>
  </si>
  <si>
    <t>Q2'21</t>
  </si>
  <si>
    <t>Q1'21</t>
  </si>
  <si>
    <t>Q4'20</t>
  </si>
  <si>
    <t>Q3'20</t>
  </si>
  <si>
    <t>Price</t>
  </si>
  <si>
    <t>Share Count</t>
  </si>
  <si>
    <t>MC</t>
  </si>
  <si>
    <t>Cash</t>
  </si>
  <si>
    <t>Debt</t>
  </si>
  <si>
    <t>EV</t>
  </si>
  <si>
    <t>Q3'24</t>
  </si>
  <si>
    <t>NI Attributed to PepsiCo</t>
  </si>
  <si>
    <t>Quarterly</t>
  </si>
  <si>
    <t>Mar</t>
  </si>
  <si>
    <t>June</t>
  </si>
  <si>
    <t>Sep</t>
  </si>
  <si>
    <t>Dec</t>
  </si>
  <si>
    <t>Q4'24</t>
  </si>
  <si>
    <t>Q1'25</t>
  </si>
  <si>
    <t>Revenues</t>
  </si>
  <si>
    <t>Pretax Income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</si>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</sst>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4" fontId="0" fillId="0" borderId="0" xfId="0" applyNumberFormat="1"/>
    <xf numFmtId="10" fontId="2" fillId="0" borderId="0" xfId="3" applyNumberFormat="1" applyFont="1" applyBorder="1"/>
    <xf numFmtId="9" fontId="2" fillId="0" borderId="0" xfId="3" applyFont="1" applyBorder="1"/>
    <xf numFmtId="0" fontId="2" fillId="0" borderId="0" xfId="2" applyNumberFormat="1" applyFont="1" applyBorder="1"/>
    <xf numFmtId="0" fontId="3" fillId="0" borderId="0" xfId="2" applyNumberFormat="1" applyFont="1" applyBorder="1"/>
    <xf numFmtId="2" fontId="2" fillId="0" borderId="0" xfId="2" applyNumberFormat="1" applyFont="1" applyBorder="1"/>
    <xf numFmtId="1" fontId="2" fillId="0" borderId="0" xfId="0" applyNumberFormat="1" applyFont="1"/>
    <xf numFmtId="1" fontId="2" fillId="0" borderId="0" xfId="1" applyNumberFormat="1" applyFont="1" applyBorder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8FC0-1144-4734-AB0E-8ADAD1E13A19}">
  <dimension ref="A1:D7"/>
  <sheetViews>
    <sheetView tabSelected="1" workbookViewId="0"/>
  </sheetViews>
  <sheetFormatPr defaultRowHeight="15"/>
  <cols>
    <col min="1" max="1" width="3.28515625" customWidth="1"/>
    <col min="2" max="2" width="11.5703125" bestFit="1" customWidth="1"/>
    <col min="3" max="3" width="9.5703125" bestFit="1" customWidth="1"/>
    <col min="4" max="4" width="10.42578125" bestFit="1" customWidth="1"/>
  </cols>
  <sheetData>
    <row r="1" spans="1:4">
      <c r="A1" s="12" t="s">
        <v>59</v>
      </c>
    </row>
    <row r="2" spans="1:4">
      <c r="B2" t="s">
        <v>42</v>
      </c>
      <c r="C2" s="3">
        <v>163.19999999999999</v>
      </c>
      <c r="D2" s="4">
        <v>45625</v>
      </c>
    </row>
    <row r="3" spans="1:4">
      <c r="B3" t="s">
        <v>43</v>
      </c>
      <c r="C3" s="3">
        <v>1371.989</v>
      </c>
      <c r="D3" t="s">
        <v>48</v>
      </c>
    </row>
    <row r="4" spans="1:4">
      <c r="B4" t="s">
        <v>44</v>
      </c>
      <c r="C4" s="3">
        <f>C2*C3</f>
        <v>223908.6048</v>
      </c>
    </row>
    <row r="5" spans="1:4">
      <c r="B5" t="s">
        <v>45</v>
      </c>
      <c r="C5" s="3">
        <f>7308+743</f>
        <v>8051</v>
      </c>
      <c r="D5" t="s">
        <v>48</v>
      </c>
    </row>
    <row r="6" spans="1:4">
      <c r="B6" t="s">
        <v>46</v>
      </c>
      <c r="C6" s="3">
        <f>6524+38490</f>
        <v>45014</v>
      </c>
      <c r="D6" t="s">
        <v>48</v>
      </c>
    </row>
    <row r="7" spans="1:4">
      <c r="B7" t="s">
        <v>47</v>
      </c>
      <c r="C7" s="3">
        <f>C4-C5+C6</f>
        <v>260871.6048</v>
      </c>
    </row>
  </sheetData>
  <hyperlinks>
    <hyperlink ref="A1" r:id="rId1" xr:uid="{F7FBF739-C7C5-40AE-A6E0-C6DE14488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4330-6953-492E-927D-1196DCF63F44}">
  <dimension ref="B1:AJ26"/>
  <sheetViews>
    <sheetView workbookViewId="0">
      <selection activeCell="AH13" sqref="AH13"/>
    </sheetView>
  </sheetViews>
  <sheetFormatPr defaultRowHeight="14.25"/>
  <cols>
    <col min="1" max="1" width="2.7109375" style="1" customWidth="1"/>
    <col min="2" max="2" width="31.28515625" style="1" customWidth="1"/>
    <col min="3" max="15" width="12.7109375" style="1" bestFit="1" customWidth="1"/>
    <col min="16" max="23" width="9.140625" style="1"/>
    <col min="24" max="24" width="29" style="1" customWidth="1"/>
    <col min="25" max="36" width="12.7109375" style="1" bestFit="1" customWidth="1"/>
    <col min="37" max="16384" width="9.140625" style="1"/>
  </cols>
  <sheetData>
    <row r="1" spans="2:36">
      <c r="B1" s="1" t="s">
        <v>50</v>
      </c>
      <c r="C1" s="1" t="s">
        <v>53</v>
      </c>
      <c r="D1" s="1" t="s">
        <v>54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51</v>
      </c>
    </row>
    <row r="2" spans="2:36" ht="15">
      <c r="B2" s="2" t="s">
        <v>57</v>
      </c>
      <c r="C2" s="2" t="s">
        <v>41</v>
      </c>
      <c r="D2" s="2" t="s">
        <v>40</v>
      </c>
      <c r="E2" s="2" t="s">
        <v>39</v>
      </c>
      <c r="F2" s="2" t="s">
        <v>38</v>
      </c>
      <c r="G2" s="2" t="s">
        <v>37</v>
      </c>
      <c r="H2" s="2" t="s">
        <v>36</v>
      </c>
      <c r="I2" s="2" t="s">
        <v>35</v>
      </c>
      <c r="J2" s="2" t="s">
        <v>34</v>
      </c>
      <c r="K2" s="2" t="s">
        <v>33</v>
      </c>
      <c r="L2" s="2" t="s">
        <v>32</v>
      </c>
      <c r="M2" s="2" t="s">
        <v>31</v>
      </c>
      <c r="N2" s="2" t="s">
        <v>30</v>
      </c>
      <c r="O2" s="2" t="s">
        <v>29</v>
      </c>
      <c r="P2" s="2" t="s">
        <v>28</v>
      </c>
      <c r="Q2" s="2" t="s">
        <v>27</v>
      </c>
      <c r="R2" s="2" t="s">
        <v>26</v>
      </c>
      <c r="S2" s="2" t="s">
        <v>48</v>
      </c>
      <c r="T2" s="2" t="s">
        <v>55</v>
      </c>
      <c r="U2" s="2" t="s">
        <v>56</v>
      </c>
      <c r="Y2" s="2">
        <v>2013</v>
      </c>
      <c r="Z2" s="2">
        <v>2014</v>
      </c>
      <c r="AA2" s="2">
        <v>2015</v>
      </c>
      <c r="AB2" s="2">
        <v>2016</v>
      </c>
      <c r="AC2" s="2">
        <v>2017</v>
      </c>
      <c r="AD2" s="2">
        <v>2018</v>
      </c>
      <c r="AE2" s="2">
        <v>2019</v>
      </c>
      <c r="AF2" s="2">
        <v>2020</v>
      </c>
      <c r="AG2" s="2">
        <v>2021</v>
      </c>
      <c r="AH2" s="2">
        <v>2022</v>
      </c>
      <c r="AI2" s="2">
        <v>2023</v>
      </c>
      <c r="AJ2" s="2">
        <v>2024</v>
      </c>
    </row>
    <row r="3" spans="2:36" ht="15">
      <c r="B3" s="1" t="s">
        <v>25</v>
      </c>
      <c r="C3" s="7">
        <v>18091</v>
      </c>
      <c r="D3" s="7">
        <v>22455</v>
      </c>
      <c r="E3" s="7">
        <v>14820</v>
      </c>
      <c r="F3" s="7">
        <v>19217</v>
      </c>
      <c r="G3" s="7">
        <v>20189</v>
      </c>
      <c r="H3" s="7">
        <v>25248</v>
      </c>
      <c r="I3" s="7">
        <v>16200</v>
      </c>
      <c r="J3" s="7">
        <v>20225</v>
      </c>
      <c r="K3" s="7">
        <v>21971</v>
      </c>
      <c r="L3" s="7">
        <v>27996</v>
      </c>
      <c r="M3" s="7">
        <v>17846</v>
      </c>
      <c r="N3" s="7">
        <v>22322</v>
      </c>
      <c r="O3" s="7">
        <v>23453</v>
      </c>
      <c r="W3" s="1" t="s">
        <v>25</v>
      </c>
      <c r="Y3" s="8">
        <v>66415</v>
      </c>
      <c r="Z3" s="8">
        <v>66683</v>
      </c>
      <c r="AA3" s="8">
        <v>63056</v>
      </c>
      <c r="AB3" s="8">
        <v>62799</v>
      </c>
      <c r="AC3" s="8">
        <v>63525</v>
      </c>
      <c r="AD3" s="8">
        <v>64661</v>
      </c>
      <c r="AE3" s="8">
        <v>67161</v>
      </c>
      <c r="AF3" s="8">
        <v>70372</v>
      </c>
      <c r="AG3" s="8">
        <v>79474</v>
      </c>
      <c r="AH3" s="8">
        <f>SUM(I3:L3)</f>
        <v>86392</v>
      </c>
      <c r="AI3" s="8"/>
      <c r="AJ3" s="8"/>
    </row>
    <row r="4" spans="2:36">
      <c r="B4" s="1" t="s">
        <v>24</v>
      </c>
      <c r="C4" s="7">
        <v>8156</v>
      </c>
      <c r="D4" s="7">
        <v>10426</v>
      </c>
      <c r="E4" s="7">
        <v>6671</v>
      </c>
      <c r="F4" s="7">
        <v>8880</v>
      </c>
      <c r="G4" s="7">
        <v>9394</v>
      </c>
      <c r="H4" s="7">
        <v>12130</v>
      </c>
      <c r="I4" s="7">
        <v>7433</v>
      </c>
      <c r="J4" s="7">
        <v>9415</v>
      </c>
      <c r="K4" s="7">
        <v>10308</v>
      </c>
      <c r="L4" s="7">
        <v>13420</v>
      </c>
      <c r="M4" s="7">
        <v>7988</v>
      </c>
      <c r="N4" s="7">
        <v>10121</v>
      </c>
      <c r="O4" s="7">
        <v>10675</v>
      </c>
      <c r="W4" s="1" t="s">
        <v>24</v>
      </c>
      <c r="Y4" s="7">
        <v>31243</v>
      </c>
      <c r="Z4" s="7">
        <v>30884</v>
      </c>
      <c r="AA4" s="7">
        <v>28384</v>
      </c>
      <c r="AB4" s="7">
        <v>28209</v>
      </c>
      <c r="AC4" s="7">
        <v>28796</v>
      </c>
      <c r="AD4" s="7">
        <v>29381</v>
      </c>
      <c r="AE4" s="7">
        <v>30132</v>
      </c>
      <c r="AF4" s="7">
        <v>31797</v>
      </c>
      <c r="AG4" s="7">
        <v>37075</v>
      </c>
      <c r="AH4" s="7">
        <f t="shared" ref="AH4:AH16" si="0">SUM(I4:L4)</f>
        <v>40576</v>
      </c>
      <c r="AI4" s="7"/>
      <c r="AJ4" s="7"/>
    </row>
    <row r="5" spans="2:36" ht="15">
      <c r="B5" s="1" t="s">
        <v>23</v>
      </c>
      <c r="C5" s="7">
        <f t="shared" ref="C5:O5" si="1">SUM(C3-C4)</f>
        <v>9935</v>
      </c>
      <c r="D5" s="7">
        <f t="shared" si="1"/>
        <v>12029</v>
      </c>
      <c r="E5" s="7">
        <f t="shared" si="1"/>
        <v>8149</v>
      </c>
      <c r="F5" s="7">
        <f t="shared" si="1"/>
        <v>10337</v>
      </c>
      <c r="G5" s="7">
        <f t="shared" si="1"/>
        <v>10795</v>
      </c>
      <c r="H5" s="7">
        <f t="shared" si="1"/>
        <v>13118</v>
      </c>
      <c r="I5" s="7">
        <f t="shared" si="1"/>
        <v>8767</v>
      </c>
      <c r="J5" s="7">
        <f t="shared" si="1"/>
        <v>10810</v>
      </c>
      <c r="K5" s="7">
        <f t="shared" si="1"/>
        <v>11663</v>
      </c>
      <c r="L5" s="7">
        <f t="shared" si="1"/>
        <v>14576</v>
      </c>
      <c r="M5" s="7">
        <f t="shared" si="1"/>
        <v>9858</v>
      </c>
      <c r="N5" s="7">
        <f t="shared" si="1"/>
        <v>12201</v>
      </c>
      <c r="O5" s="7">
        <f t="shared" si="1"/>
        <v>12778</v>
      </c>
      <c r="P5" s="7"/>
      <c r="Q5" s="7"/>
      <c r="R5" s="7"/>
      <c r="S5" s="7"/>
      <c r="W5" s="1" t="s">
        <v>22</v>
      </c>
      <c r="Y5" s="8">
        <f>SUM(Y3-Y4)</f>
        <v>35172</v>
      </c>
      <c r="Z5" s="8">
        <f>SUM(Z3-Z4)</f>
        <v>35799</v>
      </c>
      <c r="AA5" s="8">
        <f>SUM(AA3-AA4)</f>
        <v>34672</v>
      </c>
      <c r="AB5" s="8">
        <f>SUM(AB3-AB4)</f>
        <v>34590</v>
      </c>
      <c r="AC5" s="8">
        <f>AC3-AC4</f>
        <v>34729</v>
      </c>
      <c r="AD5" s="8">
        <f t="shared" ref="AD5:AJ5" si="2">SUM(AD3-AD4)</f>
        <v>35280</v>
      </c>
      <c r="AE5" s="8">
        <f t="shared" si="2"/>
        <v>37029</v>
      </c>
      <c r="AF5" s="8">
        <f t="shared" si="2"/>
        <v>38575</v>
      </c>
      <c r="AG5" s="8">
        <f t="shared" si="2"/>
        <v>42399</v>
      </c>
      <c r="AH5" s="8">
        <f>AH3-AH4</f>
        <v>45816</v>
      </c>
      <c r="AI5" s="8">
        <f t="shared" si="2"/>
        <v>0</v>
      </c>
      <c r="AJ5" s="8">
        <f t="shared" si="2"/>
        <v>0</v>
      </c>
    </row>
    <row r="6" spans="2:36">
      <c r="B6" s="1" t="s">
        <v>20</v>
      </c>
      <c r="C6" s="7">
        <v>6924</v>
      </c>
      <c r="D6" s="7">
        <v>9203</v>
      </c>
      <c r="E6" s="7">
        <v>5837</v>
      </c>
      <c r="F6" s="7">
        <v>7208</v>
      </c>
      <c r="G6" s="7">
        <v>7636</v>
      </c>
      <c r="H6" s="7">
        <v>10556</v>
      </c>
      <c r="I6" s="7">
        <v>6580</v>
      </c>
      <c r="J6" s="7">
        <v>7387</v>
      </c>
      <c r="K6" s="7">
        <v>8295</v>
      </c>
      <c r="L6" s="7">
        <v>12197</v>
      </c>
      <c r="M6" s="7">
        <v>7229</v>
      </c>
      <c r="N6" s="7">
        <v>8542</v>
      </c>
      <c r="O6" s="7">
        <v>8757</v>
      </c>
      <c r="W6" s="1" t="s">
        <v>20</v>
      </c>
      <c r="Y6" s="7">
        <v>25357</v>
      </c>
      <c r="Z6" s="7">
        <v>26126</v>
      </c>
      <c r="AA6" s="7">
        <v>24885</v>
      </c>
      <c r="AB6" s="7">
        <v>24735</v>
      </c>
      <c r="AC6" s="7">
        <v>24453</v>
      </c>
      <c r="AD6" s="7">
        <v>25170</v>
      </c>
      <c r="AE6" s="7">
        <v>26738</v>
      </c>
      <c r="AF6" s="7">
        <v>28453</v>
      </c>
      <c r="AG6" s="7">
        <v>31237</v>
      </c>
      <c r="AH6" s="7">
        <f>SUM(I6:L6)</f>
        <v>34459</v>
      </c>
      <c r="AI6" s="7"/>
      <c r="AJ6" s="7"/>
    </row>
    <row r="7" spans="2:36">
      <c r="B7" s="1" t="s">
        <v>19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-3322</v>
      </c>
      <c r="J7" s="7">
        <v>-13</v>
      </c>
      <c r="K7" s="7">
        <v>14</v>
      </c>
      <c r="L7" s="7">
        <v>0</v>
      </c>
      <c r="M7" s="7">
        <v>0</v>
      </c>
      <c r="N7" s="7">
        <v>0</v>
      </c>
      <c r="O7" s="7">
        <v>0</v>
      </c>
      <c r="W7" s="1" t="s">
        <v>19</v>
      </c>
      <c r="Y7" s="7">
        <v>0</v>
      </c>
      <c r="Z7" s="7">
        <v>0</v>
      </c>
      <c r="AA7" s="7">
        <v>1359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f t="shared" si="0"/>
        <v>-3321</v>
      </c>
      <c r="AI7" s="7"/>
      <c r="AJ7" s="7"/>
    </row>
    <row r="8" spans="2:36">
      <c r="B8" s="1" t="s">
        <v>18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242</v>
      </c>
      <c r="J8" s="7">
        <v>1359</v>
      </c>
      <c r="K8" s="7">
        <v>1</v>
      </c>
      <c r="L8" s="7">
        <v>1564</v>
      </c>
      <c r="M8" s="7">
        <v>0</v>
      </c>
      <c r="N8" s="7">
        <v>0</v>
      </c>
      <c r="O8" s="7">
        <v>6</v>
      </c>
      <c r="W8" s="1" t="s">
        <v>18</v>
      </c>
      <c r="Y8" s="7">
        <v>110</v>
      </c>
      <c r="Z8" s="7">
        <v>92</v>
      </c>
      <c r="AA8" s="7">
        <v>75</v>
      </c>
      <c r="AB8" s="7">
        <v>70</v>
      </c>
      <c r="AC8" s="7">
        <v>0</v>
      </c>
      <c r="AD8" s="7">
        <v>0</v>
      </c>
      <c r="AE8" s="7">
        <v>0</v>
      </c>
      <c r="AF8" s="7">
        <v>42</v>
      </c>
      <c r="AG8" s="7">
        <v>0</v>
      </c>
      <c r="AH8" s="7">
        <f t="shared" si="0"/>
        <v>3166</v>
      </c>
      <c r="AI8" s="7"/>
      <c r="AJ8" s="7"/>
    </row>
    <row r="9" spans="2:36" ht="15">
      <c r="B9" s="1" t="s">
        <v>17</v>
      </c>
      <c r="C9" s="1">
        <f t="shared" ref="C9:O9" si="3">SUM(C5-C6-C7-C8)</f>
        <v>3011</v>
      </c>
      <c r="D9" s="1">
        <f t="shared" si="3"/>
        <v>2826</v>
      </c>
      <c r="E9" s="1">
        <f t="shared" si="3"/>
        <v>2312</v>
      </c>
      <c r="F9" s="1">
        <f t="shared" si="3"/>
        <v>3129</v>
      </c>
      <c r="G9" s="1">
        <f t="shared" si="3"/>
        <v>3159</v>
      </c>
      <c r="H9" s="1">
        <f t="shared" si="3"/>
        <v>2562</v>
      </c>
      <c r="I9" s="1">
        <f t="shared" si="3"/>
        <v>5267</v>
      </c>
      <c r="J9" s="1">
        <f t="shared" si="3"/>
        <v>2077</v>
      </c>
      <c r="K9" s="1">
        <f t="shared" si="3"/>
        <v>3353</v>
      </c>
      <c r="L9" s="1">
        <f t="shared" si="3"/>
        <v>815</v>
      </c>
      <c r="M9" s="1">
        <f t="shared" si="3"/>
        <v>2629</v>
      </c>
      <c r="N9" s="1">
        <f t="shared" si="3"/>
        <v>3659</v>
      </c>
      <c r="O9" s="1">
        <f t="shared" si="3"/>
        <v>4015</v>
      </c>
      <c r="W9" s="1" t="s">
        <v>17</v>
      </c>
      <c r="Y9" s="2">
        <f t="shared" ref="Y9:AG9" si="4">SUM(Y5-Y6-Y7-Y8)</f>
        <v>9705</v>
      </c>
      <c r="Z9" s="2">
        <f t="shared" si="4"/>
        <v>9581</v>
      </c>
      <c r="AA9" s="2">
        <f t="shared" si="4"/>
        <v>8353</v>
      </c>
      <c r="AB9" s="2">
        <f t="shared" si="4"/>
        <v>9785</v>
      </c>
      <c r="AC9" s="2">
        <f t="shared" si="4"/>
        <v>10276</v>
      </c>
      <c r="AD9" s="2">
        <f t="shared" si="4"/>
        <v>10110</v>
      </c>
      <c r="AE9" s="2">
        <f t="shared" si="4"/>
        <v>10291</v>
      </c>
      <c r="AF9" s="2">
        <f t="shared" si="4"/>
        <v>10080</v>
      </c>
      <c r="AG9" s="2">
        <f t="shared" si="4"/>
        <v>11162</v>
      </c>
      <c r="AH9" s="2">
        <f>AH5-SUM(AH6:AH8)</f>
        <v>11512</v>
      </c>
      <c r="AI9" s="2">
        <f>SUM(AI5-AI6-AI7-AI8)</f>
        <v>0</v>
      </c>
      <c r="AJ9" s="2">
        <f>SUM(AJ5-AJ6-AJ7-AJ8)</f>
        <v>0</v>
      </c>
    </row>
    <row r="10" spans="2:36">
      <c r="B10" s="1" t="s">
        <v>16</v>
      </c>
      <c r="C10" s="7">
        <v>86</v>
      </c>
      <c r="D10" s="7">
        <v>-130</v>
      </c>
      <c r="E10" s="7">
        <v>120</v>
      </c>
      <c r="F10" s="7">
        <v>126</v>
      </c>
      <c r="G10" s="7">
        <v>118</v>
      </c>
      <c r="H10" s="7">
        <v>158</v>
      </c>
      <c r="I10" s="7">
        <v>134</v>
      </c>
      <c r="J10" s="7">
        <v>-2</v>
      </c>
      <c r="K10" s="7">
        <v>36</v>
      </c>
      <c r="L10" s="7">
        <v>-36</v>
      </c>
      <c r="M10" s="7">
        <v>61</v>
      </c>
      <c r="N10" s="7">
        <v>60</v>
      </c>
      <c r="O10" s="7">
        <v>62</v>
      </c>
      <c r="W10" s="1" t="s">
        <v>16</v>
      </c>
      <c r="Y10" s="7">
        <v>0</v>
      </c>
      <c r="Z10" s="7">
        <v>0</v>
      </c>
      <c r="AA10" s="7">
        <v>0</v>
      </c>
      <c r="AB10" s="7">
        <v>-19</v>
      </c>
      <c r="AC10" s="7">
        <v>233</v>
      </c>
      <c r="AD10" s="7">
        <v>298</v>
      </c>
      <c r="AE10" s="7">
        <v>-44</v>
      </c>
      <c r="AF10" s="7">
        <v>117</v>
      </c>
      <c r="AG10" s="7">
        <v>522</v>
      </c>
      <c r="AH10" s="7">
        <f t="shared" si="0"/>
        <v>132</v>
      </c>
    </row>
    <row r="11" spans="2:36">
      <c r="B11" s="1" t="s">
        <v>15</v>
      </c>
      <c r="C11" s="7">
        <v>-264</v>
      </c>
      <c r="D11" s="7">
        <v>-339</v>
      </c>
      <c r="E11" s="7">
        <v>-258</v>
      </c>
      <c r="F11" s="7">
        <v>-241</v>
      </c>
      <c r="G11" s="7">
        <v>-232</v>
      </c>
      <c r="H11" s="7">
        <v>-1132</v>
      </c>
      <c r="I11" s="7">
        <v>-240</v>
      </c>
      <c r="J11" s="7">
        <v>-236</v>
      </c>
      <c r="K11" s="7">
        <v>-190</v>
      </c>
      <c r="L11" s="7">
        <v>-273</v>
      </c>
      <c r="M11" s="7">
        <v>-200</v>
      </c>
      <c r="N11" s="7">
        <v>-201</v>
      </c>
      <c r="O11" s="7">
        <v>-201</v>
      </c>
      <c r="W11" s="1" t="s">
        <v>15</v>
      </c>
      <c r="Y11" s="7">
        <v>-911</v>
      </c>
      <c r="Z11" s="7">
        <v>-909</v>
      </c>
      <c r="AA11" s="7">
        <v>-970</v>
      </c>
      <c r="AB11" s="7">
        <v>-1342</v>
      </c>
      <c r="AC11" s="7">
        <v>-1151</v>
      </c>
      <c r="AD11" s="7">
        <v>-1525</v>
      </c>
      <c r="AE11" s="7">
        <v>-1135</v>
      </c>
      <c r="AF11" s="7">
        <v>-1128</v>
      </c>
      <c r="AG11" s="7">
        <v>-1863</v>
      </c>
      <c r="AH11" s="7">
        <f t="shared" si="0"/>
        <v>-939</v>
      </c>
    </row>
    <row r="12" spans="2:36">
      <c r="B12" s="1" t="s">
        <v>14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W12" s="1" t="s">
        <v>14</v>
      </c>
      <c r="Y12" s="7">
        <v>97</v>
      </c>
      <c r="Z12" s="7">
        <v>85</v>
      </c>
      <c r="AA12" s="7">
        <v>59</v>
      </c>
      <c r="AB12" s="7">
        <v>110</v>
      </c>
      <c r="AC12" s="7">
        <v>244</v>
      </c>
      <c r="AD12" s="7">
        <v>306</v>
      </c>
      <c r="AE12" s="7">
        <v>200</v>
      </c>
      <c r="AF12" s="7">
        <v>0</v>
      </c>
      <c r="AG12" s="7">
        <v>0</v>
      </c>
      <c r="AH12" s="7">
        <f t="shared" si="0"/>
        <v>0</v>
      </c>
    </row>
    <row r="13" spans="2:36">
      <c r="B13" s="1" t="s">
        <v>13</v>
      </c>
      <c r="C13" s="1">
        <f t="shared" ref="C13:O13" si="5">SUM(C9+C10+C11+C12)</f>
        <v>2833</v>
      </c>
      <c r="D13" s="1">
        <f t="shared" si="5"/>
        <v>2357</v>
      </c>
      <c r="E13" s="1">
        <f t="shared" si="5"/>
        <v>2174</v>
      </c>
      <c r="F13" s="1">
        <f t="shared" si="5"/>
        <v>3014</v>
      </c>
      <c r="G13" s="1">
        <f t="shared" si="5"/>
        <v>3045</v>
      </c>
      <c r="H13" s="1">
        <f t="shared" si="5"/>
        <v>1588</v>
      </c>
      <c r="I13" s="1">
        <f t="shared" si="5"/>
        <v>5161</v>
      </c>
      <c r="J13" s="1">
        <f t="shared" si="5"/>
        <v>1839</v>
      </c>
      <c r="K13" s="1">
        <f t="shared" si="5"/>
        <v>3199</v>
      </c>
      <c r="L13" s="1">
        <f t="shared" si="5"/>
        <v>506</v>
      </c>
      <c r="M13" s="1">
        <f t="shared" si="5"/>
        <v>2490</v>
      </c>
      <c r="N13" s="1">
        <f t="shared" si="5"/>
        <v>3518</v>
      </c>
      <c r="O13" s="1">
        <f t="shared" si="5"/>
        <v>3876</v>
      </c>
      <c r="W13" s="1" t="s">
        <v>58</v>
      </c>
      <c r="Y13" s="1">
        <f t="shared" ref="Y13:AJ13" si="6">Y9+Y10+Y11+Y12</f>
        <v>8891</v>
      </c>
      <c r="Z13" s="1">
        <f t="shared" si="6"/>
        <v>8757</v>
      </c>
      <c r="AA13" s="1">
        <f t="shared" si="6"/>
        <v>7442</v>
      </c>
      <c r="AB13" s="1">
        <f t="shared" si="6"/>
        <v>8534</v>
      </c>
      <c r="AC13" s="1">
        <f t="shared" si="6"/>
        <v>9602</v>
      </c>
      <c r="AD13" s="1">
        <f t="shared" si="6"/>
        <v>9189</v>
      </c>
      <c r="AE13" s="1">
        <f t="shared" si="6"/>
        <v>9312</v>
      </c>
      <c r="AF13" s="1">
        <f t="shared" si="6"/>
        <v>9069</v>
      </c>
      <c r="AG13" s="1">
        <f t="shared" si="6"/>
        <v>9821</v>
      </c>
      <c r="AH13" s="1">
        <f>AH9-SUM(AH10:AH12)</f>
        <v>12319</v>
      </c>
      <c r="AI13" s="1">
        <f t="shared" si="6"/>
        <v>0</v>
      </c>
      <c r="AJ13" s="1">
        <f t="shared" si="6"/>
        <v>0</v>
      </c>
    </row>
    <row r="14" spans="2:36">
      <c r="B14" s="1" t="s">
        <v>12</v>
      </c>
      <c r="C14" s="7">
        <v>526</v>
      </c>
      <c r="D14" s="7">
        <v>498</v>
      </c>
      <c r="E14" s="7">
        <v>451</v>
      </c>
      <c r="F14" s="7">
        <v>642</v>
      </c>
      <c r="G14" s="7">
        <v>802</v>
      </c>
      <c r="H14" s="7">
        <v>247</v>
      </c>
      <c r="I14" s="7">
        <v>888</v>
      </c>
      <c r="J14" s="7">
        <v>393</v>
      </c>
      <c r="K14" s="7">
        <v>475</v>
      </c>
      <c r="L14" s="7">
        <v>-29</v>
      </c>
      <c r="M14" s="7">
        <v>546</v>
      </c>
      <c r="N14" s="7">
        <v>747</v>
      </c>
      <c r="O14" s="7">
        <v>760</v>
      </c>
      <c r="W14" s="1" t="s">
        <v>12</v>
      </c>
      <c r="Y14" s="7">
        <v>2104</v>
      </c>
      <c r="Z14" s="7">
        <v>2199</v>
      </c>
      <c r="AA14" s="7">
        <v>1941</v>
      </c>
      <c r="AB14" s="7">
        <v>2174</v>
      </c>
      <c r="AC14" s="7">
        <v>4694</v>
      </c>
      <c r="AD14" s="7">
        <v>-3370</v>
      </c>
      <c r="AE14" s="7">
        <v>1959</v>
      </c>
      <c r="AF14" s="7">
        <v>1894</v>
      </c>
      <c r="AG14" s="7">
        <v>2142</v>
      </c>
      <c r="AH14" s="7">
        <f t="shared" si="0"/>
        <v>1727</v>
      </c>
    </row>
    <row r="15" spans="2:36">
      <c r="B15" s="1" t="s">
        <v>11</v>
      </c>
      <c r="C15" s="7">
        <f t="shared" ref="C15:O15" si="7">SUM(C13-C14)</f>
        <v>2307</v>
      </c>
      <c r="D15" s="7">
        <f t="shared" si="7"/>
        <v>1859</v>
      </c>
      <c r="E15" s="7">
        <f t="shared" si="7"/>
        <v>1723</v>
      </c>
      <c r="F15" s="7">
        <f t="shared" si="7"/>
        <v>2372</v>
      </c>
      <c r="G15" s="7">
        <f t="shared" si="7"/>
        <v>2243</v>
      </c>
      <c r="H15" s="7">
        <f t="shared" si="7"/>
        <v>1341</v>
      </c>
      <c r="I15" s="7">
        <f t="shared" si="7"/>
        <v>4273</v>
      </c>
      <c r="J15" s="7">
        <f t="shared" si="7"/>
        <v>1446</v>
      </c>
      <c r="K15" s="7">
        <f t="shared" si="7"/>
        <v>2724</v>
      </c>
      <c r="L15" s="7">
        <f t="shared" si="7"/>
        <v>535</v>
      </c>
      <c r="M15" s="7">
        <f t="shared" si="7"/>
        <v>1944</v>
      </c>
      <c r="N15" s="7">
        <f t="shared" si="7"/>
        <v>2771</v>
      </c>
      <c r="O15" s="7">
        <f t="shared" si="7"/>
        <v>3116</v>
      </c>
      <c r="P15" s="7"/>
      <c r="Q15" s="7"/>
      <c r="R15" s="7"/>
      <c r="S15" s="7"/>
      <c r="W15" s="1" t="s">
        <v>10</v>
      </c>
      <c r="Y15" s="7">
        <f t="shared" ref="Y15:AJ15" si="8">SUM(Y13-Y14)</f>
        <v>6787</v>
      </c>
      <c r="Z15" s="7">
        <f t="shared" si="8"/>
        <v>6558</v>
      </c>
      <c r="AA15" s="7">
        <f t="shared" si="8"/>
        <v>5501</v>
      </c>
      <c r="AB15" s="7">
        <f t="shared" si="8"/>
        <v>6360</v>
      </c>
      <c r="AC15" s="7">
        <f t="shared" si="8"/>
        <v>4908</v>
      </c>
      <c r="AD15" s="7">
        <f t="shared" si="8"/>
        <v>12559</v>
      </c>
      <c r="AE15" s="7">
        <f t="shared" si="8"/>
        <v>7353</v>
      </c>
      <c r="AF15" s="7">
        <f t="shared" si="8"/>
        <v>7175</v>
      </c>
      <c r="AG15" s="7">
        <f t="shared" si="8"/>
        <v>7679</v>
      </c>
      <c r="AH15" s="7">
        <f t="shared" si="0"/>
        <v>8978</v>
      </c>
      <c r="AI15" s="7">
        <f t="shared" si="8"/>
        <v>0</v>
      </c>
      <c r="AJ15" s="7">
        <f t="shared" si="8"/>
        <v>0</v>
      </c>
    </row>
    <row r="16" spans="2:36">
      <c r="B16" s="1" t="s">
        <v>9</v>
      </c>
      <c r="C16" s="7">
        <v>16</v>
      </c>
      <c r="D16" s="7">
        <v>14</v>
      </c>
      <c r="E16" s="7">
        <v>9</v>
      </c>
      <c r="F16" s="7">
        <v>14</v>
      </c>
      <c r="G16" s="7">
        <v>19</v>
      </c>
      <c r="H16" s="7">
        <v>19</v>
      </c>
      <c r="I16" s="7">
        <v>12</v>
      </c>
      <c r="J16" s="7">
        <v>17</v>
      </c>
      <c r="K16" s="7">
        <v>22</v>
      </c>
      <c r="L16" s="7">
        <v>17</v>
      </c>
      <c r="M16" s="7">
        <v>12</v>
      </c>
      <c r="N16" s="7">
        <v>23</v>
      </c>
      <c r="O16" s="7">
        <v>24</v>
      </c>
      <c r="P16" s="7"/>
      <c r="Q16" s="7"/>
      <c r="R16" s="7"/>
      <c r="S16" s="7"/>
      <c r="W16" s="1" t="s">
        <v>9</v>
      </c>
      <c r="Y16" s="7">
        <v>47</v>
      </c>
      <c r="Z16" s="7">
        <v>45</v>
      </c>
      <c r="AA16" s="7">
        <v>49</v>
      </c>
      <c r="AB16" s="7">
        <v>50</v>
      </c>
      <c r="AC16" s="7">
        <v>51</v>
      </c>
      <c r="AD16" s="7">
        <v>44</v>
      </c>
      <c r="AE16" s="7">
        <v>39</v>
      </c>
      <c r="AF16" s="7">
        <v>55</v>
      </c>
      <c r="AG16" s="7">
        <v>61</v>
      </c>
      <c r="AH16" s="7">
        <f t="shared" si="0"/>
        <v>68</v>
      </c>
      <c r="AI16" s="7"/>
      <c r="AJ16" s="7"/>
    </row>
    <row r="17" spans="2:36" ht="15">
      <c r="B17" s="1" t="s">
        <v>49</v>
      </c>
      <c r="C17" s="7">
        <f t="shared" ref="C17:O17" si="9">SUM(C15-C16)</f>
        <v>2291</v>
      </c>
      <c r="D17" s="7">
        <f t="shared" si="9"/>
        <v>1845</v>
      </c>
      <c r="E17" s="7">
        <f t="shared" si="9"/>
        <v>1714</v>
      </c>
      <c r="F17" s="7">
        <f t="shared" si="9"/>
        <v>2358</v>
      </c>
      <c r="G17" s="7">
        <f t="shared" si="9"/>
        <v>2224</v>
      </c>
      <c r="H17" s="7">
        <f t="shared" si="9"/>
        <v>1322</v>
      </c>
      <c r="I17" s="7">
        <f t="shared" si="9"/>
        <v>4261</v>
      </c>
      <c r="J17" s="7">
        <f t="shared" si="9"/>
        <v>1429</v>
      </c>
      <c r="K17" s="7">
        <f t="shared" si="9"/>
        <v>2702</v>
      </c>
      <c r="L17" s="7">
        <f t="shared" si="9"/>
        <v>518</v>
      </c>
      <c r="M17" s="7">
        <f t="shared" si="9"/>
        <v>1932</v>
      </c>
      <c r="N17" s="7">
        <f t="shared" si="9"/>
        <v>2748</v>
      </c>
      <c r="O17" s="7">
        <f t="shared" si="9"/>
        <v>3092</v>
      </c>
      <c r="P17" s="7"/>
      <c r="Q17" s="7"/>
      <c r="R17" s="7"/>
      <c r="S17" s="7"/>
      <c r="W17" s="1" t="s">
        <v>8</v>
      </c>
      <c r="Y17" s="8">
        <f t="shared" ref="Y17:AJ17" si="10">SUM(Y15-Y16)</f>
        <v>6740</v>
      </c>
      <c r="Z17" s="8">
        <f t="shared" si="10"/>
        <v>6513</v>
      </c>
      <c r="AA17" s="8">
        <f t="shared" si="10"/>
        <v>5452</v>
      </c>
      <c r="AB17" s="8">
        <f t="shared" si="10"/>
        <v>6310</v>
      </c>
      <c r="AC17" s="8">
        <f t="shared" si="10"/>
        <v>4857</v>
      </c>
      <c r="AD17" s="8">
        <f t="shared" si="10"/>
        <v>12515</v>
      </c>
      <c r="AE17" s="8">
        <f t="shared" si="10"/>
        <v>7314</v>
      </c>
      <c r="AF17" s="8">
        <f t="shared" si="10"/>
        <v>7120</v>
      </c>
      <c r="AG17" s="8">
        <f t="shared" si="10"/>
        <v>7618</v>
      </c>
      <c r="AH17" s="8">
        <f>SUM(AH15-AH16)</f>
        <v>8910</v>
      </c>
      <c r="AI17" s="8">
        <f t="shared" si="10"/>
        <v>0</v>
      </c>
      <c r="AJ17" s="8">
        <f t="shared" si="10"/>
        <v>0</v>
      </c>
    </row>
    <row r="18" spans="2:36">
      <c r="B18" s="1" t="s">
        <v>7</v>
      </c>
      <c r="C18" s="10">
        <v>1381.9559999999999</v>
      </c>
      <c r="D18" s="10">
        <v>1388</v>
      </c>
      <c r="E18" s="10">
        <v>1381.6310000000001</v>
      </c>
      <c r="F18" s="10">
        <v>1382.114</v>
      </c>
      <c r="G18" s="10">
        <v>1382.652</v>
      </c>
      <c r="H18" s="10">
        <v>1390</v>
      </c>
      <c r="I18" s="10">
        <v>1382.683</v>
      </c>
      <c r="J18" s="10">
        <v>1380.0840000000001</v>
      </c>
      <c r="K18" s="10">
        <v>1377.7090000000001</v>
      </c>
      <c r="L18" s="10">
        <v>1385</v>
      </c>
      <c r="M18" s="10">
        <v>1377.693</v>
      </c>
      <c r="N18" s="10">
        <v>1376.58</v>
      </c>
      <c r="O18" s="10">
        <v>1374.8630000000001</v>
      </c>
      <c r="P18" s="10"/>
      <c r="Q18" s="10"/>
      <c r="R18" s="10"/>
      <c r="S18" s="10"/>
      <c r="T18" s="10"/>
      <c r="U18" s="10"/>
      <c r="V18" s="10"/>
      <c r="W18" s="10" t="s">
        <v>6</v>
      </c>
      <c r="X18" s="10"/>
      <c r="Y18" s="10">
        <v>1541</v>
      </c>
      <c r="Z18" s="10">
        <v>1509</v>
      </c>
      <c r="AA18" s="10">
        <v>1469</v>
      </c>
      <c r="AB18" s="10">
        <v>1439</v>
      </c>
      <c r="AC18" s="10">
        <v>1419.9079999999999</v>
      </c>
      <c r="AD18" s="10">
        <v>1404.6859999999999</v>
      </c>
      <c r="AE18" s="10">
        <v>1389.5440000000001</v>
      </c>
      <c r="AF18" s="10">
        <v>1385</v>
      </c>
      <c r="AG18" s="10">
        <v>1383.451</v>
      </c>
      <c r="AH18" s="10">
        <v>1385</v>
      </c>
      <c r="AI18" s="11"/>
      <c r="AJ18" s="11"/>
    </row>
    <row r="19" spans="2:36">
      <c r="B19" s="1" t="s">
        <v>5</v>
      </c>
      <c r="C19" s="9">
        <f t="shared" ref="C19:O19" si="11">C17/C18</f>
        <v>1.657795183059374</v>
      </c>
      <c r="D19" s="9">
        <f t="shared" si="11"/>
        <v>1.329250720461095</v>
      </c>
      <c r="E19" s="9">
        <f t="shared" si="11"/>
        <v>1.2405627841297713</v>
      </c>
      <c r="F19" s="9">
        <f t="shared" si="11"/>
        <v>1.7060821321540769</v>
      </c>
      <c r="G19" s="9">
        <f t="shared" si="11"/>
        <v>1.6085030795890796</v>
      </c>
      <c r="H19" s="9">
        <f t="shared" si="11"/>
        <v>0.95107913669064748</v>
      </c>
      <c r="I19" s="9">
        <f t="shared" si="11"/>
        <v>3.0816897293161194</v>
      </c>
      <c r="J19" s="9">
        <f t="shared" si="11"/>
        <v>1.0354442193373736</v>
      </c>
      <c r="K19" s="9">
        <f t="shared" si="11"/>
        <v>1.9612269354413741</v>
      </c>
      <c r="L19" s="9">
        <f t="shared" si="11"/>
        <v>0.37400722021660648</v>
      </c>
      <c r="M19" s="9">
        <f t="shared" si="11"/>
        <v>1.4023443539308105</v>
      </c>
      <c r="N19" s="9">
        <f t="shared" si="11"/>
        <v>1.9962515800026153</v>
      </c>
      <c r="O19" s="9">
        <f t="shared" si="11"/>
        <v>2.2489513500617879</v>
      </c>
      <c r="W19" s="1" t="s">
        <v>5</v>
      </c>
      <c r="Y19" s="9">
        <f t="shared" ref="Y19:AJ19" si="12">Y17/Y18</f>
        <v>4.3737832576249192</v>
      </c>
      <c r="Z19" s="9">
        <f t="shared" si="12"/>
        <v>4.3161033797216701</v>
      </c>
      <c r="AA19" s="9">
        <f t="shared" si="12"/>
        <v>3.7113682777399593</v>
      </c>
      <c r="AB19" s="9">
        <f t="shared" si="12"/>
        <v>4.3849895760945099</v>
      </c>
      <c r="AC19" s="9">
        <f t="shared" si="12"/>
        <v>3.4206441544100041</v>
      </c>
      <c r="AD19" s="9">
        <f t="shared" si="12"/>
        <v>8.9094644639442553</v>
      </c>
      <c r="AE19" s="9">
        <f t="shared" si="12"/>
        <v>5.2635972664413648</v>
      </c>
      <c r="AF19" s="9">
        <f t="shared" si="12"/>
        <v>5.140794223826715</v>
      </c>
      <c r="AG19" s="9">
        <f t="shared" si="12"/>
        <v>5.5065195659260793</v>
      </c>
      <c r="AH19" s="9">
        <f>AH17/AH18</f>
        <v>6.4332129963898916</v>
      </c>
      <c r="AI19" s="9" t="e">
        <f t="shared" si="12"/>
        <v>#DIV/0!</v>
      </c>
      <c r="AJ19" s="9" t="e">
        <f t="shared" si="12"/>
        <v>#DIV/0!</v>
      </c>
    </row>
    <row r="21" spans="2:36">
      <c r="B21" s="1" t="s">
        <v>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W21" s="1" t="s">
        <v>4</v>
      </c>
    </row>
    <row r="22" spans="2:36">
      <c r="B22" s="1" t="s">
        <v>3</v>
      </c>
      <c r="C22" s="1" t="s">
        <v>0</v>
      </c>
      <c r="D22" s="5" t="s">
        <v>0</v>
      </c>
      <c r="E22" s="5" t="s">
        <v>0</v>
      </c>
      <c r="F22" s="5" t="s">
        <v>0</v>
      </c>
      <c r="G22" s="5">
        <f t="shared" ref="G22:O22" si="13">(G4-C4)/C4</f>
        <v>0.15179009318293282</v>
      </c>
      <c r="H22" s="5">
        <f t="shared" si="13"/>
        <v>0.16343755994628811</v>
      </c>
      <c r="I22" s="5">
        <f t="shared" si="13"/>
        <v>0.11422575326038076</v>
      </c>
      <c r="J22" s="5">
        <f t="shared" si="13"/>
        <v>6.024774774774775E-2</v>
      </c>
      <c r="K22" s="5">
        <f t="shared" si="13"/>
        <v>9.7296146476474346E-2</v>
      </c>
      <c r="L22" s="5">
        <f t="shared" si="13"/>
        <v>0.10634789777411377</v>
      </c>
      <c r="M22" s="5">
        <f t="shared" si="13"/>
        <v>7.4667025427149203E-2</v>
      </c>
      <c r="N22" s="5">
        <f t="shared" si="13"/>
        <v>7.4986723313860859E-2</v>
      </c>
      <c r="O22" s="5">
        <f t="shared" si="13"/>
        <v>3.5603414823438109E-2</v>
      </c>
      <c r="P22" s="5"/>
      <c r="Q22" s="5"/>
      <c r="R22" s="5"/>
      <c r="S22" s="5"/>
      <c r="W22" s="1" t="s">
        <v>2</v>
      </c>
      <c r="Y22" s="6" t="s">
        <v>0</v>
      </c>
      <c r="Z22" s="5">
        <f t="shared" ref="Z22:AH22" si="14">(Z3-Y3)/Y3</f>
        <v>4.0352330045923361E-3</v>
      </c>
      <c r="AA22" s="5">
        <f t="shared" si="14"/>
        <v>-5.4391674039860234E-2</v>
      </c>
      <c r="AB22" s="5">
        <f t="shared" si="14"/>
        <v>-4.0757421974118241E-3</v>
      </c>
      <c r="AC22" s="5">
        <f t="shared" si="14"/>
        <v>1.1560693641618497E-2</v>
      </c>
      <c r="AD22" s="5">
        <f t="shared" si="14"/>
        <v>1.7882723337268792E-2</v>
      </c>
      <c r="AE22" s="5">
        <f t="shared" si="14"/>
        <v>3.8663181825211487E-2</v>
      </c>
      <c r="AF22" s="5">
        <f t="shared" si="14"/>
        <v>4.7810485251857479E-2</v>
      </c>
      <c r="AG22" s="5">
        <f t="shared" si="14"/>
        <v>0.12934121525606776</v>
      </c>
      <c r="AH22" s="5">
        <f t="shared" si="14"/>
        <v>8.7047336235750061E-2</v>
      </c>
      <c r="AI22" s="5"/>
      <c r="AJ22" s="5"/>
    </row>
    <row r="23" spans="2:36">
      <c r="W23" s="1" t="s">
        <v>1</v>
      </c>
      <c r="Y23" s="6" t="s">
        <v>0</v>
      </c>
      <c r="Z23" s="6">
        <f t="shared" ref="Z23:AJ23" si="15">SUM(Z19/Y19)-1</f>
        <v>-1.3187639740193879E-2</v>
      </c>
      <c r="AA23" s="6">
        <f t="shared" si="15"/>
        <v>-0.1401113571150624</v>
      </c>
      <c r="AB23" s="6">
        <f t="shared" si="15"/>
        <v>0.18150214366889861</v>
      </c>
      <c r="AC23" s="6">
        <f t="shared" si="15"/>
        <v>-0.21991966114168049</v>
      </c>
      <c r="AD23" s="6">
        <f t="shared" si="15"/>
        <v>1.604615990955355</v>
      </c>
      <c r="AE23" s="6">
        <f t="shared" si="15"/>
        <v>-0.4092128334152253</v>
      </c>
      <c r="AF23" s="6">
        <f t="shared" si="15"/>
        <v>-2.3330630441199207E-2</v>
      </c>
      <c r="AG23" s="6">
        <f t="shared" si="15"/>
        <v>7.1141797585339894E-2</v>
      </c>
      <c r="AH23" s="6">
        <f t="shared" si="15"/>
        <v>0.16829022749653344</v>
      </c>
      <c r="AI23" s="6" t="e">
        <f t="shared" si="15"/>
        <v>#DIV/0!</v>
      </c>
      <c r="AJ23" s="6" t="e">
        <f t="shared" si="15"/>
        <v>#DIV/0!</v>
      </c>
    </row>
    <row r="24" spans="2:36">
      <c r="B24" s="1" t="s">
        <v>21</v>
      </c>
      <c r="C24" s="6">
        <f t="shared" ref="C24:O24" si="16">C5/C3</f>
        <v>0.54916809463269034</v>
      </c>
      <c r="D24" s="6">
        <f t="shared" si="16"/>
        <v>0.53569360944110445</v>
      </c>
      <c r="E24" s="6">
        <f t="shared" si="16"/>
        <v>0.5498650472334683</v>
      </c>
      <c r="F24" s="6">
        <f t="shared" si="16"/>
        <v>0.53790914294634962</v>
      </c>
      <c r="G24" s="6">
        <f t="shared" si="16"/>
        <v>0.53469711228887018</v>
      </c>
      <c r="H24" s="6">
        <f t="shared" si="16"/>
        <v>0.51956590621039289</v>
      </c>
      <c r="I24" s="6">
        <f t="shared" si="16"/>
        <v>0.54117283950617279</v>
      </c>
      <c r="J24" s="6">
        <f t="shared" si="16"/>
        <v>0.53448702101359702</v>
      </c>
      <c r="K24" s="6">
        <f t="shared" si="16"/>
        <v>0.53083610213463206</v>
      </c>
      <c r="L24" s="6">
        <f t="shared" si="16"/>
        <v>0.520645806543792</v>
      </c>
      <c r="M24" s="6">
        <f t="shared" si="16"/>
        <v>0.55239269304045724</v>
      </c>
      <c r="N24" s="6">
        <f t="shared" si="16"/>
        <v>0.54659080727533371</v>
      </c>
      <c r="O24" s="6">
        <f t="shared" si="16"/>
        <v>0.54483434955016419</v>
      </c>
      <c r="P24" s="6"/>
      <c r="Q24" s="6"/>
      <c r="R24" s="6"/>
      <c r="S24" s="6"/>
      <c r="W24" s="1" t="s">
        <v>21</v>
      </c>
      <c r="Y24" s="6">
        <f t="shared" ref="Y24:AJ24" si="17">Y5/Y3</f>
        <v>0.52957916133403593</v>
      </c>
      <c r="Z24" s="6">
        <f t="shared" si="17"/>
        <v>0.53685347089962954</v>
      </c>
      <c r="AA24" s="6">
        <f t="shared" si="17"/>
        <v>0.54986044151230651</v>
      </c>
      <c r="AB24" s="6">
        <f t="shared" si="17"/>
        <v>0.55080494912339373</v>
      </c>
      <c r="AC24" s="6">
        <f t="shared" si="17"/>
        <v>0.54669815033451397</v>
      </c>
      <c r="AD24" s="6">
        <f t="shared" si="17"/>
        <v>0.54561482191738453</v>
      </c>
      <c r="AE24" s="6">
        <f t="shared" si="17"/>
        <v>0.55134676374681735</v>
      </c>
      <c r="AF24" s="6">
        <f t="shared" si="17"/>
        <v>0.54815835843801508</v>
      </c>
      <c r="AG24" s="6">
        <f t="shared" si="17"/>
        <v>0.53349523114477693</v>
      </c>
      <c r="AH24" s="6">
        <f t="shared" si="17"/>
        <v>0.5303268821187147</v>
      </c>
      <c r="AI24" s="6" t="e">
        <f t="shared" si="17"/>
        <v>#DIV/0!</v>
      </c>
      <c r="AJ24" s="6" t="e">
        <f t="shared" si="17"/>
        <v>#DIV/0!</v>
      </c>
    </row>
    <row r="26" spans="2:36" ht="15">
      <c r="W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2024-11-29T09:17:50Z</dcterms:created>
  <dcterms:modified xsi:type="dcterms:W3CDTF">2025-04-04T10:40:16Z</dcterms:modified>
</cp:coreProperties>
</file>