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Discretionary\"/>
    </mc:Choice>
  </mc:AlternateContent>
  <xr:revisionPtr revIDLastSave="0" documentId="13_ncr:1_{AB0645F1-A55E-4D89-AEEE-923FC2726486}" xr6:coauthVersionLast="47" xr6:coauthVersionMax="47" xr10:uidLastSave="{00000000-0000-0000-0000-000000000000}"/>
  <bookViews>
    <workbookView xWindow="28702" yWindow="-98" windowWidth="28995" windowHeight="15675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49" i="2" l="1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Y34" i="2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BX34" i="2"/>
  <c r="R36" i="2"/>
  <c r="R39" i="2"/>
  <c r="AG18" i="2"/>
  <c r="AG36" i="2"/>
  <c r="AG20" i="2"/>
  <c r="BN40" i="2"/>
  <c r="BO40" i="2"/>
  <c r="BS21" i="2"/>
  <c r="BU15" i="2"/>
  <c r="BU14" i="2"/>
  <c r="BU13" i="2"/>
  <c r="BU12" i="2"/>
  <c r="BU11" i="2"/>
  <c r="BO21" i="2"/>
  <c r="BO9" i="2"/>
  <c r="BO20" i="2" s="1"/>
  <c r="AF73" i="2" l="1"/>
  <c r="AF74" i="2"/>
  <c r="O94" i="2"/>
  <c r="R74" i="2"/>
  <c r="Z47" i="2"/>
  <c r="BO47" i="2"/>
  <c r="BP47" i="2"/>
  <c r="O36" i="2"/>
  <c r="N36" i="2"/>
  <c r="AH20" i="2"/>
  <c r="AH36" i="2" s="1"/>
  <c r="AF64" i="2" l="1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L20" i="2"/>
  <c r="AK20" i="2"/>
  <c r="AK45" i="2" s="1"/>
  <c r="AJ20" i="2"/>
  <c r="AJ45" i="2" s="1"/>
  <c r="AI20" i="2"/>
  <c r="AI45" i="2" l="1"/>
  <c r="AF83" i="2" l="1"/>
  <c r="AF84" i="2" s="1"/>
  <c r="AF79" i="2"/>
  <c r="AF80" i="2" s="1"/>
  <c r="AF94" i="2"/>
  <c r="AF48" i="2"/>
  <c r="AF55" i="2"/>
  <c r="AH9" i="2"/>
  <c r="AG9" i="2"/>
  <c r="AH19" i="2"/>
  <c r="AG19" i="2"/>
  <c r="AH18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F47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K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A36" i="2"/>
  <c r="U23" i="2"/>
  <c r="Y36" i="2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AF66" i="2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T41" i="2"/>
  <c r="BQ36" i="2"/>
  <c r="BQ23" i="2"/>
  <c r="BS11" i="2"/>
  <c r="BR40" i="2"/>
  <c r="BR22" i="2"/>
  <c r="BR20" i="2"/>
  <c r="BR21" i="2"/>
  <c r="BU9" i="2"/>
  <c r="BT44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T43" i="2"/>
  <c r="BT42" i="2"/>
  <c r="BV13" i="2"/>
  <c r="BU41" i="2"/>
  <c r="BR23" i="2"/>
  <c r="BR36" i="2"/>
  <c r="BT11" i="2"/>
  <c r="BS40" i="2"/>
  <c r="BS22" i="2"/>
  <c r="BS20" i="2"/>
  <c r="BQ45" i="2"/>
  <c r="BQ28" i="2"/>
  <c r="BV9" i="2"/>
  <c r="BU44" i="2"/>
  <c r="AD33" i="2" l="1"/>
  <c r="AD66" i="2"/>
  <c r="BQ29" i="2"/>
  <c r="BQ30" i="2" s="1"/>
  <c r="BQ31" i="2" s="1"/>
  <c r="BQ32" i="2" s="1"/>
  <c r="BV15" i="2"/>
  <c r="BU43" i="2"/>
  <c r="BV14" i="2"/>
  <c r="BU42" i="2"/>
  <c r="BW13" i="2"/>
  <c r="BW41" i="2" s="1"/>
  <c r="BV41" i="2"/>
  <c r="BS23" i="2"/>
  <c r="BS36" i="2"/>
  <c r="BT40" i="2"/>
  <c r="BT22" i="2"/>
  <c r="BT20" i="2"/>
  <c r="BT21" i="2"/>
  <c r="BR45" i="2"/>
  <c r="BR28" i="2"/>
  <c r="BW9" i="2"/>
  <c r="BV44" i="2"/>
  <c r="BQ47" i="2" l="1"/>
  <c r="BR29" i="2" s="1"/>
  <c r="BR30" i="2" s="1"/>
  <c r="BR31" i="2" s="1"/>
  <c r="BR32" i="2" s="1"/>
  <c r="BQ33" i="2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33" i="2" l="1"/>
  <c r="BR47" i="2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l="1"/>
  <c r="BT32" i="2" s="1"/>
  <c r="BW45" i="2"/>
  <c r="BW28" i="2"/>
  <c r="BT33" i="2" l="1"/>
  <c r="BT47" i="2"/>
  <c r="BU29" i="2" s="1"/>
  <c r="BU30" i="2" s="1"/>
  <c r="BU31" i="2" s="1"/>
  <c r="BU32" i="2" s="1"/>
  <c r="BU33" i="2" l="1"/>
  <c r="BU47" i="2"/>
  <c r="BV29" i="2" l="1"/>
  <c r="BV30" i="2" s="1"/>
  <c r="BV31" i="2" s="1"/>
  <c r="BV32" i="2" s="1"/>
  <c r="BV33" i="2" s="1"/>
  <c r="BV47" i="2" l="1"/>
  <c r="BW29" i="2" s="1"/>
  <c r="BW30" i="2" s="1"/>
  <c r="BW31" i="2" l="1"/>
  <c r="BW32" i="2" s="1"/>
  <c r="BX32" i="2" l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W33" i="2"/>
  <c r="BW47" i="2"/>
  <c r="BZ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Y28" authorId="8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9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0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1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2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Y36" authorId="13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4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<sst xmlns="http://schemas.openxmlformats.org/spreadsheetml/2006/main" count="136" uniqueCount="123">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</sst>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22218</xdr:colOff>
      <xdr:row>0</xdr:row>
      <xdr:rowOff>39414</xdr:rowOff>
    </xdr:from>
    <xdr:to>
      <xdr:col>32</xdr:col>
      <xdr:colOff>22218</xdr:colOff>
      <xdr:row>107</xdr:row>
      <xdr:rowOff>48939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9913046" y="39414"/>
          <a:ext cx="0" cy="17417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0</xdr:row>
      <xdr:rowOff>0</xdr:rowOff>
    </xdr:from>
    <xdr:to>
      <xdr:col>66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A1:L9"/>
  <sheetViews>
    <sheetView zoomScale="115" zoomScaleNormal="115" workbookViewId="0"/>
  </sheetViews>
  <sheetFormatPr defaultRowHeight="12.75" x14ac:dyDescent="0.35"/>
  <cols>
    <col min="1" max="1" width="3" customWidth="1"/>
  </cols>
  <sheetData>
    <row r="1" spans="1:12" x14ac:dyDescent="0.35">
      <c r="A1" s="12"/>
    </row>
    <row r="2" spans="1:12" x14ac:dyDescent="0.35">
      <c r="J2" t="s">
        <v>0</v>
      </c>
      <c r="K2" s="1">
        <v>167.9</v>
      </c>
    </row>
    <row r="3" spans="1:12" x14ac:dyDescent="0.35">
      <c r="J3" t="s">
        <v>1</v>
      </c>
      <c r="K3" s="2">
        <v>10406.627415000001</v>
      </c>
      <c r="L3" s="3" t="s">
        <v>107</v>
      </c>
    </row>
    <row r="4" spans="1:12" x14ac:dyDescent="0.35">
      <c r="B4" t="s">
        <v>102</v>
      </c>
      <c r="J4" t="s">
        <v>2</v>
      </c>
      <c r="K4" s="2">
        <f>K3*K2</f>
        <v>1747272.7429785002</v>
      </c>
    </row>
    <row r="5" spans="1:12" x14ac:dyDescent="0.35">
      <c r="B5" t="s">
        <v>105</v>
      </c>
      <c r="J5" t="s">
        <v>3</v>
      </c>
      <c r="K5" s="2">
        <v>85074</v>
      </c>
      <c r="L5" s="3" t="s">
        <v>107</v>
      </c>
    </row>
    <row r="6" spans="1:12" x14ac:dyDescent="0.35">
      <c r="B6" t="s">
        <v>103</v>
      </c>
      <c r="J6" t="s">
        <v>4</v>
      </c>
      <c r="K6" s="2">
        <v>57634</v>
      </c>
      <c r="L6" s="3" t="s">
        <v>107</v>
      </c>
    </row>
    <row r="7" spans="1:12" x14ac:dyDescent="0.35">
      <c r="J7" t="s">
        <v>5</v>
      </c>
      <c r="K7" s="2">
        <f>K4-K5+K6</f>
        <v>1719832.7429785002</v>
      </c>
      <c r="L7" s="3"/>
    </row>
    <row r="8" spans="1:12" x14ac:dyDescent="0.35">
      <c r="K8" s="1"/>
    </row>
    <row r="9" spans="1:12" x14ac:dyDescent="0.35">
      <c r="J9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tabSelected="1" zoomScale="85" zoomScaleNormal="85" workbookViewId="0">
      <pane xSplit="2" ySplit="2" topLeftCell="P44" activePane="bottomRight" state="frozen"/>
      <selection pane="topRight" activeCell="C1" sqref="C1"/>
      <selection pane="bottomLeft" activeCell="A4" sqref="A4"/>
      <selection pane="bottomRight" activeCell="AK32" sqref="AK32:AK33"/>
    </sheetView>
  </sheetViews>
  <sheetFormatPr defaultRowHeight="12.75" x14ac:dyDescent="0.35"/>
  <cols>
    <col min="1" max="1" width="5" bestFit="1" customWidth="1"/>
    <col min="2" max="2" width="18.3984375" customWidth="1"/>
    <col min="3" max="26" width="9.1328125" style="3"/>
    <col min="74" max="75" width="9.59765625" customWidth="1"/>
  </cols>
  <sheetData>
    <row r="1" spans="1:85" x14ac:dyDescent="0.35">
      <c r="A1" s="12"/>
    </row>
    <row r="2" spans="1:85" x14ac:dyDescent="0.35">
      <c r="C2" s="3" t="s">
        <v>115</v>
      </c>
      <c r="D2" s="3" t="s">
        <v>116</v>
      </c>
      <c r="E2" s="3" t="s">
        <v>117</v>
      </c>
      <c r="F2" s="3" t="s">
        <v>114</v>
      </c>
      <c r="G2" s="3" t="s">
        <v>113</v>
      </c>
      <c r="H2" s="3" t="s">
        <v>112</v>
      </c>
      <c r="I2" s="3" t="s">
        <v>111</v>
      </c>
      <c r="J2" s="3" t="s">
        <v>50</v>
      </c>
      <c r="K2" s="3" t="s">
        <v>49</v>
      </c>
      <c r="L2" s="3" t="s">
        <v>48</v>
      </c>
      <c r="M2" s="3" t="s">
        <v>47</v>
      </c>
      <c r="N2" s="3" t="s">
        <v>46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15</v>
      </c>
      <c r="W2" s="3" t="s">
        <v>6</v>
      </c>
      <c r="X2" s="3" t="s">
        <v>16</v>
      </c>
      <c r="Y2" s="3" t="s">
        <v>17</v>
      </c>
      <c r="Z2" s="3" t="s">
        <v>18</v>
      </c>
      <c r="AA2" s="3" t="s">
        <v>51</v>
      </c>
      <c r="AB2" s="3" t="s">
        <v>52</v>
      </c>
      <c r="AC2" s="3" t="s">
        <v>53</v>
      </c>
      <c r="AD2" s="3" t="s">
        <v>54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118</v>
      </c>
      <c r="AJ2" s="3" t="s">
        <v>119</v>
      </c>
      <c r="AK2" s="3" t="s">
        <v>120</v>
      </c>
      <c r="AL2" s="3" t="s">
        <v>121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35">
      <c r="B3" s="2" t="s">
        <v>34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35">
      <c r="B4" s="2" t="s">
        <v>59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35">
      <c r="B5" s="2" t="s"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35">
      <c r="B6" s="2" t="s">
        <v>35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35">
      <c r="B7" s="2" t="s">
        <v>59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35">
      <c r="B8" s="2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35">
      <c r="B9" s="2" t="s">
        <v>36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f>+AC9*1.15</f>
        <v>26517.85</v>
      </c>
      <c r="AH9" s="4">
        <f>+AD9*1.15</f>
        <v>27834.6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35">
      <c r="B11" s="2" t="s">
        <v>39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/>
      <c r="AG11" s="4"/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>+BT11*1.05</f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35">
      <c r="B12" s="2" t="s">
        <v>40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/>
      <c r="AG12" s="4"/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>+BT12*1.05</f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35">
      <c r="B13" s="2" t="s">
        <v>41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/>
      <c r="AG13" s="4"/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>+BT13*1.05</f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35">
      <c r="B14" s="2" t="s">
        <v>42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/>
      <c r="AG14" s="4"/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>+BT14*1.05</f>
        <v>61813.496745000026</v>
      </c>
      <c r="BV14" s="2">
        <f t="shared" ref="BV14:BW14" si="14">+BU14*1.05</f>
        <v>64904.171582250026</v>
      </c>
      <c r="BW14" s="2">
        <f t="shared" si="14"/>
        <v>68149.380161362526</v>
      </c>
    </row>
    <row r="15" spans="1:85" s="2" customFormat="1" x14ac:dyDescent="0.35">
      <c r="B15" s="2" t="s">
        <v>43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/>
      <c r="AG15" s="4"/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>+BT15*1.05</f>
        <v>72108.828330000033</v>
      </c>
      <c r="BV15" s="2">
        <f t="shared" ref="BV15:BW15" si="16">+BU15*1.05</f>
        <v>75714.269746500038</v>
      </c>
      <c r="BW15" s="2">
        <f t="shared" si="16"/>
        <v>79499.983233825042</v>
      </c>
    </row>
    <row r="16" spans="1:85" s="2" customFormat="1" x14ac:dyDescent="0.35">
      <c r="B16" s="2" t="s">
        <v>44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/>
      <c r="AG16" s="4"/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35">
      <c r="BO17" s="2"/>
      <c r="BP17" s="2"/>
    </row>
    <row r="18" spans="2:137" s="2" customFormat="1" x14ac:dyDescent="0.35">
      <c r="B18" s="2" t="s">
        <v>19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f>AC18*1.1</f>
        <v>69488.100000000006</v>
      </c>
      <c r="AH18" s="2">
        <f t="shared" ref="AH18:AH19" si="18">AD18*1.1</f>
        <v>84373.3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9">SUM(S18:V18)</f>
        <v>241787</v>
      </c>
    </row>
    <row r="19" spans="2:137" s="2" customFormat="1" x14ac:dyDescent="0.35">
      <c r="B19" s="2" t="s">
        <v>20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f t="shared" ref="AG19" si="20">AC19*1.1</f>
        <v>87903.200000000012</v>
      </c>
      <c r="AH19" s="2">
        <f t="shared" si="18"/>
        <v>102583.8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21">SUM(O19:R19)</f>
        <v>170149</v>
      </c>
      <c r="BN19" s="2">
        <f t="shared" si="19"/>
        <v>228035</v>
      </c>
    </row>
    <row r="20" spans="2:137" s="5" customFormat="1" ht="13.15" x14ac:dyDescent="0.4">
      <c r="B20" s="5" t="s">
        <v>7</v>
      </c>
      <c r="C20" s="6"/>
      <c r="D20" s="6"/>
      <c r="E20" s="6"/>
      <c r="F20" s="6"/>
      <c r="G20" s="6"/>
      <c r="H20" s="6"/>
      <c r="I20" s="6"/>
      <c r="J20" s="6">
        <f t="shared" ref="J20" si="22">J18+J19</f>
        <v>72383</v>
      </c>
      <c r="K20" s="6">
        <f t="shared" ref="K20:M20" si="23">K18+K19</f>
        <v>59700</v>
      </c>
      <c r="L20" s="6">
        <f t="shared" ref="L20" si="24">L18+L19</f>
        <v>63404</v>
      </c>
      <c r="M20" s="6">
        <f t="shared" si="23"/>
        <v>69981</v>
      </c>
      <c r="N20" s="6">
        <f t="shared" ref="N20" si="25">N18+N19</f>
        <v>87437</v>
      </c>
      <c r="O20" s="6">
        <f t="shared" ref="O20" si="26">O18+O19</f>
        <v>75452</v>
      </c>
      <c r="P20" s="6">
        <f t="shared" ref="P20" si="27">P18+P19</f>
        <v>88912</v>
      </c>
      <c r="Q20" s="6">
        <f t="shared" ref="Q20:V20" si="28">Q18+Q19</f>
        <v>96145</v>
      </c>
      <c r="R20" s="6">
        <f t="shared" si="28"/>
        <v>125555</v>
      </c>
      <c r="S20" s="6">
        <f t="shared" si="28"/>
        <v>108518</v>
      </c>
      <c r="T20" s="6">
        <f t="shared" si="28"/>
        <v>113080</v>
      </c>
      <c r="U20" s="6">
        <f t="shared" si="28"/>
        <v>110812</v>
      </c>
      <c r="V20" s="6">
        <f t="shared" si="28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157391.30000000002</v>
      </c>
      <c r="AH20" s="6">
        <f>+AH19+AH18</f>
        <v>186957.1</v>
      </c>
      <c r="AI20" s="6">
        <f t="shared" ref="AI20:AL20" si="29">+AI19+AI18</f>
        <v>0</v>
      </c>
      <c r="AJ20" s="6">
        <f t="shared" si="29"/>
        <v>0</v>
      </c>
      <c r="AK20" s="6">
        <f t="shared" si="29"/>
        <v>0</v>
      </c>
      <c r="AL20" s="6">
        <f t="shared" si="29"/>
        <v>0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30">+BH3+BH6+BH9</f>
        <v>107006</v>
      </c>
      <c r="BI20" s="5">
        <f t="shared" si="30"/>
        <v>135987</v>
      </c>
      <c r="BJ20" s="6">
        <f t="shared" ref="BJ20" si="31">BJ18+BJ19</f>
        <v>177866</v>
      </c>
      <c r="BK20" s="6">
        <f t="shared" ref="BK20" si="32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3">SUM(BQ9:BQ16)</f>
        <v>630569.25</v>
      </c>
      <c r="BR20" s="5">
        <f t="shared" si="33"/>
        <v>696385.0625</v>
      </c>
      <c r="BS20" s="5">
        <f t="shared" si="33"/>
        <v>774819.60562500008</v>
      </c>
      <c r="BT20" s="5">
        <f t="shared" si="33"/>
        <v>869206.37140625017</v>
      </c>
      <c r="BU20" s="5">
        <f t="shared" si="33"/>
        <v>951548.35013156268</v>
      </c>
      <c r="BV20" s="5">
        <f t="shared" si="33"/>
        <v>1045783.7598241409</v>
      </c>
      <c r="BW20" s="5">
        <f t="shared" si="33"/>
        <v>1154062.5384385479</v>
      </c>
    </row>
    <row r="21" spans="2:137" s="2" customFormat="1" x14ac:dyDescent="0.35">
      <c r="B21" s="2" t="s">
        <v>21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/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21"/>
        <v>233307</v>
      </c>
      <c r="BN21" s="2">
        <f t="shared" si="19"/>
        <v>272344</v>
      </c>
      <c r="BO21" s="2">
        <f>SUM(W21:Z21)</f>
        <v>288831</v>
      </c>
      <c r="BP21" s="2">
        <f>SUM(AA21:AD21)</f>
        <v>304739</v>
      </c>
      <c r="BQ21" s="4">
        <f t="shared" ref="BQ21:BW21" si="34">SUM(BQ11:BQ13)*0.8+BQ9*0.7</f>
        <v>411831.07</v>
      </c>
      <c r="BR21" s="4">
        <f t="shared" si="34"/>
        <v>453069.84100000007</v>
      </c>
      <c r="BS21" s="4">
        <f>SUM(BS11:BS13)*0.8+BS9*0.7</f>
        <v>502564.71580000001</v>
      </c>
      <c r="BT21" s="4">
        <f t="shared" si="34"/>
        <v>562586.74916500016</v>
      </c>
      <c r="BU21" s="4">
        <f t="shared" si="34"/>
        <v>617933.24873175006</v>
      </c>
      <c r="BV21" s="4">
        <f t="shared" si="34"/>
        <v>681490.50569853769</v>
      </c>
      <c r="BW21" s="4">
        <f t="shared" si="34"/>
        <v>754757.74441970466</v>
      </c>
    </row>
    <row r="22" spans="2:137" s="2" customFormat="1" x14ac:dyDescent="0.35">
      <c r="B22" s="2" t="s">
        <v>22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/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21"/>
        <v>58516</v>
      </c>
      <c r="BN22" s="2">
        <f t="shared" si="19"/>
        <v>75111</v>
      </c>
      <c r="BO22" s="2">
        <f>SUM(W22:Z22)</f>
        <v>84299</v>
      </c>
      <c r="BP22" s="2">
        <f>SUM(AA22:AD22)</f>
        <v>90619</v>
      </c>
      <c r="BQ22" s="4">
        <f t="shared" ref="BQ22:BW22" si="35">(BQ13+BQ11)*0.1</f>
        <v>39052.125</v>
      </c>
      <c r="BR22" s="4">
        <f t="shared" si="35"/>
        <v>41004.731250000004</v>
      </c>
      <c r="BS22" s="4">
        <f t="shared" si="35"/>
        <v>43054.967812500006</v>
      </c>
      <c r="BT22" s="4">
        <f t="shared" si="35"/>
        <v>45207.716203125012</v>
      </c>
      <c r="BU22" s="4">
        <f t="shared" si="35"/>
        <v>47468.102013281255</v>
      </c>
      <c r="BV22" s="4">
        <f t="shared" si="35"/>
        <v>49841.507113945321</v>
      </c>
      <c r="BW22" s="4">
        <f t="shared" si="35"/>
        <v>52333.582469642599</v>
      </c>
    </row>
    <row r="23" spans="2:137" s="2" customFormat="1" x14ac:dyDescent="0.35">
      <c r="B23" s="2" t="s">
        <v>28</v>
      </c>
      <c r="C23" s="4"/>
      <c r="D23" s="4"/>
      <c r="E23" s="4"/>
      <c r="F23" s="4"/>
      <c r="G23" s="4"/>
      <c r="H23" s="4"/>
      <c r="I23" s="4"/>
      <c r="J23" s="4">
        <f t="shared" ref="J23" si="36">J20-J21-J22</f>
        <v>17569</v>
      </c>
      <c r="K23" s="4">
        <f>K20-K21-K22</f>
        <v>17179</v>
      </c>
      <c r="L23" s="4">
        <f t="shared" ref="L23" si="37">L20-L21-L22</f>
        <v>17796</v>
      </c>
      <c r="M23" s="4">
        <f>M20-M21-M22</f>
        <v>18512</v>
      </c>
      <c r="N23" s="4">
        <f t="shared" ref="N23" si="38">N20-N21-N22</f>
        <v>21268</v>
      </c>
      <c r="O23" s="4">
        <f t="shared" ref="O23" si="39">O20-O21-O22</f>
        <v>19664</v>
      </c>
      <c r="P23" s="4">
        <f t="shared" ref="P23" si="40">P20-P21-P22</f>
        <v>22446</v>
      </c>
      <c r="Q23" s="4">
        <f>Q20-Q21-Q22</f>
        <v>24334</v>
      </c>
      <c r="R23" s="4">
        <f t="shared" ref="R23" si="41">R20-R21-R22</f>
        <v>27797</v>
      </c>
      <c r="S23" s="4">
        <f>S20-S21-S22</f>
        <v>29585</v>
      </c>
      <c r="T23" s="4">
        <f t="shared" ref="T23:AE23" si="42">T20-T21-T22</f>
        <v>31266</v>
      </c>
      <c r="U23" s="4">
        <f t="shared" si="42"/>
        <v>29384</v>
      </c>
      <c r="V23" s="4">
        <f t="shared" si="42"/>
        <v>32132</v>
      </c>
      <c r="W23" s="4">
        <f t="shared" si="42"/>
        <v>29674</v>
      </c>
      <c r="X23" s="4">
        <f t="shared" si="42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42"/>
        <v>43705</v>
      </c>
      <c r="AC23" s="4">
        <f>AC20-AC21-AC22</f>
        <v>45747</v>
      </c>
      <c r="AD23" s="4">
        <f t="shared" si="42"/>
        <v>51313</v>
      </c>
      <c r="AE23" s="4">
        <f t="shared" si="42"/>
        <v>48363</v>
      </c>
      <c r="AF23" s="4">
        <f>AF20-AF21-AF22</f>
        <v>50627</v>
      </c>
      <c r="AG23" s="4"/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3">BG20-BG21-BG22</f>
        <v>15470</v>
      </c>
      <c r="BH23" s="4">
        <f t="shared" si="43"/>
        <v>21945</v>
      </c>
      <c r="BI23" s="4">
        <f t="shared" si="43"/>
        <v>30103</v>
      </c>
      <c r="BJ23" s="4">
        <f t="shared" si="43"/>
        <v>40683</v>
      </c>
      <c r="BK23" s="4">
        <f t="shared" ref="BK23:BL23" si="44">BK20-BK21-BK22</f>
        <v>59704</v>
      </c>
      <c r="BL23" s="4">
        <f t="shared" si="44"/>
        <v>74755</v>
      </c>
      <c r="BM23" s="4">
        <f t="shared" ref="BM23:BW23" si="45">BM20-BM21-BM22</f>
        <v>94241</v>
      </c>
      <c r="BN23" s="4">
        <f t="shared" si="45"/>
        <v>122367</v>
      </c>
      <c r="BO23" s="4">
        <f t="shared" si="45"/>
        <v>140853</v>
      </c>
      <c r="BP23" s="4">
        <f t="shared" si="45"/>
        <v>179427</v>
      </c>
      <c r="BQ23" s="4">
        <f t="shared" si="45"/>
        <v>179686.05499999999</v>
      </c>
      <c r="BR23" s="4">
        <f t="shared" si="45"/>
        <v>202310.49024999992</v>
      </c>
      <c r="BS23" s="4">
        <f t="shared" si="45"/>
        <v>229199.92201250006</v>
      </c>
      <c r="BT23" s="4">
        <f t="shared" si="45"/>
        <v>261411.90603812499</v>
      </c>
      <c r="BU23" s="4">
        <f t="shared" si="45"/>
        <v>286146.99938653136</v>
      </c>
      <c r="BV23" s="4">
        <f t="shared" si="45"/>
        <v>314451.74701165792</v>
      </c>
      <c r="BW23" s="4">
        <f t="shared" si="45"/>
        <v>346971.21154920058</v>
      </c>
    </row>
    <row r="24" spans="2:137" s="2" customFormat="1" x14ac:dyDescent="0.35">
      <c r="B24" s="2" t="s">
        <v>23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/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21"/>
        <v>42738</v>
      </c>
      <c r="BN24" s="2">
        <f t="shared" si="19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6">+BQ24*1.03</f>
        <v>90836.37980000001</v>
      </c>
      <c r="BS24" s="2">
        <f t="shared" si="46"/>
        <v>93561.471194000012</v>
      </c>
      <c r="BT24" s="2">
        <f t="shared" si="46"/>
        <v>96368.31532982002</v>
      </c>
      <c r="BU24" s="2">
        <f t="shared" si="46"/>
        <v>99259.364789714629</v>
      </c>
      <c r="BV24" s="2">
        <f t="shared" si="46"/>
        <v>102237.14573340607</v>
      </c>
      <c r="BW24" s="2">
        <f t="shared" si="46"/>
        <v>105304.26010540825</v>
      </c>
    </row>
    <row r="25" spans="2:137" s="2" customFormat="1" x14ac:dyDescent="0.35">
      <c r="B25" s="2" t="s">
        <v>24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/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21"/>
        <v>22010</v>
      </c>
      <c r="BN25" s="2">
        <f t="shared" si="19"/>
        <v>32551</v>
      </c>
      <c r="BO25" s="2">
        <f>SUM(W25:Z25)</f>
        <v>42238</v>
      </c>
      <c r="BP25" s="2">
        <f>SUM(AA25:AD25)</f>
        <v>44370</v>
      </c>
      <c r="BQ25" s="2">
        <f t="shared" ref="BQ25:BW25" si="47">+BP25*1.03</f>
        <v>45701.1</v>
      </c>
      <c r="BR25" s="2">
        <f t="shared" si="47"/>
        <v>47072.133000000002</v>
      </c>
      <c r="BS25" s="2">
        <f t="shared" si="47"/>
        <v>48484.296990000003</v>
      </c>
      <c r="BT25" s="2">
        <f t="shared" si="47"/>
        <v>49938.825899700001</v>
      </c>
      <c r="BU25" s="2">
        <f t="shared" si="47"/>
        <v>51436.990676690999</v>
      </c>
      <c r="BV25" s="2">
        <f t="shared" si="47"/>
        <v>52980.100396991729</v>
      </c>
      <c r="BW25" s="2">
        <f t="shared" si="47"/>
        <v>54569.503408901481</v>
      </c>
    </row>
    <row r="26" spans="2:137" x14ac:dyDescent="0.35">
      <c r="B26" s="2" t="s">
        <v>25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/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21"/>
        <v>6668</v>
      </c>
      <c r="BN26" s="2">
        <f t="shared" si="19"/>
        <v>8823</v>
      </c>
      <c r="BO26" s="2">
        <f>SUM(W26:Z26)</f>
        <v>11891</v>
      </c>
      <c r="BP26" s="2">
        <f>SUM(AA26:AD26)</f>
        <v>11816</v>
      </c>
      <c r="BQ26" s="2">
        <f t="shared" ref="BQ26:BW26" si="48">+BP26*1.03</f>
        <v>12170.48</v>
      </c>
      <c r="BR26" s="2">
        <f t="shared" si="48"/>
        <v>12535.5944</v>
      </c>
      <c r="BS26" s="2">
        <f t="shared" si="48"/>
        <v>12911.662232000001</v>
      </c>
      <c r="BT26" s="2">
        <f t="shared" si="48"/>
        <v>13299.012098960002</v>
      </c>
      <c r="BU26" s="2">
        <f t="shared" si="48"/>
        <v>13697.982461928803</v>
      </c>
      <c r="BV26" s="2">
        <f t="shared" si="48"/>
        <v>14108.921935786668</v>
      </c>
      <c r="BW26" s="2">
        <f t="shared" si="48"/>
        <v>14532.189593860268</v>
      </c>
    </row>
    <row r="27" spans="2:137" x14ac:dyDescent="0.35">
      <c r="B27" s="2" t="s">
        <v>26</v>
      </c>
      <c r="C27" s="4"/>
      <c r="D27" s="4"/>
      <c r="E27" s="4"/>
      <c r="F27" s="4"/>
      <c r="G27" s="4"/>
      <c r="H27" s="4"/>
      <c r="I27" s="4"/>
      <c r="J27" s="4">
        <f t="shared" ref="J27" si="49">SUM(J24:J26)</f>
        <v>13697</v>
      </c>
      <c r="K27" s="4">
        <f>SUM(K24:K26)</f>
        <v>12764</v>
      </c>
      <c r="L27" s="4">
        <f t="shared" ref="L27" si="50">SUM(L24:L26)</f>
        <v>14626</v>
      </c>
      <c r="M27" s="4">
        <f>SUM(M24:M26)</f>
        <v>15300</v>
      </c>
      <c r="N27" s="4">
        <f t="shared" ref="N27" si="51">SUM(N24:N26)</f>
        <v>17324</v>
      </c>
      <c r="O27" s="4">
        <f t="shared" ref="O27" si="52">SUM(O24:O26)</f>
        <v>15605</v>
      </c>
      <c r="P27" s="4">
        <f t="shared" ref="P27" si="53">SUM(P24:P26)</f>
        <v>16313</v>
      </c>
      <c r="Q27" s="4">
        <f>SUM(Q24:Q26)</f>
        <v>18078</v>
      </c>
      <c r="R27" s="4">
        <f t="shared" ref="R27" si="54">SUM(R24:R26)</f>
        <v>21420</v>
      </c>
      <c r="S27" s="4">
        <f>SUM(S24:S26)</f>
        <v>20682</v>
      </c>
      <c r="T27" s="4">
        <f t="shared" ref="T27:W27" si="55">SUM(T24:T26)</f>
        <v>23553</v>
      </c>
      <c r="U27" s="4">
        <f t="shared" si="55"/>
        <v>24543</v>
      </c>
      <c r="V27" s="4">
        <f t="shared" si="55"/>
        <v>28648</v>
      </c>
      <c r="W27" s="4">
        <f t="shared" si="55"/>
        <v>25756</v>
      </c>
      <c r="X27" s="4">
        <f t="shared" ref="X27:AF27" si="56">SUM(X24:X26)</f>
        <v>31061</v>
      </c>
      <c r="Y27" s="4">
        <f>SUM(Y24:Y26)</f>
        <v>33560</v>
      </c>
      <c r="Z27" s="4">
        <f t="shared" si="56"/>
        <v>36965</v>
      </c>
      <c r="AA27" s="4">
        <f t="shared" si="56"/>
        <v>33665</v>
      </c>
      <c r="AB27" s="4">
        <f t="shared" si="56"/>
        <v>35878</v>
      </c>
      <c r="AC27" s="4">
        <f t="shared" si="56"/>
        <v>34315</v>
      </c>
      <c r="AD27" s="4">
        <f t="shared" si="56"/>
        <v>37950</v>
      </c>
      <c r="AE27" s="4">
        <f t="shared" si="56"/>
        <v>32828</v>
      </c>
      <c r="AF27" s="4">
        <f t="shared" si="56"/>
        <v>35954</v>
      </c>
      <c r="AG27" s="4"/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7">SUM(BG24:BG26)</f>
        <v>15159</v>
      </c>
      <c r="BH27" s="4">
        <f t="shared" si="57"/>
        <v>19541</v>
      </c>
      <c r="BI27" s="4">
        <f t="shared" si="57"/>
        <v>25750</v>
      </c>
      <c r="BJ27" s="4">
        <f t="shared" ref="BJ27" si="58">SUM(BJ24:BJ26)</f>
        <v>36363</v>
      </c>
      <c r="BK27" s="4">
        <f t="shared" ref="BK27:BL27" si="59">SUM(BK24:BK26)</f>
        <v>46987</v>
      </c>
      <c r="BL27" s="4">
        <f t="shared" si="59"/>
        <v>60014</v>
      </c>
      <c r="BM27" s="4">
        <f t="shared" ref="BM27:BN27" si="60">SUM(BM24:BM26)</f>
        <v>71416</v>
      </c>
      <c r="BN27" s="4">
        <f t="shared" si="60"/>
        <v>97426</v>
      </c>
      <c r="BO27" s="4">
        <f t="shared" ref="BO27:BP27" si="61">SUM(BO24:BO26)</f>
        <v>127342</v>
      </c>
      <c r="BP27" s="4">
        <f t="shared" si="61"/>
        <v>141808</v>
      </c>
      <c r="BQ27" s="4">
        <f t="shared" ref="BQ27:BW27" si="62">SUM(BQ24:BQ26)</f>
        <v>146062.24000000002</v>
      </c>
      <c r="BR27" s="4">
        <f t="shared" si="62"/>
        <v>150444.10720000003</v>
      </c>
      <c r="BS27" s="4">
        <f t="shared" si="62"/>
        <v>154957.43041600002</v>
      </c>
      <c r="BT27" s="4">
        <f t="shared" si="62"/>
        <v>159606.15332848002</v>
      </c>
      <c r="BU27" s="4">
        <f t="shared" si="62"/>
        <v>164394.33792833443</v>
      </c>
      <c r="BV27" s="4">
        <f t="shared" si="62"/>
        <v>169326.16806618447</v>
      </c>
      <c r="BW27" s="4">
        <f t="shared" si="62"/>
        <v>174405.95310816998</v>
      </c>
    </row>
    <row r="28" spans="2:137" x14ac:dyDescent="0.35">
      <c r="B28" s="2" t="s">
        <v>27</v>
      </c>
      <c r="C28" s="4"/>
      <c r="D28" s="4"/>
      <c r="E28" s="4"/>
      <c r="F28" s="4"/>
      <c r="G28" s="4"/>
      <c r="H28" s="4"/>
      <c r="I28" s="4"/>
      <c r="J28" s="4">
        <f t="shared" ref="J28" si="63">J23-J27</f>
        <v>3872</v>
      </c>
      <c r="K28" s="4">
        <f>K23-K27</f>
        <v>4415</v>
      </c>
      <c r="L28" s="4">
        <f t="shared" ref="L28" si="64">L23-L27</f>
        <v>3170</v>
      </c>
      <c r="M28" s="4">
        <f>M23-M27</f>
        <v>3212</v>
      </c>
      <c r="N28" s="4">
        <f t="shared" ref="N28" si="65">N23-N27</f>
        <v>3944</v>
      </c>
      <c r="O28" s="4">
        <f t="shared" ref="O28" si="66">O23-O27</f>
        <v>4059</v>
      </c>
      <c r="P28" s="4">
        <f t="shared" ref="P28" si="67">P23-P27</f>
        <v>6133</v>
      </c>
      <c r="Q28" s="4">
        <f>Q23-Q27</f>
        <v>6256</v>
      </c>
      <c r="R28" s="4">
        <f t="shared" ref="R28" si="68">R23-R27</f>
        <v>6377</v>
      </c>
      <c r="S28" s="4">
        <f>S23-S27</f>
        <v>8903</v>
      </c>
      <c r="T28" s="4">
        <f t="shared" ref="T28:W28" si="69">T23-T27</f>
        <v>7713</v>
      </c>
      <c r="U28" s="4">
        <f t="shared" si="69"/>
        <v>4841</v>
      </c>
      <c r="V28" s="4">
        <f t="shared" si="69"/>
        <v>3484</v>
      </c>
      <c r="W28" s="4">
        <f t="shared" si="69"/>
        <v>3918</v>
      </c>
      <c r="X28" s="4">
        <f t="shared" ref="X28:AE28" si="70">X23-X27</f>
        <v>3407</v>
      </c>
      <c r="Y28" s="4">
        <f>Y23-Y27</f>
        <v>2690</v>
      </c>
      <c r="Z28" s="4">
        <f t="shared" si="70"/>
        <v>3496</v>
      </c>
      <c r="AA28" s="4">
        <f>AA23-AA27</f>
        <v>4997</v>
      </c>
      <c r="AB28" s="4">
        <f t="shared" si="70"/>
        <v>7827</v>
      </c>
      <c r="AC28" s="4">
        <f>AC23-AC27</f>
        <v>11432</v>
      </c>
      <c r="AD28" s="4">
        <f t="shared" si="70"/>
        <v>13363</v>
      </c>
      <c r="AE28" s="4">
        <f t="shared" si="70"/>
        <v>15535</v>
      </c>
      <c r="AF28" s="4">
        <f>AF23-AF27</f>
        <v>14673</v>
      </c>
      <c r="AG28" s="4"/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71">BG23-BG27</f>
        <v>311</v>
      </c>
      <c r="BH28" s="4">
        <f t="shared" si="71"/>
        <v>2404</v>
      </c>
      <c r="BI28" s="4">
        <f t="shared" si="71"/>
        <v>4353</v>
      </c>
      <c r="BJ28" s="4">
        <f t="shared" ref="BJ28" si="72">BJ23-BJ27</f>
        <v>4320</v>
      </c>
      <c r="BK28" s="4">
        <f t="shared" ref="BK28:BL28" si="73">BK23-BK27</f>
        <v>12717</v>
      </c>
      <c r="BL28" s="4">
        <f t="shared" si="73"/>
        <v>14741</v>
      </c>
      <c r="BM28" s="4">
        <f t="shared" ref="BM28:BN28" si="74">BM23-BM27</f>
        <v>22825</v>
      </c>
      <c r="BN28" s="4">
        <f t="shared" si="74"/>
        <v>24941</v>
      </c>
      <c r="BO28" s="4">
        <f t="shared" ref="BO28:BP28" si="75">BO23-BO27</f>
        <v>13511</v>
      </c>
      <c r="BP28" s="4">
        <f t="shared" si="75"/>
        <v>37619</v>
      </c>
      <c r="BQ28" s="4">
        <f t="shared" ref="BQ28:BW28" si="76">BQ23-BQ27</f>
        <v>33623.814999999973</v>
      </c>
      <c r="BR28" s="4">
        <f t="shared" si="76"/>
        <v>51866.383049999888</v>
      </c>
      <c r="BS28" s="4">
        <f t="shared" si="76"/>
        <v>74242.49159650004</v>
      </c>
      <c r="BT28" s="4">
        <f t="shared" si="76"/>
        <v>101805.75270964496</v>
      </c>
      <c r="BU28" s="4">
        <f t="shared" si="76"/>
        <v>121752.66145819693</v>
      </c>
      <c r="BV28" s="4">
        <f t="shared" si="76"/>
        <v>145125.57894547345</v>
      </c>
      <c r="BW28" s="4">
        <f t="shared" si="76"/>
        <v>172565.2584410306</v>
      </c>
    </row>
    <row r="29" spans="2:137" s="2" customFormat="1" x14ac:dyDescent="0.35">
      <c r="B29" s="2" t="s">
        <v>30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7">SUM(K29:N29)</f>
        <v>-766</v>
      </c>
      <c r="BM29" s="2">
        <f t="shared" ref="BM29" si="78">SUM(O29:R29)</f>
        <v>1353</v>
      </c>
      <c r="BN29" s="2">
        <f t="shared" ref="BN29" si="79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1992.6200000000001</v>
      </c>
      <c r="BR29" s="2">
        <f t="shared" ref="BR29:BW29" si="80">+BQ47*$BZ$46</f>
        <v>4111.7978824999982</v>
      </c>
      <c r="BS29" s="2">
        <f t="shared" si="80"/>
        <v>7442.4996479837419</v>
      </c>
      <c r="BT29" s="2">
        <f t="shared" si="80"/>
        <v>12302.756627030527</v>
      </c>
      <c r="BU29" s="2">
        <f t="shared" si="80"/>
        <v>19092.212932562721</v>
      </c>
      <c r="BV29" s="2">
        <f t="shared" si="80"/>
        <v>27472.482958812921</v>
      </c>
      <c r="BW29" s="2">
        <f t="shared" si="80"/>
        <v>37742.06764211796</v>
      </c>
    </row>
    <row r="30" spans="2:137" s="2" customFormat="1" x14ac:dyDescent="0.35">
      <c r="B30" s="2" t="s">
        <v>29</v>
      </c>
      <c r="C30" s="4"/>
      <c r="D30" s="4"/>
      <c r="E30" s="4"/>
      <c r="F30" s="4"/>
      <c r="G30" s="4"/>
      <c r="H30" s="4"/>
      <c r="I30" s="4"/>
      <c r="J30" s="4">
        <f t="shared" ref="J30" si="81">J28+J29</f>
        <v>3350</v>
      </c>
      <c r="K30" s="4">
        <f>K28+K29</f>
        <v>4401</v>
      </c>
      <c r="L30" s="4">
        <f t="shared" ref="L30" si="82">L28+L29</f>
        <v>2889</v>
      </c>
      <c r="M30" s="4">
        <f>M28+M29</f>
        <v>2632</v>
      </c>
      <c r="N30" s="4">
        <f t="shared" ref="N30" si="83">N28+N29</f>
        <v>4053</v>
      </c>
      <c r="O30" s="4">
        <f t="shared" ref="O30" si="84">O28+O29</f>
        <v>3383</v>
      </c>
      <c r="P30" s="4">
        <f t="shared" ref="P30" si="85">P28+P29</f>
        <v>6221</v>
      </c>
      <c r="Q30" s="4">
        <f>Q28+Q29</f>
        <v>6809</v>
      </c>
      <c r="R30" s="4">
        <f t="shared" ref="R30" si="86">R28+R29</f>
        <v>7765</v>
      </c>
      <c r="S30" s="4">
        <f>S28+S29</f>
        <v>10268</v>
      </c>
      <c r="T30" s="4">
        <f t="shared" ref="T30:AF30" si="87">T28+T29</f>
        <v>8634</v>
      </c>
      <c r="U30" s="4">
        <f t="shared" si="87"/>
        <v>4315</v>
      </c>
      <c r="V30" s="4">
        <f t="shared" si="87"/>
        <v>14934</v>
      </c>
      <c r="W30" s="4">
        <f t="shared" si="87"/>
        <v>-5265</v>
      </c>
      <c r="X30" s="4">
        <f t="shared" si="87"/>
        <v>2982</v>
      </c>
      <c r="Y30" s="4">
        <f t="shared" si="87"/>
        <v>2944</v>
      </c>
      <c r="Z30" s="4">
        <f t="shared" si="87"/>
        <v>3247</v>
      </c>
      <c r="AA30" s="4">
        <f t="shared" si="87"/>
        <v>4119</v>
      </c>
      <c r="AB30" s="4">
        <f t="shared" si="87"/>
        <v>7563</v>
      </c>
      <c r="AC30" s="4">
        <f>AC28+AC29</f>
        <v>12189</v>
      </c>
      <c r="AD30" s="4">
        <f t="shared" si="87"/>
        <v>13686</v>
      </c>
      <c r="AE30" s="4">
        <f t="shared" si="87"/>
        <v>12983</v>
      </c>
      <c r="AF30" s="4">
        <f t="shared" si="87"/>
        <v>15246</v>
      </c>
      <c r="AG30" s="4"/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8">BG28+BG29</f>
        <v>-111</v>
      </c>
      <c r="BH30" s="4">
        <f t="shared" si="88"/>
        <v>1568</v>
      </c>
      <c r="BI30" s="4">
        <f t="shared" si="88"/>
        <v>3892</v>
      </c>
      <c r="BJ30" s="4">
        <f t="shared" ref="BJ30" si="89">BJ28+BJ29</f>
        <v>3806</v>
      </c>
      <c r="BK30" s="4">
        <f t="shared" ref="BK30:BL30" si="90">BK28+BK29</f>
        <v>11261</v>
      </c>
      <c r="BL30" s="4">
        <f t="shared" si="90"/>
        <v>13975</v>
      </c>
      <c r="BM30" s="4">
        <f t="shared" ref="BM30:BW30" si="91">BM28+BM29</f>
        <v>24178</v>
      </c>
      <c r="BN30" s="4">
        <f t="shared" si="91"/>
        <v>38151</v>
      </c>
      <c r="BO30" s="4">
        <f t="shared" si="91"/>
        <v>3908</v>
      </c>
      <c r="BP30" s="4">
        <f t="shared" si="91"/>
        <v>37557</v>
      </c>
      <c r="BQ30" s="4">
        <f t="shared" si="91"/>
        <v>35616.434999999976</v>
      </c>
      <c r="BR30" s="4">
        <f t="shared" si="91"/>
        <v>55978.180932499883</v>
      </c>
      <c r="BS30" s="4">
        <f t="shared" si="91"/>
        <v>81684.991244483783</v>
      </c>
      <c r="BT30" s="4">
        <f t="shared" si="91"/>
        <v>114108.50933667549</v>
      </c>
      <c r="BU30" s="4">
        <f t="shared" si="91"/>
        <v>140844.87439075965</v>
      </c>
      <c r="BV30" s="4">
        <f t="shared" si="91"/>
        <v>172598.06190428638</v>
      </c>
      <c r="BW30" s="4">
        <f t="shared" si="91"/>
        <v>210307.32608314857</v>
      </c>
    </row>
    <row r="31" spans="2:137" s="2" customFormat="1" x14ac:dyDescent="0.35">
      <c r="B31" s="2" t="s">
        <v>31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/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2">SUM(K31:N31)</f>
        <v>2387</v>
      </c>
      <c r="BM31" s="2">
        <f t="shared" ref="BM31" si="93">SUM(O31:R31)</f>
        <v>2847</v>
      </c>
      <c r="BN31" s="2">
        <f t="shared" ref="BN31" si="94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5342.4652499999966</v>
      </c>
      <c r="BR31" s="2">
        <f t="shared" ref="BR31:BW31" si="95">+BR30*0.15</f>
        <v>8396.7271398749817</v>
      </c>
      <c r="BS31" s="2">
        <f t="shared" si="95"/>
        <v>12252.748686672567</v>
      </c>
      <c r="BT31" s="2">
        <f>+BT30*0.15</f>
        <v>17116.276400501323</v>
      </c>
      <c r="BU31" s="2">
        <f t="shared" si="95"/>
        <v>21126.731158613948</v>
      </c>
      <c r="BV31" s="2">
        <f t="shared" si="95"/>
        <v>25889.709285642955</v>
      </c>
      <c r="BW31" s="2">
        <f t="shared" si="95"/>
        <v>31546.098912472284</v>
      </c>
    </row>
    <row r="32" spans="2:137" s="2" customFormat="1" x14ac:dyDescent="0.35">
      <c r="B32" s="2" t="s">
        <v>32</v>
      </c>
      <c r="C32" s="4"/>
      <c r="D32" s="4"/>
      <c r="E32" s="4"/>
      <c r="F32" s="4"/>
      <c r="G32" s="4"/>
      <c r="H32" s="4"/>
      <c r="I32" s="4"/>
      <c r="J32" s="4">
        <f t="shared" ref="J32" si="96">J30-J31</f>
        <v>3027</v>
      </c>
      <c r="K32" s="4">
        <f>K30-K31</f>
        <v>3561</v>
      </c>
      <c r="L32" s="4">
        <f t="shared" ref="L32" si="97">L30-L31</f>
        <v>2625</v>
      </c>
      <c r="M32" s="4">
        <f>M30-M31</f>
        <v>2134</v>
      </c>
      <c r="N32" s="4">
        <f t="shared" ref="N32" si="98">N30-N31</f>
        <v>3268</v>
      </c>
      <c r="O32" s="4">
        <f t="shared" ref="O32" si="99">O30-O31</f>
        <v>2535</v>
      </c>
      <c r="P32" s="4">
        <f t="shared" ref="P32" si="100">P30-P31</f>
        <v>5243</v>
      </c>
      <c r="Q32" s="4">
        <f>Q30-Q31</f>
        <v>6331</v>
      </c>
      <c r="R32" s="4">
        <f t="shared" ref="R32" si="101">R30-R31</f>
        <v>7222</v>
      </c>
      <c r="S32" s="4">
        <f>S30-S31</f>
        <v>8107</v>
      </c>
      <c r="T32" s="4">
        <f t="shared" ref="T32:AF32" si="102">T30-T31</f>
        <v>7778</v>
      </c>
      <c r="U32" s="4">
        <f t="shared" si="102"/>
        <v>3156</v>
      </c>
      <c r="V32" s="4">
        <f t="shared" si="102"/>
        <v>14323</v>
      </c>
      <c r="W32" s="4">
        <f t="shared" si="102"/>
        <v>-3844</v>
      </c>
      <c r="X32" s="4">
        <f t="shared" si="102"/>
        <v>2982</v>
      </c>
      <c r="Y32" s="4">
        <f t="shared" si="102"/>
        <v>2872</v>
      </c>
      <c r="Z32" s="4">
        <f t="shared" si="102"/>
        <v>3247</v>
      </c>
      <c r="AA32" s="4">
        <f t="shared" si="102"/>
        <v>3172</v>
      </c>
      <c r="AB32" s="4">
        <f t="shared" si="102"/>
        <v>6750</v>
      </c>
      <c r="AC32" s="4">
        <f t="shared" si="102"/>
        <v>9879</v>
      </c>
      <c r="AD32" s="4">
        <f t="shared" si="102"/>
        <v>10624</v>
      </c>
      <c r="AE32" s="4">
        <f t="shared" si="102"/>
        <v>10431</v>
      </c>
      <c r="AF32" s="4">
        <f t="shared" si="102"/>
        <v>13486</v>
      </c>
      <c r="AG32" s="4"/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3">BG30-BG31</f>
        <v>-241</v>
      </c>
      <c r="BH32" s="4">
        <f t="shared" si="103"/>
        <v>596</v>
      </c>
      <c r="BI32" s="4">
        <f t="shared" si="103"/>
        <v>2371</v>
      </c>
      <c r="BJ32" s="4">
        <f t="shared" ref="BJ32" si="104">BJ30-BJ31</f>
        <v>3033</v>
      </c>
      <c r="BK32" s="4">
        <f t="shared" ref="BK32:BL32" si="105">BK30-BK31</f>
        <v>10073</v>
      </c>
      <c r="BL32" s="4">
        <f t="shared" si="105"/>
        <v>11588</v>
      </c>
      <c r="BM32" s="4">
        <f t="shared" ref="BM32:BP32" si="106">BM30-BM31</f>
        <v>21331</v>
      </c>
      <c r="BN32" s="4">
        <f t="shared" si="106"/>
        <v>33364</v>
      </c>
      <c r="BO32" s="4">
        <f t="shared" si="106"/>
        <v>5257</v>
      </c>
      <c r="BP32" s="4">
        <f t="shared" si="106"/>
        <v>30425</v>
      </c>
      <c r="BQ32" s="4">
        <f t="shared" ref="BQ32:BV32" si="107">BQ30-BQ31</f>
        <v>30273.969749999978</v>
      </c>
      <c r="BR32" s="4">
        <f t="shared" si="107"/>
        <v>47581.453792624903</v>
      </c>
      <c r="BS32" s="4">
        <f t="shared" si="107"/>
        <v>69432.242557811216</v>
      </c>
      <c r="BT32" s="4">
        <f t="shared" si="107"/>
        <v>96992.232936174172</v>
      </c>
      <c r="BU32" s="4">
        <f t="shared" si="107"/>
        <v>119718.1432321457</v>
      </c>
      <c r="BV32" s="4">
        <f t="shared" si="107"/>
        <v>146708.35261864343</v>
      </c>
      <c r="BW32" s="4">
        <f>BW30-BW31</f>
        <v>178761.22717067628</v>
      </c>
      <c r="BX32" s="2">
        <f>+BW32*(1+$BZ$47)</f>
        <v>185911.67625750334</v>
      </c>
      <c r="BY32" s="2">
        <f t="shared" ref="BY32:EG32" si="108">+BX32*(1+$BZ$47)</f>
        <v>193348.14330780349</v>
      </c>
      <c r="BZ32" s="2">
        <f>+BY32*(1+$BZ$47)</f>
        <v>201082.06904011563</v>
      </c>
      <c r="CA32" s="2">
        <f t="shared" si="108"/>
        <v>209125.35180172027</v>
      </c>
      <c r="CB32" s="2">
        <f t="shared" si="108"/>
        <v>217490.36587378909</v>
      </c>
      <c r="CC32" s="2">
        <f t="shared" si="108"/>
        <v>226189.98050874067</v>
      </c>
      <c r="CD32" s="2">
        <f t="shared" si="108"/>
        <v>235237.5797290903</v>
      </c>
      <c r="CE32" s="2">
        <f t="shared" si="108"/>
        <v>244647.08291825393</v>
      </c>
      <c r="CF32" s="2">
        <f t="shared" si="108"/>
        <v>254432.96623498411</v>
      </c>
      <c r="CG32" s="2">
        <f t="shared" si="108"/>
        <v>264610.28488438349</v>
      </c>
      <c r="CH32" s="2">
        <f t="shared" si="108"/>
        <v>275194.69627975882</v>
      </c>
      <c r="CI32" s="2">
        <f t="shared" si="108"/>
        <v>286202.48413094919</v>
      </c>
      <c r="CJ32" s="2">
        <f t="shared" si="108"/>
        <v>297650.58349618717</v>
      </c>
      <c r="CK32" s="2">
        <f t="shared" si="108"/>
        <v>309556.60683603468</v>
      </c>
      <c r="CL32" s="2">
        <f t="shared" si="108"/>
        <v>321938.87110947608</v>
      </c>
      <c r="CM32" s="2">
        <f t="shared" si="108"/>
        <v>334816.42595385516</v>
      </c>
      <c r="CN32" s="2">
        <f t="shared" si="108"/>
        <v>348209.08299200935</v>
      </c>
      <c r="CO32" s="2">
        <f t="shared" si="108"/>
        <v>362137.44631168974</v>
      </c>
      <c r="CP32" s="2">
        <f t="shared" si="108"/>
        <v>376622.94416415732</v>
      </c>
      <c r="CQ32" s="2">
        <f t="shared" si="108"/>
        <v>391687.86193072365</v>
      </c>
      <c r="CR32" s="2">
        <f t="shared" si="108"/>
        <v>407355.37640795263</v>
      </c>
      <c r="CS32" s="2">
        <f t="shared" si="108"/>
        <v>423649.59146427072</v>
      </c>
      <c r="CT32" s="2">
        <f t="shared" si="108"/>
        <v>440595.57512284158</v>
      </c>
      <c r="CU32" s="2">
        <f t="shared" si="108"/>
        <v>458219.39812775527</v>
      </c>
      <c r="CV32" s="2">
        <f t="shared" si="108"/>
        <v>476548.17405286548</v>
      </c>
      <c r="CW32" s="2">
        <f t="shared" si="108"/>
        <v>495610.10101498011</v>
      </c>
      <c r="CX32" s="2">
        <f t="shared" si="108"/>
        <v>515434.50505557936</v>
      </c>
      <c r="CY32" s="2">
        <f t="shared" si="108"/>
        <v>536051.88525780255</v>
      </c>
      <c r="CZ32" s="2">
        <f t="shared" si="108"/>
        <v>557493.96066811471</v>
      </c>
      <c r="DA32" s="2">
        <f t="shared" si="108"/>
        <v>579793.7190948393</v>
      </c>
      <c r="DB32" s="2">
        <f t="shared" si="108"/>
        <v>602985.46785863291</v>
      </c>
      <c r="DC32" s="2">
        <f t="shared" si="108"/>
        <v>627104.88657297823</v>
      </c>
      <c r="DD32" s="2">
        <f t="shared" si="108"/>
        <v>652189.08203589742</v>
      </c>
      <c r="DE32" s="2">
        <f t="shared" si="108"/>
        <v>678276.64531733328</v>
      </c>
      <c r="DF32" s="2">
        <f t="shared" si="108"/>
        <v>705407.71113002661</v>
      </c>
      <c r="DG32" s="2">
        <f t="shared" si="108"/>
        <v>733624.01957522775</v>
      </c>
      <c r="DH32" s="2">
        <f t="shared" si="108"/>
        <v>762968.98035823693</v>
      </c>
      <c r="DI32" s="2">
        <f t="shared" si="108"/>
        <v>793487.73957256647</v>
      </c>
      <c r="DJ32" s="2">
        <f t="shared" si="108"/>
        <v>825227.24915546912</v>
      </c>
      <c r="DK32" s="2">
        <f t="shared" si="108"/>
        <v>858236.33912168792</v>
      </c>
      <c r="DL32" s="2">
        <f t="shared" si="108"/>
        <v>892565.79268655542</v>
      </c>
      <c r="DM32" s="2">
        <f t="shared" si="108"/>
        <v>928268.42439401767</v>
      </c>
      <c r="DN32" s="2">
        <f t="shared" si="108"/>
        <v>965399.16136977845</v>
      </c>
      <c r="DO32" s="2">
        <f t="shared" si="108"/>
        <v>1004015.1278245696</v>
      </c>
      <c r="DP32" s="2">
        <f t="shared" si="108"/>
        <v>1044175.7329375524</v>
      </c>
      <c r="DQ32" s="2">
        <f t="shared" si="108"/>
        <v>1085942.7622550544</v>
      </c>
      <c r="DR32" s="2">
        <f t="shared" si="108"/>
        <v>1129380.4727452567</v>
      </c>
      <c r="DS32" s="2">
        <f t="shared" si="108"/>
        <v>1174555.691655067</v>
      </c>
      <c r="DT32" s="2">
        <f t="shared" si="108"/>
        <v>1221537.9193212697</v>
      </c>
      <c r="DU32" s="2">
        <f t="shared" si="108"/>
        <v>1270399.4360941206</v>
      </c>
      <c r="DV32" s="2">
        <f t="shared" si="108"/>
        <v>1321215.4135378855</v>
      </c>
      <c r="DW32" s="2">
        <f t="shared" si="108"/>
        <v>1374064.0300794011</v>
      </c>
      <c r="DX32" s="2">
        <f t="shared" si="108"/>
        <v>1429026.5912825773</v>
      </c>
      <c r="DY32" s="2">
        <f t="shared" si="108"/>
        <v>1486187.6549338803</v>
      </c>
      <c r="DZ32" s="2">
        <f t="shared" si="108"/>
        <v>1545635.1611312355</v>
      </c>
      <c r="EA32" s="2">
        <f t="shared" si="108"/>
        <v>1607460.567576485</v>
      </c>
      <c r="EB32" s="2">
        <f t="shared" si="108"/>
        <v>1671758.9902795444</v>
      </c>
      <c r="EC32" s="2">
        <f t="shared" si="108"/>
        <v>1738629.3498907262</v>
      </c>
      <c r="ED32" s="2">
        <f t="shared" si="108"/>
        <v>1808174.5238863553</v>
      </c>
      <c r="EE32" s="2">
        <f t="shared" si="108"/>
        <v>1880501.5048418096</v>
      </c>
      <c r="EF32" s="2">
        <f t="shared" si="108"/>
        <v>1955721.5650354822</v>
      </c>
      <c r="EG32" s="2">
        <f t="shared" si="108"/>
        <v>2033950.4276369016</v>
      </c>
    </row>
    <row r="33" spans="2:119" x14ac:dyDescent="0.35">
      <c r="B33" s="2" t="s">
        <v>33</v>
      </c>
      <c r="C33" s="7"/>
      <c r="D33" s="7"/>
      <c r="E33" s="7"/>
      <c r="F33" s="7"/>
      <c r="G33" s="7"/>
      <c r="H33" s="7"/>
      <c r="I33" s="7"/>
      <c r="J33" s="7">
        <f t="shared" ref="J33" si="109">J32/J34</f>
        <v>6.0419161676646711</v>
      </c>
      <c r="K33" s="7">
        <f>K32/K34</f>
        <v>7.0936254980079685</v>
      </c>
      <c r="L33" s="7">
        <f t="shared" ref="L33" si="110">L32/L34</f>
        <v>5.2186878727634198</v>
      </c>
      <c r="M33" s="7">
        <f>M32/M34</f>
        <v>4.2341269841269842</v>
      </c>
      <c r="N33" s="7">
        <f t="shared" ref="N33" si="111">N32/N34</f>
        <v>6.4712871287128717</v>
      </c>
      <c r="O33" s="7">
        <f t="shared" ref="O33" si="112">O32/O34</f>
        <v>5.0098814229249014</v>
      </c>
      <c r="P33" s="7">
        <f t="shared" ref="P33" si="113">P32/P34</f>
        <v>10.300589390962672</v>
      </c>
      <c r="Q33" s="7">
        <f>Q32/Q34</f>
        <v>12.365234375</v>
      </c>
      <c r="R33" s="7">
        <f t="shared" ref="R33" si="114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F33" si="115">X32/X34</f>
        <v>0.29307125307125309</v>
      </c>
      <c r="Y33" s="7">
        <f t="shared" si="115"/>
        <v>0.27799825767108705</v>
      </c>
      <c r="Z33" s="7">
        <f t="shared" si="115"/>
        <v>0.31499805975941014</v>
      </c>
      <c r="AA33" s="7">
        <f t="shared" si="115"/>
        <v>0.3065622885860636</v>
      </c>
      <c r="AB33" s="7">
        <f t="shared" si="115"/>
        <v>0.64599483204134367</v>
      </c>
      <c r="AC33" s="7">
        <f t="shared" si="115"/>
        <v>0.93568857738207989</v>
      </c>
      <c r="AD33" s="7">
        <f t="shared" si="115"/>
        <v>1.0013195098963241</v>
      </c>
      <c r="AE33" s="7">
        <f t="shared" si="115"/>
        <v>0.97760074976569822</v>
      </c>
      <c r="AF33" s="7">
        <f t="shared" si="115"/>
        <v>1.2594322002241314</v>
      </c>
      <c r="AG33" s="7"/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6">BG32/BG34</f>
        <v>-0.52164502164502169</v>
      </c>
      <c r="BH33" s="7">
        <f t="shared" ref="BH33" si="117">BH32/BH34</f>
        <v>1.249475890985325</v>
      </c>
      <c r="BI33" s="7">
        <f t="shared" ref="BI33" si="118">BI32/BI34</f>
        <v>4.8987603305785123</v>
      </c>
      <c r="BJ33" s="7">
        <f t="shared" ref="BJ33" si="119">BJ32/BJ34</f>
        <v>6.1521298174442194</v>
      </c>
      <c r="BK33" s="7">
        <f t="shared" ref="BK33:BL33" si="120">BK32/BK34</f>
        <v>20.146000000000001</v>
      </c>
      <c r="BL33" s="7">
        <f t="shared" si="120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21">BO32/BO34</f>
        <v>0.51665847665847664</v>
      </c>
      <c r="BP33" s="7">
        <f t="shared" si="121"/>
        <v>2.9001048517777144</v>
      </c>
      <c r="BQ33" s="7">
        <f t="shared" ref="BQ33" si="122">BQ32/BQ34</f>
        <v>2.8857086788675987</v>
      </c>
      <c r="BR33" s="7">
        <f t="shared" ref="BR33" si="123">BR32/BR34</f>
        <v>4.5354545603493381</v>
      </c>
      <c r="BS33" s="7">
        <f t="shared" ref="BS33" si="124">BS32/BS34</f>
        <v>6.6182673298838255</v>
      </c>
      <c r="BT33" s="7">
        <f t="shared" ref="BT33" si="125">BT32/BT34</f>
        <v>9.2452800434824294</v>
      </c>
      <c r="BU33" s="7">
        <f t="shared" ref="BU33" si="126">BU32/BU34</f>
        <v>11.411509220488581</v>
      </c>
      <c r="BV33" s="7">
        <f t="shared" ref="BV33" si="127">BV32/BV34</f>
        <v>13.984210525082778</v>
      </c>
      <c r="BW33" s="7">
        <f t="shared" ref="BW33:DC33" si="128">BW32/BW34</f>
        <v>17.039484050202677</v>
      </c>
      <c r="BX33" s="7">
        <f t="shared" si="128"/>
        <v>17.721063412210786</v>
      </c>
      <c r="BY33" s="7">
        <f t="shared" si="128"/>
        <v>18.429905948699218</v>
      </c>
      <c r="BZ33" s="7">
        <f t="shared" si="128"/>
        <v>19.167102186647185</v>
      </c>
      <c r="CA33" s="7">
        <f t="shared" si="128"/>
        <v>19.933786274113075</v>
      </c>
      <c r="CB33" s="7">
        <f t="shared" si="128"/>
        <v>20.731137725077598</v>
      </c>
      <c r="CC33" s="7">
        <f t="shared" si="128"/>
        <v>21.560383234080703</v>
      </c>
      <c r="CD33" s="7">
        <f t="shared" si="128"/>
        <v>22.422798563443934</v>
      </c>
      <c r="CE33" s="7">
        <f t="shared" si="128"/>
        <v>23.319710505981693</v>
      </c>
      <c r="CF33" s="7">
        <f t="shared" si="128"/>
        <v>24.252498926220962</v>
      </c>
      <c r="CG33" s="7">
        <f t="shared" si="128"/>
        <v>25.222598883269804</v>
      </c>
      <c r="CH33" s="7">
        <f t="shared" si="128"/>
        <v>26.231502838600594</v>
      </c>
      <c r="CI33" s="7">
        <f t="shared" si="128"/>
        <v>27.280762952144617</v>
      </c>
      <c r="CJ33" s="7">
        <f t="shared" si="128"/>
        <v>28.371993470230404</v>
      </c>
      <c r="CK33" s="7">
        <f t="shared" si="128"/>
        <v>29.506873209039622</v>
      </c>
      <c r="CL33" s="7">
        <f t="shared" si="128"/>
        <v>30.687148137401209</v>
      </c>
      <c r="CM33" s="7">
        <f t="shared" si="128"/>
        <v>31.91463406289726</v>
      </c>
      <c r="CN33" s="7">
        <f t="shared" si="128"/>
        <v>33.191219425413152</v>
      </c>
      <c r="CO33" s="7">
        <f t="shared" si="128"/>
        <v>34.51886820242968</v>
      </c>
      <c r="CP33" s="7">
        <f t="shared" si="128"/>
        <v>35.89962293052686</v>
      </c>
      <c r="CQ33" s="7">
        <f t="shared" si="128"/>
        <v>37.335607847747944</v>
      </c>
      <c r="CR33" s="7">
        <f t="shared" si="128"/>
        <v>38.829032161657864</v>
      </c>
      <c r="CS33" s="7">
        <f t="shared" si="128"/>
        <v>40.382193448124177</v>
      </c>
      <c r="CT33" s="7">
        <f t="shared" si="128"/>
        <v>41.997481186049143</v>
      </c>
      <c r="CU33" s="7">
        <f t="shared" si="128"/>
        <v>43.677380433491116</v>
      </c>
      <c r="CV33" s="7">
        <f t="shared" si="128"/>
        <v>45.424475650830757</v>
      </c>
      <c r="CW33" s="7">
        <f t="shared" si="128"/>
        <v>47.241454676863988</v>
      </c>
      <c r="CX33" s="7">
        <f t="shared" si="128"/>
        <v>49.131112863938554</v>
      </c>
      <c r="CY33" s="7">
        <f t="shared" si="128"/>
        <v>51.096357378496094</v>
      </c>
      <c r="CZ33" s="7">
        <f t="shared" si="128"/>
        <v>53.140211673635946</v>
      </c>
      <c r="DA33" s="7">
        <f t="shared" si="128"/>
        <v>55.265820140581383</v>
      </c>
      <c r="DB33" s="7">
        <f t="shared" si="128"/>
        <v>57.476452946204645</v>
      </c>
      <c r="DC33" s="7">
        <f t="shared" si="128"/>
        <v>59.775511064052829</v>
      </c>
    </row>
    <row r="34" spans="2:119" x14ac:dyDescent="0.35">
      <c r="B34" s="2" t="s">
        <v>1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/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X34" si="129">+BQ34</f>
        <v>10491</v>
      </c>
      <c r="BS34" s="2">
        <f t="shared" si="129"/>
        <v>10491</v>
      </c>
      <c r="BT34" s="2">
        <f t="shared" si="129"/>
        <v>10491</v>
      </c>
      <c r="BU34" s="2">
        <f t="shared" si="129"/>
        <v>10491</v>
      </c>
      <c r="BV34" s="2">
        <f t="shared" si="129"/>
        <v>10491</v>
      </c>
      <c r="BW34" s="2">
        <f t="shared" si="129"/>
        <v>10491</v>
      </c>
      <c r="BX34" s="2">
        <f t="shared" si="129"/>
        <v>10491</v>
      </c>
      <c r="BY34" s="2">
        <f t="shared" ref="BY34" si="130">+BX34</f>
        <v>10491</v>
      </c>
      <c r="BZ34" s="2">
        <f t="shared" ref="BZ34" si="131">+BY34</f>
        <v>10491</v>
      </c>
      <c r="CA34" s="2">
        <f t="shared" ref="CA34" si="132">+BZ34</f>
        <v>10491</v>
      </c>
      <c r="CB34" s="2">
        <f t="shared" ref="CB34" si="133">+CA34</f>
        <v>10491</v>
      </c>
      <c r="CC34" s="2">
        <f t="shared" ref="CC34" si="134">+CB34</f>
        <v>10491</v>
      </c>
      <c r="CD34" s="2">
        <f t="shared" ref="CD34" si="135">+CC34</f>
        <v>10491</v>
      </c>
      <c r="CE34" s="2">
        <f t="shared" ref="CE34" si="136">+CD34</f>
        <v>10491</v>
      </c>
      <c r="CF34" s="2">
        <f t="shared" ref="CF34" si="137">+CE34</f>
        <v>10491</v>
      </c>
      <c r="CG34" s="2">
        <f t="shared" ref="CG34" si="138">+CF34</f>
        <v>10491</v>
      </c>
      <c r="CH34" s="2">
        <f t="shared" ref="CH34" si="139">+CG34</f>
        <v>10491</v>
      </c>
      <c r="CI34" s="2">
        <f t="shared" ref="CI34" si="140">+CH34</f>
        <v>10491</v>
      </c>
      <c r="CJ34" s="2">
        <f t="shared" ref="CJ34" si="141">+CI34</f>
        <v>10491</v>
      </c>
      <c r="CK34" s="2">
        <f t="shared" ref="CK34" si="142">+CJ34</f>
        <v>10491</v>
      </c>
      <c r="CL34" s="2">
        <f t="shared" ref="CL34" si="143">+CK34</f>
        <v>10491</v>
      </c>
      <c r="CM34" s="2">
        <f t="shared" ref="CM34" si="144">+CL34</f>
        <v>10491</v>
      </c>
      <c r="CN34" s="2">
        <f t="shared" ref="CN34" si="145">+CM34</f>
        <v>10491</v>
      </c>
      <c r="CO34" s="2">
        <f t="shared" ref="CO34" si="146">+CN34</f>
        <v>10491</v>
      </c>
      <c r="CP34" s="2">
        <f t="shared" ref="CP34" si="147">+CO34</f>
        <v>10491</v>
      </c>
      <c r="CQ34" s="2">
        <f t="shared" ref="CQ34" si="148">+CP34</f>
        <v>10491</v>
      </c>
      <c r="CR34" s="2">
        <f t="shared" ref="CR34" si="149">+CQ34</f>
        <v>10491</v>
      </c>
      <c r="CS34" s="2">
        <f t="shared" ref="CS34" si="150">+CR34</f>
        <v>10491</v>
      </c>
      <c r="CT34" s="2">
        <f t="shared" ref="CT34" si="151">+CS34</f>
        <v>10491</v>
      </c>
      <c r="CU34" s="2">
        <f t="shared" ref="CU34" si="152">+CT34</f>
        <v>10491</v>
      </c>
      <c r="CV34" s="2">
        <f t="shared" ref="CV34" si="153">+CU34</f>
        <v>10491</v>
      </c>
      <c r="CW34" s="2">
        <f t="shared" ref="CW34" si="154">+CV34</f>
        <v>10491</v>
      </c>
      <c r="CX34" s="2">
        <f t="shared" ref="CX34" si="155">+CW34</f>
        <v>10491</v>
      </c>
      <c r="CY34" s="2">
        <f t="shared" ref="CY34" si="156">+CX34</f>
        <v>10491</v>
      </c>
      <c r="CZ34" s="2">
        <f t="shared" ref="CZ34" si="157">+CY34</f>
        <v>10491</v>
      </c>
      <c r="DA34" s="2">
        <f t="shared" ref="DA34" si="158">+CZ34</f>
        <v>10491</v>
      </c>
      <c r="DB34" s="2">
        <f t="shared" ref="DB34" si="159">+DA34</f>
        <v>10491</v>
      </c>
      <c r="DC34" s="2">
        <f t="shared" ref="DC34" si="160">+DB34</f>
        <v>10491</v>
      </c>
      <c r="DD34" s="2">
        <f t="shared" ref="DD34" si="161">+DC34</f>
        <v>10491</v>
      </c>
      <c r="DE34" s="2">
        <f t="shared" ref="DE34" si="162">+DD34</f>
        <v>10491</v>
      </c>
      <c r="DF34" s="2">
        <f t="shared" ref="DF34" si="163">+DE34</f>
        <v>10491</v>
      </c>
      <c r="DG34" s="2">
        <f t="shared" ref="DG34" si="164">+DF34</f>
        <v>10491</v>
      </c>
      <c r="DH34" s="2">
        <f t="shared" ref="DH34" si="165">+DG34</f>
        <v>10491</v>
      </c>
      <c r="DI34" s="2">
        <f t="shared" ref="DI34" si="166">+DH34</f>
        <v>10491</v>
      </c>
      <c r="DJ34" s="2">
        <f t="shared" ref="DJ34" si="167">+DI34</f>
        <v>10491</v>
      </c>
      <c r="DK34" s="2">
        <f t="shared" ref="DK34" si="168">+DJ34</f>
        <v>10491</v>
      </c>
      <c r="DL34" s="2">
        <f t="shared" ref="DL34" si="169">+DK34</f>
        <v>10491</v>
      </c>
      <c r="DM34" s="2">
        <f t="shared" ref="DM34" si="170">+DL34</f>
        <v>10491</v>
      </c>
      <c r="DN34" s="2">
        <f t="shared" ref="DN34" si="171">+DM34</f>
        <v>10491</v>
      </c>
      <c r="DO34" s="2">
        <f t="shared" ref="DO34" si="172">+DN34</f>
        <v>10491</v>
      </c>
    </row>
    <row r="36" spans="2:119" s="11" customFormat="1" ht="13.15" x14ac:dyDescent="0.4">
      <c r="B36" s="5" t="s">
        <v>37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Q36" si="173">P20/L20-1</f>
        <v>0.40230900258658764</v>
      </c>
      <c r="Q36" s="10">
        <f t="shared" si="173"/>
        <v>0.37387290836084075</v>
      </c>
      <c r="R36" s="10">
        <f>R20/N20-1</f>
        <v>0.43594816839553041</v>
      </c>
      <c r="S36" s="10">
        <f t="shared" ref="S36" si="174">S20/O20-1</f>
        <v>0.43823888034777081</v>
      </c>
      <c r="T36" s="10">
        <f t="shared" ref="T36" si="175">T20/P20-1</f>
        <v>0.27181932697498645</v>
      </c>
      <c r="U36" s="10">
        <f t="shared" ref="U36" si="176">U20/Q20-1</f>
        <v>0.15255083467679031</v>
      </c>
      <c r="V36" s="10">
        <f t="shared" ref="V36" si="177">V20/R20-1</f>
        <v>9.4436701047349692E-2</v>
      </c>
      <c r="W36" s="10">
        <f>W20/S20-1</f>
        <v>7.3038574245747334E-2</v>
      </c>
      <c r="X36" s="10">
        <f t="shared" ref="X36:AE36" si="178">X20/T20-1</f>
        <v>7.2108241952600016E-2</v>
      </c>
      <c r="Y36" s="10">
        <f>Y20/U20-1</f>
        <v>0.14699671515720314</v>
      </c>
      <c r="Z36" s="10">
        <f t="shared" si="178"/>
        <v>8.5814921549791867E-2</v>
      </c>
      <c r="AA36" s="10">
        <f>AA20/W20-1</f>
        <v>9.3727456975026602E-2</v>
      </c>
      <c r="AB36" s="10">
        <f t="shared" si="178"/>
        <v>0.10845967302901816</v>
      </c>
      <c r="AC36" s="10">
        <f t="shared" si="178"/>
        <v>0.125742519728405</v>
      </c>
      <c r="AD36" s="10">
        <f t="shared" si="178"/>
        <v>0.13911825420230017</v>
      </c>
      <c r="AE36" s="10">
        <f t="shared" si="178"/>
        <v>0.12527677884388888</v>
      </c>
      <c r="AF36" s="10">
        <f>AF20/AB20-1</f>
        <v>0.10116607011303502</v>
      </c>
      <c r="AG36" s="10">
        <f>AG20/AC20-1</f>
        <v>0.10000000000000009</v>
      </c>
      <c r="AH36" s="10">
        <f>AH20/AD20-1</f>
        <v>0.10000000000000009</v>
      </c>
      <c r="AI36" s="10">
        <f t="shared" ref="AI36:AL36" si="179">AI20/AE20-1</f>
        <v>-1</v>
      </c>
      <c r="AJ36" s="10">
        <f t="shared" si="179"/>
        <v>-1</v>
      </c>
      <c r="AK36" s="10">
        <f t="shared" si="179"/>
        <v>-1</v>
      </c>
      <c r="AL36" s="10">
        <f t="shared" si="179"/>
        <v>-1</v>
      </c>
      <c r="AQ36" s="15">
        <f t="shared" ref="AQ36:AR36" si="180">AQ20/AP20-1</f>
        <v>3.1263372285789677</v>
      </c>
      <c r="AR36" s="15">
        <f t="shared" si="180"/>
        <v>1.6890585567192891</v>
      </c>
      <c r="AS36" s="15">
        <f t="shared" ref="AS36" si="181">AS20/AR20-1</f>
        <v>0.68430132470321792</v>
      </c>
      <c r="AT36" s="15">
        <f t="shared" ref="AT36" si="182">AT20/AS20-1</f>
        <v>0.1305040617556299</v>
      </c>
      <c r="AU36" s="15">
        <f t="shared" ref="AU36" si="183">AU20/AT20-1</f>
        <v>0.25957418461821291</v>
      </c>
      <c r="AV36" s="15">
        <f t="shared" ref="AV36" si="184">AV20/AU20-1</f>
        <v>0.3383637567455966</v>
      </c>
      <c r="AW36" s="15">
        <f t="shared" ref="AW36" si="185">AW20/AV20-1</f>
        <v>0.31485481977597884</v>
      </c>
      <c r="AX36" s="15">
        <f t="shared" ref="AX36" si="186">AX20/AW20-1</f>
        <v>0.22670134373645423</v>
      </c>
      <c r="AY36" s="15">
        <f t="shared" ref="AY36" si="187">AY20/AX20-1</f>
        <v>0.26160188457008249</v>
      </c>
      <c r="AZ36" s="15">
        <f t="shared" ref="AZ36" si="188">AZ20/AY20-1</f>
        <v>0.38502474092054895</v>
      </c>
      <c r="BA36" s="15">
        <f t="shared" ref="BA36" si="189">BA20/AZ20-1</f>
        <v>0.29194472531176263</v>
      </c>
      <c r="BB36" s="15">
        <f t="shared" ref="BB36" si="190">BB20/BA20-1</f>
        <v>0.27877491391004905</v>
      </c>
      <c r="BC36" s="15">
        <f t="shared" ref="BC36" si="191">BC20/BB20-1</f>
        <v>0.39556897466236896</v>
      </c>
      <c r="BD36" s="15">
        <f t="shared" ref="BD36" si="192">BD20/BC20-1</f>
        <v>0.40559583674424049</v>
      </c>
      <c r="BE36" s="15">
        <f t="shared" ref="BE36" si="193">BE20/BD20-1</f>
        <v>0.27073236682821311</v>
      </c>
      <c r="BF36" s="15">
        <f t="shared" ref="BF36:BJ36" si="194">BF20/BE20-1</f>
        <v>0.21866662301736706</v>
      </c>
      <c r="BG36" s="15">
        <f t="shared" si="194"/>
        <v>0.1952398861011122</v>
      </c>
      <c r="BH36" s="15">
        <f t="shared" si="194"/>
        <v>0.20247673843664304</v>
      </c>
      <c r="BI36" s="15">
        <f t="shared" si="194"/>
        <v>0.27083528026465808</v>
      </c>
      <c r="BJ36" s="15">
        <f t="shared" si="194"/>
        <v>0.30796326119408479</v>
      </c>
      <c r="BK36" s="15">
        <f t="shared" ref="BK36" si="195">BK20/BJ20-1</f>
        <v>0.3093396152159491</v>
      </c>
      <c r="BL36" s="15">
        <f t="shared" ref="BL36" si="196">BL20/BK20-1</f>
        <v>0.20454125820676983</v>
      </c>
      <c r="BM36" s="15">
        <f t="shared" ref="BM36" si="197">BM20/BL20-1</f>
        <v>0.37623430604373276</v>
      </c>
      <c r="BN36" s="15">
        <f>BN20/BM20-1</f>
        <v>0.21695366571345676</v>
      </c>
      <c r="BO36" s="15">
        <f t="shared" ref="BO36:BW36" si="198">BO20/BN20-1</f>
        <v>9.399517263985091E-2</v>
      </c>
      <c r="BP36" s="15">
        <f>BP20/BO20-1</f>
        <v>0.1182957412988368</v>
      </c>
      <c r="BQ36" s="15">
        <f t="shared" si="198"/>
        <v>9.7052376105848381E-2</v>
      </c>
      <c r="BR36" s="15">
        <f t="shared" si="198"/>
        <v>0.10437523317224873</v>
      </c>
      <c r="BS36" s="15">
        <f t="shared" si="198"/>
        <v>0.11263099590824455</v>
      </c>
      <c r="BT36" s="15">
        <f t="shared" si="198"/>
        <v>0.12181773034139209</v>
      </c>
      <c r="BU36" s="15">
        <f t="shared" si="198"/>
        <v>9.4732369013925899E-2</v>
      </c>
      <c r="BV36" s="15">
        <f t="shared" si="198"/>
        <v>9.9033758693974017E-2</v>
      </c>
      <c r="BW36" s="15">
        <f t="shared" si="198"/>
        <v>0.10353840131598058</v>
      </c>
    </row>
    <row r="37" spans="2:119" s="11" customFormat="1" ht="13.15" x14ac:dyDescent="0.4">
      <c r="B37" s="5" t="s">
        <v>122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>
        <v>0.11</v>
      </c>
      <c r="AG37" s="10"/>
      <c r="AH37" s="10"/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119" x14ac:dyDescent="0.35">
      <c r="B38" s="2" t="s">
        <v>99</v>
      </c>
      <c r="I38" s="8"/>
      <c r="K38" s="8"/>
      <c r="L38" s="8"/>
      <c r="M38" s="8"/>
      <c r="N38" s="8"/>
      <c r="O38" s="8">
        <f t="shared" ref="O38:R39" si="199">+O18/K18-1</f>
        <v>0.22045911968030807</v>
      </c>
      <c r="P38" s="8">
        <f t="shared" si="199"/>
        <v>0.40127175368139234</v>
      </c>
      <c r="Q38" s="8">
        <f t="shared" si="199"/>
        <v>0.32844988168957356</v>
      </c>
      <c r="R38" s="8">
        <f t="shared" si="199"/>
        <v>0.40588025800324479</v>
      </c>
      <c r="S38" s="8">
        <f t="shared" ref="S38:W38" si="200">+S18/O18-1</f>
        <v>0.37403503740350375</v>
      </c>
      <c r="T38" s="8">
        <f t="shared" si="200"/>
        <v>0.15444630204601539</v>
      </c>
      <c r="U38" s="8">
        <f t="shared" si="200"/>
        <v>3.9830219426232549E-2</v>
      </c>
      <c r="V38" s="8">
        <f t="shared" si="200"/>
        <v>5.0664264805224679E-3</v>
      </c>
      <c r="W38" s="8">
        <f t="shared" si="200"/>
        <v>-1.8020211859247515E-2</v>
      </c>
      <c r="X38" s="8">
        <f t="shared" ref="X38:AF38" si="201">+X18/T18-1</f>
        <v>-2.4636231984001111E-2</v>
      </c>
      <c r="Y38" s="8">
        <f t="shared" si="201"/>
        <v>8.1347036956046281E-2</v>
      </c>
      <c r="Z38" s="8">
        <f t="shared" si="201"/>
        <v>-1.2392181023860194E-2</v>
      </c>
      <c r="AA38" s="8">
        <f t="shared" si="201"/>
        <v>9.317155256398868E-3</v>
      </c>
      <c r="AB38" s="8">
        <f t="shared" si="201"/>
        <v>4.342907644719407E-2</v>
      </c>
      <c r="AC38" s="8">
        <f t="shared" si="201"/>
        <v>6.4560161779575242E-2</v>
      </c>
      <c r="AD38" s="8">
        <f t="shared" si="201"/>
        <v>8.7507620762501626E-2</v>
      </c>
      <c r="AE38" s="8">
        <f t="shared" si="201"/>
        <v>6.9040557378775347E-2</v>
      </c>
      <c r="AF38" s="8">
        <f t="shared" si="201"/>
        <v>4.2976690608483636E-2</v>
      </c>
      <c r="AG38" s="8">
        <f t="shared" ref="AG38:AL38" si="202">+AG18/AC18-1</f>
        <v>0.10000000000000009</v>
      </c>
      <c r="AH38" s="8">
        <f t="shared" si="202"/>
        <v>0.10000000000000009</v>
      </c>
      <c r="AI38" s="8">
        <f t="shared" si="202"/>
        <v>-1</v>
      </c>
      <c r="AJ38" s="8">
        <f t="shared" si="202"/>
        <v>-1</v>
      </c>
      <c r="AK38" s="8">
        <f t="shared" si="202"/>
        <v>-1</v>
      </c>
      <c r="AL38" s="8">
        <f t="shared" si="202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119" x14ac:dyDescent="0.35">
      <c r="B39" s="2" t="s">
        <v>100</v>
      </c>
      <c r="I39" s="8"/>
      <c r="K39" s="8"/>
      <c r="L39" s="8"/>
      <c r="M39" s="8"/>
      <c r="N39" s="8"/>
      <c r="O39" s="8">
        <f t="shared" si="199"/>
        <v>0.32238265727662596</v>
      </c>
      <c r="P39" s="8">
        <f t="shared" si="199"/>
        <v>0.40365906780891536</v>
      </c>
      <c r="Q39" s="8">
        <f t="shared" si="199"/>
        <v>0.43351512146752613</v>
      </c>
      <c r="R39" s="8">
        <f>+R19/N19-1</f>
        <v>0.47713782355332701</v>
      </c>
      <c r="S39" s="8">
        <f t="shared" ref="S39" si="203">+S19/O19-1</f>
        <v>0.5181636964089138</v>
      </c>
      <c r="T39" s="8">
        <f t="shared" ref="T39" si="204">+T19/P19-1</f>
        <v>0.42433019551049966</v>
      </c>
      <c r="U39" s="8">
        <f t="shared" ref="U39" si="205">+U19/Q19-1</f>
        <v>0.28970971386410271</v>
      </c>
      <c r="V39" s="8">
        <f t="shared" ref="V39" si="206">+V19/R19-1</f>
        <v>0.21095799922934355</v>
      </c>
      <c r="W39" s="8">
        <f t="shared" ref="W39:AA39" si="207">+W19/S19-1</f>
        <v>0.17563250827993016</v>
      </c>
      <c r="X39" s="8">
        <f t="shared" si="207"/>
        <v>0.17399593289273008</v>
      </c>
      <c r="Y39" s="8">
        <f t="shared" si="207"/>
        <v>0.21140231693363853</v>
      </c>
      <c r="Z39" s="8">
        <f t="shared" si="207"/>
        <v>0.19208739923631746</v>
      </c>
      <c r="AA39" s="8">
        <f t="shared" si="207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208">+AG19/AC19-1</f>
        <v>0.10000000000000009</v>
      </c>
      <c r="AH39" s="8">
        <f t="shared" si="208"/>
        <v>0.10000000000000009</v>
      </c>
      <c r="AI39" s="8">
        <f t="shared" si="208"/>
        <v>-1</v>
      </c>
      <c r="AJ39" s="8">
        <f t="shared" si="208"/>
        <v>-1</v>
      </c>
      <c r="AK39" s="8">
        <f t="shared" si="208"/>
        <v>-1</v>
      </c>
      <c r="AL39" s="8">
        <f t="shared" si="208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119" x14ac:dyDescent="0.35">
      <c r="B40" s="2" t="s">
        <v>55</v>
      </c>
      <c r="N40" s="8">
        <f t="shared" ref="N40" si="209">+N11/J11-1</f>
        <v>0.14652704535181549</v>
      </c>
      <c r="O40" s="8">
        <f t="shared" ref="O40" si="210">+O11/K11-1</f>
        <v>0.24252491694352152</v>
      </c>
      <c r="P40" s="8">
        <f t="shared" ref="P40" si="211">+P11/L11-1</f>
        <v>0.47798924419540789</v>
      </c>
      <c r="Q40" s="8">
        <f t="shared" ref="Q40" si="212">+Q11/M11-1</f>
        <v>0.37989097862381915</v>
      </c>
      <c r="R40" s="8">
        <f t="shared" ref="R40:V40" si="213">+R11/N11-1</f>
        <v>0.45543947258908823</v>
      </c>
      <c r="S40" s="8">
        <f t="shared" si="213"/>
        <v>0.44333187820582776</v>
      </c>
      <c r="T40" s="8">
        <f t="shared" si="213"/>
        <v>0.15820550810528156</v>
      </c>
      <c r="U40" s="8">
        <f t="shared" si="213"/>
        <v>3.2926577042399208E-2</v>
      </c>
      <c r="V40" s="8">
        <f t="shared" si="213"/>
        <v>-5.6583046154309313E-3</v>
      </c>
      <c r="W40" s="8">
        <f>+W11/S11-1</f>
        <v>-3.3496531256497986E-2</v>
      </c>
      <c r="X40" s="8">
        <f t="shared" ref="X40:AD40" si="214">+X11/T11-1</f>
        <v>-4.3305679402524611E-2</v>
      </c>
      <c r="Y40" s="8">
        <f t="shared" si="214"/>
        <v>7.102238596772259E-2</v>
      </c>
      <c r="Z40" s="8">
        <f t="shared" si="214"/>
        <v>-2.3367385546727237E-2</v>
      </c>
      <c r="AA40" s="8">
        <f t="shared" si="214"/>
        <v>-6.4542627471686487E-4</v>
      </c>
      <c r="AB40" s="8">
        <f t="shared" si="214"/>
        <v>4.1510175990561393E-2</v>
      </c>
      <c r="AC40" s="8">
        <f t="shared" si="214"/>
        <v>7.0631344762474457E-2</v>
      </c>
      <c r="AD40" s="8">
        <f t="shared" si="214"/>
        <v>9.3164525576854507E-2</v>
      </c>
      <c r="AE40" s="8">
        <f>+AE11/AA11-1</f>
        <v>6.9946766870205179E-2</v>
      </c>
      <c r="AF40" s="8">
        <f>+AF11/AB11-1</f>
        <v>-1</v>
      </c>
      <c r="AG40" s="8">
        <f t="shared" ref="AG40:AL40" si="215">+AG11/AC11-1</f>
        <v>-1</v>
      </c>
      <c r="AH40" s="8">
        <f t="shared" si="215"/>
        <v>-1</v>
      </c>
      <c r="AI40" s="8">
        <f t="shared" si="215"/>
        <v>-1</v>
      </c>
      <c r="AJ40" s="8" t="e">
        <f t="shared" si="215"/>
        <v>#DIV/0!</v>
      </c>
      <c r="AK40" s="8" t="e">
        <f t="shared" si="215"/>
        <v>#DIV/0!</v>
      </c>
      <c r="AL40" s="8" t="e">
        <f t="shared" si="215"/>
        <v>#DIV/0!</v>
      </c>
      <c r="BK40" s="13"/>
      <c r="BL40" s="13">
        <f t="shared" ref="BL40" si="216">BL11/BK11-1</f>
        <v>0.14847097660728359</v>
      </c>
      <c r="BM40" s="13">
        <f t="shared" ref="BM40" si="217">BM11/BL11-1</f>
        <v>0.39719073679440986</v>
      </c>
      <c r="BN40" s="13">
        <f>BN11/BM11-1</f>
        <v>0.12529072860769497</v>
      </c>
      <c r="BO40" s="13">
        <f>BO11/BN11-1</f>
        <v>-9.3256782618484912E-3</v>
      </c>
      <c r="BP40" s="13">
        <f t="shared" ref="BP40:BW40" si="218">BP11/BO11-1</f>
        <v>5.3944473736841081E-2</v>
      </c>
      <c r="BQ40" s="13">
        <f t="shared" si="218"/>
        <v>5.0000000000000044E-2</v>
      </c>
      <c r="BR40" s="13">
        <f t="shared" si="218"/>
        <v>5.0000000000000044E-2</v>
      </c>
      <c r="BS40" s="13">
        <f t="shared" si="218"/>
        <v>5.0000000000000044E-2</v>
      </c>
      <c r="BT40" s="13">
        <f t="shared" si="218"/>
        <v>5.0000000000000044E-2</v>
      </c>
      <c r="BU40" s="13">
        <f t="shared" si="218"/>
        <v>5.0000000000000044E-2</v>
      </c>
      <c r="BV40" s="13">
        <f t="shared" si="218"/>
        <v>5.0000000000000044E-2</v>
      </c>
      <c r="BW40" s="13">
        <f t="shared" si="218"/>
        <v>5.0000000000000044E-2</v>
      </c>
    </row>
    <row r="41" spans="2:119" x14ac:dyDescent="0.35">
      <c r="B41" s="2" t="s">
        <v>56</v>
      </c>
      <c r="N41" s="8">
        <f t="shared" ref="N41:V41" si="219">+N13/J13-1</f>
        <v>0.30359411193304942</v>
      </c>
      <c r="O41" s="8">
        <f t="shared" si="219"/>
        <v>0.29961403823714217</v>
      </c>
      <c r="P41" s="8">
        <f t="shared" si="219"/>
        <v>0.52106671125229886</v>
      </c>
      <c r="Q41" s="8">
        <f t="shared" si="219"/>
        <v>0.54677565849227983</v>
      </c>
      <c r="R41" s="8">
        <f t="shared" si="219"/>
        <v>0.56637624670411557</v>
      </c>
      <c r="S41" s="8">
        <f t="shared" si="219"/>
        <v>0.63747496374058987</v>
      </c>
      <c r="T41" s="8">
        <f t="shared" si="219"/>
        <v>0.37867546029128873</v>
      </c>
      <c r="U41" s="8">
        <f t="shared" si="219"/>
        <v>0.18672930123311793</v>
      </c>
      <c r="V41" s="8">
        <f t="shared" si="219"/>
        <v>0.10952537783144867</v>
      </c>
      <c r="W41" s="8">
        <f>+W13/S13-1</f>
        <v>6.8581551309629285E-2</v>
      </c>
      <c r="X41" s="8">
        <f t="shared" ref="X41:AD41" si="220">+X13/T13-1</f>
        <v>9.1329479768786026E-2</v>
      </c>
      <c r="Y41" s="8">
        <f t="shared" si="220"/>
        <v>0.18200560778492503</v>
      </c>
      <c r="Z41" s="8">
        <f t="shared" si="220"/>
        <v>0.19851583113456472</v>
      </c>
      <c r="AA41" s="8">
        <f t="shared" si="220"/>
        <v>0.177027827116637</v>
      </c>
      <c r="AB41" s="8">
        <f t="shared" si="220"/>
        <v>0.18103448275862077</v>
      </c>
      <c r="AC41" s="8">
        <f t="shared" si="220"/>
        <v>0.19800460475825021</v>
      </c>
      <c r="AD41" s="8">
        <f t="shared" si="220"/>
        <v>0.19868460882247718</v>
      </c>
      <c r="AE41" s="8">
        <f t="shared" ref="AE41:AL43" si="221">+AE13/AA13-1</f>
        <v>0.16016096579476868</v>
      </c>
      <c r="AF41" s="8">
        <f t="shared" si="221"/>
        <v>-1</v>
      </c>
      <c r="AG41" s="8">
        <f t="shared" si="221"/>
        <v>-1</v>
      </c>
      <c r="AH41" s="8">
        <f t="shared" si="221"/>
        <v>-1</v>
      </c>
      <c r="AI41" s="8">
        <f t="shared" si="221"/>
        <v>-1</v>
      </c>
      <c r="AJ41" s="8" t="e">
        <f t="shared" si="221"/>
        <v>#DIV/0!</v>
      </c>
      <c r="AK41" s="8" t="e">
        <f t="shared" si="221"/>
        <v>#DIV/0!</v>
      </c>
      <c r="AL41" s="8" t="e">
        <f t="shared" si="221"/>
        <v>#DIV/0!</v>
      </c>
      <c r="BK41" s="13"/>
      <c r="BL41" s="13">
        <f t="shared" ref="BL41" si="222">BL13/BK13-1</f>
        <v>0.25771435255585451</v>
      </c>
      <c r="BM41" s="13">
        <f t="shared" ref="BM41" si="223">BM13/BL13-1</f>
        <v>0.4961961273041795</v>
      </c>
      <c r="BN41" s="13">
        <f>BN13/BM13-1</f>
        <v>0.28505538495965776</v>
      </c>
      <c r="BO41" s="13">
        <f t="shared" ref="BO41:BW41" si="224">BO13/BN13-1</f>
        <v>0.13882708047133496</v>
      </c>
      <c r="BP41" s="13">
        <f t="shared" si="224"/>
        <v>0.18975330456352579</v>
      </c>
      <c r="BQ41" s="13">
        <f t="shared" si="224"/>
        <v>5.0000000000000044E-2</v>
      </c>
      <c r="BR41" s="13">
        <f t="shared" si="224"/>
        <v>5.0000000000000044E-2</v>
      </c>
      <c r="BS41" s="13">
        <f t="shared" si="224"/>
        <v>5.0000000000000044E-2</v>
      </c>
      <c r="BT41" s="13">
        <f t="shared" si="224"/>
        <v>5.0000000000000044E-2</v>
      </c>
      <c r="BU41" s="13">
        <f t="shared" si="224"/>
        <v>5.0000000000000044E-2</v>
      </c>
      <c r="BV41" s="13">
        <f t="shared" si="224"/>
        <v>5.0000000000000044E-2</v>
      </c>
      <c r="BW41" s="13">
        <f t="shared" si="224"/>
        <v>5.0000000000000044E-2</v>
      </c>
    </row>
    <row r="42" spans="2:119" x14ac:dyDescent="0.35">
      <c r="B42" s="2" t="s">
        <v>57</v>
      </c>
      <c r="N42" s="8">
        <f t="shared" ref="N42:V43" si="225">+N14/J14-1</f>
        <v>0.3223036120232381</v>
      </c>
      <c r="O42" s="8">
        <f t="shared" si="225"/>
        <v>0.27959465684016571</v>
      </c>
      <c r="P42" s="8">
        <f t="shared" si="225"/>
        <v>0.28699743370402042</v>
      </c>
      <c r="Q42" s="8">
        <f t="shared" si="225"/>
        <v>0.32580189630825096</v>
      </c>
      <c r="R42" s="8">
        <f t="shared" si="225"/>
        <v>0.34880611270296091</v>
      </c>
      <c r="S42" s="8">
        <f t="shared" si="225"/>
        <v>0.36429085673146155</v>
      </c>
      <c r="T42" s="8">
        <f t="shared" si="225"/>
        <v>0.31555333998005985</v>
      </c>
      <c r="U42" s="8">
        <f t="shared" si="225"/>
        <v>0.23980523432744971</v>
      </c>
      <c r="V42" s="8">
        <f t="shared" si="225"/>
        <v>0.15040362554878905</v>
      </c>
      <c r="W42" s="8">
        <f>+W14/S14-1</f>
        <v>0.10949868073878632</v>
      </c>
      <c r="X42" s="8">
        <f t="shared" ref="X42:AD43" si="226">+X14/T14-1</f>
        <v>0.10092206643930779</v>
      </c>
      <c r="Y42" s="8">
        <f t="shared" si="226"/>
        <v>9.2660775650466265E-2</v>
      </c>
      <c r="Z42" s="8">
        <f t="shared" si="226"/>
        <v>0.13123230333620572</v>
      </c>
      <c r="AA42" s="8">
        <f t="shared" si="226"/>
        <v>0.14827586206896548</v>
      </c>
      <c r="AB42" s="8">
        <f t="shared" si="226"/>
        <v>0.13515374024782001</v>
      </c>
      <c r="AC42" s="8">
        <f t="shared" si="226"/>
        <v>0.14231158036616876</v>
      </c>
      <c r="AD42" s="8">
        <f t="shared" si="226"/>
        <v>0.14136467515507678</v>
      </c>
      <c r="AE42" s="8">
        <f t="shared" si="221"/>
        <v>0.22439681060370709</v>
      </c>
      <c r="AF42" s="8">
        <f t="shared" si="221"/>
        <v>-1</v>
      </c>
      <c r="AG42" s="8">
        <f t="shared" si="221"/>
        <v>-1</v>
      </c>
      <c r="AH42" s="8">
        <f t="shared" si="221"/>
        <v>-1</v>
      </c>
      <c r="AI42" s="8">
        <f t="shared" si="221"/>
        <v>-1</v>
      </c>
      <c r="AJ42" s="8" t="e">
        <f t="shared" si="221"/>
        <v>#DIV/0!</v>
      </c>
      <c r="AK42" s="8" t="e">
        <f t="shared" si="221"/>
        <v>#DIV/0!</v>
      </c>
      <c r="AL42" s="8" t="e">
        <f t="shared" si="221"/>
        <v>#DIV/0!</v>
      </c>
      <c r="BK42" s="13"/>
      <c r="BL42" s="13">
        <f t="shared" ref="BL42" si="227">BL14/BK14-1</f>
        <v>0.35596809486835612</v>
      </c>
      <c r="BM42" s="13">
        <f t="shared" ref="BM42" si="228">BM14/BL14-1</f>
        <v>0.31218115564810001</v>
      </c>
      <c r="BN42" s="13">
        <f>BN14/BM14-1</f>
        <v>0.26028484151227826</v>
      </c>
      <c r="BO42" s="13">
        <f t="shared" ref="BO42:BW42" si="229">BO14/BN14-1</f>
        <v>0.10859984890455809</v>
      </c>
      <c r="BP42" s="13">
        <f t="shared" si="229"/>
        <v>0.14171730365154178</v>
      </c>
      <c r="BQ42" s="13">
        <f t="shared" si="229"/>
        <v>0.10000000000000009</v>
      </c>
      <c r="BR42" s="13">
        <f t="shared" si="229"/>
        <v>0.10000000000000009</v>
      </c>
      <c r="BS42" s="13">
        <f t="shared" si="229"/>
        <v>0.10000000000000009</v>
      </c>
      <c r="BT42" s="13">
        <f t="shared" si="229"/>
        <v>0.10000000000000009</v>
      </c>
      <c r="BU42" s="13">
        <f t="shared" si="229"/>
        <v>5.0000000000000044E-2</v>
      </c>
      <c r="BV42" s="13">
        <f t="shared" si="229"/>
        <v>5.0000000000000044E-2</v>
      </c>
      <c r="BW42" s="13">
        <f t="shared" si="229"/>
        <v>5.0000000000000044E-2</v>
      </c>
    </row>
    <row r="43" spans="2:119" x14ac:dyDescent="0.35">
      <c r="B43" s="2" t="s">
        <v>58</v>
      </c>
      <c r="N43" s="8">
        <f t="shared" si="225"/>
        <v>0.41145218417945695</v>
      </c>
      <c r="O43" s="8">
        <f t="shared" si="225"/>
        <v>0.43814432989690721</v>
      </c>
      <c r="P43" s="8">
        <f t="shared" si="225"/>
        <v>0.40606262491672229</v>
      </c>
      <c r="Q43" s="8">
        <f t="shared" si="225"/>
        <v>0.50529838259899607</v>
      </c>
      <c r="R43" s="8">
        <f t="shared" si="225"/>
        <v>0.53701380175658731</v>
      </c>
      <c r="S43" s="8">
        <f t="shared" si="225"/>
        <v>0.63364055299539168</v>
      </c>
      <c r="T43" s="8">
        <f t="shared" si="225"/>
        <v>0.76522151149016815</v>
      </c>
      <c r="U43" s="8">
        <f t="shared" si="225"/>
        <v>0.41015190811411628</v>
      </c>
      <c r="V43" s="8">
        <f t="shared" si="225"/>
        <v>0.32190476190476192</v>
      </c>
      <c r="W43" s="8">
        <f t="shared" ref="W43" si="230">+W15/S15-1</f>
        <v>0.23444601159692846</v>
      </c>
      <c r="X43" s="8">
        <f t="shared" si="226"/>
        <v>0.17527848610924712</v>
      </c>
      <c r="Y43" s="8">
        <f t="shared" si="226"/>
        <v>0.25433526011560703</v>
      </c>
      <c r="Z43" s="8">
        <f t="shared" si="226"/>
        <v>0.18948126801152743</v>
      </c>
      <c r="AA43" s="8">
        <f t="shared" si="226"/>
        <v>0.20718547670432907</v>
      </c>
      <c r="AB43" s="8">
        <f t="shared" si="226"/>
        <v>0.21993833504624871</v>
      </c>
      <c r="AC43" s="8">
        <f t="shared" si="226"/>
        <v>0.26309174696271476</v>
      </c>
      <c r="AD43" s="8">
        <f t="shared" si="226"/>
        <v>0.26797611836981905</v>
      </c>
      <c r="AE43" s="8">
        <f t="shared" si="221"/>
        <v>0.12756336102639598</v>
      </c>
      <c r="AF43" s="8">
        <f t="shared" si="221"/>
        <v>-1</v>
      </c>
      <c r="AG43" s="8">
        <f t="shared" si="221"/>
        <v>-1</v>
      </c>
      <c r="AH43" s="8">
        <f t="shared" si="221"/>
        <v>-1</v>
      </c>
      <c r="AI43" s="8">
        <f t="shared" si="221"/>
        <v>-1</v>
      </c>
      <c r="AJ43" s="8" t="e">
        <f t="shared" si="221"/>
        <v>#DIV/0!</v>
      </c>
      <c r="AK43" s="8" t="e">
        <f t="shared" si="221"/>
        <v>#DIV/0!</v>
      </c>
      <c r="AL43" s="8" t="e">
        <f t="shared" si="221"/>
        <v>#DIV/0!</v>
      </c>
      <c r="BK43" s="13"/>
      <c r="BL43" s="13">
        <f t="shared" ref="BL43" si="231">BL15/BK15-1</f>
        <v>0.39354966363276622</v>
      </c>
      <c r="BM43" s="13">
        <f t="shared" ref="BM43:BN43" si="232">BM15/BL15-1</f>
        <v>0.4819679114013915</v>
      </c>
      <c r="BN43" s="13">
        <f t="shared" si="232"/>
        <v>0.49269461077844312</v>
      </c>
      <c r="BO43" s="13">
        <f t="shared" ref="BO43:BW43" si="233">BO15/BN15-1</f>
        <v>0.21113607188703476</v>
      </c>
      <c r="BP43" s="13">
        <f t="shared" si="233"/>
        <v>0.24290521741434601</v>
      </c>
      <c r="BQ43" s="13">
        <f t="shared" si="233"/>
        <v>0.10000000000000009</v>
      </c>
      <c r="BR43" s="13">
        <f t="shared" si="233"/>
        <v>0.10000000000000009</v>
      </c>
      <c r="BS43" s="13">
        <f t="shared" si="233"/>
        <v>0.10000000000000009</v>
      </c>
      <c r="BT43" s="13">
        <f t="shared" si="233"/>
        <v>0.10000000000000009</v>
      </c>
      <c r="BU43" s="13">
        <f t="shared" si="233"/>
        <v>5.0000000000000044E-2</v>
      </c>
      <c r="BV43" s="13">
        <f t="shared" si="233"/>
        <v>5.0000000000000044E-2</v>
      </c>
      <c r="BW43" s="13">
        <f t="shared" si="233"/>
        <v>5.0000000000000044E-2</v>
      </c>
    </row>
    <row r="44" spans="2:119" x14ac:dyDescent="0.35">
      <c r="B44" s="2" t="s">
        <v>38</v>
      </c>
      <c r="N44" s="8">
        <f t="shared" ref="N44:O44" si="234">N9/J9-1</f>
        <v>0.33970390309555865</v>
      </c>
      <c r="O44" s="8">
        <f t="shared" si="234"/>
        <v>0.32783264033264037</v>
      </c>
      <c r="P44" s="8">
        <f t="shared" ref="P44" si="235">P9/L9-1</f>
        <v>0.28958358191146649</v>
      </c>
      <c r="Q44" s="8">
        <f t="shared" ref="Q44" si="236">Q9/M9-1</f>
        <v>0.28971650917176217</v>
      </c>
      <c r="R44" s="8">
        <f t="shared" ref="R44" si="237">R9/N9-1</f>
        <v>0.28008840667068524</v>
      </c>
      <c r="S44" s="8">
        <f t="shared" ref="S44" si="238">S9/O9-1</f>
        <v>0.32136216850963883</v>
      </c>
      <c r="T44" s="8">
        <f t="shared" ref="T44" si="239">T9/P9-1</f>
        <v>0.37018874907475952</v>
      </c>
      <c r="U44" s="8">
        <f t="shared" ref="U44" si="240">U9/Q9-1</f>
        <v>0.3886733902249806</v>
      </c>
      <c r="V44" s="8">
        <f t="shared" ref="V44:AA44" si="241">V9/R9-1</f>
        <v>0.39538533982106427</v>
      </c>
      <c r="W44" s="8">
        <f t="shared" si="241"/>
        <v>0.36569651188624741</v>
      </c>
      <c r="X44" s="8">
        <f t="shared" si="241"/>
        <v>0.33290566547369838</v>
      </c>
      <c r="Y44" s="8">
        <f t="shared" si="241"/>
        <v>0.27486033519553077</v>
      </c>
      <c r="Z44" s="8">
        <f t="shared" si="241"/>
        <v>0.20236220472440936</v>
      </c>
      <c r="AA44" s="8">
        <f t="shared" si="241"/>
        <v>0.157963234097934</v>
      </c>
      <c r="AB44" s="8">
        <f t="shared" ref="AB44:AD44" si="242">AB9/X9-1</f>
        <v>0.12163736764780375</v>
      </c>
      <c r="AC44" s="8">
        <f t="shared" si="242"/>
        <v>0.1227480767358069</v>
      </c>
      <c r="AD44" s="8">
        <f t="shared" si="242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243">AG9/AC9-1</f>
        <v>0.14999999999999991</v>
      </c>
      <c r="AH44" s="8">
        <f t="shared" si="243"/>
        <v>0.14999999999999991</v>
      </c>
      <c r="AI44" s="8">
        <f t="shared" si="243"/>
        <v>-1</v>
      </c>
      <c r="AJ44" s="8">
        <f t="shared" si="243"/>
        <v>-1</v>
      </c>
      <c r="AK44" s="8">
        <f t="shared" si="243"/>
        <v>-1</v>
      </c>
      <c r="AL44" s="8">
        <f t="shared" si="243"/>
        <v>-1</v>
      </c>
      <c r="BH44" s="13">
        <f t="shared" ref="BH44:BJ44" si="244">BH9/BG9-1</f>
        <v>0.69681309216192933</v>
      </c>
      <c r="BI44" s="13">
        <f t="shared" si="244"/>
        <v>0.55063451776649752</v>
      </c>
      <c r="BJ44" s="13">
        <f t="shared" si="244"/>
        <v>0.42884033063262139</v>
      </c>
      <c r="BK44" s="13">
        <f t="shared" ref="BK44" si="245">BK9/BJ9-1</f>
        <v>0.46944269431238905</v>
      </c>
      <c r="BL44" s="13">
        <f t="shared" ref="BL44" si="246">BL9/BK9-1</f>
        <v>0.36526992788930035</v>
      </c>
      <c r="BM44" s="13">
        <f t="shared" ref="BM44" si="247">BM9/BL9-1</f>
        <v>0.29532347399074976</v>
      </c>
      <c r="BN44" s="13">
        <f>BN9/BM9-1</f>
        <v>0.37099404893101173</v>
      </c>
      <c r="BO44" s="13">
        <f t="shared" ref="BO44:BW44" si="248">BO9/BN9-1</f>
        <v>0.28767563743931057</v>
      </c>
      <c r="BP44" s="13">
        <f t="shared" si="248"/>
        <v>0.13310277666799841</v>
      </c>
      <c r="BQ44" s="13">
        <f t="shared" si="248"/>
        <v>0.30000000000000004</v>
      </c>
      <c r="BR44" s="13">
        <f t="shared" si="248"/>
        <v>0.30000000000000004</v>
      </c>
      <c r="BS44" s="13">
        <f t="shared" si="248"/>
        <v>0.30000000000000004</v>
      </c>
      <c r="BT44" s="13">
        <f t="shared" si="248"/>
        <v>0.30000000000000004</v>
      </c>
      <c r="BU44" s="13">
        <f t="shared" si="248"/>
        <v>0.19999999999999996</v>
      </c>
      <c r="BV44" s="13">
        <f t="shared" si="248"/>
        <v>0.19999999999999996</v>
      </c>
      <c r="BW44" s="13">
        <f t="shared" si="248"/>
        <v>0.19999999999999996</v>
      </c>
    </row>
    <row r="45" spans="2:119" ht="13.15" x14ac:dyDescent="0.4">
      <c r="B45" s="2" t="s">
        <v>28</v>
      </c>
      <c r="C45" s="16"/>
      <c r="D45" s="16"/>
      <c r="E45" s="16"/>
      <c r="F45" s="16"/>
      <c r="G45" s="16"/>
      <c r="H45" s="16"/>
      <c r="I45" s="16"/>
      <c r="J45" s="16">
        <f t="shared" ref="J45:O45" si="249">J23/J20</f>
        <v>0.24272273876462705</v>
      </c>
      <c r="K45" s="16">
        <f t="shared" si="249"/>
        <v>0.28775544388609714</v>
      </c>
      <c r="L45" s="16">
        <f t="shared" si="249"/>
        <v>0.28067629802536115</v>
      </c>
      <c r="M45" s="16">
        <f t="shared" si="249"/>
        <v>0.26452894357039769</v>
      </c>
      <c r="N45" s="16">
        <f t="shared" si="249"/>
        <v>0.24323798849457323</v>
      </c>
      <c r="O45" s="16">
        <f t="shared" si="249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50">T23/T20</f>
        <v>0.27649451715599577</v>
      </c>
      <c r="U45" s="16">
        <f t="shared" si="250"/>
        <v>0.26516983720174708</v>
      </c>
      <c r="V45" s="16">
        <f>V23/V20</f>
        <v>0.23383692836142403</v>
      </c>
      <c r="W45" s="16">
        <f t="shared" si="250"/>
        <v>0.25483494211809971</v>
      </c>
      <c r="X45" s="16">
        <f t="shared" ref="X45:AD45" si="251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51"/>
        <v>0.32522714926739243</v>
      </c>
      <c r="AC45" s="16">
        <f t="shared" si="251"/>
        <v>0.3197235171194342</v>
      </c>
      <c r="AD45" s="16">
        <f t="shared" si="251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52">AG23/AG20</f>
        <v>0</v>
      </c>
      <c r="AH45" s="16">
        <f t="shared" si="252"/>
        <v>0</v>
      </c>
      <c r="AI45" s="16" t="e">
        <f t="shared" si="252"/>
        <v>#DIV/0!</v>
      </c>
      <c r="AJ45" s="16" t="e">
        <f t="shared" si="252"/>
        <v>#DIV/0!</v>
      </c>
      <c r="AK45" s="16" t="e">
        <f t="shared" si="252"/>
        <v>#DIV/0!</v>
      </c>
      <c r="AL45" s="16" t="e">
        <f t="shared" si="252"/>
        <v>#DIV/0!</v>
      </c>
      <c r="BG45" s="14">
        <f t="shared" ref="BG45:BI45" si="253">BG23/BG20</f>
        <v>0.17384366431428958</v>
      </c>
      <c r="BH45" s="14">
        <f t="shared" si="253"/>
        <v>0.20508195802104554</v>
      </c>
      <c r="BI45" s="14">
        <f t="shared" si="253"/>
        <v>0.22136674829211617</v>
      </c>
      <c r="BJ45" s="14">
        <f t="shared" ref="BJ45" si="254">BJ23/BJ20</f>
        <v>0.22872836854710848</v>
      </c>
      <c r="BK45" s="14">
        <f t="shared" ref="BK45:BL45" si="255">BK23/BK20</f>
        <v>0.25636467471348767</v>
      </c>
      <c r="BL45" s="14">
        <f t="shared" si="255"/>
        <v>0.26648533804835273</v>
      </c>
      <c r="BM45" s="14">
        <f t="shared" ref="BM45" si="256">BM23/BM20</f>
        <v>0.24410719466202496</v>
      </c>
      <c r="BN45" s="14">
        <f>BN23/BN20</f>
        <v>0.26045395915900066</v>
      </c>
      <c r="BO45" s="14">
        <f t="shared" ref="BO45:BW45" si="257">BO23/BO20</f>
        <v>0.27404213758042584</v>
      </c>
      <c r="BP45" s="14">
        <f t="shared" si="257"/>
        <v>0.31216367859286515</v>
      </c>
      <c r="BQ45" s="14">
        <f t="shared" si="257"/>
        <v>0.28495847997662427</v>
      </c>
      <c r="BR45" s="14">
        <f t="shared" si="257"/>
        <v>0.29051526396001626</v>
      </c>
      <c r="BS45" s="14">
        <f t="shared" si="257"/>
        <v>0.29581068980258746</v>
      </c>
      <c r="BT45" s="14">
        <f t="shared" si="257"/>
        <v>0.30074780240646226</v>
      </c>
      <c r="BU45" s="14">
        <f t="shared" si="257"/>
        <v>0.30071724610417139</v>
      </c>
      <c r="BV45" s="14">
        <f t="shared" si="257"/>
        <v>0.30068524592936513</v>
      </c>
      <c r="BW45" s="14">
        <f t="shared" si="257"/>
        <v>0.30065200107669582</v>
      </c>
      <c r="BY45" t="s">
        <v>76</v>
      </c>
      <c r="BZ45" s="19">
        <v>0.04</v>
      </c>
    </row>
    <row r="46" spans="2:119" x14ac:dyDescent="0.35">
      <c r="BY46" t="s">
        <v>75</v>
      </c>
      <c r="BZ46" s="19">
        <v>7.0000000000000007E-2</v>
      </c>
    </row>
    <row r="47" spans="2:119" x14ac:dyDescent="0.35">
      <c r="B47" s="2" t="s">
        <v>74</v>
      </c>
      <c r="O47" s="4">
        <f t="shared" ref="O47:P47" si="258">+O48-O61</f>
        <v>25855</v>
      </c>
      <c r="P47" s="4">
        <f t="shared" si="258"/>
        <v>38263</v>
      </c>
      <c r="Q47" s="4">
        <f t="shared" ref="Q47" si="259">+Q48-Q61</f>
        <v>35473</v>
      </c>
      <c r="R47" s="4">
        <f t="shared" ref="R47:AB47" si="260">+R48-R61</f>
        <v>52580</v>
      </c>
      <c r="S47" s="4">
        <f t="shared" si="260"/>
        <v>41402</v>
      </c>
      <c r="T47" s="4">
        <f t="shared" si="260"/>
        <v>39615</v>
      </c>
      <c r="U47" s="4">
        <f t="shared" si="260"/>
        <v>28933</v>
      </c>
      <c r="V47" s="4">
        <f t="shared" si="260"/>
        <v>47305</v>
      </c>
      <c r="W47" s="4">
        <f t="shared" si="260"/>
        <v>18829</v>
      </c>
      <c r="X47" s="4">
        <f t="shared" si="260"/>
        <v>2657</v>
      </c>
      <c r="Y47" s="4">
        <f t="shared" si="260"/>
        <v>-257</v>
      </c>
      <c r="Z47" s="4">
        <f>+Z48-Z61</f>
        <v>2876</v>
      </c>
      <c r="AA47" s="4">
        <f t="shared" si="260"/>
        <v>-2679</v>
      </c>
      <c r="AB47" s="4">
        <f t="shared" si="260"/>
        <v>878</v>
      </c>
      <c r="AC47" s="4">
        <f t="shared" ref="AC47:AD47" si="261">+AC48-AC61</f>
        <v>3071</v>
      </c>
      <c r="AD47" s="4">
        <f t="shared" si="261"/>
        <v>28466</v>
      </c>
      <c r="AE47" s="4">
        <f t="shared" ref="AE47:AF47" si="262">+AE48-AE61</f>
        <v>27440</v>
      </c>
      <c r="AF47" s="4">
        <f t="shared" si="262"/>
        <v>34203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58739.969749999975</v>
      </c>
      <c r="BR47" s="2">
        <f t="shared" ref="BR47:BW47" si="263">+BQ47+BR32</f>
        <v>106321.42354262488</v>
      </c>
      <c r="BS47" s="2">
        <f t="shared" si="263"/>
        <v>175753.66610043609</v>
      </c>
      <c r="BT47" s="2">
        <f t="shared" si="263"/>
        <v>272745.89903661027</v>
      </c>
      <c r="BU47" s="2">
        <f t="shared" si="263"/>
        <v>392464.04226875596</v>
      </c>
      <c r="BV47" s="2">
        <f t="shared" si="263"/>
        <v>539172.39488739939</v>
      </c>
      <c r="BW47" s="2">
        <f t="shared" si="263"/>
        <v>717933.62205807562</v>
      </c>
      <c r="BY47" t="s">
        <v>77</v>
      </c>
      <c r="BZ47" s="19">
        <v>0.04</v>
      </c>
    </row>
    <row r="48" spans="2:119" s="2" customFormat="1" x14ac:dyDescent="0.35">
      <c r="B48" s="2" t="s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BY48" s="2" t="s">
        <v>78</v>
      </c>
      <c r="BZ48" s="2">
        <f>NPV(BZ45,BP32:EG32)+Main!K5-Main!K6</f>
        <v>8701159.2259440068</v>
      </c>
    </row>
    <row r="49" spans="2:78" s="2" customFormat="1" x14ac:dyDescent="0.35">
      <c r="B49" s="2" t="s">
        <v>62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BZ49" s="1">
        <f>+BZ48/Main!K3</f>
        <v>836.1171087380576</v>
      </c>
    </row>
    <row r="50" spans="2:78" s="2" customFormat="1" x14ac:dyDescent="0.35">
      <c r="B50" s="2" t="s">
        <v>63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</row>
    <row r="51" spans="2:78" s="2" customFormat="1" x14ac:dyDescent="0.35">
      <c r="B51" s="2" t="s">
        <v>64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</row>
    <row r="52" spans="2:78" s="2" customFormat="1" x14ac:dyDescent="0.35">
      <c r="B52" s="2" t="s">
        <v>65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</row>
    <row r="53" spans="2:78" s="2" customFormat="1" x14ac:dyDescent="0.35">
      <c r="B53" s="2" t="s">
        <v>66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</row>
    <row r="54" spans="2:78" s="2" customFormat="1" x14ac:dyDescent="0.35">
      <c r="B54" s="2" t="s">
        <v>67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</row>
    <row r="55" spans="2:78" s="2" customFormat="1" x14ac:dyDescent="0.35">
      <c r="B55" s="2" t="s">
        <v>61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64">SUM(O48:O54)</f>
        <v>221238</v>
      </c>
      <c r="P55" s="4">
        <f t="shared" si="264"/>
        <v>258314</v>
      </c>
      <c r="Q55" s="4">
        <f t="shared" ref="Q55" si="265">SUM(Q48:Q54)</f>
        <v>282179</v>
      </c>
      <c r="R55" s="4">
        <f t="shared" ref="R55:AB55" si="266">SUM(R48:R54)</f>
        <v>321195</v>
      </c>
      <c r="S55" s="4">
        <f t="shared" si="266"/>
        <v>323077</v>
      </c>
      <c r="T55" s="4">
        <f t="shared" si="266"/>
        <v>360319</v>
      </c>
      <c r="U55" s="4">
        <f t="shared" si="266"/>
        <v>382406</v>
      </c>
      <c r="V55" s="4">
        <f t="shared" si="266"/>
        <v>420549</v>
      </c>
      <c r="W55" s="4">
        <f t="shared" si="266"/>
        <v>410767</v>
      </c>
      <c r="X55" s="4">
        <f t="shared" si="266"/>
        <v>419728</v>
      </c>
      <c r="Y55" s="4">
        <f t="shared" si="266"/>
        <v>428362</v>
      </c>
      <c r="Z55" s="4">
        <f t="shared" si="266"/>
        <v>462675</v>
      </c>
      <c r="AA55" s="4">
        <f t="shared" si="266"/>
        <v>464378</v>
      </c>
      <c r="AB55" s="4">
        <f t="shared" si="266"/>
        <v>477607</v>
      </c>
      <c r="AC55" s="4">
        <f t="shared" ref="AC55:AD55" si="267">SUM(AC48:AC54)</f>
        <v>486883</v>
      </c>
      <c r="AD55" s="4">
        <f t="shared" si="267"/>
        <v>527854</v>
      </c>
      <c r="AE55" s="4">
        <f t="shared" ref="AE55:AF55" si="268">SUM(AE48:AE54)</f>
        <v>530969</v>
      </c>
      <c r="AF55" s="4">
        <f t="shared" si="268"/>
        <v>554818</v>
      </c>
    </row>
    <row r="57" spans="2:78" s="2" customFormat="1" x14ac:dyDescent="0.35">
      <c r="B57" s="2" t="s">
        <v>70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</row>
    <row r="58" spans="2:78" s="2" customFormat="1" x14ac:dyDescent="0.35">
      <c r="B58" s="2" t="s">
        <v>71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</row>
    <row r="59" spans="2:78" s="2" customFormat="1" x14ac:dyDescent="0.35">
      <c r="B59" s="2" t="s">
        <v>72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</row>
    <row r="60" spans="2:78" s="2" customFormat="1" x14ac:dyDescent="0.35">
      <c r="B60" s="2" t="s">
        <v>65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</row>
    <row r="61" spans="2:78" s="2" customFormat="1" x14ac:dyDescent="0.35">
      <c r="B61" s="2" t="s">
        <v>4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</row>
    <row r="62" spans="2:78" s="2" customFormat="1" x14ac:dyDescent="0.35">
      <c r="B62" s="2" t="s">
        <v>73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</row>
    <row r="63" spans="2:78" s="2" customFormat="1" x14ac:dyDescent="0.35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</row>
    <row r="64" spans="2:78" s="2" customFormat="1" x14ac:dyDescent="0.35">
      <c r="B64" s="2" t="s">
        <v>68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69">SUM(O57:O63)</f>
        <v>221238</v>
      </c>
      <c r="P64" s="4">
        <f t="shared" si="269"/>
        <v>258314</v>
      </c>
      <c r="Q64" s="4">
        <f t="shared" ref="Q64" si="270">SUM(Q57:Q63)</f>
        <v>282179</v>
      </c>
      <c r="R64" s="4">
        <f t="shared" ref="R64:AB64" si="271">SUM(R57:R63)</f>
        <v>321195</v>
      </c>
      <c r="S64" s="4">
        <f t="shared" si="271"/>
        <v>323077</v>
      </c>
      <c r="T64" s="4">
        <f t="shared" si="271"/>
        <v>360319</v>
      </c>
      <c r="U64" s="4">
        <f t="shared" si="271"/>
        <v>382406</v>
      </c>
      <c r="V64" s="4">
        <f t="shared" si="271"/>
        <v>420549</v>
      </c>
      <c r="W64" s="4">
        <f t="shared" si="271"/>
        <v>410767</v>
      </c>
      <c r="X64" s="4">
        <f t="shared" si="271"/>
        <v>419728</v>
      </c>
      <c r="Y64" s="4">
        <f t="shared" si="271"/>
        <v>428362</v>
      </c>
      <c r="Z64" s="4">
        <f t="shared" si="271"/>
        <v>462675</v>
      </c>
      <c r="AA64" s="4">
        <f t="shared" si="271"/>
        <v>464378</v>
      </c>
      <c r="AB64" s="4">
        <f t="shared" si="271"/>
        <v>477607</v>
      </c>
      <c r="AC64" s="4">
        <f t="shared" ref="AC64:AD64" si="272">SUM(AC57:AC63)</f>
        <v>486883</v>
      </c>
      <c r="AD64" s="4">
        <f t="shared" si="272"/>
        <v>527854</v>
      </c>
      <c r="AE64" s="4">
        <f t="shared" ref="AE64" si="273">SUM(AE57:AE63)</f>
        <v>530969</v>
      </c>
      <c r="AF64" s="4">
        <f>SUM(AF57:AF63)</f>
        <v>554818</v>
      </c>
    </row>
    <row r="66" spans="2:48" s="2" customFormat="1" x14ac:dyDescent="0.35">
      <c r="B66" s="2" t="s">
        <v>83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74">+O32</f>
        <v>2535</v>
      </c>
      <c r="P66" s="4">
        <f t="shared" si="274"/>
        <v>5243</v>
      </c>
      <c r="Q66" s="4">
        <f t="shared" si="274"/>
        <v>6331</v>
      </c>
      <c r="R66" s="4">
        <f t="shared" ref="R66:V66" si="275">+R32</f>
        <v>7222</v>
      </c>
      <c r="S66" s="4">
        <f t="shared" si="275"/>
        <v>8107</v>
      </c>
      <c r="T66" s="4">
        <f t="shared" si="275"/>
        <v>7778</v>
      </c>
      <c r="U66" s="4">
        <f t="shared" si="275"/>
        <v>3156</v>
      </c>
      <c r="V66" s="4">
        <f t="shared" si="275"/>
        <v>14323</v>
      </c>
      <c r="W66" s="4">
        <f t="shared" ref="W66:AF66" si="276">+W32</f>
        <v>-3844</v>
      </c>
      <c r="X66" s="4">
        <f t="shared" si="276"/>
        <v>2982</v>
      </c>
      <c r="Y66" s="4">
        <f t="shared" si="276"/>
        <v>2872</v>
      </c>
      <c r="Z66" s="4">
        <f t="shared" si="276"/>
        <v>3247</v>
      </c>
      <c r="AA66" s="4">
        <f t="shared" si="276"/>
        <v>3172</v>
      </c>
      <c r="AB66" s="4">
        <f t="shared" si="276"/>
        <v>6750</v>
      </c>
      <c r="AC66" s="4">
        <f t="shared" si="276"/>
        <v>9879</v>
      </c>
      <c r="AD66" s="4">
        <f t="shared" si="276"/>
        <v>10624</v>
      </c>
      <c r="AE66" s="4">
        <f t="shared" si="276"/>
        <v>10431</v>
      </c>
      <c r="AF66" s="4">
        <f t="shared" si="276"/>
        <v>13486</v>
      </c>
    </row>
    <row r="67" spans="2:48" s="2" customFormat="1" x14ac:dyDescent="0.35">
      <c r="B67" s="2" t="s">
        <v>84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</row>
    <row r="68" spans="2:48" s="2" customFormat="1" x14ac:dyDescent="0.35">
      <c r="B68" s="2" t="s">
        <v>87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</row>
    <row r="69" spans="2:48" s="2" customFormat="1" x14ac:dyDescent="0.35">
      <c r="B69" s="2" t="s">
        <v>88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</row>
    <row r="70" spans="2:48" s="2" customFormat="1" x14ac:dyDescent="0.35">
      <c r="B70" s="2" t="s">
        <v>44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</row>
    <row r="71" spans="2:48" s="2" customFormat="1" x14ac:dyDescent="0.35">
      <c r="B71" s="2" t="s">
        <v>44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</row>
    <row r="72" spans="2:48" s="2" customFormat="1" x14ac:dyDescent="0.35">
      <c r="B72" s="2" t="s">
        <v>89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</row>
    <row r="73" spans="2:48" s="2" customFormat="1" x14ac:dyDescent="0.35">
      <c r="B73" s="2" t="s">
        <v>86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</row>
    <row r="74" spans="2:48" s="2" customFormat="1" x14ac:dyDescent="0.35">
      <c r="B74" s="2" t="s">
        <v>85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77">SUM(O67:O73)</f>
        <v>3064</v>
      </c>
      <c r="P74" s="4">
        <f t="shared" si="277"/>
        <v>20606</v>
      </c>
      <c r="Q74" s="4">
        <f t="shared" si="277"/>
        <v>11964</v>
      </c>
      <c r="R74" s="4">
        <f>SUM(R67:R73)</f>
        <v>30430</v>
      </c>
      <c r="S74" s="4">
        <f t="shared" ref="S74:AE74" si="278">SUM(S67:S73)</f>
        <v>4213</v>
      </c>
      <c r="T74" s="4">
        <f t="shared" si="278"/>
        <v>12715</v>
      </c>
      <c r="U74" s="4">
        <f t="shared" si="278"/>
        <v>7313</v>
      </c>
      <c r="V74" s="4">
        <f t="shared" si="278"/>
        <v>22086</v>
      </c>
      <c r="W74" s="4">
        <f t="shared" si="278"/>
        <v>-2790</v>
      </c>
      <c r="X74" s="4">
        <f t="shared" si="278"/>
        <v>8965</v>
      </c>
      <c r="Y74" s="4">
        <f t="shared" si="278"/>
        <v>11404</v>
      </c>
      <c r="Z74" s="4">
        <f t="shared" si="278"/>
        <v>29173</v>
      </c>
      <c r="AA74" s="4">
        <f t="shared" si="278"/>
        <v>4788</v>
      </c>
      <c r="AB74" s="4">
        <f t="shared" si="278"/>
        <v>16476</v>
      </c>
      <c r="AC74" s="4">
        <f t="shared" si="278"/>
        <v>21217</v>
      </c>
      <c r="AD74" s="4">
        <f t="shared" si="278"/>
        <v>42465</v>
      </c>
      <c r="AE74" s="4">
        <f t="shared" si="278"/>
        <v>18989</v>
      </c>
      <c r="AF74" s="4">
        <f>SUM(AF67:AF73)</f>
        <v>25281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3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35">
      <c r="B76" s="2" t="s">
        <v>90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</row>
    <row r="77" spans="2:48" s="2" customFormat="1" x14ac:dyDescent="0.35">
      <c r="B77" s="2" t="s">
        <v>92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</row>
    <row r="78" spans="2:48" s="2" customFormat="1" x14ac:dyDescent="0.35">
      <c r="B78" s="2" t="s">
        <v>93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</row>
    <row r="79" spans="2:48" s="2" customFormat="1" x14ac:dyDescent="0.35">
      <c r="B79" s="2" t="s">
        <v>94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</row>
    <row r="80" spans="2:48" s="2" customFormat="1" x14ac:dyDescent="0.35">
      <c r="B80" s="2" t="s">
        <v>91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79">SUM(O76:O79)</f>
        <v>-8894</v>
      </c>
      <c r="P80" s="4">
        <f t="shared" si="279"/>
        <v>-17804</v>
      </c>
      <c r="Q80" s="4">
        <f t="shared" si="279"/>
        <v>-15876</v>
      </c>
      <c r="R80" s="4">
        <f t="shared" ref="R80:AF80" si="280">SUM(R76:R79)</f>
        <v>-17038</v>
      </c>
      <c r="S80" s="4">
        <f t="shared" si="280"/>
        <v>-8666</v>
      </c>
      <c r="T80" s="4">
        <f t="shared" si="280"/>
        <v>-22080</v>
      </c>
      <c r="U80" s="4">
        <f t="shared" si="280"/>
        <v>-14828</v>
      </c>
      <c r="V80" s="4">
        <f t="shared" si="280"/>
        <v>-12580</v>
      </c>
      <c r="W80" s="4">
        <f t="shared" si="280"/>
        <v>906</v>
      </c>
      <c r="X80" s="4">
        <f t="shared" si="280"/>
        <v>-12078</v>
      </c>
      <c r="Y80" s="4">
        <f t="shared" si="280"/>
        <v>-15608</v>
      </c>
      <c r="Z80" s="4">
        <f t="shared" si="280"/>
        <v>-10821</v>
      </c>
      <c r="AA80" s="4">
        <f t="shared" si="280"/>
        <v>-15806</v>
      </c>
      <c r="AB80" s="4">
        <f t="shared" si="280"/>
        <v>-9673</v>
      </c>
      <c r="AC80" s="4">
        <f t="shared" si="280"/>
        <v>-11753</v>
      </c>
      <c r="AD80" s="4">
        <f t="shared" si="280"/>
        <v>-12601</v>
      </c>
      <c r="AE80" s="4">
        <f t="shared" si="280"/>
        <v>-17862</v>
      </c>
      <c r="AF80" s="4">
        <f t="shared" si="280"/>
        <v>-22138</v>
      </c>
    </row>
    <row r="81" spans="2:43" s="2" customFormat="1" x14ac:dyDescent="0.3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35">
      <c r="B82" s="2" t="s">
        <v>96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</row>
    <row r="83" spans="2:43" s="2" customFormat="1" x14ac:dyDescent="0.35">
      <c r="B83" s="2" t="s">
        <v>4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</row>
    <row r="84" spans="2:43" s="2" customFormat="1" x14ac:dyDescent="0.35">
      <c r="B84" s="2" t="s">
        <v>95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81">SUM(O82:O83)</f>
        <v>-2591</v>
      </c>
      <c r="P84" s="4">
        <f t="shared" si="281"/>
        <v>7408</v>
      </c>
      <c r="Q84" s="4">
        <f t="shared" si="281"/>
        <v>-4105</v>
      </c>
      <c r="R84" s="4">
        <f t="shared" ref="R84:AF84" si="282">SUM(R82:R83)</f>
        <v>-1816</v>
      </c>
      <c r="S84" s="4">
        <f t="shared" si="282"/>
        <v>-3476</v>
      </c>
      <c r="T84" s="4">
        <f t="shared" si="282"/>
        <v>15643</v>
      </c>
      <c r="U84" s="4">
        <f t="shared" si="282"/>
        <v>-2776</v>
      </c>
      <c r="V84" s="4">
        <f t="shared" si="282"/>
        <v>-3100</v>
      </c>
      <c r="W84" s="4">
        <f t="shared" si="282"/>
        <v>1990</v>
      </c>
      <c r="X84" s="4">
        <f t="shared" si="282"/>
        <v>4626</v>
      </c>
      <c r="Y84" s="4">
        <f t="shared" si="282"/>
        <v>3016</v>
      </c>
      <c r="Z84" s="4">
        <f t="shared" si="282"/>
        <v>86</v>
      </c>
      <c r="AA84" s="4">
        <f t="shared" si="282"/>
        <v>6354</v>
      </c>
      <c r="AB84" s="4">
        <f t="shared" si="282"/>
        <v>-6539</v>
      </c>
      <c r="AC84" s="4">
        <f t="shared" si="282"/>
        <v>-8948</v>
      </c>
      <c r="AD84" s="4">
        <f t="shared" si="282"/>
        <v>-6746</v>
      </c>
      <c r="AE84" s="4">
        <f t="shared" si="282"/>
        <v>-1256</v>
      </c>
      <c r="AF84" s="4">
        <f t="shared" si="282"/>
        <v>-4490</v>
      </c>
    </row>
    <row r="85" spans="2:43" s="2" customFormat="1" x14ac:dyDescent="0.35">
      <c r="B85" s="2" t="s">
        <v>97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</row>
    <row r="86" spans="2:43" s="2" customFormat="1" x14ac:dyDescent="0.35">
      <c r="B86" s="2" t="s">
        <v>98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83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F86" si="284">+R85+R84+R80+R74</f>
        <v>12175</v>
      </c>
      <c r="S86" s="4">
        <f t="shared" si="284"/>
        <v>-8222</v>
      </c>
      <c r="T86" s="4">
        <f t="shared" si="284"/>
        <v>6512</v>
      </c>
      <c r="U86" s="4">
        <f t="shared" si="284"/>
        <v>-10490</v>
      </c>
      <c r="V86" s="4">
        <f t="shared" si="284"/>
        <v>6300</v>
      </c>
      <c r="W86" s="4">
        <f t="shared" si="284"/>
        <v>122</v>
      </c>
      <c r="X86" s="4">
        <f t="shared" si="284"/>
        <v>1101</v>
      </c>
      <c r="Y86" s="4">
        <f t="shared" si="284"/>
        <v>-2522</v>
      </c>
      <c r="Z86" s="4">
        <f t="shared" si="284"/>
        <v>19075</v>
      </c>
      <c r="AA86" s="4">
        <f t="shared" si="284"/>
        <v>-4519</v>
      </c>
      <c r="AB86" s="4">
        <f t="shared" si="284"/>
        <v>333</v>
      </c>
      <c r="AC86" s="4">
        <f t="shared" si="284"/>
        <v>14</v>
      </c>
      <c r="AD86" s="4">
        <f t="shared" si="284"/>
        <v>23809</v>
      </c>
      <c r="AE86" s="4">
        <f t="shared" si="284"/>
        <v>-558</v>
      </c>
      <c r="AF86" s="4">
        <f t="shared" si="284"/>
        <v>-1659</v>
      </c>
    </row>
    <row r="88" spans="2:43" s="2" customFormat="1" x14ac:dyDescent="0.35">
      <c r="B88" s="2" t="s">
        <v>45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Q88" s="2">
        <v>2.1</v>
      </c>
    </row>
    <row r="90" spans="2:43" s="2" customFormat="1" x14ac:dyDescent="0.35">
      <c r="B90" s="2" t="s">
        <v>80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</row>
    <row r="91" spans="2:43" s="2" customFormat="1" x14ac:dyDescent="0.35">
      <c r="B91" s="2" t="s">
        <v>81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</row>
    <row r="92" spans="2:43" s="2" customFormat="1" x14ac:dyDescent="0.35">
      <c r="B92" s="2" t="s">
        <v>82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</row>
    <row r="94" spans="2:43" x14ac:dyDescent="0.35">
      <c r="B94" s="2" t="s">
        <v>101</v>
      </c>
      <c r="O94" s="4">
        <f>+O74+O76+O77</f>
        <v>-2364</v>
      </c>
      <c r="P94" s="4">
        <f t="shared" ref="P94:W94" si="285">+P74+P76+P77</f>
        <v>13991</v>
      </c>
      <c r="Q94" s="4">
        <f t="shared" si="285"/>
        <v>2156</v>
      </c>
      <c r="R94" s="4">
        <f t="shared" si="285"/>
        <v>17235</v>
      </c>
      <c r="S94" s="4">
        <f t="shared" si="285"/>
        <v>-6974</v>
      </c>
      <c r="T94" s="4">
        <f t="shared" si="285"/>
        <v>-273</v>
      </c>
      <c r="U94" s="4">
        <f t="shared" si="285"/>
        <v>-7438</v>
      </c>
      <c r="V94" s="4">
        <f t="shared" si="285"/>
        <v>5616</v>
      </c>
      <c r="W94" s="4">
        <f t="shared" si="285"/>
        <v>-16532</v>
      </c>
      <c r="X94" s="4">
        <f t="shared" ref="X94:Z94" si="286">+X74+X76+X77</f>
        <v>-5133</v>
      </c>
      <c r="Y94" s="4">
        <f t="shared" si="286"/>
        <v>-3637</v>
      </c>
      <c r="Z94" s="4">
        <f t="shared" si="286"/>
        <v>13733</v>
      </c>
      <c r="AA94" s="4">
        <f>+AA74+AA76+AA77</f>
        <v>-8282</v>
      </c>
      <c r="AB94" s="4">
        <f t="shared" ref="AB94:AE94" si="287">+AB74+AB76+AB77</f>
        <v>6064</v>
      </c>
      <c r="AC94" s="4">
        <f t="shared" si="287"/>
        <v>9919</v>
      </c>
      <c r="AD94" s="4">
        <f t="shared" si="287"/>
        <v>29112</v>
      </c>
      <c r="AE94" s="4">
        <f t="shared" si="287"/>
        <v>5054</v>
      </c>
      <c r="AF94" s="4">
        <f t="shared" ref="AF94" si="288">+AF74+AF76+AF77</f>
        <v>8888</v>
      </c>
    </row>
    <row r="95" spans="2:43" x14ac:dyDescent="0.35">
      <c r="B95" s="2" t="s">
        <v>106</v>
      </c>
      <c r="R95" s="2">
        <f t="shared" ref="R95:T95" si="289">SUM(O94:R94)</f>
        <v>31018</v>
      </c>
      <c r="S95" s="2">
        <f t="shared" si="289"/>
        <v>26408</v>
      </c>
      <c r="T95" s="2">
        <f t="shared" si="289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90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91">SUM(Y94:AB94)</f>
        <v>7878</v>
      </c>
      <c r="AC95" s="2">
        <f t="shared" si="291"/>
        <v>21434</v>
      </c>
      <c r="AD95" s="2">
        <f t="shared" si="291"/>
        <v>36813</v>
      </c>
      <c r="AE95" s="2">
        <f t="shared" si="291"/>
        <v>50149</v>
      </c>
      <c r="AF95" s="2">
        <f t="shared" ref="AF95" si="292">SUM(AC94:AF94)</f>
        <v>52973</v>
      </c>
    </row>
    <row r="101" spans="2:44" x14ac:dyDescent="0.35">
      <c r="B101" t="s">
        <v>104</v>
      </c>
      <c r="AP101">
        <v>7.25</v>
      </c>
      <c r="AQ101">
        <v>28.73</v>
      </c>
      <c r="AR101" s="1">
        <f>11495/AR34</f>
        <v>71.354583558045434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Jacob H</cp:lastModifiedBy>
  <dcterms:created xsi:type="dcterms:W3CDTF">2022-07-14T21:56:19Z</dcterms:created>
  <dcterms:modified xsi:type="dcterms:W3CDTF">2025-04-16T21:07:25Z</dcterms:modified>
</cp:coreProperties>
</file>